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!Работа\$ Фирма\2. ИНДМЕТ-МостДеталь\#МостДеталь\5. М-Д - Пехорка\"/>
    </mc:Choice>
  </mc:AlternateContent>
  <xr:revisionPtr revIDLastSave="0" documentId="13_ncr:1_{A92554E9-1DC2-4076-9D52-4E8607F5C806}" xr6:coauthVersionLast="47" xr6:coauthVersionMax="47" xr10:uidLastSave="{00000000-0000-0000-0000-000000000000}"/>
  <bookViews>
    <workbookView xWindow="0" yWindow="0" windowWidth="24195" windowHeight="20880" tabRatio="836" activeTab="5" xr2:uid="{00000000-000D-0000-FFFF-FFFF00000000}"/>
  </bookViews>
  <sheets>
    <sheet name="Метраж" sheetId="176" r:id="rId1"/>
    <sheet name="Date" sheetId="167" r:id="rId2"/>
    <sheet name="Расчёт" sheetId="64" r:id="rId3"/>
    <sheet name="Прод" sheetId="170" r:id="rId4"/>
    <sheet name="Поп" sheetId="169" r:id="rId5"/>
    <sheet name="7" sheetId="178" r:id="rId6"/>
    <sheet name="6" sheetId="177" r:id="rId7"/>
    <sheet name="5" sheetId="162" r:id="rId8"/>
    <sheet name="4" sheetId="174" r:id="rId9"/>
    <sheet name="3" sheetId="173" r:id="rId10"/>
    <sheet name="2" sheetId="172" r:id="rId11"/>
    <sheet name="1" sheetId="171" r:id="rId12"/>
  </sheets>
  <definedNames>
    <definedName name="_xlnm._FilterDatabase" localSheetId="4" hidden="1">Поп!$A$1:$AC$1964</definedName>
    <definedName name="_xlnm._FilterDatabase" localSheetId="3" hidden="1">Прод!$A$1:$AC$609</definedName>
    <definedName name="_xlnm.Print_Area" localSheetId="11">'1'!$B$1:$K$120</definedName>
    <definedName name="_xlnm.Print_Area" localSheetId="10">'2'!$B$1:$K$110</definedName>
    <definedName name="_xlnm.Print_Area" localSheetId="9">'3'!$B$1:$K$120</definedName>
    <definedName name="_xlnm.Print_Area" localSheetId="8">'4'!$B$1:$K$120</definedName>
    <definedName name="_xlnm.Print_Area" localSheetId="7">'5'!$B$1:$K$120</definedName>
    <definedName name="_xlnm.Print_Area" localSheetId="6">'6'!$B$1:$K$113</definedName>
    <definedName name="_xlnm.Print_Area" localSheetId="5">'7'!$B$1:$K$115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8" i="177" l="1"/>
  <c r="I48" i="177"/>
  <c r="J47" i="177"/>
  <c r="I47" i="177"/>
  <c r="J46" i="177"/>
  <c r="I46" i="177"/>
  <c r="J45" i="177"/>
  <c r="I45" i="177"/>
  <c r="J44" i="177"/>
  <c r="I44" i="177"/>
  <c r="J43" i="177"/>
  <c r="I43" i="177"/>
  <c r="J42" i="177"/>
  <c r="I42" i="177"/>
  <c r="R41" i="177"/>
  <c r="R42" i="177" s="1"/>
  <c r="R43" i="177" s="1"/>
  <c r="R44" i="177" s="1"/>
  <c r="J41" i="177"/>
  <c r="I41" i="177"/>
  <c r="J40" i="177"/>
  <c r="I40" i="177"/>
  <c r="R41" i="178"/>
  <c r="R42" i="178" s="1"/>
  <c r="R43" i="178" s="1"/>
  <c r="R44" i="178" s="1"/>
  <c r="R45" i="178" s="1"/>
  <c r="R46" i="178" s="1"/>
  <c r="R47" i="178" s="1"/>
  <c r="R48" i="178" s="1"/>
  <c r="R49" i="178" s="1"/>
  <c r="A4" i="169"/>
  <c r="A5" i="169" s="1"/>
  <c r="A6" i="169" s="1"/>
  <c r="A7" i="169" s="1"/>
  <c r="A8" i="169" s="1"/>
  <c r="A9" i="169" s="1"/>
  <c r="A10" i="169" s="1"/>
  <c r="A11" i="169" s="1"/>
  <c r="A12" i="169" s="1"/>
  <c r="A13" i="169" s="1"/>
  <c r="A14" i="169" s="1"/>
  <c r="A15" i="169" s="1"/>
  <c r="A16" i="169" s="1"/>
  <c r="A17" i="169" s="1"/>
  <c r="A18" i="169" s="1"/>
  <c r="A19" i="169" s="1"/>
  <c r="A20" i="169" s="1"/>
  <c r="A21" i="169" s="1"/>
  <c r="A22" i="169" s="1"/>
  <c r="A23" i="169" s="1"/>
  <c r="A24" i="169" s="1"/>
  <c r="A25" i="169" s="1"/>
  <c r="A26" i="169" s="1"/>
  <c r="A27" i="169" s="1"/>
  <c r="A28" i="169" s="1"/>
  <c r="A29" i="169" s="1"/>
  <c r="A30" i="169" s="1"/>
  <c r="A31" i="169" s="1"/>
  <c r="A32" i="169" s="1"/>
  <c r="A33" i="169" s="1"/>
  <c r="A34" i="169" s="1"/>
  <c r="A35" i="169" s="1"/>
  <c r="A36" i="169" s="1"/>
  <c r="A37" i="169" s="1"/>
  <c r="A38" i="169" s="1"/>
  <c r="A39" i="169" s="1"/>
  <c r="A40" i="169" s="1"/>
  <c r="A41" i="169" s="1"/>
  <c r="A42" i="169" s="1"/>
  <c r="A43" i="169" s="1"/>
  <c r="A44" i="169" s="1"/>
  <c r="A45" i="169" s="1"/>
  <c r="A46" i="169" s="1"/>
  <c r="A47" i="169" s="1"/>
  <c r="A48" i="169" s="1"/>
  <c r="A49" i="169" s="1"/>
  <c r="A50" i="169" s="1"/>
  <c r="A51" i="169" s="1"/>
  <c r="A52" i="169" s="1"/>
  <c r="A53" i="169" s="1"/>
  <c r="A54" i="169" s="1"/>
  <c r="A55" i="169" s="1"/>
  <c r="A56" i="169" s="1"/>
  <c r="A57" i="169" s="1"/>
  <c r="A58" i="169" s="1"/>
  <c r="A59" i="169" s="1"/>
  <c r="A60" i="169" s="1"/>
  <c r="A61" i="169" s="1"/>
  <c r="A62" i="169" s="1"/>
  <c r="A63" i="169" s="1"/>
  <c r="A64" i="169" s="1"/>
  <c r="A65" i="169" s="1"/>
  <c r="A66" i="169" s="1"/>
  <c r="A67" i="169" s="1"/>
  <c r="A68" i="169" s="1"/>
  <c r="A69" i="169" s="1"/>
  <c r="A70" i="169" s="1"/>
  <c r="A71" i="169" s="1"/>
  <c r="A72" i="169" s="1"/>
  <c r="A73" i="169" s="1"/>
  <c r="A74" i="169" s="1"/>
  <c r="A75" i="169" s="1"/>
  <c r="A76" i="169" s="1"/>
  <c r="A77" i="169" s="1"/>
  <c r="A78" i="169" s="1"/>
  <c r="A79" i="169" s="1"/>
  <c r="A80" i="169" s="1"/>
  <c r="A81" i="169" s="1"/>
  <c r="A82" i="169" s="1"/>
  <c r="A83" i="169" s="1"/>
  <c r="A84" i="169" s="1"/>
  <c r="A85" i="169" s="1"/>
  <c r="A86" i="169" s="1"/>
  <c r="A87" i="169" s="1"/>
  <c r="A88" i="169" s="1"/>
  <c r="A89" i="169" s="1"/>
  <c r="A90" i="169" s="1"/>
  <c r="A91" i="169" s="1"/>
  <c r="A92" i="169" s="1"/>
  <c r="A93" i="169" s="1"/>
  <c r="A94" i="169" s="1"/>
  <c r="A95" i="169" s="1"/>
  <c r="A96" i="169" s="1"/>
  <c r="A97" i="169" s="1"/>
  <c r="A98" i="169" s="1"/>
  <c r="A99" i="169" s="1"/>
  <c r="A100" i="169" s="1"/>
  <c r="A101" i="169" s="1"/>
  <c r="A102" i="169" s="1"/>
  <c r="A103" i="169" s="1"/>
  <c r="A104" i="169" s="1"/>
  <c r="A105" i="169" s="1"/>
  <c r="A106" i="169" s="1"/>
  <c r="A107" i="169" s="1"/>
  <c r="A108" i="169" s="1"/>
  <c r="A109" i="169" s="1"/>
  <c r="A110" i="169" s="1"/>
  <c r="A111" i="169" s="1"/>
  <c r="A112" i="169" s="1"/>
  <c r="A113" i="169" s="1"/>
  <c r="A114" i="169" s="1"/>
  <c r="A115" i="169" s="1"/>
  <c r="A116" i="169" s="1"/>
  <c r="A117" i="169" s="1"/>
  <c r="A118" i="169" s="1"/>
  <c r="A119" i="169" s="1"/>
  <c r="A120" i="169" s="1"/>
  <c r="A121" i="169" s="1"/>
  <c r="A122" i="169" s="1"/>
  <c r="A123" i="169" s="1"/>
  <c r="A124" i="169" s="1"/>
  <c r="A125" i="169" s="1"/>
  <c r="A126" i="169" s="1"/>
  <c r="A127" i="169" s="1"/>
  <c r="A128" i="169" s="1"/>
  <c r="A129" i="169" s="1"/>
  <c r="A130" i="169" s="1"/>
  <c r="A131" i="169" s="1"/>
  <c r="A132" i="169" s="1"/>
  <c r="A133" i="169" s="1"/>
  <c r="A134" i="169" s="1"/>
  <c r="A135" i="169" s="1"/>
  <c r="A136" i="169" s="1"/>
  <c r="A137" i="169" s="1"/>
  <c r="A138" i="169" s="1"/>
  <c r="A139" i="169" s="1"/>
  <c r="A140" i="169" s="1"/>
  <c r="A141" i="169" s="1"/>
  <c r="A142" i="169" s="1"/>
  <c r="A143" i="169" s="1"/>
  <c r="A144" i="169" s="1"/>
  <c r="A145" i="169" s="1"/>
  <c r="A146" i="169" s="1"/>
  <c r="A147" i="169" s="1"/>
  <c r="A148" i="169" s="1"/>
  <c r="A149" i="169" s="1"/>
  <c r="A150" i="169" s="1"/>
  <c r="A151" i="169" s="1"/>
  <c r="A152" i="169" s="1"/>
  <c r="A153" i="169" s="1"/>
  <c r="A154" i="169" s="1"/>
  <c r="A155" i="169" s="1"/>
  <c r="A156" i="169" s="1"/>
  <c r="A157" i="169" s="1"/>
  <c r="A158" i="169" s="1"/>
  <c r="A159" i="169" s="1"/>
  <c r="A160" i="169" s="1"/>
  <c r="A161" i="169" s="1"/>
  <c r="A162" i="169" s="1"/>
  <c r="A163" i="169" s="1"/>
  <c r="A164" i="169" s="1"/>
  <c r="A165" i="169" s="1"/>
  <c r="A166" i="169" s="1"/>
  <c r="A167" i="169" s="1"/>
  <c r="A168" i="169" s="1"/>
  <c r="A169" i="169" s="1"/>
  <c r="A170" i="169" s="1"/>
  <c r="A171" i="169" s="1"/>
  <c r="A172" i="169" s="1"/>
  <c r="A173" i="169" s="1"/>
  <c r="A174" i="169" s="1"/>
  <c r="A175" i="169" s="1"/>
  <c r="A176" i="169" s="1"/>
  <c r="A177" i="169" s="1"/>
  <c r="A178" i="169" s="1"/>
  <c r="A179" i="169" s="1"/>
  <c r="A180" i="169" s="1"/>
  <c r="A181" i="169" s="1"/>
  <c r="A182" i="169" s="1"/>
  <c r="A183" i="169" s="1"/>
  <c r="A184" i="169" s="1"/>
  <c r="A185" i="169" s="1"/>
  <c r="A186" i="169" s="1"/>
  <c r="A187" i="169" s="1"/>
  <c r="A188" i="169" s="1"/>
  <c r="A189" i="169" s="1"/>
  <c r="A190" i="169" s="1"/>
  <c r="A191" i="169" s="1"/>
  <c r="A192" i="169" s="1"/>
  <c r="A193" i="169" s="1"/>
  <c r="A194" i="169" s="1"/>
  <c r="A195" i="169" s="1"/>
  <c r="A196" i="169" s="1"/>
  <c r="A197" i="169" s="1"/>
  <c r="A198" i="169" s="1"/>
  <c r="A199" i="169" s="1"/>
  <c r="A200" i="169" s="1"/>
  <c r="A201" i="169" s="1"/>
  <c r="A202" i="169" s="1"/>
  <c r="A203" i="169" s="1"/>
  <c r="A204" i="169" s="1"/>
  <c r="A205" i="169" s="1"/>
  <c r="A206" i="169" s="1"/>
  <c r="A207" i="169" s="1"/>
  <c r="A208" i="169" s="1"/>
  <c r="A209" i="169" s="1"/>
  <c r="A210" i="169" s="1"/>
  <c r="A211" i="169" s="1"/>
  <c r="A212" i="169" s="1"/>
  <c r="A213" i="169" s="1"/>
  <c r="A214" i="169" s="1"/>
  <c r="A215" i="169" s="1"/>
  <c r="A216" i="169" s="1"/>
  <c r="A217" i="169" s="1"/>
  <c r="A218" i="169" s="1"/>
  <c r="A219" i="169" s="1"/>
  <c r="A220" i="169" s="1"/>
  <c r="A221" i="169" s="1"/>
  <c r="A222" i="169" s="1"/>
  <c r="A223" i="169" s="1"/>
  <c r="A224" i="169" s="1"/>
  <c r="A225" i="169" s="1"/>
  <c r="A226" i="169" s="1"/>
  <c r="A227" i="169" s="1"/>
  <c r="A228" i="169" s="1"/>
  <c r="A229" i="169" s="1"/>
  <c r="A230" i="169" s="1"/>
  <c r="A231" i="169" s="1"/>
  <c r="A232" i="169" s="1"/>
  <c r="A233" i="169" s="1"/>
  <c r="A234" i="169" s="1"/>
  <c r="A235" i="169" s="1"/>
  <c r="A236" i="169" s="1"/>
  <c r="A237" i="169" s="1"/>
  <c r="A238" i="169" s="1"/>
  <c r="A239" i="169" s="1"/>
  <c r="A240" i="169" s="1"/>
  <c r="A241" i="169" s="1"/>
  <c r="A242" i="169" s="1"/>
  <c r="A243" i="169" s="1"/>
  <c r="A244" i="169" s="1"/>
  <c r="A245" i="169" s="1"/>
  <c r="A246" i="169" s="1"/>
  <c r="A247" i="169" s="1"/>
  <c r="A248" i="169" s="1"/>
  <c r="A249" i="169" s="1"/>
  <c r="A250" i="169" s="1"/>
  <c r="A251" i="169" s="1"/>
  <c r="A252" i="169" s="1"/>
  <c r="A253" i="169" s="1"/>
  <c r="A254" i="169" s="1"/>
  <c r="A255" i="169" s="1"/>
  <c r="A256" i="169" s="1"/>
  <c r="A257" i="169" s="1"/>
  <c r="A258" i="169" s="1"/>
  <c r="A259" i="169" s="1"/>
  <c r="A260" i="169" s="1"/>
  <c r="A261" i="169" s="1"/>
  <c r="A262" i="169" s="1"/>
  <c r="A263" i="169" s="1"/>
  <c r="A264" i="169" s="1"/>
  <c r="A265" i="169" s="1"/>
  <c r="A266" i="169" s="1"/>
  <c r="A267" i="169" s="1"/>
  <c r="A268" i="169" s="1"/>
  <c r="A269" i="169" s="1"/>
  <c r="A270" i="169" s="1"/>
  <c r="A271" i="169" s="1"/>
  <c r="A272" i="169" s="1"/>
  <c r="A273" i="169" s="1"/>
  <c r="A274" i="169" s="1"/>
  <c r="A275" i="169" s="1"/>
  <c r="A276" i="169" s="1"/>
  <c r="A277" i="169" s="1"/>
  <c r="A278" i="169" s="1"/>
  <c r="A279" i="169" s="1"/>
  <c r="A280" i="169" s="1"/>
  <c r="A281" i="169" s="1"/>
  <c r="A282" i="169" s="1"/>
  <c r="A283" i="169" s="1"/>
  <c r="A284" i="169" s="1"/>
  <c r="A285" i="169" s="1"/>
  <c r="A286" i="169" s="1"/>
  <c r="A287" i="169" s="1"/>
  <c r="A288" i="169" s="1"/>
  <c r="A289" i="169" s="1"/>
  <c r="A290" i="169" s="1"/>
  <c r="A291" i="169" s="1"/>
  <c r="A292" i="169" s="1"/>
  <c r="A293" i="169" s="1"/>
  <c r="A294" i="169" s="1"/>
  <c r="A295" i="169" s="1"/>
  <c r="A296" i="169" s="1"/>
  <c r="A297" i="169" s="1"/>
  <c r="A298" i="169" s="1"/>
  <c r="A299" i="169" s="1"/>
  <c r="A300" i="169" s="1"/>
  <c r="A301" i="169" s="1"/>
  <c r="A302" i="169" s="1"/>
  <c r="A303" i="169" s="1"/>
  <c r="A304" i="169" s="1"/>
  <c r="A305" i="169" s="1"/>
  <c r="A306" i="169" s="1"/>
  <c r="A307" i="169" s="1"/>
  <c r="A308" i="169" s="1"/>
  <c r="A309" i="169" s="1"/>
  <c r="A310" i="169" s="1"/>
  <c r="A311" i="169" s="1"/>
  <c r="A312" i="169" s="1"/>
  <c r="A313" i="169" s="1"/>
  <c r="A314" i="169" s="1"/>
  <c r="A315" i="169" s="1"/>
  <c r="A316" i="169" s="1"/>
  <c r="A317" i="169" s="1"/>
  <c r="A318" i="169" s="1"/>
  <c r="A319" i="169" s="1"/>
  <c r="A320" i="169" s="1"/>
  <c r="A321" i="169" s="1"/>
  <c r="A322" i="169" s="1"/>
  <c r="A323" i="169" s="1"/>
  <c r="A324" i="169" s="1"/>
  <c r="A325" i="169" s="1"/>
  <c r="A326" i="169" s="1"/>
  <c r="A327" i="169" s="1"/>
  <c r="A328" i="169" s="1"/>
  <c r="A329" i="169" s="1"/>
  <c r="A330" i="169" s="1"/>
  <c r="A331" i="169" s="1"/>
  <c r="A332" i="169" s="1"/>
  <c r="A333" i="169" s="1"/>
  <c r="A334" i="169" s="1"/>
  <c r="A335" i="169" s="1"/>
  <c r="A336" i="169" s="1"/>
  <c r="A337" i="169" s="1"/>
  <c r="A338" i="169" s="1"/>
  <c r="A339" i="169" s="1"/>
  <c r="A340" i="169" s="1"/>
  <c r="A341" i="169" s="1"/>
  <c r="A342" i="169" s="1"/>
  <c r="A343" i="169" s="1"/>
  <c r="A344" i="169" s="1"/>
  <c r="A345" i="169" s="1"/>
  <c r="A346" i="169" s="1"/>
  <c r="A347" i="169" s="1"/>
  <c r="A348" i="169" s="1"/>
  <c r="A349" i="169" s="1"/>
  <c r="A350" i="169" s="1"/>
  <c r="A351" i="169" s="1"/>
  <c r="A352" i="169" s="1"/>
  <c r="A353" i="169" s="1"/>
  <c r="A354" i="169" s="1"/>
  <c r="A355" i="169" s="1"/>
  <c r="A356" i="169" s="1"/>
  <c r="A357" i="169" s="1"/>
  <c r="A358" i="169" s="1"/>
  <c r="A359" i="169" s="1"/>
  <c r="A360" i="169" s="1"/>
  <c r="A361" i="169" s="1"/>
  <c r="A362" i="169" s="1"/>
  <c r="A363" i="169" s="1"/>
  <c r="A364" i="169" s="1"/>
  <c r="A365" i="169" s="1"/>
  <c r="A366" i="169" s="1"/>
  <c r="A367" i="169" s="1"/>
  <c r="A368" i="169" s="1"/>
  <c r="A369" i="169" s="1"/>
  <c r="A370" i="169" s="1"/>
  <c r="A371" i="169" s="1"/>
  <c r="A372" i="169" s="1"/>
  <c r="A373" i="169" s="1"/>
  <c r="A374" i="169" s="1"/>
  <c r="A375" i="169" s="1"/>
  <c r="A376" i="169" s="1"/>
  <c r="A377" i="169" s="1"/>
  <c r="A378" i="169" s="1"/>
  <c r="A379" i="169" s="1"/>
  <c r="A380" i="169" s="1"/>
  <c r="A381" i="169" s="1"/>
  <c r="A382" i="169" s="1"/>
  <c r="A383" i="169" s="1"/>
  <c r="A384" i="169" s="1"/>
  <c r="A385" i="169" s="1"/>
  <c r="A386" i="169" s="1"/>
  <c r="A387" i="169" s="1"/>
  <c r="A388" i="169" s="1"/>
  <c r="A389" i="169" s="1"/>
  <c r="A390" i="169" s="1"/>
  <c r="A391" i="169" s="1"/>
  <c r="A392" i="169" s="1"/>
  <c r="A393" i="169" s="1"/>
  <c r="A394" i="169" s="1"/>
  <c r="A395" i="169" s="1"/>
  <c r="A396" i="169" s="1"/>
  <c r="A397" i="169" s="1"/>
  <c r="A398" i="169" s="1"/>
  <c r="A399" i="169" s="1"/>
  <c r="A400" i="169" s="1"/>
  <c r="A401" i="169" s="1"/>
  <c r="A402" i="169" s="1"/>
  <c r="A403" i="169" s="1"/>
  <c r="A404" i="169" s="1"/>
  <c r="A405" i="169" s="1"/>
  <c r="A406" i="169" s="1"/>
  <c r="A407" i="169" s="1"/>
  <c r="A408" i="169" s="1"/>
  <c r="A409" i="169" s="1"/>
  <c r="A410" i="169" s="1"/>
  <c r="A411" i="169" s="1"/>
  <c r="A412" i="169" s="1"/>
  <c r="A413" i="169" s="1"/>
  <c r="A414" i="169" s="1"/>
  <c r="A415" i="169" s="1"/>
  <c r="A416" i="169" s="1"/>
  <c r="A417" i="169" s="1"/>
  <c r="A418" i="169" s="1"/>
  <c r="A419" i="169" s="1"/>
  <c r="A420" i="169" s="1"/>
  <c r="A421" i="169" s="1"/>
  <c r="A422" i="169" s="1"/>
  <c r="A423" i="169" s="1"/>
  <c r="A424" i="169" s="1"/>
  <c r="A425" i="169" s="1"/>
  <c r="A426" i="169" s="1"/>
  <c r="A427" i="169" s="1"/>
  <c r="A428" i="169" s="1"/>
  <c r="A429" i="169" s="1"/>
  <c r="A430" i="169" s="1"/>
  <c r="A431" i="169" s="1"/>
  <c r="A432" i="169" s="1"/>
  <c r="A433" i="169" s="1"/>
  <c r="A434" i="169" s="1"/>
  <c r="A435" i="169" s="1"/>
  <c r="A436" i="169" s="1"/>
  <c r="A437" i="169" s="1"/>
  <c r="A438" i="169" s="1"/>
  <c r="A439" i="169" s="1"/>
  <c r="A440" i="169" s="1"/>
  <c r="A441" i="169" s="1"/>
  <c r="A442" i="169" s="1"/>
  <c r="A443" i="169" s="1"/>
  <c r="A444" i="169" s="1"/>
  <c r="A445" i="169" s="1"/>
  <c r="A446" i="169" s="1"/>
  <c r="A447" i="169" s="1"/>
  <c r="A448" i="169" s="1"/>
  <c r="A449" i="169" s="1"/>
  <c r="A450" i="169" s="1"/>
  <c r="A451" i="169" s="1"/>
  <c r="A452" i="169" s="1"/>
  <c r="A453" i="169" s="1"/>
  <c r="A454" i="169" s="1"/>
  <c r="A455" i="169" s="1"/>
  <c r="A456" i="169" s="1"/>
  <c r="A457" i="169" s="1"/>
  <c r="A458" i="169" s="1"/>
  <c r="A459" i="169" s="1"/>
  <c r="A460" i="169" s="1"/>
  <c r="A461" i="169" s="1"/>
  <c r="A462" i="169" s="1"/>
  <c r="A463" i="169" s="1"/>
  <c r="A464" i="169" s="1"/>
  <c r="A465" i="169" s="1"/>
  <c r="A466" i="169" s="1"/>
  <c r="A467" i="169" s="1"/>
  <c r="A468" i="169" s="1"/>
  <c r="A469" i="169" s="1"/>
  <c r="A470" i="169" s="1"/>
  <c r="A471" i="169" s="1"/>
  <c r="A472" i="169" s="1"/>
  <c r="A473" i="169" s="1"/>
  <c r="A474" i="169" s="1"/>
  <c r="A475" i="169" s="1"/>
  <c r="A476" i="169" s="1"/>
  <c r="A477" i="169" s="1"/>
  <c r="A478" i="169" s="1"/>
  <c r="A479" i="169" s="1"/>
  <c r="A480" i="169" s="1"/>
  <c r="A481" i="169" s="1"/>
  <c r="A482" i="169" s="1"/>
  <c r="A483" i="169" s="1"/>
  <c r="A484" i="169" s="1"/>
  <c r="A485" i="169" s="1"/>
  <c r="A486" i="169" s="1"/>
  <c r="A487" i="169" s="1"/>
  <c r="A488" i="169" s="1"/>
  <c r="A489" i="169" s="1"/>
  <c r="A490" i="169" s="1"/>
  <c r="A491" i="169" s="1"/>
  <c r="A492" i="169" s="1"/>
  <c r="A493" i="169" s="1"/>
  <c r="A494" i="169" s="1"/>
  <c r="A495" i="169" s="1"/>
  <c r="A496" i="169" s="1"/>
  <c r="A497" i="169" s="1"/>
  <c r="A498" i="169" s="1"/>
  <c r="A499" i="169" s="1"/>
  <c r="A500" i="169" s="1"/>
  <c r="A501" i="169" s="1"/>
  <c r="A502" i="169" s="1"/>
  <c r="A503" i="169" s="1"/>
  <c r="A504" i="169" s="1"/>
  <c r="A505" i="169" s="1"/>
  <c r="A506" i="169" s="1"/>
  <c r="A507" i="169" s="1"/>
  <c r="A508" i="169" s="1"/>
  <c r="A509" i="169" s="1"/>
  <c r="A510" i="169" s="1"/>
  <c r="A511" i="169" s="1"/>
  <c r="A512" i="169" s="1"/>
  <c r="A513" i="169" s="1"/>
  <c r="A514" i="169" s="1"/>
  <c r="A515" i="169" s="1"/>
  <c r="A516" i="169" s="1"/>
  <c r="A517" i="169" s="1"/>
  <c r="A518" i="169" s="1"/>
  <c r="A519" i="169" s="1"/>
  <c r="A520" i="169" s="1"/>
  <c r="A521" i="169" s="1"/>
  <c r="A522" i="169" s="1"/>
  <c r="A523" i="169" s="1"/>
  <c r="A524" i="169" s="1"/>
  <c r="A525" i="169" s="1"/>
  <c r="A526" i="169" s="1"/>
  <c r="A527" i="169" s="1"/>
  <c r="A528" i="169" s="1"/>
  <c r="A529" i="169" s="1"/>
  <c r="A530" i="169" s="1"/>
  <c r="A531" i="169" s="1"/>
  <c r="A532" i="169" s="1"/>
  <c r="A533" i="169" s="1"/>
  <c r="A534" i="169" s="1"/>
  <c r="A535" i="169" s="1"/>
  <c r="A536" i="169" s="1"/>
  <c r="A537" i="169" s="1"/>
  <c r="A538" i="169" s="1"/>
  <c r="A539" i="169" s="1"/>
  <c r="A540" i="169" s="1"/>
  <c r="A541" i="169" s="1"/>
  <c r="A542" i="169" s="1"/>
  <c r="A543" i="169" s="1"/>
  <c r="A544" i="169" s="1"/>
  <c r="A545" i="169" s="1"/>
  <c r="A546" i="169" s="1"/>
  <c r="A547" i="169" s="1"/>
  <c r="A548" i="169" s="1"/>
  <c r="A549" i="169" s="1"/>
  <c r="A550" i="169" s="1"/>
  <c r="A551" i="169" s="1"/>
  <c r="A552" i="169" s="1"/>
  <c r="A553" i="169" s="1"/>
  <c r="A554" i="169" s="1"/>
  <c r="A555" i="169" s="1"/>
  <c r="A556" i="169" s="1"/>
  <c r="A557" i="169" s="1"/>
  <c r="A558" i="169" s="1"/>
  <c r="A559" i="169" s="1"/>
  <c r="A560" i="169" s="1"/>
  <c r="A561" i="169" s="1"/>
  <c r="A562" i="169" s="1"/>
  <c r="A563" i="169" s="1"/>
  <c r="A564" i="169" s="1"/>
  <c r="A565" i="169" s="1"/>
  <c r="A566" i="169" s="1"/>
  <c r="A567" i="169" s="1"/>
  <c r="A568" i="169" s="1"/>
  <c r="A569" i="169" s="1"/>
  <c r="A570" i="169" s="1"/>
  <c r="A571" i="169" s="1"/>
  <c r="A572" i="169" s="1"/>
  <c r="A573" i="169" s="1"/>
  <c r="A574" i="169" s="1"/>
  <c r="A575" i="169" s="1"/>
  <c r="A576" i="169" s="1"/>
  <c r="A577" i="169" s="1"/>
  <c r="A578" i="169" s="1"/>
  <c r="A579" i="169" s="1"/>
  <c r="A580" i="169" s="1"/>
  <c r="A581" i="169" s="1"/>
  <c r="A582" i="169" s="1"/>
  <c r="A583" i="169" s="1"/>
  <c r="A584" i="169" s="1"/>
  <c r="A585" i="169" s="1"/>
  <c r="A586" i="169" s="1"/>
  <c r="A587" i="169" s="1"/>
  <c r="A588" i="169" s="1"/>
  <c r="A589" i="169" s="1"/>
  <c r="A590" i="169" s="1"/>
  <c r="A591" i="169" s="1"/>
  <c r="A592" i="169" s="1"/>
  <c r="A593" i="169" s="1"/>
  <c r="A594" i="169" s="1"/>
  <c r="A595" i="169" s="1"/>
  <c r="A596" i="169" s="1"/>
  <c r="A597" i="169" s="1"/>
  <c r="A598" i="169" s="1"/>
  <c r="A599" i="169" s="1"/>
  <c r="A600" i="169" s="1"/>
  <c r="A601" i="169" s="1"/>
  <c r="A602" i="169" s="1"/>
  <c r="A603" i="169" s="1"/>
  <c r="A604" i="169" s="1"/>
  <c r="A605" i="169" s="1"/>
  <c r="A606" i="169" s="1"/>
  <c r="A607" i="169" s="1"/>
  <c r="A608" i="169" s="1"/>
  <c r="A609" i="169" s="1"/>
  <c r="A610" i="169" s="1"/>
  <c r="A611" i="169" s="1"/>
  <c r="A612" i="169" s="1"/>
  <c r="A613" i="169" s="1"/>
  <c r="A614" i="169" s="1"/>
  <c r="A615" i="169" s="1"/>
  <c r="A616" i="169" s="1"/>
  <c r="A617" i="169" s="1"/>
  <c r="A618" i="169" s="1"/>
  <c r="A619" i="169" s="1"/>
  <c r="A620" i="169" s="1"/>
  <c r="A621" i="169" s="1"/>
  <c r="A622" i="169" s="1"/>
  <c r="A623" i="169" s="1"/>
  <c r="A624" i="169" s="1"/>
  <c r="A625" i="169" s="1"/>
  <c r="A626" i="169" s="1"/>
  <c r="A627" i="169" s="1"/>
  <c r="A628" i="169" s="1"/>
  <c r="A629" i="169" s="1"/>
  <c r="A630" i="169" s="1"/>
  <c r="A631" i="169" s="1"/>
  <c r="A632" i="169" s="1"/>
  <c r="A633" i="169" s="1"/>
  <c r="A634" i="169" s="1"/>
  <c r="A635" i="169" s="1"/>
  <c r="A636" i="169" s="1"/>
  <c r="A637" i="169" s="1"/>
  <c r="A638" i="169" s="1"/>
  <c r="A639" i="169" s="1"/>
  <c r="A640" i="169" s="1"/>
  <c r="A641" i="169" s="1"/>
  <c r="A642" i="169" s="1"/>
  <c r="A643" i="169" s="1"/>
  <c r="A644" i="169" s="1"/>
  <c r="A645" i="169" s="1"/>
  <c r="A646" i="169" s="1"/>
  <c r="A647" i="169" s="1"/>
  <c r="A648" i="169" s="1"/>
  <c r="A649" i="169" s="1"/>
  <c r="A650" i="169" s="1"/>
  <c r="A651" i="169" s="1"/>
  <c r="A652" i="169" s="1"/>
  <c r="A653" i="169" s="1"/>
  <c r="A654" i="169" s="1"/>
  <c r="A655" i="169" s="1"/>
  <c r="A656" i="169" s="1"/>
  <c r="A657" i="169" s="1"/>
  <c r="A658" i="169" s="1"/>
  <c r="A659" i="169" s="1"/>
  <c r="A660" i="169" s="1"/>
  <c r="A661" i="169" s="1"/>
  <c r="A662" i="169" s="1"/>
  <c r="A663" i="169" s="1"/>
  <c r="A664" i="169" s="1"/>
  <c r="A665" i="169" s="1"/>
  <c r="A666" i="169" s="1"/>
  <c r="A667" i="169" s="1"/>
  <c r="A668" i="169" s="1"/>
  <c r="A669" i="169" s="1"/>
  <c r="A670" i="169" s="1"/>
  <c r="A671" i="169" s="1"/>
  <c r="A672" i="169" s="1"/>
  <c r="A673" i="169" s="1"/>
  <c r="A674" i="169" s="1"/>
  <c r="A675" i="169" s="1"/>
  <c r="A676" i="169" s="1"/>
  <c r="A677" i="169" s="1"/>
  <c r="A678" i="169" s="1"/>
  <c r="A679" i="169" s="1"/>
  <c r="A680" i="169" s="1"/>
  <c r="A681" i="169" s="1"/>
  <c r="A682" i="169" s="1"/>
  <c r="A683" i="169" s="1"/>
  <c r="A684" i="169" s="1"/>
  <c r="A685" i="169" s="1"/>
  <c r="A686" i="169" s="1"/>
  <c r="A687" i="169" s="1"/>
  <c r="A688" i="169" s="1"/>
  <c r="A689" i="169" s="1"/>
  <c r="A690" i="169" s="1"/>
  <c r="A691" i="169" s="1"/>
  <c r="A692" i="169" s="1"/>
  <c r="A693" i="169" s="1"/>
  <c r="A694" i="169" s="1"/>
  <c r="A695" i="169" s="1"/>
  <c r="A696" i="169" s="1"/>
  <c r="A697" i="169" s="1"/>
  <c r="A698" i="169" s="1"/>
  <c r="A699" i="169" s="1"/>
  <c r="A700" i="169" s="1"/>
  <c r="A701" i="169" s="1"/>
  <c r="A702" i="169" s="1"/>
  <c r="A703" i="169" s="1"/>
  <c r="A704" i="169" s="1"/>
  <c r="A705" i="169" s="1"/>
  <c r="A706" i="169" s="1"/>
  <c r="A707" i="169" s="1"/>
  <c r="A708" i="169" s="1"/>
  <c r="A709" i="169" s="1"/>
  <c r="A710" i="169" s="1"/>
  <c r="A711" i="169" s="1"/>
  <c r="A712" i="169" s="1"/>
  <c r="A713" i="169" s="1"/>
  <c r="A714" i="169" s="1"/>
  <c r="A715" i="169" s="1"/>
  <c r="A716" i="169" s="1"/>
  <c r="A717" i="169" s="1"/>
  <c r="A718" i="169" s="1"/>
  <c r="A719" i="169" s="1"/>
  <c r="A720" i="169" s="1"/>
  <c r="A721" i="169" s="1"/>
  <c r="A722" i="169" s="1"/>
  <c r="A723" i="169" s="1"/>
  <c r="A724" i="169" s="1"/>
  <c r="A725" i="169" s="1"/>
  <c r="A726" i="169" s="1"/>
  <c r="A727" i="169" s="1"/>
  <c r="A728" i="169" s="1"/>
  <c r="A729" i="169" s="1"/>
  <c r="A730" i="169" s="1"/>
  <c r="A731" i="169" s="1"/>
  <c r="A732" i="169" s="1"/>
  <c r="A733" i="169" s="1"/>
  <c r="A734" i="169" s="1"/>
  <c r="A735" i="169" s="1"/>
  <c r="A736" i="169" s="1"/>
  <c r="A737" i="169" s="1"/>
  <c r="A738" i="169" s="1"/>
  <c r="A739" i="169" s="1"/>
  <c r="A740" i="169" s="1"/>
  <c r="A741" i="169" s="1"/>
  <c r="A742" i="169" s="1"/>
  <c r="A743" i="169" s="1"/>
  <c r="A744" i="169" s="1"/>
  <c r="A745" i="169" s="1"/>
  <c r="A746" i="169" s="1"/>
  <c r="A747" i="169" s="1"/>
  <c r="A748" i="169" s="1"/>
  <c r="A749" i="169" s="1"/>
  <c r="A750" i="169" s="1"/>
  <c r="A751" i="169" s="1"/>
  <c r="A752" i="169" s="1"/>
  <c r="A753" i="169" s="1"/>
  <c r="A754" i="169" s="1"/>
  <c r="A755" i="169" s="1"/>
  <c r="A756" i="169" s="1"/>
  <c r="A757" i="169" s="1"/>
  <c r="A758" i="169" s="1"/>
  <c r="A759" i="169" s="1"/>
  <c r="A760" i="169" s="1"/>
  <c r="A761" i="169" s="1"/>
  <c r="A762" i="169" s="1"/>
  <c r="A763" i="169" s="1"/>
  <c r="A764" i="169" s="1"/>
  <c r="A765" i="169" s="1"/>
  <c r="A766" i="169" s="1"/>
  <c r="A767" i="169" s="1"/>
  <c r="A768" i="169" s="1"/>
  <c r="A769" i="169" s="1"/>
  <c r="A770" i="169" s="1"/>
  <c r="A771" i="169" s="1"/>
  <c r="A772" i="169" s="1"/>
  <c r="A773" i="169" s="1"/>
  <c r="A774" i="169" s="1"/>
  <c r="A775" i="169" s="1"/>
  <c r="A776" i="169" s="1"/>
  <c r="A777" i="169" s="1"/>
  <c r="A778" i="169" s="1"/>
  <c r="A779" i="169" s="1"/>
  <c r="A780" i="169" s="1"/>
  <c r="A781" i="169" s="1"/>
  <c r="A782" i="169" s="1"/>
  <c r="A783" i="169" s="1"/>
  <c r="A784" i="169" s="1"/>
  <c r="A785" i="169" s="1"/>
  <c r="A786" i="169" s="1"/>
  <c r="A787" i="169" s="1"/>
  <c r="A788" i="169" s="1"/>
  <c r="A789" i="169" s="1"/>
  <c r="A790" i="169" s="1"/>
  <c r="A791" i="169" s="1"/>
  <c r="A792" i="169" s="1"/>
  <c r="A793" i="169" s="1"/>
  <c r="A794" i="169" s="1"/>
  <c r="A795" i="169" s="1"/>
  <c r="A796" i="169" s="1"/>
  <c r="A797" i="169" s="1"/>
  <c r="A798" i="169" s="1"/>
  <c r="A799" i="169" s="1"/>
  <c r="A800" i="169" s="1"/>
  <c r="A801" i="169" s="1"/>
  <c r="A802" i="169" s="1"/>
  <c r="A803" i="169" s="1"/>
  <c r="A804" i="169" s="1"/>
  <c r="A805" i="169" s="1"/>
  <c r="A806" i="169" s="1"/>
  <c r="A807" i="169" s="1"/>
  <c r="A808" i="169" s="1"/>
  <c r="A809" i="169" s="1"/>
  <c r="A810" i="169" s="1"/>
  <c r="A811" i="169" s="1"/>
  <c r="A812" i="169" s="1"/>
  <c r="A813" i="169" s="1"/>
  <c r="A814" i="169" s="1"/>
  <c r="A815" i="169" s="1"/>
  <c r="A816" i="169" s="1"/>
  <c r="A817" i="169" s="1"/>
  <c r="A818" i="169" s="1"/>
  <c r="A819" i="169" s="1"/>
  <c r="A820" i="169" s="1"/>
  <c r="A821" i="169" s="1"/>
  <c r="A822" i="169" s="1"/>
  <c r="A823" i="169" s="1"/>
  <c r="A824" i="169" s="1"/>
  <c r="A825" i="169" s="1"/>
  <c r="A826" i="169" s="1"/>
  <c r="A827" i="169" s="1"/>
  <c r="A828" i="169" s="1"/>
  <c r="A829" i="169" s="1"/>
  <c r="A830" i="169" s="1"/>
  <c r="A831" i="169" s="1"/>
  <c r="A832" i="169" s="1"/>
  <c r="A833" i="169" s="1"/>
  <c r="A834" i="169" s="1"/>
  <c r="A835" i="169" s="1"/>
  <c r="A836" i="169" s="1"/>
  <c r="A837" i="169" s="1"/>
  <c r="A838" i="169" s="1"/>
  <c r="A839" i="169" s="1"/>
  <c r="A840" i="169" s="1"/>
  <c r="A841" i="169" s="1"/>
  <c r="A842" i="169" s="1"/>
  <c r="A843" i="169" s="1"/>
  <c r="A844" i="169" s="1"/>
  <c r="A845" i="169" s="1"/>
  <c r="A846" i="169" s="1"/>
  <c r="A847" i="169" s="1"/>
  <c r="A848" i="169" s="1"/>
  <c r="A849" i="169" s="1"/>
  <c r="A850" i="169" s="1"/>
  <c r="A851" i="169" s="1"/>
  <c r="A852" i="169" s="1"/>
  <c r="A853" i="169" s="1"/>
  <c r="A854" i="169" s="1"/>
  <c r="A855" i="169" s="1"/>
  <c r="A856" i="169" s="1"/>
  <c r="A857" i="169" s="1"/>
  <c r="A858" i="169" s="1"/>
  <c r="A859" i="169" s="1"/>
  <c r="A860" i="169" s="1"/>
  <c r="A861" i="169" s="1"/>
  <c r="A862" i="169" s="1"/>
  <c r="A863" i="169" s="1"/>
  <c r="A864" i="169" s="1"/>
  <c r="A865" i="169" s="1"/>
  <c r="A866" i="169" s="1"/>
  <c r="A867" i="169" s="1"/>
  <c r="A868" i="169" s="1"/>
  <c r="A869" i="169" s="1"/>
  <c r="A870" i="169" s="1"/>
  <c r="A871" i="169" s="1"/>
  <c r="A872" i="169" s="1"/>
  <c r="A873" i="169" s="1"/>
  <c r="A874" i="169" s="1"/>
  <c r="A875" i="169" s="1"/>
  <c r="A876" i="169" s="1"/>
  <c r="A877" i="169" s="1"/>
  <c r="A878" i="169" s="1"/>
  <c r="A879" i="169" s="1"/>
  <c r="A880" i="169" s="1"/>
  <c r="A881" i="169" s="1"/>
  <c r="A882" i="169" s="1"/>
  <c r="A883" i="169" s="1"/>
  <c r="A884" i="169" s="1"/>
  <c r="A885" i="169" s="1"/>
  <c r="A886" i="169" s="1"/>
  <c r="A887" i="169" s="1"/>
  <c r="A888" i="169" s="1"/>
  <c r="A889" i="169" s="1"/>
  <c r="A890" i="169" s="1"/>
  <c r="A891" i="169" s="1"/>
  <c r="A892" i="169" s="1"/>
  <c r="A893" i="169" s="1"/>
  <c r="A894" i="169" s="1"/>
  <c r="A895" i="169" s="1"/>
  <c r="A896" i="169" s="1"/>
  <c r="A897" i="169" s="1"/>
  <c r="A898" i="169" s="1"/>
  <c r="A899" i="169" s="1"/>
  <c r="A900" i="169" s="1"/>
  <c r="A901" i="169" s="1"/>
  <c r="A902" i="169" s="1"/>
  <c r="A903" i="169" s="1"/>
  <c r="A904" i="169" s="1"/>
  <c r="A905" i="169" s="1"/>
  <c r="A906" i="169" s="1"/>
  <c r="A907" i="169" s="1"/>
  <c r="A908" i="169" s="1"/>
  <c r="A909" i="169" s="1"/>
  <c r="A910" i="169" s="1"/>
  <c r="A911" i="169" s="1"/>
  <c r="A912" i="169" s="1"/>
  <c r="A913" i="169" s="1"/>
  <c r="A914" i="169" s="1"/>
  <c r="A915" i="169" s="1"/>
  <c r="A916" i="169" s="1"/>
  <c r="A917" i="169" s="1"/>
  <c r="A918" i="169" s="1"/>
  <c r="A919" i="169" s="1"/>
  <c r="A920" i="169" s="1"/>
  <c r="A921" i="169" s="1"/>
  <c r="A922" i="169" s="1"/>
  <c r="A923" i="169" s="1"/>
  <c r="A924" i="169" s="1"/>
  <c r="A925" i="169" s="1"/>
  <c r="A926" i="169" s="1"/>
  <c r="A927" i="169" s="1"/>
  <c r="A928" i="169" s="1"/>
  <c r="A929" i="169" s="1"/>
  <c r="A930" i="169" s="1"/>
  <c r="A931" i="169" s="1"/>
  <c r="A932" i="169" s="1"/>
  <c r="A933" i="169" s="1"/>
  <c r="A934" i="169" s="1"/>
  <c r="A935" i="169" s="1"/>
  <c r="A936" i="169" s="1"/>
  <c r="A937" i="169" s="1"/>
  <c r="A938" i="169" s="1"/>
  <c r="A939" i="169" s="1"/>
  <c r="A940" i="169" s="1"/>
  <c r="A941" i="169" s="1"/>
  <c r="A942" i="169" s="1"/>
  <c r="A943" i="169" s="1"/>
  <c r="A944" i="169" s="1"/>
  <c r="A945" i="169" s="1"/>
  <c r="A946" i="169" s="1"/>
  <c r="A947" i="169" s="1"/>
  <c r="A948" i="169" s="1"/>
  <c r="A949" i="169" s="1"/>
  <c r="A950" i="169" s="1"/>
  <c r="A951" i="169" s="1"/>
  <c r="A952" i="169" s="1"/>
  <c r="A953" i="169" s="1"/>
  <c r="A954" i="169" s="1"/>
  <c r="A955" i="169" s="1"/>
  <c r="A956" i="169" s="1"/>
  <c r="A957" i="169" s="1"/>
  <c r="A958" i="169" s="1"/>
  <c r="A959" i="169" s="1"/>
  <c r="A960" i="169" s="1"/>
  <c r="A961" i="169" s="1"/>
  <c r="A962" i="169" s="1"/>
  <c r="A963" i="169" s="1"/>
  <c r="A964" i="169" s="1"/>
  <c r="A965" i="169" s="1"/>
  <c r="A966" i="169" s="1"/>
  <c r="A967" i="169" s="1"/>
  <c r="A968" i="169" s="1"/>
  <c r="A969" i="169" s="1"/>
  <c r="A970" i="169" s="1"/>
  <c r="A971" i="169" s="1"/>
  <c r="A972" i="169" s="1"/>
  <c r="A973" i="169" s="1"/>
  <c r="A974" i="169" s="1"/>
  <c r="A975" i="169" s="1"/>
  <c r="A976" i="169" s="1"/>
  <c r="A977" i="169" s="1"/>
  <c r="A978" i="169" s="1"/>
  <c r="A979" i="169" s="1"/>
  <c r="A980" i="169" s="1"/>
  <c r="A981" i="169" s="1"/>
  <c r="A982" i="169" s="1"/>
  <c r="A983" i="169" s="1"/>
  <c r="A984" i="169" s="1"/>
  <c r="A985" i="169" s="1"/>
  <c r="A986" i="169" s="1"/>
  <c r="A987" i="169" s="1"/>
  <c r="A988" i="169" s="1"/>
  <c r="A989" i="169" s="1"/>
  <c r="A990" i="169" s="1"/>
  <c r="A991" i="169" s="1"/>
  <c r="A992" i="169" s="1"/>
  <c r="A993" i="169" s="1"/>
  <c r="A994" i="169" s="1"/>
  <c r="A995" i="169" s="1"/>
  <c r="A996" i="169" s="1"/>
  <c r="A997" i="169" s="1"/>
  <c r="A998" i="169" s="1"/>
  <c r="A999" i="169" s="1"/>
  <c r="A1000" i="169" s="1"/>
  <c r="A1001" i="169" s="1"/>
  <c r="A1002" i="169" s="1"/>
  <c r="A1003" i="169" s="1"/>
  <c r="A1004" i="169" s="1"/>
  <c r="A1005" i="169" s="1"/>
  <c r="A1006" i="169" s="1"/>
  <c r="A1007" i="169" s="1"/>
  <c r="A1008" i="169" s="1"/>
  <c r="A1009" i="169" s="1"/>
  <c r="A1010" i="169" s="1"/>
  <c r="A1011" i="169" s="1"/>
  <c r="A1012" i="169" s="1"/>
  <c r="A1013" i="169" s="1"/>
  <c r="A1014" i="169" s="1"/>
  <c r="A1015" i="169" s="1"/>
  <c r="A1016" i="169" s="1"/>
  <c r="A1017" i="169" s="1"/>
  <c r="A1018" i="169" s="1"/>
  <c r="A1019" i="169" s="1"/>
  <c r="A1020" i="169" s="1"/>
  <c r="A1021" i="169" s="1"/>
  <c r="A1022" i="169" s="1"/>
  <c r="A1023" i="169" s="1"/>
  <c r="A1024" i="169" s="1"/>
  <c r="A1025" i="169" s="1"/>
  <c r="A1026" i="169" s="1"/>
  <c r="A1027" i="169" s="1"/>
  <c r="A1028" i="169" s="1"/>
  <c r="A1029" i="169" s="1"/>
  <c r="A1030" i="169" s="1"/>
  <c r="A1031" i="169" s="1"/>
  <c r="A1032" i="169" s="1"/>
  <c r="A1033" i="169" s="1"/>
  <c r="A1034" i="169" s="1"/>
  <c r="A1035" i="169" s="1"/>
  <c r="A1036" i="169" s="1"/>
  <c r="A1037" i="169" s="1"/>
  <c r="A1038" i="169" s="1"/>
  <c r="A1039" i="169" s="1"/>
  <c r="A1040" i="169" s="1"/>
  <c r="A1041" i="169" s="1"/>
  <c r="A1042" i="169" s="1"/>
  <c r="A1043" i="169" s="1"/>
  <c r="A1044" i="169" s="1"/>
  <c r="A1045" i="169" s="1"/>
  <c r="A1046" i="169" s="1"/>
  <c r="A1047" i="169" s="1"/>
  <c r="A1048" i="169" s="1"/>
  <c r="A1049" i="169" s="1"/>
  <c r="A1050" i="169" s="1"/>
  <c r="A1051" i="169" s="1"/>
  <c r="A1052" i="169" s="1"/>
  <c r="A1053" i="169" s="1"/>
  <c r="A1054" i="169" s="1"/>
  <c r="A1055" i="169" s="1"/>
  <c r="A1056" i="169" s="1"/>
  <c r="A1057" i="169" s="1"/>
  <c r="A1058" i="169" s="1"/>
  <c r="A1059" i="169" s="1"/>
  <c r="A1060" i="169" s="1"/>
  <c r="A1061" i="169" s="1"/>
  <c r="A1062" i="169" s="1"/>
  <c r="A1063" i="169" s="1"/>
  <c r="A1064" i="169" s="1"/>
  <c r="A1065" i="169" s="1"/>
  <c r="A1066" i="169" s="1"/>
  <c r="A1067" i="169" s="1"/>
  <c r="A1068" i="169" s="1"/>
  <c r="A1069" i="169" s="1"/>
  <c r="A1070" i="169" s="1"/>
  <c r="A1071" i="169" s="1"/>
  <c r="A1072" i="169" s="1"/>
  <c r="A1073" i="169" s="1"/>
  <c r="A1074" i="169" s="1"/>
  <c r="A1075" i="169" s="1"/>
  <c r="A1076" i="169" s="1"/>
  <c r="A1077" i="169" s="1"/>
  <c r="A1078" i="169" s="1"/>
  <c r="A1079" i="169" s="1"/>
  <c r="A1080" i="169" s="1"/>
  <c r="A1081" i="169" s="1"/>
  <c r="A1082" i="169" s="1"/>
  <c r="A1083" i="169" s="1"/>
  <c r="A1084" i="169" s="1"/>
  <c r="A1085" i="169" s="1"/>
  <c r="A1086" i="169" s="1"/>
  <c r="A1087" i="169" s="1"/>
  <c r="A1088" i="169" s="1"/>
  <c r="A1089" i="169" s="1"/>
  <c r="A1090" i="169" s="1"/>
  <c r="A1091" i="169" s="1"/>
  <c r="A1092" i="169" s="1"/>
  <c r="A1093" i="169" s="1"/>
  <c r="A1094" i="169" s="1"/>
  <c r="A1095" i="169" s="1"/>
  <c r="A1096" i="169" s="1"/>
  <c r="A1097" i="169" s="1"/>
  <c r="A1098" i="169" s="1"/>
  <c r="A1099" i="169" s="1"/>
  <c r="A1100" i="169" s="1"/>
  <c r="A1101" i="169" s="1"/>
  <c r="A1102" i="169" s="1"/>
  <c r="A1103" i="169" s="1"/>
  <c r="A1104" i="169" s="1"/>
  <c r="A1105" i="169" s="1"/>
  <c r="A1106" i="169" s="1"/>
  <c r="A1107" i="169" s="1"/>
  <c r="A1108" i="169" s="1"/>
  <c r="A1109" i="169" s="1"/>
  <c r="A1110" i="169" s="1"/>
  <c r="A1111" i="169" s="1"/>
  <c r="A1112" i="169" s="1"/>
  <c r="A1113" i="169" s="1"/>
  <c r="A1114" i="169" s="1"/>
  <c r="A1115" i="169" s="1"/>
  <c r="A1116" i="169" s="1"/>
  <c r="A1117" i="169" s="1"/>
  <c r="A1118" i="169" s="1"/>
  <c r="A1119" i="169" s="1"/>
  <c r="A1120" i="169" s="1"/>
  <c r="A1121" i="169" s="1"/>
  <c r="A1122" i="169" s="1"/>
  <c r="A1123" i="169" s="1"/>
  <c r="A1124" i="169" s="1"/>
  <c r="A1125" i="169" s="1"/>
  <c r="A1126" i="169" s="1"/>
  <c r="A1127" i="169" s="1"/>
  <c r="A1128" i="169" s="1"/>
  <c r="A1129" i="169" s="1"/>
  <c r="A1130" i="169" s="1"/>
  <c r="A1131" i="169" s="1"/>
  <c r="A1132" i="169" s="1"/>
  <c r="A1133" i="169" s="1"/>
  <c r="A1134" i="169" s="1"/>
  <c r="A1135" i="169" s="1"/>
  <c r="A1136" i="169" s="1"/>
  <c r="A1137" i="169" s="1"/>
  <c r="A1138" i="169" s="1"/>
  <c r="A1139" i="169" s="1"/>
  <c r="A1140" i="169" s="1"/>
  <c r="A1141" i="169" s="1"/>
  <c r="A1142" i="169" s="1"/>
  <c r="A1143" i="169" s="1"/>
  <c r="A1144" i="169" s="1"/>
  <c r="A1145" i="169" s="1"/>
  <c r="A1146" i="169" s="1"/>
  <c r="A1147" i="169" s="1"/>
  <c r="A1148" i="169" s="1"/>
  <c r="A1149" i="169" s="1"/>
  <c r="A1150" i="169" s="1"/>
  <c r="A1151" i="169" s="1"/>
  <c r="A1152" i="169" s="1"/>
  <c r="A1153" i="169" s="1"/>
  <c r="A1154" i="169" s="1"/>
  <c r="A1155" i="169" s="1"/>
  <c r="A1156" i="169" s="1"/>
  <c r="A1157" i="169" s="1"/>
  <c r="A1158" i="169" s="1"/>
  <c r="A1159" i="169" s="1"/>
  <c r="A1160" i="169" s="1"/>
  <c r="A1161" i="169" s="1"/>
  <c r="A1162" i="169" s="1"/>
  <c r="A1163" i="169" s="1"/>
  <c r="A1164" i="169" s="1"/>
  <c r="A1165" i="169" s="1"/>
  <c r="A1166" i="169" s="1"/>
  <c r="A1167" i="169" s="1"/>
  <c r="A1168" i="169" s="1"/>
  <c r="A1169" i="169" s="1"/>
  <c r="A1170" i="169" s="1"/>
  <c r="A1171" i="169" s="1"/>
  <c r="A1172" i="169" s="1"/>
  <c r="A1173" i="169" s="1"/>
  <c r="A1174" i="169" s="1"/>
  <c r="A1175" i="169" s="1"/>
  <c r="A1176" i="169" s="1"/>
  <c r="A1177" i="169" s="1"/>
  <c r="A1178" i="169" s="1"/>
  <c r="A1179" i="169" s="1"/>
  <c r="A1180" i="169" s="1"/>
  <c r="A1181" i="169" s="1"/>
  <c r="A1182" i="169" s="1"/>
  <c r="A1183" i="169" s="1"/>
  <c r="A1184" i="169" s="1"/>
  <c r="A1185" i="169" s="1"/>
  <c r="A1186" i="169" s="1"/>
  <c r="A1187" i="169" s="1"/>
  <c r="A1188" i="169" s="1"/>
  <c r="A1189" i="169" s="1"/>
  <c r="A1190" i="169" s="1"/>
  <c r="A1191" i="169" s="1"/>
  <c r="A1192" i="169" s="1"/>
  <c r="A1193" i="169" s="1"/>
  <c r="A1194" i="169" s="1"/>
  <c r="A1195" i="169" s="1"/>
  <c r="A1196" i="169" s="1"/>
  <c r="A1197" i="169" s="1"/>
  <c r="A1198" i="169" s="1"/>
  <c r="A1199" i="169" s="1"/>
  <c r="A1200" i="169" s="1"/>
  <c r="A1201" i="169" s="1"/>
  <c r="A1202" i="169" s="1"/>
  <c r="A1203" i="169" s="1"/>
  <c r="A1204" i="169" s="1"/>
  <c r="A1205" i="169" s="1"/>
  <c r="A1206" i="169" s="1"/>
  <c r="A1207" i="169" s="1"/>
  <c r="A1208" i="169" s="1"/>
  <c r="A1209" i="169" s="1"/>
  <c r="A1210" i="169" s="1"/>
  <c r="A1211" i="169" s="1"/>
  <c r="A1212" i="169" s="1"/>
  <c r="A1213" i="169" s="1"/>
  <c r="A1214" i="169" s="1"/>
  <c r="A1215" i="169" s="1"/>
  <c r="A1216" i="169" s="1"/>
  <c r="A1217" i="169" s="1"/>
  <c r="A1218" i="169" s="1"/>
  <c r="A1219" i="169" s="1"/>
  <c r="A1220" i="169" s="1"/>
  <c r="A1221" i="169" s="1"/>
  <c r="A1222" i="169" s="1"/>
  <c r="A1223" i="169" s="1"/>
  <c r="A1224" i="169" s="1"/>
  <c r="A1225" i="169" s="1"/>
  <c r="A1226" i="169" s="1"/>
  <c r="A1227" i="169" s="1"/>
  <c r="A1228" i="169" s="1"/>
  <c r="A1229" i="169" s="1"/>
  <c r="A1230" i="169" s="1"/>
  <c r="A1231" i="169" s="1"/>
  <c r="A1232" i="169" s="1"/>
  <c r="A1233" i="169" s="1"/>
  <c r="A1234" i="169" s="1"/>
  <c r="A1235" i="169" s="1"/>
  <c r="A1236" i="169" s="1"/>
  <c r="A1237" i="169" s="1"/>
  <c r="A1238" i="169" s="1"/>
  <c r="A1239" i="169" s="1"/>
  <c r="A1240" i="169" s="1"/>
  <c r="A1241" i="169" s="1"/>
  <c r="A1242" i="169" s="1"/>
  <c r="A1243" i="169" s="1"/>
  <c r="A1244" i="169" s="1"/>
  <c r="A1245" i="169" s="1"/>
  <c r="A1246" i="169" s="1"/>
  <c r="A1247" i="169" s="1"/>
  <c r="A1248" i="169" s="1"/>
  <c r="A1249" i="169" s="1"/>
  <c r="A1250" i="169" s="1"/>
  <c r="A1251" i="169" s="1"/>
  <c r="A1252" i="169" s="1"/>
  <c r="A1253" i="169" s="1"/>
  <c r="A1254" i="169" s="1"/>
  <c r="A1255" i="169" s="1"/>
  <c r="A1256" i="169" s="1"/>
  <c r="A1257" i="169" s="1"/>
  <c r="A1258" i="169" s="1"/>
  <c r="A1259" i="169" s="1"/>
  <c r="A1260" i="169" s="1"/>
  <c r="A1261" i="169" s="1"/>
  <c r="A1262" i="169" s="1"/>
  <c r="A1263" i="169" s="1"/>
  <c r="A1264" i="169" s="1"/>
  <c r="A1265" i="169" s="1"/>
  <c r="A1266" i="169" s="1"/>
  <c r="A1267" i="169" s="1"/>
  <c r="A1268" i="169" s="1"/>
  <c r="A1269" i="169" s="1"/>
  <c r="A1270" i="169" s="1"/>
  <c r="A1271" i="169" s="1"/>
  <c r="A1272" i="169" s="1"/>
  <c r="A1273" i="169" s="1"/>
  <c r="A1274" i="169" s="1"/>
  <c r="A1275" i="169" s="1"/>
  <c r="A1276" i="169" s="1"/>
  <c r="A1277" i="169" s="1"/>
  <c r="A1278" i="169" s="1"/>
  <c r="A1279" i="169" s="1"/>
  <c r="A1280" i="169" s="1"/>
  <c r="A1281" i="169" s="1"/>
  <c r="A1282" i="169" s="1"/>
  <c r="A1283" i="169" s="1"/>
  <c r="A1284" i="169" s="1"/>
  <c r="A1285" i="169" s="1"/>
  <c r="A1286" i="169" s="1"/>
  <c r="A1287" i="169" s="1"/>
  <c r="A1288" i="169" s="1"/>
  <c r="A1289" i="169" s="1"/>
  <c r="A1290" i="169" s="1"/>
  <c r="A1291" i="169" s="1"/>
  <c r="A1292" i="169" s="1"/>
  <c r="A1293" i="169" s="1"/>
  <c r="A1294" i="169" s="1"/>
  <c r="A1295" i="169" s="1"/>
  <c r="A1296" i="169" s="1"/>
  <c r="A1297" i="169" s="1"/>
  <c r="A1298" i="169" s="1"/>
  <c r="A1299" i="169" s="1"/>
  <c r="A1300" i="169" s="1"/>
  <c r="A1301" i="169" s="1"/>
  <c r="A1302" i="169" s="1"/>
  <c r="A1303" i="169" s="1"/>
  <c r="A1304" i="169" s="1"/>
  <c r="A1305" i="169" s="1"/>
  <c r="A1306" i="169" s="1"/>
  <c r="A1307" i="169" s="1"/>
  <c r="A1308" i="169" s="1"/>
  <c r="A1309" i="169" s="1"/>
  <c r="A1310" i="169" s="1"/>
  <c r="A1311" i="169" s="1"/>
  <c r="A1312" i="169" s="1"/>
  <c r="A1313" i="169" s="1"/>
  <c r="A1314" i="169" s="1"/>
  <c r="A1315" i="169" s="1"/>
  <c r="A1316" i="169" s="1"/>
  <c r="A1317" i="169" s="1"/>
  <c r="A1318" i="169" s="1"/>
  <c r="A1319" i="169" s="1"/>
  <c r="A1320" i="169" s="1"/>
  <c r="A1321" i="169" s="1"/>
  <c r="A1322" i="169" s="1"/>
  <c r="A1323" i="169" s="1"/>
  <c r="A1324" i="169" s="1"/>
  <c r="A1325" i="169" s="1"/>
  <c r="A1326" i="169" s="1"/>
  <c r="A1327" i="169" s="1"/>
  <c r="A1328" i="169" s="1"/>
  <c r="A1329" i="169" s="1"/>
  <c r="A1330" i="169" s="1"/>
  <c r="A1331" i="169" s="1"/>
  <c r="A1332" i="169" s="1"/>
  <c r="A1333" i="169" s="1"/>
  <c r="A1334" i="169" s="1"/>
  <c r="A1335" i="169" s="1"/>
  <c r="A1336" i="169" s="1"/>
  <c r="A1337" i="169" s="1"/>
  <c r="A1338" i="169" s="1"/>
  <c r="A1339" i="169" s="1"/>
  <c r="A1340" i="169" s="1"/>
  <c r="A1341" i="169" s="1"/>
  <c r="A1342" i="169" s="1"/>
  <c r="A1343" i="169" s="1"/>
  <c r="A1344" i="169" s="1"/>
  <c r="A1345" i="169" s="1"/>
  <c r="A1346" i="169" s="1"/>
  <c r="A1347" i="169" s="1"/>
  <c r="A1348" i="169" s="1"/>
  <c r="A1349" i="169" s="1"/>
  <c r="A1350" i="169" s="1"/>
  <c r="A1351" i="169" s="1"/>
  <c r="A1352" i="169" s="1"/>
  <c r="A1353" i="169" s="1"/>
  <c r="A1354" i="169" s="1"/>
  <c r="A1355" i="169" s="1"/>
  <c r="A1356" i="169" s="1"/>
  <c r="A1357" i="169" s="1"/>
  <c r="A1358" i="169" s="1"/>
  <c r="A1359" i="169" s="1"/>
  <c r="A1360" i="169" s="1"/>
  <c r="A1361" i="169" s="1"/>
  <c r="A1362" i="169" s="1"/>
  <c r="A1363" i="169" s="1"/>
  <c r="A1364" i="169" s="1"/>
  <c r="A1365" i="169" s="1"/>
  <c r="A1366" i="169" s="1"/>
  <c r="A1367" i="169" s="1"/>
  <c r="A1368" i="169" s="1"/>
  <c r="A1369" i="169" s="1"/>
  <c r="A1370" i="169" s="1"/>
  <c r="A1371" i="169" s="1"/>
  <c r="A1372" i="169" s="1"/>
  <c r="A1373" i="169" s="1"/>
  <c r="A1374" i="169" s="1"/>
  <c r="A1375" i="169" s="1"/>
  <c r="A1376" i="169" s="1"/>
  <c r="A1377" i="169" s="1"/>
  <c r="A1378" i="169" s="1"/>
  <c r="A1379" i="169" s="1"/>
  <c r="A1380" i="169" s="1"/>
  <c r="A1381" i="169" s="1"/>
  <c r="A1382" i="169" s="1"/>
  <c r="A1383" i="169" s="1"/>
  <c r="A1384" i="169" s="1"/>
  <c r="A1385" i="169" s="1"/>
  <c r="A1386" i="169" s="1"/>
  <c r="A1387" i="169" s="1"/>
  <c r="A1388" i="169" s="1"/>
  <c r="A1389" i="169" s="1"/>
  <c r="A1390" i="169" s="1"/>
  <c r="A1391" i="169" s="1"/>
  <c r="A1392" i="169" s="1"/>
  <c r="A1393" i="169" s="1"/>
  <c r="A1394" i="169" s="1"/>
  <c r="A1395" i="169" s="1"/>
  <c r="A1396" i="169" s="1"/>
  <c r="A1397" i="169" s="1"/>
  <c r="A1398" i="169" s="1"/>
  <c r="A1399" i="169" s="1"/>
  <c r="A1400" i="169" s="1"/>
  <c r="A1401" i="169" s="1"/>
  <c r="A1402" i="169" s="1"/>
  <c r="A1403" i="169" s="1"/>
  <c r="A1404" i="169" s="1"/>
  <c r="A1405" i="169" s="1"/>
  <c r="A1406" i="169" s="1"/>
  <c r="A1407" i="169" s="1"/>
  <c r="A1408" i="169" s="1"/>
  <c r="A1409" i="169" s="1"/>
  <c r="A1410" i="169" s="1"/>
  <c r="A1411" i="169" s="1"/>
  <c r="A1412" i="169" s="1"/>
  <c r="A1413" i="169" s="1"/>
  <c r="A1414" i="169" s="1"/>
  <c r="A1415" i="169" s="1"/>
  <c r="A1416" i="169" s="1"/>
  <c r="A1417" i="169" s="1"/>
  <c r="A1418" i="169" s="1"/>
  <c r="A1419" i="169" s="1"/>
  <c r="A1420" i="169" s="1"/>
  <c r="A1421" i="169" s="1"/>
  <c r="A1422" i="169" s="1"/>
  <c r="A1423" i="169" s="1"/>
  <c r="A1424" i="169" s="1"/>
  <c r="A1425" i="169" s="1"/>
  <c r="A1426" i="169" s="1"/>
  <c r="A1427" i="169" s="1"/>
  <c r="A1428" i="169" s="1"/>
  <c r="A1429" i="169" s="1"/>
  <c r="A1430" i="169" s="1"/>
  <c r="A1431" i="169" s="1"/>
  <c r="A1432" i="169" s="1"/>
  <c r="A1433" i="169" s="1"/>
  <c r="A1434" i="169" s="1"/>
  <c r="A1435" i="169" s="1"/>
  <c r="A1436" i="169" s="1"/>
  <c r="A1437" i="169" s="1"/>
  <c r="A1438" i="169" s="1"/>
  <c r="A1439" i="169" s="1"/>
  <c r="A1440" i="169" s="1"/>
  <c r="A1441" i="169" s="1"/>
  <c r="A1442" i="169" s="1"/>
  <c r="A1443" i="169" s="1"/>
  <c r="A1444" i="169" s="1"/>
  <c r="A1445" i="169" s="1"/>
  <c r="A1446" i="169" s="1"/>
  <c r="A1447" i="169" s="1"/>
  <c r="A1448" i="169" s="1"/>
  <c r="A1449" i="169" s="1"/>
  <c r="A1450" i="169" s="1"/>
  <c r="A1451" i="169" s="1"/>
  <c r="A1452" i="169" s="1"/>
  <c r="A1453" i="169" s="1"/>
  <c r="A1454" i="169" s="1"/>
  <c r="A1455" i="169" s="1"/>
  <c r="A1456" i="169" s="1"/>
  <c r="A1457" i="169" s="1"/>
  <c r="A1458" i="169" s="1"/>
  <c r="A1459" i="169" s="1"/>
  <c r="A1460" i="169" s="1"/>
  <c r="A1461" i="169" s="1"/>
  <c r="A1462" i="169" s="1"/>
  <c r="A1463" i="169" s="1"/>
  <c r="A1464" i="169" s="1"/>
  <c r="A1465" i="169" s="1"/>
  <c r="A1466" i="169" s="1"/>
  <c r="A1467" i="169" s="1"/>
  <c r="A1468" i="169" s="1"/>
  <c r="A1469" i="169" s="1"/>
  <c r="A1470" i="169" s="1"/>
  <c r="A1471" i="169" s="1"/>
  <c r="A1472" i="169" s="1"/>
  <c r="A1473" i="169" s="1"/>
  <c r="A1474" i="169" s="1"/>
  <c r="A1475" i="169" s="1"/>
  <c r="A1476" i="169" s="1"/>
  <c r="A1477" i="169" s="1"/>
  <c r="A1478" i="169" s="1"/>
  <c r="A1479" i="169" s="1"/>
  <c r="A1480" i="169" s="1"/>
  <c r="A1481" i="169" s="1"/>
  <c r="A1482" i="169" s="1"/>
  <c r="A1483" i="169" s="1"/>
  <c r="A1484" i="169" s="1"/>
  <c r="A1485" i="169" s="1"/>
  <c r="A1486" i="169" s="1"/>
  <c r="A1487" i="169" s="1"/>
  <c r="A1488" i="169" s="1"/>
  <c r="A1489" i="169" s="1"/>
  <c r="A1490" i="169" s="1"/>
  <c r="A1491" i="169" s="1"/>
  <c r="A1492" i="169" s="1"/>
  <c r="A1493" i="169" s="1"/>
  <c r="A1494" i="169" s="1"/>
  <c r="A1495" i="169" s="1"/>
  <c r="A1496" i="169" s="1"/>
  <c r="A1497" i="169" s="1"/>
  <c r="A1498" i="169" s="1"/>
  <c r="A1499" i="169" s="1"/>
  <c r="A1500" i="169" s="1"/>
  <c r="A1501" i="169" s="1"/>
  <c r="A1502" i="169" s="1"/>
  <c r="A1503" i="169" s="1"/>
  <c r="A1504" i="169" s="1"/>
  <c r="A1505" i="169" s="1"/>
  <c r="A1506" i="169" s="1"/>
  <c r="A1507" i="169" s="1"/>
  <c r="A1508" i="169" s="1"/>
  <c r="A1509" i="169" s="1"/>
  <c r="A1510" i="169" s="1"/>
  <c r="A1511" i="169" s="1"/>
  <c r="A1512" i="169" s="1"/>
  <c r="A1513" i="169" s="1"/>
  <c r="A1514" i="169" s="1"/>
  <c r="A1515" i="169" s="1"/>
  <c r="A1516" i="169" s="1"/>
  <c r="A1517" i="169" s="1"/>
  <c r="A1518" i="169" s="1"/>
  <c r="A1519" i="169" s="1"/>
  <c r="A1520" i="169" s="1"/>
  <c r="A1521" i="169" s="1"/>
  <c r="A1522" i="169" s="1"/>
  <c r="A1523" i="169" s="1"/>
  <c r="A1524" i="169" s="1"/>
  <c r="A1525" i="169" s="1"/>
  <c r="A1526" i="169" s="1"/>
  <c r="A1527" i="169" s="1"/>
  <c r="A1528" i="169" s="1"/>
  <c r="A1529" i="169" s="1"/>
  <c r="A1530" i="169" s="1"/>
  <c r="A1531" i="169" s="1"/>
  <c r="A1532" i="169" s="1"/>
  <c r="A1533" i="169" s="1"/>
  <c r="A1534" i="169" s="1"/>
  <c r="A1535" i="169" s="1"/>
  <c r="A1536" i="169" s="1"/>
  <c r="A1537" i="169" s="1"/>
  <c r="A1538" i="169" s="1"/>
  <c r="A1539" i="169" s="1"/>
  <c r="A1540" i="169" s="1"/>
  <c r="A1541" i="169" s="1"/>
  <c r="A1542" i="169" s="1"/>
  <c r="A1543" i="169" s="1"/>
  <c r="A1544" i="169" s="1"/>
  <c r="A1545" i="169" s="1"/>
  <c r="A1546" i="169" s="1"/>
  <c r="A1547" i="169" s="1"/>
  <c r="A1548" i="169" s="1"/>
  <c r="A1549" i="169" s="1"/>
  <c r="A1550" i="169" s="1"/>
  <c r="A1551" i="169" s="1"/>
  <c r="A1552" i="169" s="1"/>
  <c r="A1553" i="169" s="1"/>
  <c r="A1554" i="169" s="1"/>
  <c r="A1555" i="169" s="1"/>
  <c r="A1556" i="169" s="1"/>
  <c r="A1557" i="169" s="1"/>
  <c r="A1558" i="169" s="1"/>
  <c r="A1559" i="169" s="1"/>
  <c r="A1560" i="169" s="1"/>
  <c r="A1561" i="169" s="1"/>
  <c r="A1562" i="169" s="1"/>
  <c r="A1563" i="169" s="1"/>
  <c r="A1564" i="169" s="1"/>
  <c r="A1565" i="169" s="1"/>
  <c r="A1566" i="169" s="1"/>
  <c r="A1567" i="169" s="1"/>
  <c r="A1568" i="169" s="1"/>
  <c r="A1569" i="169" s="1"/>
  <c r="A1570" i="169" s="1"/>
  <c r="A1571" i="169" s="1"/>
  <c r="A1572" i="169" s="1"/>
  <c r="A1573" i="169" s="1"/>
  <c r="A1574" i="169" s="1"/>
  <c r="A1575" i="169" s="1"/>
  <c r="A1576" i="169" s="1"/>
  <c r="A1577" i="169" s="1"/>
  <c r="A1578" i="169" s="1"/>
  <c r="A1579" i="169" s="1"/>
  <c r="A1580" i="169" s="1"/>
  <c r="A1581" i="169" s="1"/>
  <c r="A1582" i="169" s="1"/>
  <c r="A1583" i="169" s="1"/>
  <c r="A1584" i="169" s="1"/>
  <c r="A1585" i="169" s="1"/>
  <c r="A1586" i="169" s="1"/>
  <c r="A1587" i="169" s="1"/>
  <c r="A1588" i="169" s="1"/>
  <c r="A1589" i="169" s="1"/>
  <c r="A1590" i="169" s="1"/>
  <c r="A1591" i="169" s="1"/>
  <c r="A1592" i="169" s="1"/>
  <c r="A1593" i="169" s="1"/>
  <c r="A1594" i="169" s="1"/>
  <c r="A1595" i="169" s="1"/>
  <c r="A1596" i="169" s="1"/>
  <c r="A1597" i="169" s="1"/>
  <c r="A1598" i="169" s="1"/>
  <c r="A1599" i="169" s="1"/>
  <c r="A1600" i="169" s="1"/>
  <c r="A1601" i="169" s="1"/>
  <c r="A1602" i="169" s="1"/>
  <c r="A1603" i="169" s="1"/>
  <c r="A1604" i="169" s="1"/>
  <c r="A1605" i="169" s="1"/>
  <c r="A1606" i="169" s="1"/>
  <c r="A1607" i="169" s="1"/>
  <c r="A1608" i="169" s="1"/>
  <c r="A1609" i="169" s="1"/>
  <c r="A1610" i="169" s="1"/>
  <c r="A1611" i="169" s="1"/>
  <c r="A1612" i="169" s="1"/>
  <c r="A1613" i="169" s="1"/>
  <c r="A1614" i="169" s="1"/>
  <c r="A1615" i="169" s="1"/>
  <c r="A1616" i="169" s="1"/>
  <c r="A1617" i="169" s="1"/>
  <c r="A1618" i="169" s="1"/>
  <c r="A1619" i="169" s="1"/>
  <c r="A1620" i="169" s="1"/>
  <c r="A1621" i="169" s="1"/>
  <c r="A1622" i="169" s="1"/>
  <c r="A1623" i="169" s="1"/>
  <c r="A1624" i="169" s="1"/>
  <c r="A1625" i="169" s="1"/>
  <c r="A1626" i="169" s="1"/>
  <c r="A1627" i="169" s="1"/>
  <c r="A1628" i="169" s="1"/>
  <c r="A1629" i="169" s="1"/>
  <c r="A1630" i="169" s="1"/>
  <c r="A1631" i="169" s="1"/>
  <c r="A1632" i="169" s="1"/>
  <c r="A1633" i="169" s="1"/>
  <c r="A1634" i="169" s="1"/>
  <c r="A1635" i="169" s="1"/>
  <c r="A1636" i="169" s="1"/>
  <c r="A1637" i="169" s="1"/>
  <c r="A1638" i="169" s="1"/>
  <c r="A1639" i="169" s="1"/>
  <c r="A1640" i="169" s="1"/>
  <c r="A1641" i="169" s="1"/>
  <c r="A1642" i="169" s="1"/>
  <c r="A1643" i="169" s="1"/>
  <c r="A1644" i="169" s="1"/>
  <c r="A1645" i="169" s="1"/>
  <c r="A1646" i="169" s="1"/>
  <c r="A1647" i="169" s="1"/>
  <c r="A1648" i="169" s="1"/>
  <c r="A1649" i="169" s="1"/>
  <c r="A1650" i="169" s="1"/>
  <c r="A1651" i="169" s="1"/>
  <c r="A1652" i="169" s="1"/>
  <c r="A1653" i="169" s="1"/>
  <c r="A1654" i="169" s="1"/>
  <c r="A1655" i="169" s="1"/>
  <c r="A1656" i="169" s="1"/>
  <c r="A1657" i="169" s="1"/>
  <c r="A1658" i="169" s="1"/>
  <c r="A1659" i="169" s="1"/>
  <c r="A1660" i="169" s="1"/>
  <c r="A1661" i="169" s="1"/>
  <c r="A1662" i="169" s="1"/>
  <c r="A1663" i="169" s="1"/>
  <c r="A1664" i="169" s="1"/>
  <c r="A1665" i="169" s="1"/>
  <c r="A1666" i="169" s="1"/>
  <c r="A1667" i="169" s="1"/>
  <c r="A1668" i="169" s="1"/>
  <c r="A1669" i="169" s="1"/>
  <c r="A1670" i="169" s="1"/>
  <c r="A1671" i="169" s="1"/>
  <c r="A1672" i="169" s="1"/>
  <c r="A1673" i="169" s="1"/>
  <c r="A1674" i="169" s="1"/>
  <c r="A1675" i="169" s="1"/>
  <c r="A1676" i="169" s="1"/>
  <c r="A1677" i="169" s="1"/>
  <c r="A1678" i="169" s="1"/>
  <c r="A1679" i="169" s="1"/>
  <c r="A1680" i="169" s="1"/>
  <c r="A1681" i="169" s="1"/>
  <c r="A1682" i="169" s="1"/>
  <c r="A1683" i="169" s="1"/>
  <c r="A1684" i="169" s="1"/>
  <c r="A1685" i="169" s="1"/>
  <c r="A1686" i="169" s="1"/>
  <c r="A1687" i="169" s="1"/>
  <c r="A1688" i="169" s="1"/>
  <c r="A1689" i="169" s="1"/>
  <c r="A1690" i="169" s="1"/>
  <c r="A1691" i="169" s="1"/>
  <c r="A1692" i="169" s="1"/>
  <c r="A1693" i="169" s="1"/>
  <c r="A1694" i="169" s="1"/>
  <c r="A1695" i="169" s="1"/>
  <c r="A1696" i="169" s="1"/>
  <c r="A1697" i="169" s="1"/>
  <c r="A1698" i="169" s="1"/>
  <c r="A1699" i="169" s="1"/>
  <c r="A1700" i="169" s="1"/>
  <c r="A1701" i="169" s="1"/>
  <c r="A1702" i="169" s="1"/>
  <c r="A1703" i="169" s="1"/>
  <c r="A1704" i="169" s="1"/>
  <c r="A1705" i="169" s="1"/>
  <c r="A1706" i="169" s="1"/>
  <c r="A1707" i="169" s="1"/>
  <c r="A1708" i="169" s="1"/>
  <c r="A1709" i="169" s="1"/>
  <c r="A1710" i="169" s="1"/>
  <c r="A1711" i="169" s="1"/>
  <c r="A1712" i="169" s="1"/>
  <c r="A1713" i="169" s="1"/>
  <c r="A1714" i="169" s="1"/>
  <c r="A1715" i="169" s="1"/>
  <c r="A1716" i="169" s="1"/>
  <c r="A1717" i="169" s="1"/>
  <c r="A1718" i="169" s="1"/>
  <c r="A1719" i="169" s="1"/>
  <c r="A1720" i="169" s="1"/>
  <c r="A1721" i="169" s="1"/>
  <c r="A1722" i="169" s="1"/>
  <c r="A1723" i="169" s="1"/>
  <c r="A1724" i="169" s="1"/>
  <c r="A1725" i="169" s="1"/>
  <c r="A1726" i="169" s="1"/>
  <c r="A1727" i="169" s="1"/>
  <c r="A1728" i="169" s="1"/>
  <c r="A1729" i="169" s="1"/>
  <c r="A1730" i="169" s="1"/>
  <c r="A1731" i="169" s="1"/>
  <c r="A1732" i="169" s="1"/>
  <c r="A1733" i="169" s="1"/>
  <c r="A1734" i="169" s="1"/>
  <c r="A1735" i="169" s="1"/>
  <c r="A1736" i="169" s="1"/>
  <c r="A1737" i="169" s="1"/>
  <c r="A1738" i="169" s="1"/>
  <c r="A1739" i="169" s="1"/>
  <c r="A1740" i="169" s="1"/>
  <c r="A1741" i="169" s="1"/>
  <c r="A1742" i="169" s="1"/>
  <c r="A1743" i="169" s="1"/>
  <c r="A1744" i="169" s="1"/>
  <c r="A1745" i="169" s="1"/>
  <c r="A1746" i="169" s="1"/>
  <c r="A1747" i="169" s="1"/>
  <c r="A1748" i="169" s="1"/>
  <c r="A1749" i="169" s="1"/>
  <c r="A1750" i="169" s="1"/>
  <c r="A1751" i="169" s="1"/>
  <c r="A1752" i="169" s="1"/>
  <c r="A1753" i="169" s="1"/>
  <c r="A1754" i="169" s="1"/>
  <c r="A1755" i="169" s="1"/>
  <c r="A1756" i="169" s="1"/>
  <c r="A1757" i="169" s="1"/>
  <c r="A1758" i="169" s="1"/>
  <c r="A1759" i="169" s="1"/>
  <c r="A1760" i="169" s="1"/>
  <c r="A1761" i="169" s="1"/>
  <c r="A1762" i="169" s="1"/>
  <c r="A1763" i="169" s="1"/>
  <c r="A1764" i="169" s="1"/>
  <c r="A1765" i="169" s="1"/>
  <c r="A1766" i="169" s="1"/>
  <c r="A1767" i="169" s="1"/>
  <c r="A1768" i="169" s="1"/>
  <c r="A1769" i="169" s="1"/>
  <c r="A1770" i="169" s="1"/>
  <c r="A1771" i="169" s="1"/>
  <c r="A1772" i="169" s="1"/>
  <c r="A1773" i="169" s="1"/>
  <c r="A1774" i="169" s="1"/>
  <c r="A1775" i="169" s="1"/>
  <c r="A1776" i="169" s="1"/>
  <c r="A1777" i="169" s="1"/>
  <c r="A1778" i="169" s="1"/>
  <c r="A1779" i="169" s="1"/>
  <c r="A1780" i="169" s="1"/>
  <c r="A1781" i="169" s="1"/>
  <c r="A1782" i="169" s="1"/>
  <c r="A1783" i="169" s="1"/>
  <c r="A1784" i="169" s="1"/>
  <c r="A1785" i="169" s="1"/>
  <c r="A1786" i="169" s="1"/>
  <c r="A1787" i="169" s="1"/>
  <c r="A1788" i="169" s="1"/>
  <c r="A1789" i="169" s="1"/>
  <c r="A1790" i="169" s="1"/>
  <c r="A1791" i="169" s="1"/>
  <c r="A1792" i="169" s="1"/>
  <c r="A1793" i="169" s="1"/>
  <c r="A1794" i="169" s="1"/>
  <c r="A1795" i="169" s="1"/>
  <c r="A1796" i="169" s="1"/>
  <c r="A1797" i="169" s="1"/>
  <c r="A1798" i="169" s="1"/>
  <c r="A1799" i="169" s="1"/>
  <c r="A1800" i="169" s="1"/>
  <c r="A1801" i="169" s="1"/>
  <c r="A1802" i="169" s="1"/>
  <c r="A1803" i="169" s="1"/>
  <c r="A1804" i="169" s="1"/>
  <c r="A1805" i="169" s="1"/>
  <c r="A1806" i="169" s="1"/>
  <c r="A1807" i="169" s="1"/>
  <c r="A1808" i="169" s="1"/>
  <c r="A1809" i="169" s="1"/>
  <c r="A1810" i="169" s="1"/>
  <c r="A1811" i="169" s="1"/>
  <c r="A1812" i="169" s="1"/>
  <c r="A1813" i="169" s="1"/>
  <c r="A1814" i="169" s="1"/>
  <c r="A1815" i="169" s="1"/>
  <c r="A1816" i="169" s="1"/>
  <c r="A1817" i="169" s="1"/>
  <c r="A1818" i="169" s="1"/>
  <c r="A1819" i="169" s="1"/>
  <c r="A1820" i="169" s="1"/>
  <c r="A1821" i="169" s="1"/>
  <c r="A1822" i="169" s="1"/>
  <c r="A1823" i="169" s="1"/>
  <c r="A1824" i="169" s="1"/>
  <c r="A1825" i="169" s="1"/>
  <c r="A1826" i="169" s="1"/>
  <c r="A1827" i="169" s="1"/>
  <c r="A1828" i="169" s="1"/>
  <c r="A1829" i="169" s="1"/>
  <c r="A1830" i="169" s="1"/>
  <c r="A1831" i="169" s="1"/>
  <c r="A1832" i="169" s="1"/>
  <c r="A1833" i="169" s="1"/>
  <c r="A1834" i="169" s="1"/>
  <c r="A1835" i="169" s="1"/>
  <c r="A1836" i="169" s="1"/>
  <c r="A1837" i="169" s="1"/>
  <c r="A1838" i="169" s="1"/>
  <c r="A1839" i="169" s="1"/>
  <c r="A1840" i="169" s="1"/>
  <c r="A1841" i="169" s="1"/>
  <c r="A1842" i="169" s="1"/>
  <c r="A1843" i="169" s="1"/>
  <c r="A1844" i="169" s="1"/>
  <c r="A1845" i="169" s="1"/>
  <c r="A1846" i="169" s="1"/>
  <c r="A1847" i="169" s="1"/>
  <c r="A1848" i="169" s="1"/>
  <c r="A1849" i="169" s="1"/>
  <c r="A1850" i="169" s="1"/>
  <c r="A1851" i="169" s="1"/>
  <c r="A1852" i="169" s="1"/>
  <c r="A1853" i="169" s="1"/>
  <c r="A1854" i="169" s="1"/>
  <c r="A1855" i="169" s="1"/>
  <c r="A1856" i="169" s="1"/>
  <c r="A1857" i="169" s="1"/>
  <c r="A1858" i="169" s="1"/>
  <c r="A1859" i="169" s="1"/>
  <c r="A1860" i="169" s="1"/>
  <c r="A1861" i="169" s="1"/>
  <c r="A1862" i="169" s="1"/>
  <c r="A1863" i="169" s="1"/>
  <c r="A1864" i="169" s="1"/>
  <c r="A1865" i="169" s="1"/>
  <c r="A1866" i="169" s="1"/>
  <c r="A1867" i="169" s="1"/>
  <c r="A1868" i="169" s="1"/>
  <c r="A1869" i="169" s="1"/>
  <c r="A1870" i="169" s="1"/>
  <c r="A1871" i="169" s="1"/>
  <c r="A1872" i="169" s="1"/>
  <c r="A1873" i="169" s="1"/>
  <c r="A1874" i="169" s="1"/>
  <c r="A1875" i="169" s="1"/>
  <c r="A1876" i="169" s="1"/>
  <c r="A1877" i="169" s="1"/>
  <c r="A1878" i="169" s="1"/>
  <c r="A1879" i="169" s="1"/>
  <c r="A1880" i="169" s="1"/>
  <c r="A1881" i="169" s="1"/>
  <c r="A1882" i="169" s="1"/>
  <c r="A1883" i="169" s="1"/>
  <c r="A1884" i="169" s="1"/>
  <c r="A1885" i="169" s="1"/>
  <c r="A1886" i="169" s="1"/>
  <c r="A1887" i="169" s="1"/>
  <c r="A1888" i="169" s="1"/>
  <c r="A1889" i="169" s="1"/>
  <c r="A1890" i="169" s="1"/>
  <c r="A1891" i="169" s="1"/>
  <c r="A1892" i="169" s="1"/>
  <c r="A1893" i="169" s="1"/>
  <c r="A1894" i="169" s="1"/>
  <c r="A1895" i="169" s="1"/>
  <c r="A1896" i="169" s="1"/>
  <c r="A1897" i="169" s="1"/>
  <c r="A1898" i="169" s="1"/>
  <c r="A1899" i="169" s="1"/>
  <c r="A1900" i="169" s="1"/>
  <c r="A1901" i="169" s="1"/>
  <c r="A1902" i="169" s="1"/>
  <c r="A1903" i="169" s="1"/>
  <c r="A1904" i="169" s="1"/>
  <c r="A1905" i="169" s="1"/>
  <c r="A1906" i="169" s="1"/>
  <c r="A1907" i="169" s="1"/>
  <c r="A1908" i="169" s="1"/>
  <c r="A1909" i="169" s="1"/>
  <c r="A1910" i="169" s="1"/>
  <c r="A1911" i="169" s="1"/>
  <c r="A1912" i="169" s="1"/>
  <c r="A1913" i="169" s="1"/>
  <c r="A1914" i="169" s="1"/>
  <c r="A1915" i="169" s="1"/>
  <c r="A1916" i="169" s="1"/>
  <c r="A1917" i="169" s="1"/>
  <c r="A1918" i="169" s="1"/>
  <c r="A1919" i="169" s="1"/>
  <c r="A1920" i="169" s="1"/>
  <c r="A1921" i="169" s="1"/>
  <c r="A1922" i="169" s="1"/>
  <c r="A1923" i="169" s="1"/>
  <c r="A1924" i="169" s="1"/>
  <c r="A1925" i="169" s="1"/>
  <c r="A1926" i="169" s="1"/>
  <c r="A1927" i="169" s="1"/>
  <c r="A1928" i="169" s="1"/>
  <c r="A1929" i="169" s="1"/>
  <c r="A1930" i="169" s="1"/>
  <c r="A1931" i="169" s="1"/>
  <c r="A1932" i="169" s="1"/>
  <c r="A1933" i="169" s="1"/>
  <c r="A1934" i="169" s="1"/>
  <c r="A1935" i="169" s="1"/>
  <c r="A1936" i="169" s="1"/>
  <c r="A1937" i="169" s="1"/>
  <c r="A1938" i="169" s="1"/>
  <c r="A1939" i="169" s="1"/>
  <c r="A1940" i="169" s="1"/>
  <c r="A1941" i="169" s="1"/>
  <c r="A1942" i="169" s="1"/>
  <c r="A1943" i="169" s="1"/>
  <c r="A1944" i="169" s="1"/>
  <c r="A1945" i="169" s="1"/>
  <c r="A1946" i="169" s="1"/>
  <c r="A1947" i="169" s="1"/>
  <c r="A1948" i="169" s="1"/>
  <c r="A1949" i="169" s="1"/>
  <c r="A1950" i="169" s="1"/>
  <c r="A1951" i="169" s="1"/>
  <c r="A1952" i="169" s="1"/>
  <c r="A1953" i="169" s="1"/>
  <c r="A1954" i="169" s="1"/>
  <c r="A1955" i="169" s="1"/>
  <c r="A1956" i="169" s="1"/>
  <c r="A1957" i="169" s="1"/>
  <c r="A1958" i="169" s="1"/>
  <c r="A1959" i="169" s="1"/>
  <c r="A1960" i="169" s="1"/>
  <c r="A1961" i="169" s="1"/>
  <c r="A1962" i="169" s="1"/>
  <c r="A1963" i="169" s="1"/>
  <c r="A1964" i="169" s="1"/>
  <c r="J100" i="178"/>
  <c r="I100" i="178"/>
  <c r="J99" i="178"/>
  <c r="I99" i="178"/>
  <c r="J98" i="178"/>
  <c r="I98" i="178"/>
  <c r="J97" i="178"/>
  <c r="I97" i="178"/>
  <c r="R96" i="178"/>
  <c r="J96" i="178"/>
  <c r="I96" i="178"/>
  <c r="J95" i="178"/>
  <c r="I95" i="178"/>
  <c r="AA94" i="178"/>
  <c r="P78" i="178"/>
  <c r="O78" i="178"/>
  <c r="N78" i="178"/>
  <c r="M78" i="178"/>
  <c r="L78" i="178"/>
  <c r="J73" i="178"/>
  <c r="J49" i="178"/>
  <c r="I49" i="178"/>
  <c r="J48" i="178"/>
  <c r="I48" i="178"/>
  <c r="J47" i="178"/>
  <c r="I47" i="178"/>
  <c r="J46" i="178"/>
  <c r="I46" i="178"/>
  <c r="J45" i="178"/>
  <c r="I45" i="178"/>
  <c r="J44" i="178"/>
  <c r="I44" i="178"/>
  <c r="J43" i="178"/>
  <c r="I43" i="178"/>
  <c r="J42" i="178"/>
  <c r="I42" i="178"/>
  <c r="J41" i="178"/>
  <c r="I41" i="178"/>
  <c r="J40" i="178"/>
  <c r="I40" i="178"/>
  <c r="J39" i="178"/>
  <c r="I39" i="178"/>
  <c r="J38" i="178"/>
  <c r="I38" i="178"/>
  <c r="J37" i="178"/>
  <c r="I37" i="178"/>
  <c r="J36" i="178"/>
  <c r="I36" i="178"/>
  <c r="J35" i="178"/>
  <c r="I35" i="178"/>
  <c r="J34" i="178"/>
  <c r="I34" i="178"/>
  <c r="J33" i="178"/>
  <c r="I33" i="178"/>
  <c r="R32" i="178"/>
  <c r="R33" i="178" s="1"/>
  <c r="J32" i="178"/>
  <c r="I32" i="178"/>
  <c r="J31" i="178"/>
  <c r="I31" i="178"/>
  <c r="AA30" i="178"/>
  <c r="Y30" i="178"/>
  <c r="X30" i="178"/>
  <c r="E14" i="178"/>
  <c r="J9" i="178"/>
  <c r="D1947" i="169"/>
  <c r="D1948" i="169"/>
  <c r="D1949" i="169"/>
  <c r="D1950" i="169"/>
  <c r="D1951" i="169"/>
  <c r="D1952" i="169"/>
  <c r="D1953" i="169"/>
  <c r="D1954" i="169"/>
  <c r="D1955" i="169"/>
  <c r="D1956" i="169"/>
  <c r="D1957" i="169"/>
  <c r="D1958" i="169"/>
  <c r="D1959" i="169"/>
  <c r="D1960" i="169"/>
  <c r="D1961" i="169"/>
  <c r="D1962" i="169"/>
  <c r="D1963" i="169"/>
  <c r="D1964" i="169"/>
  <c r="S1964" i="169"/>
  <c r="O1964" i="169"/>
  <c r="M1964" i="169"/>
  <c r="K1964" i="169"/>
  <c r="J1964" i="169"/>
  <c r="H1964" i="169"/>
  <c r="S1963" i="169"/>
  <c r="O1963" i="169"/>
  <c r="M1963" i="169"/>
  <c r="K1963" i="169"/>
  <c r="H1963" i="169"/>
  <c r="S1962" i="169"/>
  <c r="O1962" i="169"/>
  <c r="M1962" i="169"/>
  <c r="K1962" i="169"/>
  <c r="H1962" i="169"/>
  <c r="S1961" i="169"/>
  <c r="O1961" i="169"/>
  <c r="K1961" i="169"/>
  <c r="H1961" i="169"/>
  <c r="M1961" i="169" s="1"/>
  <c r="S1960" i="169"/>
  <c r="O1960" i="169"/>
  <c r="K1960" i="169"/>
  <c r="H1960" i="169"/>
  <c r="M1960" i="169" s="1"/>
  <c r="S1959" i="169"/>
  <c r="O1959" i="169"/>
  <c r="K1959" i="169"/>
  <c r="H1959" i="169"/>
  <c r="M1959" i="169" s="1"/>
  <c r="S1958" i="169"/>
  <c r="O1958" i="169"/>
  <c r="K1958" i="169"/>
  <c r="H1958" i="169"/>
  <c r="M1958" i="169" s="1"/>
  <c r="S1957" i="169"/>
  <c r="O1957" i="169"/>
  <c r="K1957" i="169"/>
  <c r="H1957" i="169"/>
  <c r="M1957" i="169" s="1"/>
  <c r="S1956" i="169"/>
  <c r="O1956" i="169"/>
  <c r="K1956" i="169"/>
  <c r="H1956" i="169"/>
  <c r="M1956" i="169" s="1"/>
  <c r="S1955" i="169"/>
  <c r="O1955" i="169"/>
  <c r="K1955" i="169"/>
  <c r="H1955" i="169"/>
  <c r="M1955" i="169" s="1"/>
  <c r="S1954" i="169"/>
  <c r="O1954" i="169"/>
  <c r="K1954" i="169"/>
  <c r="J1954" i="169"/>
  <c r="J1955" i="169" s="1"/>
  <c r="J1956" i="169" s="1"/>
  <c r="J1957" i="169" s="1"/>
  <c r="J1958" i="169" s="1"/>
  <c r="J1959" i="169" s="1"/>
  <c r="J1960" i="169" s="1"/>
  <c r="J1961" i="169" s="1"/>
  <c r="J1962" i="169" s="1"/>
  <c r="J1963" i="169" s="1"/>
  <c r="H1954" i="169"/>
  <c r="M1954" i="169" s="1"/>
  <c r="S1953" i="169"/>
  <c r="Q1953" i="169"/>
  <c r="O1953" i="169"/>
  <c r="M1953" i="169"/>
  <c r="H1953" i="169"/>
  <c r="K1953" i="169" s="1"/>
  <c r="S1952" i="169"/>
  <c r="Q1952" i="169"/>
  <c r="O1952" i="169"/>
  <c r="H1952" i="169"/>
  <c r="S1951" i="169"/>
  <c r="Q1951" i="169"/>
  <c r="H1951" i="169"/>
  <c r="S1950" i="169"/>
  <c r="Q1950" i="169"/>
  <c r="M1950" i="169"/>
  <c r="H1950" i="169"/>
  <c r="O1950" i="169" s="1"/>
  <c r="S1949" i="169"/>
  <c r="M1949" i="169"/>
  <c r="H1949" i="169"/>
  <c r="O1949" i="169" s="1"/>
  <c r="S1948" i="169"/>
  <c r="M1948" i="169"/>
  <c r="H1948" i="169"/>
  <c r="O1948" i="169" s="1"/>
  <c r="S1947" i="169"/>
  <c r="M1947" i="169"/>
  <c r="H1947" i="169"/>
  <c r="O1947" i="169" s="1"/>
  <c r="S1946" i="169"/>
  <c r="M1946" i="169"/>
  <c r="H1946" i="169"/>
  <c r="O1946" i="169" s="1"/>
  <c r="S1945" i="169"/>
  <c r="M1945" i="169"/>
  <c r="H1945" i="169"/>
  <c r="O1945" i="169" s="1"/>
  <c r="S1944" i="169"/>
  <c r="Q1944" i="169"/>
  <c r="H1944" i="169"/>
  <c r="S1943" i="169"/>
  <c r="Q1943" i="169"/>
  <c r="M1943" i="169"/>
  <c r="K1943" i="169"/>
  <c r="H1943" i="169"/>
  <c r="O1943" i="169" s="1"/>
  <c r="S1942" i="169"/>
  <c r="Q1942" i="169"/>
  <c r="O1942" i="169"/>
  <c r="M1942" i="169"/>
  <c r="K1942" i="169"/>
  <c r="H1942" i="169"/>
  <c r="S1941" i="169"/>
  <c r="Q1941" i="169"/>
  <c r="O1941" i="169"/>
  <c r="K1941" i="169"/>
  <c r="H1941" i="169"/>
  <c r="M1941" i="169" s="1"/>
  <c r="S1940" i="169"/>
  <c r="H1940" i="169"/>
  <c r="S1939" i="169"/>
  <c r="H1939" i="169"/>
  <c r="S1938" i="169"/>
  <c r="H1938" i="169"/>
  <c r="S1937" i="169"/>
  <c r="H1937" i="169"/>
  <c r="S1936" i="169"/>
  <c r="O1936" i="169"/>
  <c r="K1936" i="169"/>
  <c r="J1936" i="169"/>
  <c r="J1937" i="169" s="1"/>
  <c r="J1938" i="169" s="1"/>
  <c r="J1939" i="169" s="1"/>
  <c r="J1940" i="169" s="1"/>
  <c r="J1941" i="169" s="1"/>
  <c r="J1942" i="169" s="1"/>
  <c r="J1943" i="169" s="1"/>
  <c r="J1944" i="169" s="1"/>
  <c r="J1945" i="169" s="1"/>
  <c r="J1946" i="169" s="1"/>
  <c r="J1947" i="169" s="1"/>
  <c r="J1948" i="169" s="1"/>
  <c r="J1949" i="169" s="1"/>
  <c r="J1950" i="169" s="1"/>
  <c r="J1951" i="169" s="1"/>
  <c r="J1952" i="169" s="1"/>
  <c r="J1953" i="169" s="1"/>
  <c r="H1936" i="169"/>
  <c r="M1936" i="169" s="1"/>
  <c r="S1935" i="169"/>
  <c r="Q1935" i="169"/>
  <c r="O1935" i="169"/>
  <c r="M1935" i="169"/>
  <c r="K1935" i="169"/>
  <c r="H1935" i="169"/>
  <c r="S1934" i="169"/>
  <c r="Q1934" i="169"/>
  <c r="H1934" i="169"/>
  <c r="S1933" i="169"/>
  <c r="Q1933" i="169"/>
  <c r="O1933" i="169"/>
  <c r="H1933" i="169"/>
  <c r="M1933" i="169" s="1"/>
  <c r="S1932" i="169"/>
  <c r="Q1932" i="169"/>
  <c r="M1932" i="169"/>
  <c r="H1932" i="169"/>
  <c r="O1932" i="169" s="1"/>
  <c r="S1931" i="169"/>
  <c r="H1931" i="169"/>
  <c r="S1930" i="169"/>
  <c r="M1930" i="169"/>
  <c r="H1930" i="169"/>
  <c r="S1929" i="169"/>
  <c r="H1929" i="169"/>
  <c r="S1928" i="169"/>
  <c r="M1928" i="169"/>
  <c r="H1928" i="169"/>
  <c r="S1927" i="169"/>
  <c r="H1927" i="169"/>
  <c r="S1926" i="169"/>
  <c r="Q1926" i="169"/>
  <c r="K1926" i="169"/>
  <c r="H1926" i="169"/>
  <c r="M1926" i="169" s="1"/>
  <c r="S1925" i="169"/>
  <c r="Q1925" i="169"/>
  <c r="O1925" i="169"/>
  <c r="K1925" i="169"/>
  <c r="H1925" i="169"/>
  <c r="M1925" i="169" s="1"/>
  <c r="S1924" i="169"/>
  <c r="Q1924" i="169"/>
  <c r="M1924" i="169"/>
  <c r="H1924" i="169"/>
  <c r="S1923" i="169"/>
  <c r="Q1923" i="169"/>
  <c r="O1923" i="169"/>
  <c r="H1923" i="169"/>
  <c r="M1923" i="169" s="1"/>
  <c r="S1922" i="169"/>
  <c r="O1922" i="169"/>
  <c r="H1922" i="169"/>
  <c r="M1922" i="169" s="1"/>
  <c r="S1921" i="169"/>
  <c r="O1921" i="169"/>
  <c r="H1921" i="169"/>
  <c r="M1921" i="169" s="1"/>
  <c r="S1920" i="169"/>
  <c r="O1920" i="169"/>
  <c r="H1920" i="169"/>
  <c r="M1920" i="169" s="1"/>
  <c r="S1919" i="169"/>
  <c r="O1919" i="169"/>
  <c r="H1919" i="169"/>
  <c r="M1919" i="169" s="1"/>
  <c r="S1918" i="169"/>
  <c r="O1918" i="169"/>
  <c r="J1918" i="169"/>
  <c r="J1919" i="169" s="1"/>
  <c r="J1920" i="169" s="1"/>
  <c r="J1921" i="169" s="1"/>
  <c r="J1922" i="169" s="1"/>
  <c r="J1923" i="169" s="1"/>
  <c r="J1924" i="169" s="1"/>
  <c r="J1925" i="169" s="1"/>
  <c r="J1926" i="169" s="1"/>
  <c r="J1927" i="169" s="1"/>
  <c r="J1928" i="169" s="1"/>
  <c r="J1929" i="169" s="1"/>
  <c r="J1930" i="169" s="1"/>
  <c r="J1931" i="169" s="1"/>
  <c r="J1932" i="169" s="1"/>
  <c r="J1933" i="169" s="1"/>
  <c r="J1934" i="169" s="1"/>
  <c r="J1935" i="169" s="1"/>
  <c r="H1918" i="169"/>
  <c r="M1918" i="169" s="1"/>
  <c r="S1917" i="169"/>
  <c r="Q1917" i="169"/>
  <c r="H1917" i="169"/>
  <c r="S1916" i="169"/>
  <c r="Q1916" i="169"/>
  <c r="M1916" i="169"/>
  <c r="K1916" i="169"/>
  <c r="H1916" i="169"/>
  <c r="O1916" i="169" s="1"/>
  <c r="S1915" i="169"/>
  <c r="Q1915" i="169"/>
  <c r="H1915" i="169"/>
  <c r="S1914" i="169"/>
  <c r="Q1914" i="169"/>
  <c r="O1914" i="169"/>
  <c r="M1914" i="169"/>
  <c r="K1914" i="169"/>
  <c r="H1914" i="169"/>
  <c r="S1913" i="169"/>
  <c r="O1913" i="169"/>
  <c r="M1913" i="169"/>
  <c r="K1913" i="169"/>
  <c r="H1913" i="169"/>
  <c r="S1912" i="169"/>
  <c r="O1912" i="169"/>
  <c r="M1912" i="169"/>
  <c r="K1912" i="169"/>
  <c r="H1912" i="169"/>
  <c r="S1911" i="169"/>
  <c r="O1911" i="169"/>
  <c r="M1911" i="169"/>
  <c r="K1911" i="169"/>
  <c r="H1911" i="169"/>
  <c r="S1910" i="169"/>
  <c r="O1910" i="169"/>
  <c r="M1910" i="169"/>
  <c r="K1910" i="169"/>
  <c r="H1910" i="169"/>
  <c r="S1909" i="169"/>
  <c r="O1909" i="169"/>
  <c r="M1909" i="169"/>
  <c r="K1909" i="169"/>
  <c r="H1909" i="169"/>
  <c r="S1908" i="169"/>
  <c r="Q1908" i="169"/>
  <c r="O1908" i="169"/>
  <c r="M1908" i="169"/>
  <c r="K1908" i="169"/>
  <c r="J1908" i="169"/>
  <c r="J1909" i="169" s="1"/>
  <c r="J1910" i="169" s="1"/>
  <c r="J1911" i="169" s="1"/>
  <c r="J1912" i="169" s="1"/>
  <c r="J1913" i="169" s="1"/>
  <c r="J1914" i="169" s="1"/>
  <c r="J1915" i="169" s="1"/>
  <c r="J1916" i="169" s="1"/>
  <c r="J1917" i="169" s="1"/>
  <c r="H1908" i="169"/>
  <c r="S1907" i="169"/>
  <c r="Q1907" i="169"/>
  <c r="O1907" i="169"/>
  <c r="K1907" i="169"/>
  <c r="H1907" i="169"/>
  <c r="M1907" i="169" s="1"/>
  <c r="S1906" i="169"/>
  <c r="Q1906" i="169"/>
  <c r="M1906" i="169"/>
  <c r="H1906" i="169"/>
  <c r="S1905" i="169"/>
  <c r="Q1905" i="169"/>
  <c r="O1905" i="169"/>
  <c r="H1905" i="169"/>
  <c r="S1904" i="169"/>
  <c r="H1904" i="169"/>
  <c r="S1903" i="169"/>
  <c r="O1903" i="169"/>
  <c r="H1903" i="169"/>
  <c r="S1902" i="169"/>
  <c r="H1902" i="169"/>
  <c r="S1901" i="169"/>
  <c r="H1901" i="169"/>
  <c r="S1900" i="169"/>
  <c r="O1900" i="169"/>
  <c r="J1900" i="169"/>
  <c r="J1901" i="169" s="1"/>
  <c r="J1902" i="169" s="1"/>
  <c r="J1903" i="169" s="1"/>
  <c r="J1904" i="169" s="1"/>
  <c r="J1905" i="169" s="1"/>
  <c r="J1906" i="169" s="1"/>
  <c r="J1907" i="169" s="1"/>
  <c r="H1900" i="169"/>
  <c r="S1899" i="169"/>
  <c r="Q1899" i="169"/>
  <c r="K1899" i="169"/>
  <c r="H1899" i="169"/>
  <c r="S1898" i="169"/>
  <c r="Q1898" i="169"/>
  <c r="M1898" i="169"/>
  <c r="K1898" i="169"/>
  <c r="H1898" i="169"/>
  <c r="O1898" i="169" s="1"/>
  <c r="S1897" i="169"/>
  <c r="Q1897" i="169"/>
  <c r="H1897" i="169"/>
  <c r="S1896" i="169"/>
  <c r="Q1896" i="169"/>
  <c r="O1896" i="169"/>
  <c r="M1896" i="169"/>
  <c r="K1896" i="169"/>
  <c r="H1896" i="169"/>
  <c r="S1895" i="169"/>
  <c r="H1895" i="169"/>
  <c r="S1894" i="169"/>
  <c r="O1894" i="169"/>
  <c r="M1894" i="169"/>
  <c r="K1894" i="169"/>
  <c r="H1894" i="169"/>
  <c r="S1893" i="169"/>
  <c r="H1893" i="169"/>
  <c r="S1892" i="169"/>
  <c r="O1892" i="169"/>
  <c r="M1892" i="169"/>
  <c r="K1892" i="169"/>
  <c r="H1892" i="169"/>
  <c r="S1891" i="169"/>
  <c r="K1891" i="169"/>
  <c r="H1891" i="169"/>
  <c r="O1891" i="169" s="1"/>
  <c r="S1890" i="169"/>
  <c r="Q1890" i="169"/>
  <c r="H1890" i="169"/>
  <c r="S1889" i="169"/>
  <c r="Q1889" i="169"/>
  <c r="K1889" i="169"/>
  <c r="H1889" i="169"/>
  <c r="O1889" i="169" s="1"/>
  <c r="S1888" i="169"/>
  <c r="Q1888" i="169"/>
  <c r="M1888" i="169"/>
  <c r="K1888" i="169"/>
  <c r="H1888" i="169"/>
  <c r="O1888" i="169" s="1"/>
  <c r="S1887" i="169"/>
  <c r="Q1887" i="169"/>
  <c r="O1887" i="169"/>
  <c r="M1887" i="169"/>
  <c r="K1887" i="169"/>
  <c r="H1887" i="169"/>
  <c r="S1886" i="169"/>
  <c r="O1886" i="169"/>
  <c r="M1886" i="169"/>
  <c r="K1886" i="169"/>
  <c r="H1886" i="169"/>
  <c r="S1885" i="169"/>
  <c r="O1885" i="169"/>
  <c r="M1885" i="169"/>
  <c r="K1885" i="169"/>
  <c r="H1885" i="169"/>
  <c r="S1884" i="169"/>
  <c r="O1884" i="169"/>
  <c r="M1884" i="169"/>
  <c r="K1884" i="169"/>
  <c r="H1884" i="169"/>
  <c r="S1883" i="169"/>
  <c r="O1883" i="169"/>
  <c r="K1883" i="169"/>
  <c r="H1883" i="169"/>
  <c r="M1883" i="169" s="1"/>
  <c r="S1882" i="169"/>
  <c r="O1882" i="169"/>
  <c r="K1882" i="169"/>
  <c r="J1882" i="169"/>
  <c r="J1883" i="169" s="1"/>
  <c r="J1884" i="169" s="1"/>
  <c r="J1885" i="169" s="1"/>
  <c r="J1886" i="169" s="1"/>
  <c r="J1887" i="169" s="1"/>
  <c r="J1888" i="169" s="1"/>
  <c r="J1889" i="169" s="1"/>
  <c r="J1890" i="169" s="1"/>
  <c r="J1891" i="169" s="1"/>
  <c r="J1892" i="169" s="1"/>
  <c r="J1893" i="169" s="1"/>
  <c r="J1894" i="169" s="1"/>
  <c r="J1895" i="169" s="1"/>
  <c r="J1896" i="169" s="1"/>
  <c r="J1897" i="169" s="1"/>
  <c r="J1898" i="169" s="1"/>
  <c r="J1899" i="169" s="1"/>
  <c r="H1882" i="169"/>
  <c r="M1882" i="169" s="1"/>
  <c r="S1881" i="169"/>
  <c r="Q1881" i="169"/>
  <c r="O1881" i="169"/>
  <c r="M1881" i="169"/>
  <c r="K1881" i="169"/>
  <c r="H1881" i="169"/>
  <c r="S1880" i="169"/>
  <c r="Q1880" i="169"/>
  <c r="O1880" i="169"/>
  <c r="M1880" i="169"/>
  <c r="H1880" i="169"/>
  <c r="K1880" i="169" s="1"/>
  <c r="S1879" i="169"/>
  <c r="Q1879" i="169"/>
  <c r="H1879" i="169"/>
  <c r="S1878" i="169"/>
  <c r="Q1878" i="169"/>
  <c r="M1878" i="169"/>
  <c r="H1878" i="169"/>
  <c r="O1878" i="169" s="1"/>
  <c r="S1877" i="169"/>
  <c r="M1877" i="169"/>
  <c r="H1877" i="169"/>
  <c r="O1877" i="169" s="1"/>
  <c r="S1876" i="169"/>
  <c r="M1876" i="169"/>
  <c r="H1876" i="169"/>
  <c r="O1876" i="169" s="1"/>
  <c r="S1875" i="169"/>
  <c r="M1875" i="169"/>
  <c r="H1875" i="169"/>
  <c r="O1875" i="169" s="1"/>
  <c r="S1874" i="169"/>
  <c r="H1874" i="169"/>
  <c r="O1874" i="169" s="1"/>
  <c r="S1873" i="169"/>
  <c r="H1873" i="169"/>
  <c r="O1873" i="169" s="1"/>
  <c r="S1872" i="169"/>
  <c r="Q1872" i="169"/>
  <c r="H1872" i="169"/>
  <c r="S1871" i="169"/>
  <c r="Q1871" i="169"/>
  <c r="K1871" i="169"/>
  <c r="H1871" i="169"/>
  <c r="O1871" i="169" s="1"/>
  <c r="S1870" i="169"/>
  <c r="Q1870" i="169"/>
  <c r="M1870" i="169"/>
  <c r="K1870" i="169"/>
  <c r="I1870" i="169"/>
  <c r="I1871" i="169" s="1"/>
  <c r="I1872" i="169" s="1"/>
  <c r="I1873" i="169" s="1"/>
  <c r="I1874" i="169" s="1"/>
  <c r="I1875" i="169" s="1"/>
  <c r="I1876" i="169" s="1"/>
  <c r="I1877" i="169" s="1"/>
  <c r="I1878" i="169" s="1"/>
  <c r="I1879" i="169" s="1"/>
  <c r="I1880" i="169" s="1"/>
  <c r="I1881" i="169" s="1"/>
  <c r="I1882" i="169" s="1"/>
  <c r="I1883" i="169" s="1"/>
  <c r="I1884" i="169" s="1"/>
  <c r="I1885" i="169" s="1"/>
  <c r="I1886" i="169" s="1"/>
  <c r="I1887" i="169" s="1"/>
  <c r="I1888" i="169" s="1"/>
  <c r="I1889" i="169" s="1"/>
  <c r="I1890" i="169" s="1"/>
  <c r="I1891" i="169" s="1"/>
  <c r="I1892" i="169" s="1"/>
  <c r="I1893" i="169" s="1"/>
  <c r="I1894" i="169" s="1"/>
  <c r="I1895" i="169" s="1"/>
  <c r="I1896" i="169" s="1"/>
  <c r="I1897" i="169" s="1"/>
  <c r="I1898" i="169" s="1"/>
  <c r="I1899" i="169" s="1"/>
  <c r="I1900" i="169" s="1"/>
  <c r="I1901" i="169" s="1"/>
  <c r="I1902" i="169" s="1"/>
  <c r="I1903" i="169" s="1"/>
  <c r="I1904" i="169" s="1"/>
  <c r="I1905" i="169" s="1"/>
  <c r="I1906" i="169" s="1"/>
  <c r="I1907" i="169" s="1"/>
  <c r="I1908" i="169" s="1"/>
  <c r="I1909" i="169" s="1"/>
  <c r="I1910" i="169" s="1"/>
  <c r="I1911" i="169" s="1"/>
  <c r="I1912" i="169" s="1"/>
  <c r="I1913" i="169" s="1"/>
  <c r="I1914" i="169" s="1"/>
  <c r="I1915" i="169" s="1"/>
  <c r="I1916" i="169" s="1"/>
  <c r="I1917" i="169" s="1"/>
  <c r="I1918" i="169" s="1"/>
  <c r="I1919" i="169" s="1"/>
  <c r="I1920" i="169" s="1"/>
  <c r="I1921" i="169" s="1"/>
  <c r="I1922" i="169" s="1"/>
  <c r="I1923" i="169" s="1"/>
  <c r="I1924" i="169" s="1"/>
  <c r="I1925" i="169" s="1"/>
  <c r="I1926" i="169" s="1"/>
  <c r="I1927" i="169" s="1"/>
  <c r="I1928" i="169" s="1"/>
  <c r="I1929" i="169" s="1"/>
  <c r="I1930" i="169" s="1"/>
  <c r="I1931" i="169" s="1"/>
  <c r="I1932" i="169" s="1"/>
  <c r="I1933" i="169" s="1"/>
  <c r="I1934" i="169" s="1"/>
  <c r="I1935" i="169" s="1"/>
  <c r="I1936" i="169" s="1"/>
  <c r="I1937" i="169" s="1"/>
  <c r="I1938" i="169" s="1"/>
  <c r="I1939" i="169" s="1"/>
  <c r="I1940" i="169" s="1"/>
  <c r="I1941" i="169" s="1"/>
  <c r="I1942" i="169" s="1"/>
  <c r="I1943" i="169" s="1"/>
  <c r="I1944" i="169" s="1"/>
  <c r="I1945" i="169" s="1"/>
  <c r="I1946" i="169" s="1"/>
  <c r="I1947" i="169" s="1"/>
  <c r="H1870" i="169"/>
  <c r="O1870" i="169" s="1"/>
  <c r="S1869" i="169"/>
  <c r="Q1869" i="169"/>
  <c r="O1869" i="169"/>
  <c r="K1869" i="169"/>
  <c r="H1869" i="169"/>
  <c r="M1869" i="169" s="1"/>
  <c r="S1868" i="169"/>
  <c r="O1868" i="169"/>
  <c r="K1868" i="169"/>
  <c r="H1868" i="169"/>
  <c r="M1868" i="169" s="1"/>
  <c r="S1867" i="169"/>
  <c r="K1867" i="169"/>
  <c r="H1867" i="169"/>
  <c r="M1867" i="169" s="1"/>
  <c r="S1866" i="169"/>
  <c r="O1866" i="169"/>
  <c r="J1866" i="169"/>
  <c r="J1867" i="169" s="1"/>
  <c r="J1868" i="169" s="1"/>
  <c r="J1869" i="169" s="1"/>
  <c r="J1870" i="169" s="1"/>
  <c r="J1871" i="169" s="1"/>
  <c r="J1872" i="169" s="1"/>
  <c r="J1873" i="169" s="1"/>
  <c r="J1874" i="169" s="1"/>
  <c r="J1875" i="169" s="1"/>
  <c r="J1876" i="169" s="1"/>
  <c r="J1877" i="169" s="1"/>
  <c r="J1878" i="169" s="1"/>
  <c r="J1879" i="169" s="1"/>
  <c r="J1880" i="169" s="1"/>
  <c r="J1881" i="169" s="1"/>
  <c r="H1866" i="169"/>
  <c r="M1866" i="169" s="1"/>
  <c r="S1865" i="169"/>
  <c r="O1865" i="169"/>
  <c r="K1865" i="169"/>
  <c r="J1865" i="169"/>
  <c r="H1865" i="169"/>
  <c r="M1865" i="169" s="1"/>
  <c r="S1864" i="169"/>
  <c r="O1864" i="169"/>
  <c r="M1864" i="169"/>
  <c r="J1864" i="169"/>
  <c r="H1864" i="169"/>
  <c r="K1864" i="169" s="1"/>
  <c r="S1863" i="169"/>
  <c r="M1863" i="169"/>
  <c r="K1863" i="169"/>
  <c r="H1863" i="169"/>
  <c r="O1863" i="169" s="1"/>
  <c r="S1862" i="169"/>
  <c r="M1862" i="169"/>
  <c r="K1862" i="169"/>
  <c r="H1862" i="169"/>
  <c r="O1862" i="169" s="1"/>
  <c r="S1861" i="169"/>
  <c r="M1861" i="169"/>
  <c r="K1861" i="169"/>
  <c r="H1861" i="169"/>
  <c r="O1861" i="169" s="1"/>
  <c r="S1860" i="169"/>
  <c r="M1860" i="169"/>
  <c r="H1860" i="169"/>
  <c r="O1860" i="169" s="1"/>
  <c r="S1859" i="169"/>
  <c r="K1859" i="169"/>
  <c r="H1859" i="169"/>
  <c r="O1859" i="169" s="1"/>
  <c r="S1858" i="169"/>
  <c r="H1858" i="169"/>
  <c r="S1857" i="169"/>
  <c r="I1857" i="169"/>
  <c r="I1858" i="169" s="1"/>
  <c r="I1859" i="169" s="1"/>
  <c r="I1860" i="169" s="1"/>
  <c r="I1861" i="169" s="1"/>
  <c r="I1862" i="169" s="1"/>
  <c r="I1863" i="169" s="1"/>
  <c r="I1864" i="169" s="1"/>
  <c r="I1865" i="169" s="1"/>
  <c r="I1866" i="169" s="1"/>
  <c r="I1867" i="169" s="1"/>
  <c r="I1868" i="169" s="1"/>
  <c r="I1869" i="169" s="1"/>
  <c r="H1857" i="169"/>
  <c r="S1856" i="169"/>
  <c r="M1856" i="169"/>
  <c r="K1856" i="169"/>
  <c r="I1856" i="169"/>
  <c r="H1856" i="169"/>
  <c r="O1856" i="169" s="1"/>
  <c r="S1855" i="169"/>
  <c r="M1855" i="169"/>
  <c r="K1855" i="169"/>
  <c r="J1855" i="169"/>
  <c r="J1856" i="169" s="1"/>
  <c r="J1857" i="169" s="1"/>
  <c r="J1858" i="169" s="1"/>
  <c r="J1859" i="169" s="1"/>
  <c r="J1860" i="169" s="1"/>
  <c r="J1861" i="169" s="1"/>
  <c r="J1862" i="169" s="1"/>
  <c r="J1863" i="169" s="1"/>
  <c r="I1855" i="169"/>
  <c r="H1855" i="169"/>
  <c r="O1855" i="169" s="1"/>
  <c r="F1855" i="169"/>
  <c r="F1964" i="169" s="1"/>
  <c r="I1964" i="169" s="1"/>
  <c r="S1854" i="169"/>
  <c r="O1854" i="169"/>
  <c r="M1854" i="169"/>
  <c r="K1854" i="169"/>
  <c r="H1854" i="169"/>
  <c r="S1853" i="169"/>
  <c r="O1853" i="169"/>
  <c r="M1853" i="169"/>
  <c r="K1853" i="169"/>
  <c r="H1853" i="169"/>
  <c r="S1852" i="169"/>
  <c r="O1852" i="169"/>
  <c r="M1852" i="169"/>
  <c r="K1852" i="169"/>
  <c r="H1852" i="169"/>
  <c r="S1851" i="169"/>
  <c r="O1851" i="169"/>
  <c r="M1851" i="169"/>
  <c r="K1851" i="169"/>
  <c r="H1851" i="169"/>
  <c r="S1850" i="169"/>
  <c r="O1850" i="169"/>
  <c r="M1850" i="169"/>
  <c r="K1850" i="169"/>
  <c r="H1850" i="169"/>
  <c r="S1849" i="169"/>
  <c r="O1849" i="169"/>
  <c r="M1849" i="169"/>
  <c r="K1849" i="169"/>
  <c r="H1849" i="169"/>
  <c r="S1848" i="169"/>
  <c r="O1848" i="169"/>
  <c r="M1848" i="169"/>
  <c r="H1848" i="169"/>
  <c r="K1848" i="169" s="1"/>
  <c r="S1847" i="169"/>
  <c r="O1847" i="169"/>
  <c r="M1847" i="169"/>
  <c r="H1847" i="169"/>
  <c r="K1847" i="169" s="1"/>
  <c r="S1846" i="169"/>
  <c r="O1846" i="169"/>
  <c r="M1846" i="169"/>
  <c r="H1846" i="169"/>
  <c r="K1846" i="169" s="1"/>
  <c r="S1845" i="169"/>
  <c r="O1845" i="169"/>
  <c r="M1845" i="169"/>
  <c r="J1845" i="169"/>
  <c r="J1846" i="169" s="1"/>
  <c r="J1847" i="169" s="1"/>
  <c r="J1848" i="169" s="1"/>
  <c r="J1849" i="169" s="1"/>
  <c r="J1850" i="169" s="1"/>
  <c r="J1851" i="169" s="1"/>
  <c r="J1852" i="169" s="1"/>
  <c r="J1853" i="169" s="1"/>
  <c r="J1854" i="169" s="1"/>
  <c r="H1845" i="169"/>
  <c r="K1845" i="169" s="1"/>
  <c r="S1844" i="169"/>
  <c r="Q1844" i="169"/>
  <c r="O1844" i="169"/>
  <c r="K1844" i="169"/>
  <c r="H1844" i="169"/>
  <c r="M1844" i="169" s="1"/>
  <c r="S1843" i="169"/>
  <c r="Q1843" i="169"/>
  <c r="O1843" i="169"/>
  <c r="M1843" i="169"/>
  <c r="K1843" i="169"/>
  <c r="H1843" i="169"/>
  <c r="S1842" i="169"/>
  <c r="Q1842" i="169"/>
  <c r="H1842" i="169"/>
  <c r="K1842" i="169" s="1"/>
  <c r="S1841" i="169"/>
  <c r="Q1841" i="169"/>
  <c r="O1841" i="169"/>
  <c r="H1841" i="169"/>
  <c r="S1840" i="169"/>
  <c r="O1840" i="169"/>
  <c r="H1840" i="169"/>
  <c r="S1839" i="169"/>
  <c r="O1839" i="169"/>
  <c r="H1839" i="169"/>
  <c r="S1838" i="169"/>
  <c r="H1838" i="169"/>
  <c r="S1837" i="169"/>
  <c r="H1837" i="169"/>
  <c r="S1836" i="169"/>
  <c r="H1836" i="169"/>
  <c r="S1835" i="169"/>
  <c r="Q1835" i="169"/>
  <c r="H1835" i="169"/>
  <c r="O1835" i="169" s="1"/>
  <c r="S1834" i="169"/>
  <c r="Q1834" i="169"/>
  <c r="K1834" i="169"/>
  <c r="H1834" i="169"/>
  <c r="S1833" i="169"/>
  <c r="Q1833" i="169"/>
  <c r="H1833" i="169"/>
  <c r="S1832" i="169"/>
  <c r="Q1832" i="169"/>
  <c r="O1832" i="169"/>
  <c r="M1832" i="169"/>
  <c r="K1832" i="169"/>
  <c r="H1832" i="169"/>
  <c r="S1831" i="169"/>
  <c r="O1831" i="169"/>
  <c r="M1831" i="169"/>
  <c r="K1831" i="169"/>
  <c r="H1831" i="169"/>
  <c r="S1830" i="169"/>
  <c r="H1830" i="169"/>
  <c r="O1830" i="169" s="1"/>
  <c r="S1829" i="169"/>
  <c r="O1829" i="169"/>
  <c r="M1829" i="169"/>
  <c r="K1829" i="169"/>
  <c r="H1829" i="169"/>
  <c r="S1828" i="169"/>
  <c r="J1828" i="169"/>
  <c r="J1829" i="169" s="1"/>
  <c r="J1830" i="169" s="1"/>
  <c r="J1831" i="169" s="1"/>
  <c r="J1832" i="169" s="1"/>
  <c r="J1833" i="169" s="1"/>
  <c r="J1834" i="169" s="1"/>
  <c r="J1835" i="169" s="1"/>
  <c r="J1836" i="169" s="1"/>
  <c r="J1837" i="169" s="1"/>
  <c r="J1838" i="169" s="1"/>
  <c r="J1839" i="169" s="1"/>
  <c r="J1840" i="169" s="1"/>
  <c r="J1841" i="169" s="1"/>
  <c r="J1842" i="169" s="1"/>
  <c r="J1843" i="169" s="1"/>
  <c r="J1844" i="169" s="1"/>
  <c r="H1828" i="169"/>
  <c r="S1827" i="169"/>
  <c r="O1827" i="169"/>
  <c r="M1827" i="169"/>
  <c r="K1827" i="169"/>
  <c r="J1827" i="169"/>
  <c r="H1827" i="169"/>
  <c r="S1826" i="169"/>
  <c r="Q1826" i="169"/>
  <c r="O1826" i="169"/>
  <c r="M1826" i="169"/>
  <c r="H1826" i="169"/>
  <c r="K1826" i="169" s="1"/>
  <c r="S1825" i="169"/>
  <c r="Q1825" i="169"/>
  <c r="O1825" i="169"/>
  <c r="M1825" i="169"/>
  <c r="K1825" i="169"/>
  <c r="H1825" i="169"/>
  <c r="S1824" i="169"/>
  <c r="Q1824" i="169"/>
  <c r="H1824" i="169"/>
  <c r="O1824" i="169" s="1"/>
  <c r="S1823" i="169"/>
  <c r="Q1823" i="169"/>
  <c r="H1823" i="169"/>
  <c r="S1822" i="169"/>
  <c r="H1822" i="169"/>
  <c r="S1821" i="169"/>
  <c r="H1821" i="169"/>
  <c r="S1820" i="169"/>
  <c r="H1820" i="169"/>
  <c r="S1819" i="169"/>
  <c r="H1819" i="169"/>
  <c r="S1818" i="169"/>
  <c r="H1818" i="169"/>
  <c r="S1817" i="169"/>
  <c r="Q1817" i="169"/>
  <c r="H1817" i="169"/>
  <c r="S1816" i="169"/>
  <c r="Q1816" i="169"/>
  <c r="O1816" i="169"/>
  <c r="K1816" i="169"/>
  <c r="H1816" i="169"/>
  <c r="M1816" i="169" s="1"/>
  <c r="S1815" i="169"/>
  <c r="Q1815" i="169"/>
  <c r="M1815" i="169"/>
  <c r="K1815" i="169"/>
  <c r="H1815" i="169"/>
  <c r="O1815" i="169" s="1"/>
  <c r="S1814" i="169"/>
  <c r="Q1814" i="169"/>
  <c r="O1814" i="169"/>
  <c r="M1814" i="169"/>
  <c r="K1814" i="169"/>
  <c r="H1814" i="169"/>
  <c r="S1813" i="169"/>
  <c r="O1813" i="169"/>
  <c r="M1813" i="169"/>
  <c r="K1813" i="169"/>
  <c r="H1813" i="169"/>
  <c r="S1812" i="169"/>
  <c r="O1812" i="169"/>
  <c r="M1812" i="169"/>
  <c r="K1812" i="169"/>
  <c r="H1812" i="169"/>
  <c r="S1811" i="169"/>
  <c r="O1811" i="169"/>
  <c r="M1811" i="169"/>
  <c r="K1811" i="169"/>
  <c r="H1811" i="169"/>
  <c r="S1810" i="169"/>
  <c r="O1810" i="169"/>
  <c r="M1810" i="169"/>
  <c r="K1810" i="169"/>
  <c r="H1810" i="169"/>
  <c r="S1809" i="169"/>
  <c r="O1809" i="169"/>
  <c r="M1809" i="169"/>
  <c r="K1809" i="169"/>
  <c r="J1809" i="169"/>
  <c r="J1810" i="169" s="1"/>
  <c r="J1811" i="169" s="1"/>
  <c r="J1812" i="169" s="1"/>
  <c r="J1813" i="169" s="1"/>
  <c r="J1814" i="169" s="1"/>
  <c r="J1815" i="169" s="1"/>
  <c r="J1816" i="169" s="1"/>
  <c r="J1817" i="169" s="1"/>
  <c r="J1818" i="169" s="1"/>
  <c r="J1819" i="169" s="1"/>
  <c r="J1820" i="169" s="1"/>
  <c r="J1821" i="169" s="1"/>
  <c r="J1822" i="169" s="1"/>
  <c r="J1823" i="169" s="1"/>
  <c r="J1824" i="169" s="1"/>
  <c r="J1825" i="169" s="1"/>
  <c r="J1826" i="169" s="1"/>
  <c r="H1809" i="169"/>
  <c r="S1808" i="169"/>
  <c r="Q1808" i="169"/>
  <c r="O1808" i="169"/>
  <c r="M1808" i="169"/>
  <c r="H1808" i="169"/>
  <c r="K1808" i="169" s="1"/>
  <c r="S1807" i="169"/>
  <c r="Q1807" i="169"/>
  <c r="O1807" i="169"/>
  <c r="M1807" i="169"/>
  <c r="K1807" i="169"/>
  <c r="H1807" i="169"/>
  <c r="S1806" i="169"/>
  <c r="Q1806" i="169"/>
  <c r="H1806" i="169"/>
  <c r="O1806" i="169" s="1"/>
  <c r="S1805" i="169"/>
  <c r="Q1805" i="169"/>
  <c r="H1805" i="169"/>
  <c r="S1804" i="169"/>
  <c r="H1804" i="169"/>
  <c r="S1803" i="169"/>
  <c r="H1803" i="169"/>
  <c r="S1802" i="169"/>
  <c r="H1802" i="169"/>
  <c r="S1801" i="169"/>
  <c r="H1801" i="169"/>
  <c r="S1800" i="169"/>
  <c r="H1800" i="169"/>
  <c r="S1799" i="169"/>
  <c r="Q1799" i="169"/>
  <c r="H1799" i="169"/>
  <c r="S1798" i="169"/>
  <c r="Q1798" i="169"/>
  <c r="O1798" i="169"/>
  <c r="K1798" i="169"/>
  <c r="H1798" i="169"/>
  <c r="M1798" i="169" s="1"/>
  <c r="S1797" i="169"/>
  <c r="Q1797" i="169"/>
  <c r="M1797" i="169"/>
  <c r="K1797" i="169"/>
  <c r="H1797" i="169"/>
  <c r="O1797" i="169" s="1"/>
  <c r="S1796" i="169"/>
  <c r="Q1796" i="169"/>
  <c r="O1796" i="169"/>
  <c r="M1796" i="169"/>
  <c r="K1796" i="169"/>
  <c r="H1796" i="169"/>
  <c r="S1795" i="169"/>
  <c r="O1795" i="169"/>
  <c r="M1795" i="169"/>
  <c r="K1795" i="169"/>
  <c r="H1795" i="169"/>
  <c r="S1794" i="169"/>
  <c r="O1794" i="169"/>
  <c r="M1794" i="169"/>
  <c r="K1794" i="169"/>
  <c r="H1794" i="169"/>
  <c r="S1793" i="169"/>
  <c r="O1793" i="169"/>
  <c r="M1793" i="169"/>
  <c r="K1793" i="169"/>
  <c r="H1793" i="169"/>
  <c r="S1792" i="169"/>
  <c r="O1792" i="169"/>
  <c r="M1792" i="169"/>
  <c r="K1792" i="169"/>
  <c r="H1792" i="169"/>
  <c r="S1791" i="169"/>
  <c r="O1791" i="169"/>
  <c r="M1791" i="169"/>
  <c r="K1791" i="169"/>
  <c r="J1791" i="169"/>
  <c r="J1792" i="169" s="1"/>
  <c r="J1793" i="169" s="1"/>
  <c r="J1794" i="169" s="1"/>
  <c r="J1795" i="169" s="1"/>
  <c r="J1796" i="169" s="1"/>
  <c r="J1797" i="169" s="1"/>
  <c r="J1798" i="169" s="1"/>
  <c r="J1799" i="169" s="1"/>
  <c r="J1800" i="169" s="1"/>
  <c r="J1801" i="169" s="1"/>
  <c r="J1802" i="169" s="1"/>
  <c r="J1803" i="169" s="1"/>
  <c r="J1804" i="169" s="1"/>
  <c r="J1805" i="169" s="1"/>
  <c r="J1806" i="169" s="1"/>
  <c r="J1807" i="169" s="1"/>
  <c r="J1808" i="169" s="1"/>
  <c r="H1791" i="169"/>
  <c r="S1790" i="169"/>
  <c r="Q1790" i="169"/>
  <c r="O1790" i="169"/>
  <c r="M1790" i="169"/>
  <c r="H1790" i="169"/>
  <c r="K1790" i="169" s="1"/>
  <c r="S1789" i="169"/>
  <c r="Q1789" i="169"/>
  <c r="O1789" i="169"/>
  <c r="M1789" i="169"/>
  <c r="K1789" i="169"/>
  <c r="H1789" i="169"/>
  <c r="S1788" i="169"/>
  <c r="Q1788" i="169"/>
  <c r="J1788" i="169"/>
  <c r="J1789" i="169" s="1"/>
  <c r="J1790" i="169" s="1"/>
  <c r="H1788" i="169"/>
  <c r="S1787" i="169"/>
  <c r="Q1787" i="169"/>
  <c r="K1787" i="169"/>
  <c r="H1787" i="169"/>
  <c r="S1786" i="169"/>
  <c r="H1786" i="169"/>
  <c r="S1785" i="169"/>
  <c r="H1785" i="169"/>
  <c r="S1784" i="169"/>
  <c r="H1784" i="169"/>
  <c r="S1783" i="169"/>
  <c r="H1783" i="169"/>
  <c r="S1782" i="169"/>
  <c r="H1782" i="169"/>
  <c r="S1781" i="169"/>
  <c r="Q1781" i="169"/>
  <c r="M1781" i="169"/>
  <c r="H1781" i="169"/>
  <c r="S1780" i="169"/>
  <c r="Q1780" i="169"/>
  <c r="O1780" i="169"/>
  <c r="K1780" i="169"/>
  <c r="H1780" i="169"/>
  <c r="M1780" i="169" s="1"/>
  <c r="S1779" i="169"/>
  <c r="Q1779" i="169"/>
  <c r="M1779" i="169"/>
  <c r="K1779" i="169"/>
  <c r="J1779" i="169"/>
  <c r="J1780" i="169" s="1"/>
  <c r="J1781" i="169" s="1"/>
  <c r="J1782" i="169" s="1"/>
  <c r="J1783" i="169" s="1"/>
  <c r="J1784" i="169" s="1"/>
  <c r="J1785" i="169" s="1"/>
  <c r="J1786" i="169" s="1"/>
  <c r="J1787" i="169" s="1"/>
  <c r="H1779" i="169"/>
  <c r="O1779" i="169" s="1"/>
  <c r="S1778" i="169"/>
  <c r="Q1778" i="169"/>
  <c r="O1778" i="169"/>
  <c r="M1778" i="169"/>
  <c r="K1778" i="169"/>
  <c r="H1778" i="169"/>
  <c r="S1777" i="169"/>
  <c r="O1777" i="169"/>
  <c r="M1777" i="169"/>
  <c r="K1777" i="169"/>
  <c r="H1777" i="169"/>
  <c r="S1776" i="169"/>
  <c r="O1776" i="169"/>
  <c r="M1776" i="169"/>
  <c r="K1776" i="169"/>
  <c r="H1776" i="169"/>
  <c r="S1775" i="169"/>
  <c r="O1775" i="169"/>
  <c r="M1775" i="169"/>
  <c r="K1775" i="169"/>
  <c r="H1775" i="169"/>
  <c r="S1774" i="169"/>
  <c r="O1774" i="169"/>
  <c r="M1774" i="169"/>
  <c r="K1774" i="169"/>
  <c r="H1774" i="169"/>
  <c r="S1773" i="169"/>
  <c r="O1773" i="169"/>
  <c r="M1773" i="169"/>
  <c r="K1773" i="169"/>
  <c r="J1773" i="169"/>
  <c r="J1774" i="169" s="1"/>
  <c r="J1775" i="169" s="1"/>
  <c r="J1776" i="169" s="1"/>
  <c r="J1777" i="169" s="1"/>
  <c r="J1778" i="169" s="1"/>
  <c r="H1773" i="169"/>
  <c r="S1772" i="169"/>
  <c r="Q1772" i="169"/>
  <c r="H1772" i="169"/>
  <c r="S1771" i="169"/>
  <c r="Q1771" i="169"/>
  <c r="O1771" i="169"/>
  <c r="H1771" i="169"/>
  <c r="M1771" i="169" s="1"/>
  <c r="S1770" i="169"/>
  <c r="Q1770" i="169"/>
  <c r="H1770" i="169"/>
  <c r="S1769" i="169"/>
  <c r="Q1769" i="169"/>
  <c r="K1769" i="169"/>
  <c r="H1769" i="169"/>
  <c r="S1768" i="169"/>
  <c r="H1768" i="169"/>
  <c r="S1767" i="169"/>
  <c r="H1767" i="169"/>
  <c r="S1766" i="169"/>
  <c r="H1766" i="169"/>
  <c r="S1765" i="169"/>
  <c r="H1765" i="169"/>
  <c r="S1764" i="169"/>
  <c r="H1764" i="169"/>
  <c r="S1763" i="169"/>
  <c r="Q1763" i="169"/>
  <c r="M1763" i="169"/>
  <c r="H1763" i="169"/>
  <c r="S1762" i="169"/>
  <c r="Q1762" i="169"/>
  <c r="O1762" i="169"/>
  <c r="M1762" i="169"/>
  <c r="K1762" i="169"/>
  <c r="H1762" i="169"/>
  <c r="S1761" i="169"/>
  <c r="Q1761" i="169"/>
  <c r="O1761" i="169"/>
  <c r="M1761" i="169"/>
  <c r="K1761" i="169"/>
  <c r="H1761" i="169"/>
  <c r="S1760" i="169"/>
  <c r="Q1760" i="169"/>
  <c r="H1760" i="169"/>
  <c r="S1759" i="169"/>
  <c r="O1759" i="169"/>
  <c r="M1759" i="169"/>
  <c r="K1759" i="169"/>
  <c r="H1759" i="169"/>
  <c r="S1758" i="169"/>
  <c r="H1758" i="169"/>
  <c r="O1758" i="169" s="1"/>
  <c r="S1757" i="169"/>
  <c r="M1757" i="169"/>
  <c r="K1757" i="169"/>
  <c r="H1757" i="169"/>
  <c r="O1757" i="169" s="1"/>
  <c r="S1756" i="169"/>
  <c r="H1756" i="169"/>
  <c r="O1756" i="169" s="1"/>
  <c r="S1755" i="169"/>
  <c r="M1755" i="169"/>
  <c r="K1755" i="169"/>
  <c r="J1755" i="169"/>
  <c r="J1756" i="169" s="1"/>
  <c r="J1757" i="169" s="1"/>
  <c r="J1758" i="169" s="1"/>
  <c r="J1759" i="169" s="1"/>
  <c r="J1760" i="169" s="1"/>
  <c r="J1761" i="169" s="1"/>
  <c r="J1762" i="169" s="1"/>
  <c r="J1763" i="169" s="1"/>
  <c r="J1764" i="169" s="1"/>
  <c r="J1765" i="169" s="1"/>
  <c r="J1766" i="169" s="1"/>
  <c r="J1767" i="169" s="1"/>
  <c r="J1768" i="169" s="1"/>
  <c r="J1769" i="169" s="1"/>
  <c r="J1770" i="169" s="1"/>
  <c r="J1771" i="169" s="1"/>
  <c r="J1772" i="169" s="1"/>
  <c r="H1755" i="169"/>
  <c r="O1755" i="169" s="1"/>
  <c r="S1754" i="169"/>
  <c r="H1754" i="169"/>
  <c r="S1753" i="169"/>
  <c r="H1753" i="169"/>
  <c r="S1752" i="169"/>
  <c r="H1752" i="169"/>
  <c r="S1751" i="169"/>
  <c r="H1751" i="169"/>
  <c r="S1750" i="169"/>
  <c r="H1750" i="169"/>
  <c r="S1749" i="169"/>
  <c r="H1749" i="169"/>
  <c r="S1748" i="169"/>
  <c r="H1748" i="169"/>
  <c r="S1747" i="169"/>
  <c r="J1747" i="169"/>
  <c r="J1748" i="169" s="1"/>
  <c r="J1749" i="169" s="1"/>
  <c r="J1750" i="169" s="1"/>
  <c r="J1751" i="169" s="1"/>
  <c r="J1752" i="169" s="1"/>
  <c r="J1753" i="169" s="1"/>
  <c r="J1754" i="169" s="1"/>
  <c r="H1747" i="169"/>
  <c r="S1746" i="169"/>
  <c r="O1746" i="169"/>
  <c r="M1746" i="169"/>
  <c r="J1746" i="169"/>
  <c r="H1746" i="169"/>
  <c r="K1746" i="169" s="1"/>
  <c r="S1745" i="169"/>
  <c r="O1745" i="169"/>
  <c r="M1745" i="169"/>
  <c r="K1745" i="169"/>
  <c r="H1745" i="169"/>
  <c r="S1744" i="169"/>
  <c r="H1744" i="169"/>
  <c r="S1743" i="169"/>
  <c r="O1743" i="169"/>
  <c r="M1743" i="169"/>
  <c r="H1743" i="169"/>
  <c r="K1743" i="169" s="1"/>
  <c r="S1742" i="169"/>
  <c r="M1742" i="169"/>
  <c r="K1742" i="169"/>
  <c r="H1742" i="169"/>
  <c r="O1742" i="169" s="1"/>
  <c r="S1741" i="169"/>
  <c r="K1741" i="169"/>
  <c r="H1741" i="169"/>
  <c r="O1741" i="169" s="1"/>
  <c r="S1740" i="169"/>
  <c r="O1740" i="169"/>
  <c r="M1740" i="169"/>
  <c r="K1740" i="169"/>
  <c r="H1740" i="169"/>
  <c r="S1739" i="169"/>
  <c r="K1739" i="169"/>
  <c r="H1739" i="169"/>
  <c r="S1738" i="169"/>
  <c r="O1738" i="169"/>
  <c r="H1738" i="169"/>
  <c r="M1738" i="169" s="1"/>
  <c r="S1737" i="169"/>
  <c r="O1737" i="169"/>
  <c r="M1737" i="169"/>
  <c r="K1737" i="169"/>
  <c r="H1737" i="169"/>
  <c r="S1736" i="169"/>
  <c r="M1736" i="169"/>
  <c r="K1736" i="169"/>
  <c r="J1736" i="169"/>
  <c r="J1737" i="169" s="1"/>
  <c r="J1738" i="169" s="1"/>
  <c r="J1739" i="169" s="1"/>
  <c r="J1740" i="169" s="1"/>
  <c r="J1741" i="169" s="1"/>
  <c r="J1742" i="169" s="1"/>
  <c r="J1743" i="169" s="1"/>
  <c r="J1744" i="169" s="1"/>
  <c r="J1745" i="169" s="1"/>
  <c r="H1736" i="169"/>
  <c r="O1736" i="169" s="1"/>
  <c r="S1735" i="169"/>
  <c r="Q1735" i="169"/>
  <c r="H1735" i="169"/>
  <c r="S1734" i="169"/>
  <c r="Q1734" i="169"/>
  <c r="H1734" i="169"/>
  <c r="O1734" i="169" s="1"/>
  <c r="S1733" i="169"/>
  <c r="Q1733" i="169"/>
  <c r="O1733" i="169"/>
  <c r="M1733" i="169"/>
  <c r="H1733" i="169"/>
  <c r="K1733" i="169" s="1"/>
  <c r="S1732" i="169"/>
  <c r="Q1732" i="169"/>
  <c r="O1732" i="169"/>
  <c r="M1732" i="169"/>
  <c r="K1732" i="169"/>
  <c r="H1732" i="169"/>
  <c r="S1731" i="169"/>
  <c r="H1731" i="169"/>
  <c r="S1730" i="169"/>
  <c r="O1730" i="169"/>
  <c r="M1730" i="169"/>
  <c r="H1730" i="169"/>
  <c r="K1730" i="169" s="1"/>
  <c r="S1729" i="169"/>
  <c r="M1729" i="169"/>
  <c r="K1729" i="169"/>
  <c r="H1729" i="169"/>
  <c r="O1729" i="169" s="1"/>
  <c r="S1728" i="169"/>
  <c r="H1728" i="169"/>
  <c r="O1728" i="169" s="1"/>
  <c r="S1727" i="169"/>
  <c r="O1727" i="169"/>
  <c r="M1727" i="169"/>
  <c r="K1727" i="169"/>
  <c r="H1727" i="169"/>
  <c r="S1726" i="169"/>
  <c r="Q1726" i="169"/>
  <c r="M1726" i="169"/>
  <c r="K1726" i="169"/>
  <c r="H1726" i="169"/>
  <c r="O1726" i="169" s="1"/>
  <c r="S1725" i="169"/>
  <c r="Q1725" i="169"/>
  <c r="H1725" i="169"/>
  <c r="S1724" i="169"/>
  <c r="Q1724" i="169"/>
  <c r="O1724" i="169"/>
  <c r="H1724" i="169"/>
  <c r="M1724" i="169" s="1"/>
  <c r="S1723" i="169"/>
  <c r="Q1723" i="169"/>
  <c r="O1723" i="169"/>
  <c r="M1723" i="169"/>
  <c r="K1723" i="169"/>
  <c r="H1723" i="169"/>
  <c r="S1722" i="169"/>
  <c r="H1722" i="169"/>
  <c r="S1721" i="169"/>
  <c r="O1721" i="169"/>
  <c r="H1721" i="169"/>
  <c r="M1721" i="169" s="1"/>
  <c r="S1720" i="169"/>
  <c r="O1720" i="169"/>
  <c r="M1720" i="169"/>
  <c r="K1720" i="169"/>
  <c r="H1720" i="169"/>
  <c r="S1719" i="169"/>
  <c r="K1719" i="169"/>
  <c r="J1719" i="169"/>
  <c r="J1720" i="169" s="1"/>
  <c r="J1721" i="169" s="1"/>
  <c r="J1722" i="169" s="1"/>
  <c r="J1723" i="169" s="1"/>
  <c r="J1724" i="169" s="1"/>
  <c r="J1725" i="169" s="1"/>
  <c r="J1726" i="169" s="1"/>
  <c r="J1727" i="169" s="1"/>
  <c r="J1728" i="169" s="1"/>
  <c r="J1729" i="169" s="1"/>
  <c r="J1730" i="169" s="1"/>
  <c r="J1731" i="169" s="1"/>
  <c r="J1732" i="169" s="1"/>
  <c r="J1733" i="169" s="1"/>
  <c r="J1734" i="169" s="1"/>
  <c r="J1735" i="169" s="1"/>
  <c r="H1719" i="169"/>
  <c r="O1719" i="169" s="1"/>
  <c r="S1718" i="169"/>
  <c r="J1718" i="169"/>
  <c r="H1718" i="169"/>
  <c r="S1717" i="169"/>
  <c r="Q1717" i="169"/>
  <c r="O1717" i="169"/>
  <c r="H1717" i="169"/>
  <c r="M1717" i="169" s="1"/>
  <c r="S1716" i="169"/>
  <c r="Q1716" i="169"/>
  <c r="O1716" i="169"/>
  <c r="M1716" i="169"/>
  <c r="H1716" i="169"/>
  <c r="K1716" i="169" s="1"/>
  <c r="S1715" i="169"/>
  <c r="Q1715" i="169"/>
  <c r="O1715" i="169"/>
  <c r="M1715" i="169"/>
  <c r="H1715" i="169"/>
  <c r="K1715" i="169" s="1"/>
  <c r="S1714" i="169"/>
  <c r="Q1714" i="169"/>
  <c r="K1714" i="169"/>
  <c r="H1714" i="169"/>
  <c r="S1713" i="169"/>
  <c r="O1713" i="169"/>
  <c r="H1713" i="169"/>
  <c r="M1713" i="169" s="1"/>
  <c r="S1712" i="169"/>
  <c r="O1712" i="169"/>
  <c r="M1712" i="169"/>
  <c r="H1712" i="169"/>
  <c r="K1712" i="169" s="1"/>
  <c r="S1711" i="169"/>
  <c r="H1711" i="169"/>
  <c r="S1710" i="169"/>
  <c r="O1710" i="169"/>
  <c r="M1710" i="169"/>
  <c r="H1710" i="169"/>
  <c r="K1710" i="169" s="1"/>
  <c r="S1709" i="169"/>
  <c r="M1709" i="169"/>
  <c r="K1709" i="169"/>
  <c r="H1709" i="169"/>
  <c r="O1709" i="169" s="1"/>
  <c r="S1708" i="169"/>
  <c r="Q1708" i="169"/>
  <c r="H1708" i="169"/>
  <c r="S1707" i="169"/>
  <c r="Q1707" i="169"/>
  <c r="O1707" i="169"/>
  <c r="M1707" i="169"/>
  <c r="H1707" i="169"/>
  <c r="K1707" i="169" s="1"/>
  <c r="S1706" i="169"/>
  <c r="Q1706" i="169"/>
  <c r="H1706" i="169"/>
  <c r="S1705" i="169"/>
  <c r="Q1705" i="169"/>
  <c r="K1705" i="169"/>
  <c r="H1705" i="169"/>
  <c r="O1705" i="169" s="1"/>
  <c r="S1704" i="169"/>
  <c r="H1704" i="169"/>
  <c r="O1704" i="169" s="1"/>
  <c r="S1703" i="169"/>
  <c r="H1703" i="169"/>
  <c r="O1703" i="169" s="1"/>
  <c r="S1702" i="169"/>
  <c r="H1702" i="169"/>
  <c r="S1701" i="169"/>
  <c r="H1701" i="169"/>
  <c r="S1700" i="169"/>
  <c r="J1700" i="169"/>
  <c r="J1701" i="169" s="1"/>
  <c r="J1702" i="169" s="1"/>
  <c r="J1703" i="169" s="1"/>
  <c r="J1704" i="169" s="1"/>
  <c r="J1705" i="169" s="1"/>
  <c r="J1706" i="169" s="1"/>
  <c r="J1707" i="169" s="1"/>
  <c r="J1708" i="169" s="1"/>
  <c r="J1709" i="169" s="1"/>
  <c r="J1710" i="169" s="1"/>
  <c r="J1711" i="169" s="1"/>
  <c r="J1712" i="169" s="1"/>
  <c r="J1713" i="169" s="1"/>
  <c r="J1714" i="169" s="1"/>
  <c r="J1715" i="169" s="1"/>
  <c r="J1716" i="169" s="1"/>
  <c r="J1717" i="169" s="1"/>
  <c r="H1700" i="169"/>
  <c r="S1699" i="169"/>
  <c r="Q1699" i="169"/>
  <c r="M1699" i="169"/>
  <c r="H1699" i="169"/>
  <c r="O1699" i="169" s="1"/>
  <c r="S1698" i="169"/>
  <c r="Q1698" i="169"/>
  <c r="O1698" i="169"/>
  <c r="M1698" i="169"/>
  <c r="H1698" i="169"/>
  <c r="K1698" i="169" s="1"/>
  <c r="S1697" i="169"/>
  <c r="Q1697" i="169"/>
  <c r="K1697" i="169"/>
  <c r="H1697" i="169"/>
  <c r="S1696" i="169"/>
  <c r="Q1696" i="169"/>
  <c r="O1696" i="169"/>
  <c r="H1696" i="169"/>
  <c r="M1696" i="169" s="1"/>
  <c r="S1695" i="169"/>
  <c r="O1695" i="169"/>
  <c r="H1695" i="169"/>
  <c r="M1695" i="169" s="1"/>
  <c r="S1694" i="169"/>
  <c r="K1694" i="169"/>
  <c r="H1694" i="169"/>
  <c r="S1693" i="169"/>
  <c r="H1693" i="169"/>
  <c r="S1692" i="169"/>
  <c r="H1692" i="169"/>
  <c r="O1692" i="169" s="1"/>
  <c r="S1691" i="169"/>
  <c r="H1691" i="169"/>
  <c r="S1690" i="169"/>
  <c r="Q1690" i="169"/>
  <c r="H1690" i="169"/>
  <c r="S1689" i="169"/>
  <c r="Q1689" i="169"/>
  <c r="J1689" i="169"/>
  <c r="J1690" i="169" s="1"/>
  <c r="J1691" i="169" s="1"/>
  <c r="J1692" i="169" s="1"/>
  <c r="J1693" i="169" s="1"/>
  <c r="J1694" i="169" s="1"/>
  <c r="J1695" i="169" s="1"/>
  <c r="J1696" i="169" s="1"/>
  <c r="J1697" i="169" s="1"/>
  <c r="J1698" i="169" s="1"/>
  <c r="J1699" i="169" s="1"/>
  <c r="H1689" i="169"/>
  <c r="O1689" i="169" s="1"/>
  <c r="S1688" i="169"/>
  <c r="Q1688" i="169"/>
  <c r="O1688" i="169"/>
  <c r="H1688" i="169"/>
  <c r="M1688" i="169" s="1"/>
  <c r="S1687" i="169"/>
  <c r="Q1687" i="169"/>
  <c r="M1687" i="169"/>
  <c r="H1687" i="169"/>
  <c r="O1687" i="169" s="1"/>
  <c r="S1686" i="169"/>
  <c r="K1686" i="169"/>
  <c r="H1686" i="169"/>
  <c r="O1686" i="169" s="1"/>
  <c r="S1685" i="169"/>
  <c r="M1685" i="169"/>
  <c r="H1685" i="169"/>
  <c r="O1685" i="169" s="1"/>
  <c r="S1684" i="169"/>
  <c r="H1684" i="169"/>
  <c r="O1684" i="169" s="1"/>
  <c r="S1683" i="169"/>
  <c r="M1683" i="169"/>
  <c r="H1683" i="169"/>
  <c r="O1683" i="169" s="1"/>
  <c r="S1682" i="169"/>
  <c r="J1682" i="169"/>
  <c r="J1683" i="169" s="1"/>
  <c r="J1684" i="169" s="1"/>
  <c r="J1685" i="169" s="1"/>
  <c r="J1686" i="169" s="1"/>
  <c r="J1687" i="169" s="1"/>
  <c r="J1688" i="169" s="1"/>
  <c r="H1682" i="169"/>
  <c r="S1681" i="169"/>
  <c r="Q1681" i="169"/>
  <c r="O1681" i="169"/>
  <c r="M1681" i="169"/>
  <c r="H1681" i="169"/>
  <c r="K1681" i="169" s="1"/>
  <c r="S1680" i="169"/>
  <c r="Q1680" i="169"/>
  <c r="O1680" i="169"/>
  <c r="H1680" i="169"/>
  <c r="M1680" i="169" s="1"/>
  <c r="S1679" i="169"/>
  <c r="Q1679" i="169"/>
  <c r="O1679" i="169"/>
  <c r="M1679" i="169"/>
  <c r="K1679" i="169"/>
  <c r="H1679" i="169"/>
  <c r="S1678" i="169"/>
  <c r="Q1678" i="169"/>
  <c r="H1678" i="169"/>
  <c r="S1677" i="169"/>
  <c r="H1677" i="169"/>
  <c r="S1676" i="169"/>
  <c r="H1676" i="169"/>
  <c r="S1675" i="169"/>
  <c r="H1675" i="169"/>
  <c r="K1675" i="169" s="1"/>
  <c r="S1674" i="169"/>
  <c r="H1674" i="169"/>
  <c r="S1673" i="169"/>
  <c r="H1673" i="169"/>
  <c r="S1672" i="169"/>
  <c r="Q1672" i="169"/>
  <c r="H1672" i="169"/>
  <c r="S1671" i="169"/>
  <c r="Q1671" i="169"/>
  <c r="H1671" i="169"/>
  <c r="S1670" i="169"/>
  <c r="Q1670" i="169"/>
  <c r="K1670" i="169"/>
  <c r="H1670" i="169"/>
  <c r="S1669" i="169"/>
  <c r="Q1669" i="169"/>
  <c r="H1669" i="169"/>
  <c r="S1668" i="169"/>
  <c r="H1668" i="169"/>
  <c r="S1667" i="169"/>
  <c r="H1667" i="169"/>
  <c r="S1666" i="169"/>
  <c r="H1666" i="169"/>
  <c r="S1665" i="169"/>
  <c r="K1665" i="169"/>
  <c r="H1665" i="169"/>
  <c r="S1664" i="169"/>
  <c r="J1664" i="169"/>
  <c r="J1665" i="169" s="1"/>
  <c r="J1666" i="169" s="1"/>
  <c r="J1667" i="169" s="1"/>
  <c r="J1668" i="169" s="1"/>
  <c r="J1669" i="169" s="1"/>
  <c r="J1670" i="169" s="1"/>
  <c r="J1671" i="169" s="1"/>
  <c r="J1672" i="169" s="1"/>
  <c r="J1673" i="169" s="1"/>
  <c r="J1674" i="169" s="1"/>
  <c r="J1675" i="169" s="1"/>
  <c r="J1676" i="169" s="1"/>
  <c r="J1677" i="169" s="1"/>
  <c r="J1678" i="169" s="1"/>
  <c r="J1679" i="169" s="1"/>
  <c r="J1680" i="169" s="1"/>
  <c r="J1681" i="169" s="1"/>
  <c r="H1664" i="169"/>
  <c r="O1664" i="169" s="1"/>
  <c r="S1663" i="169"/>
  <c r="Q1663" i="169"/>
  <c r="M1663" i="169"/>
  <c r="K1663" i="169"/>
  <c r="H1663" i="169"/>
  <c r="O1663" i="169" s="1"/>
  <c r="S1662" i="169"/>
  <c r="Q1662" i="169"/>
  <c r="O1662" i="169"/>
  <c r="H1662" i="169"/>
  <c r="S1661" i="169"/>
  <c r="Q1661" i="169"/>
  <c r="O1661" i="169"/>
  <c r="M1661" i="169"/>
  <c r="K1661" i="169"/>
  <c r="H1661" i="169"/>
  <c r="S1660" i="169"/>
  <c r="Q1660" i="169"/>
  <c r="H1660" i="169"/>
  <c r="S1659" i="169"/>
  <c r="H1659" i="169"/>
  <c r="S1658" i="169"/>
  <c r="H1658" i="169"/>
  <c r="K1658" i="169" s="1"/>
  <c r="S1657" i="169"/>
  <c r="H1657" i="169"/>
  <c r="K1657" i="169" s="1"/>
  <c r="S1656" i="169"/>
  <c r="M1656" i="169"/>
  <c r="H1656" i="169"/>
  <c r="K1656" i="169" s="1"/>
  <c r="S1655" i="169"/>
  <c r="H1655" i="169"/>
  <c r="S1654" i="169"/>
  <c r="Q1654" i="169"/>
  <c r="O1654" i="169"/>
  <c r="M1654" i="169"/>
  <c r="K1654" i="169"/>
  <c r="H1654" i="169"/>
  <c r="S1653" i="169"/>
  <c r="Q1653" i="169"/>
  <c r="M1653" i="169"/>
  <c r="K1653" i="169"/>
  <c r="H1653" i="169"/>
  <c r="O1653" i="169" s="1"/>
  <c r="S1652" i="169"/>
  <c r="Q1652" i="169"/>
  <c r="H1652" i="169"/>
  <c r="K1652" i="169" s="1"/>
  <c r="S1651" i="169"/>
  <c r="Q1651" i="169"/>
  <c r="O1651" i="169"/>
  <c r="H1651" i="169"/>
  <c r="M1651" i="169" s="1"/>
  <c r="S1650" i="169"/>
  <c r="O1650" i="169"/>
  <c r="H1650" i="169"/>
  <c r="M1650" i="169" s="1"/>
  <c r="S1649" i="169"/>
  <c r="O1649" i="169"/>
  <c r="H1649" i="169"/>
  <c r="M1649" i="169" s="1"/>
  <c r="S1648" i="169"/>
  <c r="O1648" i="169"/>
  <c r="H1648" i="169"/>
  <c r="M1648" i="169" s="1"/>
  <c r="S1647" i="169"/>
  <c r="H1647" i="169"/>
  <c r="M1647" i="169" s="1"/>
  <c r="S1646" i="169"/>
  <c r="J1646" i="169"/>
  <c r="J1647" i="169" s="1"/>
  <c r="J1648" i="169" s="1"/>
  <c r="J1649" i="169" s="1"/>
  <c r="J1650" i="169" s="1"/>
  <c r="J1651" i="169" s="1"/>
  <c r="J1652" i="169" s="1"/>
  <c r="J1653" i="169" s="1"/>
  <c r="J1654" i="169" s="1"/>
  <c r="J1655" i="169" s="1"/>
  <c r="J1656" i="169" s="1"/>
  <c r="J1657" i="169" s="1"/>
  <c r="J1658" i="169" s="1"/>
  <c r="J1659" i="169" s="1"/>
  <c r="J1660" i="169" s="1"/>
  <c r="J1661" i="169" s="1"/>
  <c r="J1662" i="169" s="1"/>
  <c r="J1663" i="169" s="1"/>
  <c r="H1646" i="169"/>
  <c r="M1646" i="169" s="1"/>
  <c r="S1645" i="169"/>
  <c r="O1645" i="169"/>
  <c r="H1645" i="169"/>
  <c r="M1645" i="169" s="1"/>
  <c r="S1644" i="169"/>
  <c r="H1644" i="169"/>
  <c r="S1643" i="169"/>
  <c r="O1643" i="169"/>
  <c r="H1643" i="169"/>
  <c r="S1642" i="169"/>
  <c r="H1642" i="169"/>
  <c r="S1641" i="169"/>
  <c r="H1641" i="169"/>
  <c r="S1640" i="169"/>
  <c r="H1640" i="169"/>
  <c r="S1639" i="169"/>
  <c r="O1639" i="169"/>
  <c r="H1639" i="169"/>
  <c r="S1638" i="169"/>
  <c r="H1638" i="169"/>
  <c r="S1637" i="169"/>
  <c r="J1637" i="169"/>
  <c r="J1638" i="169" s="1"/>
  <c r="J1639" i="169" s="1"/>
  <c r="J1640" i="169" s="1"/>
  <c r="J1641" i="169" s="1"/>
  <c r="J1642" i="169" s="1"/>
  <c r="J1643" i="169" s="1"/>
  <c r="J1644" i="169" s="1"/>
  <c r="J1645" i="169" s="1"/>
  <c r="H1637" i="169"/>
  <c r="S1636" i="169"/>
  <c r="H1636" i="169"/>
  <c r="S1635" i="169"/>
  <c r="H1635" i="169"/>
  <c r="S1634" i="169"/>
  <c r="H1634" i="169"/>
  <c r="S1633" i="169"/>
  <c r="H1633" i="169"/>
  <c r="S1632" i="169"/>
  <c r="H1632" i="169"/>
  <c r="S1631" i="169"/>
  <c r="H1631" i="169"/>
  <c r="S1630" i="169"/>
  <c r="O1630" i="169"/>
  <c r="M1630" i="169"/>
  <c r="H1630" i="169"/>
  <c r="K1630" i="169" s="1"/>
  <c r="S1629" i="169"/>
  <c r="O1629" i="169"/>
  <c r="M1629" i="169"/>
  <c r="H1629" i="169"/>
  <c r="K1629" i="169" s="1"/>
  <c r="S1628" i="169"/>
  <c r="O1628" i="169"/>
  <c r="M1628" i="169"/>
  <c r="H1628" i="169"/>
  <c r="K1628" i="169" s="1"/>
  <c r="S1627" i="169"/>
  <c r="M1627" i="169"/>
  <c r="J1627" i="169"/>
  <c r="J1628" i="169" s="1"/>
  <c r="J1629" i="169" s="1"/>
  <c r="J1630" i="169" s="1"/>
  <c r="J1631" i="169" s="1"/>
  <c r="J1632" i="169" s="1"/>
  <c r="J1633" i="169" s="1"/>
  <c r="J1634" i="169" s="1"/>
  <c r="J1635" i="169" s="1"/>
  <c r="J1636" i="169" s="1"/>
  <c r="H1627" i="169"/>
  <c r="K1627" i="169" s="1"/>
  <c r="S1626" i="169"/>
  <c r="Q1626" i="169"/>
  <c r="O1626" i="169"/>
  <c r="H1626" i="169"/>
  <c r="M1626" i="169" s="1"/>
  <c r="S1625" i="169"/>
  <c r="Q1625" i="169"/>
  <c r="H1625" i="169"/>
  <c r="O1625" i="169" s="1"/>
  <c r="S1624" i="169"/>
  <c r="Q1624" i="169"/>
  <c r="H1624" i="169"/>
  <c r="O1624" i="169" s="1"/>
  <c r="S1623" i="169"/>
  <c r="Q1623" i="169"/>
  <c r="H1623" i="169"/>
  <c r="S1622" i="169"/>
  <c r="H1622" i="169"/>
  <c r="S1621" i="169"/>
  <c r="H1621" i="169"/>
  <c r="S1620" i="169"/>
  <c r="H1620" i="169"/>
  <c r="S1619" i="169"/>
  <c r="H1619" i="169"/>
  <c r="S1618" i="169"/>
  <c r="H1618" i="169"/>
  <c r="S1617" i="169"/>
  <c r="Q1617" i="169"/>
  <c r="H1617" i="169"/>
  <c r="O1617" i="169" s="1"/>
  <c r="S1616" i="169"/>
  <c r="Q1616" i="169"/>
  <c r="O1616" i="169"/>
  <c r="M1616" i="169"/>
  <c r="K1616" i="169"/>
  <c r="H1616" i="169"/>
  <c r="S1615" i="169"/>
  <c r="Q1615" i="169"/>
  <c r="M1615" i="169"/>
  <c r="H1615" i="169"/>
  <c r="S1614" i="169"/>
  <c r="Q1614" i="169"/>
  <c r="M1614" i="169"/>
  <c r="H1614" i="169"/>
  <c r="K1614" i="169" s="1"/>
  <c r="S1613" i="169"/>
  <c r="M1613" i="169"/>
  <c r="H1613" i="169"/>
  <c r="K1613" i="169" s="1"/>
  <c r="S1612" i="169"/>
  <c r="M1612" i="169"/>
  <c r="H1612" i="169"/>
  <c r="K1612" i="169" s="1"/>
  <c r="S1611" i="169"/>
  <c r="H1611" i="169"/>
  <c r="K1611" i="169" s="1"/>
  <c r="S1610" i="169"/>
  <c r="J1610" i="169"/>
  <c r="J1611" i="169" s="1"/>
  <c r="J1612" i="169" s="1"/>
  <c r="J1613" i="169" s="1"/>
  <c r="J1614" i="169" s="1"/>
  <c r="J1615" i="169" s="1"/>
  <c r="J1616" i="169" s="1"/>
  <c r="J1617" i="169" s="1"/>
  <c r="J1618" i="169" s="1"/>
  <c r="J1619" i="169" s="1"/>
  <c r="J1620" i="169" s="1"/>
  <c r="J1621" i="169" s="1"/>
  <c r="J1622" i="169" s="1"/>
  <c r="J1623" i="169" s="1"/>
  <c r="J1624" i="169" s="1"/>
  <c r="J1625" i="169" s="1"/>
  <c r="J1626" i="169" s="1"/>
  <c r="H1610" i="169"/>
  <c r="K1610" i="169" s="1"/>
  <c r="S1609" i="169"/>
  <c r="J1609" i="169"/>
  <c r="H1609" i="169"/>
  <c r="K1609" i="169" s="1"/>
  <c r="S1608" i="169"/>
  <c r="Q1608" i="169"/>
  <c r="O1608" i="169"/>
  <c r="M1608" i="169"/>
  <c r="K1608" i="169"/>
  <c r="H1608" i="169"/>
  <c r="S1607" i="169"/>
  <c r="Q1607" i="169"/>
  <c r="H1607" i="169"/>
  <c r="S1606" i="169"/>
  <c r="Q1606" i="169"/>
  <c r="H1606" i="169"/>
  <c r="M1606" i="169" s="1"/>
  <c r="S1605" i="169"/>
  <c r="Q1605" i="169"/>
  <c r="M1605" i="169"/>
  <c r="H1605" i="169"/>
  <c r="S1604" i="169"/>
  <c r="M1604" i="169"/>
  <c r="H1604" i="169"/>
  <c r="S1603" i="169"/>
  <c r="H1603" i="169"/>
  <c r="S1602" i="169"/>
  <c r="M1602" i="169"/>
  <c r="H1602" i="169"/>
  <c r="O1602" i="169" s="1"/>
  <c r="S1601" i="169"/>
  <c r="K1601" i="169"/>
  <c r="H1601" i="169"/>
  <c r="O1601" i="169" s="1"/>
  <c r="S1600" i="169"/>
  <c r="H1600" i="169"/>
  <c r="S1599" i="169"/>
  <c r="Q1599" i="169"/>
  <c r="O1599" i="169"/>
  <c r="H1599" i="169"/>
  <c r="M1599" i="169" s="1"/>
  <c r="S1598" i="169"/>
  <c r="Q1598" i="169"/>
  <c r="H1598" i="169"/>
  <c r="O1598" i="169" s="1"/>
  <c r="S1597" i="169"/>
  <c r="Q1597" i="169"/>
  <c r="O1597" i="169"/>
  <c r="H1597" i="169"/>
  <c r="M1597" i="169" s="1"/>
  <c r="S1596" i="169"/>
  <c r="Q1596" i="169"/>
  <c r="H1596" i="169"/>
  <c r="S1595" i="169"/>
  <c r="H1595" i="169"/>
  <c r="S1594" i="169"/>
  <c r="H1594" i="169"/>
  <c r="S1593" i="169"/>
  <c r="H1593" i="169"/>
  <c r="S1592" i="169"/>
  <c r="H1592" i="169"/>
  <c r="S1591" i="169"/>
  <c r="J1591" i="169"/>
  <c r="J1592" i="169" s="1"/>
  <c r="J1593" i="169" s="1"/>
  <c r="J1594" i="169" s="1"/>
  <c r="J1595" i="169" s="1"/>
  <c r="J1596" i="169" s="1"/>
  <c r="J1597" i="169" s="1"/>
  <c r="J1598" i="169" s="1"/>
  <c r="J1599" i="169" s="1"/>
  <c r="J1600" i="169" s="1"/>
  <c r="J1601" i="169" s="1"/>
  <c r="J1602" i="169" s="1"/>
  <c r="J1603" i="169" s="1"/>
  <c r="J1604" i="169" s="1"/>
  <c r="J1605" i="169" s="1"/>
  <c r="J1606" i="169" s="1"/>
  <c r="J1607" i="169" s="1"/>
  <c r="J1608" i="169" s="1"/>
  <c r="H1591" i="169"/>
  <c r="S1590" i="169"/>
  <c r="Q1590" i="169"/>
  <c r="M1590" i="169"/>
  <c r="K1590" i="169"/>
  <c r="H1590" i="169"/>
  <c r="O1590" i="169" s="1"/>
  <c r="S1589" i="169"/>
  <c r="Q1589" i="169"/>
  <c r="H1589" i="169"/>
  <c r="K1589" i="169" s="1"/>
  <c r="S1588" i="169"/>
  <c r="Q1588" i="169"/>
  <c r="K1588" i="169"/>
  <c r="H1588" i="169"/>
  <c r="O1588" i="169" s="1"/>
  <c r="S1587" i="169"/>
  <c r="Q1587" i="169"/>
  <c r="H1587" i="169"/>
  <c r="K1587" i="169" s="1"/>
  <c r="S1586" i="169"/>
  <c r="H1586" i="169"/>
  <c r="S1585" i="169"/>
  <c r="M1585" i="169"/>
  <c r="H1585" i="169"/>
  <c r="K1585" i="169" s="1"/>
  <c r="S1584" i="169"/>
  <c r="H1584" i="169"/>
  <c r="S1583" i="169"/>
  <c r="M1583" i="169"/>
  <c r="H1583" i="169"/>
  <c r="K1583" i="169" s="1"/>
  <c r="S1582" i="169"/>
  <c r="M1582" i="169"/>
  <c r="H1582" i="169"/>
  <c r="K1582" i="169" s="1"/>
  <c r="S1581" i="169"/>
  <c r="Q1581" i="169"/>
  <c r="M1581" i="169"/>
  <c r="H1581" i="169"/>
  <c r="K1581" i="169" s="1"/>
  <c r="S1580" i="169"/>
  <c r="Q1580" i="169"/>
  <c r="H1580" i="169"/>
  <c r="M1580" i="169" s="1"/>
  <c r="S1579" i="169"/>
  <c r="Q1579" i="169"/>
  <c r="M1579" i="169"/>
  <c r="K1579" i="169"/>
  <c r="H1579" i="169"/>
  <c r="O1579" i="169" s="1"/>
  <c r="S1578" i="169"/>
  <c r="Q1578" i="169"/>
  <c r="H1578" i="169"/>
  <c r="S1577" i="169"/>
  <c r="H1577" i="169"/>
  <c r="S1576" i="169"/>
  <c r="H1576" i="169"/>
  <c r="S1575" i="169"/>
  <c r="H1575" i="169"/>
  <c r="S1574" i="169"/>
  <c r="H1574" i="169"/>
  <c r="S1573" i="169"/>
  <c r="J1573" i="169"/>
  <c r="J1574" i="169" s="1"/>
  <c r="J1575" i="169" s="1"/>
  <c r="J1576" i="169" s="1"/>
  <c r="J1577" i="169" s="1"/>
  <c r="J1578" i="169" s="1"/>
  <c r="J1579" i="169" s="1"/>
  <c r="J1580" i="169" s="1"/>
  <c r="J1581" i="169" s="1"/>
  <c r="J1582" i="169" s="1"/>
  <c r="J1583" i="169" s="1"/>
  <c r="J1584" i="169" s="1"/>
  <c r="J1585" i="169" s="1"/>
  <c r="J1586" i="169" s="1"/>
  <c r="J1587" i="169" s="1"/>
  <c r="J1588" i="169" s="1"/>
  <c r="J1589" i="169" s="1"/>
  <c r="J1590" i="169" s="1"/>
  <c r="H1573" i="169"/>
  <c r="S1572" i="169"/>
  <c r="Q1572" i="169"/>
  <c r="H1572" i="169"/>
  <c r="O1572" i="169" s="1"/>
  <c r="S1571" i="169"/>
  <c r="Q1571" i="169"/>
  <c r="O1571" i="169"/>
  <c r="K1571" i="169"/>
  <c r="J1571" i="169"/>
  <c r="J1572" i="169" s="1"/>
  <c r="H1571" i="169"/>
  <c r="M1571" i="169" s="1"/>
  <c r="S1570" i="169"/>
  <c r="Q1570" i="169"/>
  <c r="H1570" i="169"/>
  <c r="S1569" i="169"/>
  <c r="Q1569" i="169"/>
  <c r="H1569" i="169"/>
  <c r="K1569" i="169" s="1"/>
  <c r="S1568" i="169"/>
  <c r="M1568" i="169"/>
  <c r="H1568" i="169"/>
  <c r="K1568" i="169" s="1"/>
  <c r="S1567" i="169"/>
  <c r="H1567" i="169"/>
  <c r="K1567" i="169" s="1"/>
  <c r="S1566" i="169"/>
  <c r="H1566" i="169"/>
  <c r="S1565" i="169"/>
  <c r="M1565" i="169"/>
  <c r="H1565" i="169"/>
  <c r="K1565" i="169" s="1"/>
  <c r="S1564" i="169"/>
  <c r="H1564" i="169"/>
  <c r="S1563" i="169"/>
  <c r="Q1563" i="169"/>
  <c r="O1563" i="169"/>
  <c r="M1563" i="169"/>
  <c r="H1563" i="169"/>
  <c r="K1563" i="169" s="1"/>
  <c r="S1562" i="169"/>
  <c r="Q1562" i="169"/>
  <c r="O1562" i="169"/>
  <c r="H1562" i="169"/>
  <c r="M1562" i="169" s="1"/>
  <c r="S1561" i="169"/>
  <c r="Q1561" i="169"/>
  <c r="K1561" i="169"/>
  <c r="H1561" i="169"/>
  <c r="O1561" i="169" s="1"/>
  <c r="S1560" i="169"/>
  <c r="Q1560" i="169"/>
  <c r="H1560" i="169"/>
  <c r="S1559" i="169"/>
  <c r="M1559" i="169"/>
  <c r="H1559" i="169"/>
  <c r="S1558" i="169"/>
  <c r="H1558" i="169"/>
  <c r="S1557" i="169"/>
  <c r="H1557" i="169"/>
  <c r="M1557" i="169" s="1"/>
  <c r="S1556" i="169"/>
  <c r="M1556" i="169"/>
  <c r="H1556" i="169"/>
  <c r="S1555" i="169"/>
  <c r="J1555" i="169"/>
  <c r="J1556" i="169" s="1"/>
  <c r="J1557" i="169" s="1"/>
  <c r="J1558" i="169" s="1"/>
  <c r="J1559" i="169" s="1"/>
  <c r="J1560" i="169" s="1"/>
  <c r="J1561" i="169" s="1"/>
  <c r="J1562" i="169" s="1"/>
  <c r="J1563" i="169" s="1"/>
  <c r="J1564" i="169" s="1"/>
  <c r="J1565" i="169" s="1"/>
  <c r="J1566" i="169" s="1"/>
  <c r="J1567" i="169" s="1"/>
  <c r="J1568" i="169" s="1"/>
  <c r="J1569" i="169" s="1"/>
  <c r="J1570" i="169" s="1"/>
  <c r="H1555" i="169"/>
  <c r="S1554" i="169"/>
  <c r="Q1554" i="169"/>
  <c r="M1554" i="169"/>
  <c r="K1554" i="169"/>
  <c r="H1554" i="169"/>
  <c r="O1554" i="169" s="1"/>
  <c r="S1553" i="169"/>
  <c r="Q1553" i="169"/>
  <c r="O1553" i="169"/>
  <c r="M1553" i="169"/>
  <c r="H1553" i="169"/>
  <c r="K1553" i="169" s="1"/>
  <c r="S1552" i="169"/>
  <c r="Q1552" i="169"/>
  <c r="H1552" i="169"/>
  <c r="M1552" i="169" s="1"/>
  <c r="S1551" i="169"/>
  <c r="Q1551" i="169"/>
  <c r="H1551" i="169"/>
  <c r="O1551" i="169" s="1"/>
  <c r="S1550" i="169"/>
  <c r="H1550" i="169"/>
  <c r="O1550" i="169" s="1"/>
  <c r="S1549" i="169"/>
  <c r="H1549" i="169"/>
  <c r="O1549" i="169" s="1"/>
  <c r="S1548" i="169"/>
  <c r="H1548" i="169"/>
  <c r="O1548" i="169" s="1"/>
  <c r="S1547" i="169"/>
  <c r="H1547" i="169"/>
  <c r="O1547" i="169" s="1"/>
  <c r="S1546" i="169"/>
  <c r="H1546" i="169"/>
  <c r="O1546" i="169" s="1"/>
  <c r="S1545" i="169"/>
  <c r="Q1545" i="169"/>
  <c r="H1545" i="169"/>
  <c r="O1545" i="169" s="1"/>
  <c r="S1544" i="169"/>
  <c r="Q1544" i="169"/>
  <c r="H1544" i="169"/>
  <c r="S1543" i="169"/>
  <c r="Q1543" i="169"/>
  <c r="K1543" i="169"/>
  <c r="H1543" i="169"/>
  <c r="O1543" i="169" s="1"/>
  <c r="S1542" i="169"/>
  <c r="Q1542" i="169"/>
  <c r="H1542" i="169"/>
  <c r="S1541" i="169"/>
  <c r="H1541" i="169"/>
  <c r="O1541" i="169" s="1"/>
  <c r="S1540" i="169"/>
  <c r="K1540" i="169"/>
  <c r="H1540" i="169"/>
  <c r="O1540" i="169" s="1"/>
  <c r="S1539" i="169"/>
  <c r="H1539" i="169"/>
  <c r="O1539" i="169" s="1"/>
  <c r="S1538" i="169"/>
  <c r="K1538" i="169"/>
  <c r="H1538" i="169"/>
  <c r="O1538" i="169" s="1"/>
  <c r="S1537" i="169"/>
  <c r="J1537" i="169"/>
  <c r="J1538" i="169" s="1"/>
  <c r="J1539" i="169" s="1"/>
  <c r="J1540" i="169" s="1"/>
  <c r="J1541" i="169" s="1"/>
  <c r="J1542" i="169" s="1"/>
  <c r="J1543" i="169" s="1"/>
  <c r="J1544" i="169" s="1"/>
  <c r="J1545" i="169" s="1"/>
  <c r="J1546" i="169" s="1"/>
  <c r="J1547" i="169" s="1"/>
  <c r="J1548" i="169" s="1"/>
  <c r="J1549" i="169" s="1"/>
  <c r="J1550" i="169" s="1"/>
  <c r="J1551" i="169" s="1"/>
  <c r="J1552" i="169" s="1"/>
  <c r="J1553" i="169" s="1"/>
  <c r="J1554" i="169" s="1"/>
  <c r="H1537" i="169"/>
  <c r="S1536" i="169"/>
  <c r="M1536" i="169"/>
  <c r="K1536" i="169"/>
  <c r="H1536" i="169"/>
  <c r="O1536" i="169" s="1"/>
  <c r="S1535" i="169"/>
  <c r="H1535" i="169"/>
  <c r="S1534" i="169"/>
  <c r="M1534" i="169"/>
  <c r="K1534" i="169"/>
  <c r="H1534" i="169"/>
  <c r="O1534" i="169" s="1"/>
  <c r="S1533" i="169"/>
  <c r="H1533" i="169"/>
  <c r="S1532" i="169"/>
  <c r="K1532" i="169"/>
  <c r="H1532" i="169"/>
  <c r="O1532" i="169" s="1"/>
  <c r="S1531" i="169"/>
  <c r="K1531" i="169"/>
  <c r="H1531" i="169"/>
  <c r="O1531" i="169" s="1"/>
  <c r="S1530" i="169"/>
  <c r="K1530" i="169"/>
  <c r="H1530" i="169"/>
  <c r="O1530" i="169" s="1"/>
  <c r="S1529" i="169"/>
  <c r="K1529" i="169"/>
  <c r="H1529" i="169"/>
  <c r="O1529" i="169" s="1"/>
  <c r="S1528" i="169"/>
  <c r="K1528" i="169"/>
  <c r="J1528" i="169"/>
  <c r="J1529" i="169" s="1"/>
  <c r="J1530" i="169" s="1"/>
  <c r="J1531" i="169" s="1"/>
  <c r="J1532" i="169" s="1"/>
  <c r="J1533" i="169" s="1"/>
  <c r="J1534" i="169" s="1"/>
  <c r="J1535" i="169" s="1"/>
  <c r="J1536" i="169" s="1"/>
  <c r="H1528" i="169"/>
  <c r="O1528" i="169" s="1"/>
  <c r="S1527" i="169"/>
  <c r="O1527" i="169"/>
  <c r="M1527" i="169"/>
  <c r="K1527" i="169"/>
  <c r="H1527" i="169"/>
  <c r="S1526" i="169"/>
  <c r="O1526" i="169"/>
  <c r="K1526" i="169"/>
  <c r="H1526" i="169"/>
  <c r="M1526" i="169" s="1"/>
  <c r="S1525" i="169"/>
  <c r="H1525" i="169"/>
  <c r="S1524" i="169"/>
  <c r="O1524" i="169"/>
  <c r="M1524" i="169"/>
  <c r="K1524" i="169"/>
  <c r="H1524" i="169"/>
  <c r="S1523" i="169"/>
  <c r="H1523" i="169"/>
  <c r="S1522" i="169"/>
  <c r="H1522" i="169"/>
  <c r="O1522" i="169" s="1"/>
  <c r="S1521" i="169"/>
  <c r="M1521" i="169"/>
  <c r="K1521" i="169"/>
  <c r="H1521" i="169"/>
  <c r="O1521" i="169" s="1"/>
  <c r="S1520" i="169"/>
  <c r="M1520" i="169"/>
  <c r="K1520" i="169"/>
  <c r="H1520" i="169"/>
  <c r="O1520" i="169" s="1"/>
  <c r="S1519" i="169"/>
  <c r="O1519" i="169"/>
  <c r="M1519" i="169"/>
  <c r="K1519" i="169"/>
  <c r="H1519" i="169"/>
  <c r="S1518" i="169"/>
  <c r="O1518" i="169"/>
  <c r="K1518" i="169"/>
  <c r="J1518" i="169"/>
  <c r="J1519" i="169" s="1"/>
  <c r="J1520" i="169" s="1"/>
  <c r="J1521" i="169" s="1"/>
  <c r="J1522" i="169" s="1"/>
  <c r="J1523" i="169" s="1"/>
  <c r="J1524" i="169" s="1"/>
  <c r="J1525" i="169" s="1"/>
  <c r="J1526" i="169" s="1"/>
  <c r="J1527" i="169" s="1"/>
  <c r="H1518" i="169"/>
  <c r="M1518" i="169" s="1"/>
  <c r="S1517" i="169"/>
  <c r="Q1517" i="169"/>
  <c r="O1517" i="169"/>
  <c r="M1517" i="169"/>
  <c r="H1517" i="169"/>
  <c r="K1517" i="169" s="1"/>
  <c r="S1516" i="169"/>
  <c r="Q1516" i="169"/>
  <c r="O1516" i="169"/>
  <c r="K1516" i="169"/>
  <c r="H1516" i="169"/>
  <c r="M1516" i="169" s="1"/>
  <c r="S1515" i="169"/>
  <c r="Q1515" i="169"/>
  <c r="H1515" i="169"/>
  <c r="S1514" i="169"/>
  <c r="Q1514" i="169"/>
  <c r="H1514" i="169"/>
  <c r="S1513" i="169"/>
  <c r="H1513" i="169"/>
  <c r="S1512" i="169"/>
  <c r="H1512" i="169"/>
  <c r="S1511" i="169"/>
  <c r="H1511" i="169"/>
  <c r="S1510" i="169"/>
  <c r="H1510" i="169"/>
  <c r="S1509" i="169"/>
  <c r="H1509" i="169"/>
  <c r="S1508" i="169"/>
  <c r="Q1508" i="169"/>
  <c r="H1508" i="169"/>
  <c r="S1507" i="169"/>
  <c r="Q1507" i="169"/>
  <c r="H1507" i="169"/>
  <c r="M1507" i="169" s="1"/>
  <c r="S1506" i="169"/>
  <c r="Q1506" i="169"/>
  <c r="K1506" i="169"/>
  <c r="H1506" i="169"/>
  <c r="O1506" i="169" s="1"/>
  <c r="S1505" i="169"/>
  <c r="Q1505" i="169"/>
  <c r="M1505" i="169"/>
  <c r="K1505" i="169"/>
  <c r="H1505" i="169"/>
  <c r="O1505" i="169" s="1"/>
  <c r="S1504" i="169"/>
  <c r="O1504" i="169"/>
  <c r="M1504" i="169"/>
  <c r="K1504" i="169"/>
  <c r="H1504" i="169"/>
  <c r="S1503" i="169"/>
  <c r="H1503" i="169"/>
  <c r="S1502" i="169"/>
  <c r="M1502" i="169"/>
  <c r="K1502" i="169"/>
  <c r="H1502" i="169"/>
  <c r="O1502" i="169" s="1"/>
  <c r="S1501" i="169"/>
  <c r="K1501" i="169"/>
  <c r="H1501" i="169"/>
  <c r="O1501" i="169" s="1"/>
  <c r="S1500" i="169"/>
  <c r="M1500" i="169"/>
  <c r="K1500" i="169"/>
  <c r="J1500" i="169"/>
  <c r="J1501" i="169" s="1"/>
  <c r="J1502" i="169" s="1"/>
  <c r="J1503" i="169" s="1"/>
  <c r="J1504" i="169" s="1"/>
  <c r="J1505" i="169" s="1"/>
  <c r="J1506" i="169" s="1"/>
  <c r="J1507" i="169" s="1"/>
  <c r="J1508" i="169" s="1"/>
  <c r="J1509" i="169" s="1"/>
  <c r="J1510" i="169" s="1"/>
  <c r="J1511" i="169" s="1"/>
  <c r="J1512" i="169" s="1"/>
  <c r="J1513" i="169" s="1"/>
  <c r="J1514" i="169" s="1"/>
  <c r="J1515" i="169" s="1"/>
  <c r="J1516" i="169" s="1"/>
  <c r="J1517" i="169" s="1"/>
  <c r="H1500" i="169"/>
  <c r="O1500" i="169" s="1"/>
  <c r="S1499" i="169"/>
  <c r="Q1499" i="169"/>
  <c r="M1499" i="169"/>
  <c r="H1499" i="169"/>
  <c r="K1499" i="169" s="1"/>
  <c r="S1498" i="169"/>
  <c r="Q1498" i="169"/>
  <c r="H1498" i="169"/>
  <c r="S1497" i="169"/>
  <c r="Q1497" i="169"/>
  <c r="H1497" i="169"/>
  <c r="O1497" i="169" s="1"/>
  <c r="S1496" i="169"/>
  <c r="Q1496" i="169"/>
  <c r="H1496" i="169"/>
  <c r="S1495" i="169"/>
  <c r="H1495" i="169"/>
  <c r="O1495" i="169" s="1"/>
  <c r="S1494" i="169"/>
  <c r="H1494" i="169"/>
  <c r="K1494" i="169" s="1"/>
  <c r="S1493" i="169"/>
  <c r="H1493" i="169"/>
  <c r="K1493" i="169" s="1"/>
  <c r="S1492" i="169"/>
  <c r="H1492" i="169"/>
  <c r="S1491" i="169"/>
  <c r="H1491" i="169"/>
  <c r="K1491" i="169" s="1"/>
  <c r="S1490" i="169"/>
  <c r="Q1490" i="169"/>
  <c r="H1490" i="169"/>
  <c r="O1490" i="169" s="1"/>
  <c r="S1489" i="169"/>
  <c r="Q1489" i="169"/>
  <c r="K1489" i="169"/>
  <c r="H1489" i="169"/>
  <c r="O1489" i="169" s="1"/>
  <c r="S1488" i="169"/>
  <c r="Q1488" i="169"/>
  <c r="M1488" i="169"/>
  <c r="K1488" i="169"/>
  <c r="H1488" i="169"/>
  <c r="O1488" i="169" s="1"/>
  <c r="S1487" i="169"/>
  <c r="Q1487" i="169"/>
  <c r="H1487" i="169"/>
  <c r="O1487" i="169" s="1"/>
  <c r="S1486" i="169"/>
  <c r="H1486" i="169"/>
  <c r="O1486" i="169" s="1"/>
  <c r="S1485" i="169"/>
  <c r="H1485" i="169"/>
  <c r="S1484" i="169"/>
  <c r="O1484" i="169"/>
  <c r="M1484" i="169"/>
  <c r="H1484" i="169"/>
  <c r="K1484" i="169" s="1"/>
  <c r="S1483" i="169"/>
  <c r="H1483" i="169"/>
  <c r="S1482" i="169"/>
  <c r="J1482" i="169"/>
  <c r="J1483" i="169" s="1"/>
  <c r="J1484" i="169" s="1"/>
  <c r="J1485" i="169" s="1"/>
  <c r="J1486" i="169" s="1"/>
  <c r="J1487" i="169" s="1"/>
  <c r="J1488" i="169" s="1"/>
  <c r="J1489" i="169" s="1"/>
  <c r="J1490" i="169" s="1"/>
  <c r="J1491" i="169" s="1"/>
  <c r="J1492" i="169" s="1"/>
  <c r="J1493" i="169" s="1"/>
  <c r="J1494" i="169" s="1"/>
  <c r="J1495" i="169" s="1"/>
  <c r="J1496" i="169" s="1"/>
  <c r="J1497" i="169" s="1"/>
  <c r="J1498" i="169" s="1"/>
  <c r="J1499" i="169" s="1"/>
  <c r="H1482" i="169"/>
  <c r="K1482" i="169" s="1"/>
  <c r="S1481" i="169"/>
  <c r="Q1481" i="169"/>
  <c r="O1481" i="169"/>
  <c r="H1481" i="169"/>
  <c r="M1481" i="169" s="1"/>
  <c r="S1480" i="169"/>
  <c r="Q1480" i="169"/>
  <c r="H1480" i="169"/>
  <c r="O1480" i="169" s="1"/>
  <c r="S1479" i="169"/>
  <c r="Q1479" i="169"/>
  <c r="H1479" i="169"/>
  <c r="S1478" i="169"/>
  <c r="Q1478" i="169"/>
  <c r="H1478" i="169"/>
  <c r="O1478" i="169" s="1"/>
  <c r="S1477" i="169"/>
  <c r="H1477" i="169"/>
  <c r="O1477" i="169" s="1"/>
  <c r="S1476" i="169"/>
  <c r="H1476" i="169"/>
  <c r="O1476" i="169" s="1"/>
  <c r="S1475" i="169"/>
  <c r="H1475" i="169"/>
  <c r="O1475" i="169" s="1"/>
  <c r="S1474" i="169"/>
  <c r="H1474" i="169"/>
  <c r="O1474" i="169" s="1"/>
  <c r="S1473" i="169"/>
  <c r="H1473" i="169"/>
  <c r="O1473" i="169" s="1"/>
  <c r="S1472" i="169"/>
  <c r="Q1472" i="169"/>
  <c r="O1472" i="169"/>
  <c r="K1472" i="169"/>
  <c r="J1472" i="169"/>
  <c r="J1473" i="169" s="1"/>
  <c r="J1474" i="169" s="1"/>
  <c r="J1475" i="169" s="1"/>
  <c r="J1476" i="169" s="1"/>
  <c r="J1477" i="169" s="1"/>
  <c r="J1478" i="169" s="1"/>
  <c r="J1479" i="169" s="1"/>
  <c r="J1480" i="169" s="1"/>
  <c r="J1481" i="169" s="1"/>
  <c r="H1472" i="169"/>
  <c r="M1472" i="169" s="1"/>
  <c r="S1471" i="169"/>
  <c r="Q1471" i="169"/>
  <c r="M1471" i="169"/>
  <c r="K1471" i="169"/>
  <c r="H1471" i="169"/>
  <c r="O1471" i="169" s="1"/>
  <c r="S1470" i="169"/>
  <c r="Q1470" i="169"/>
  <c r="H1470" i="169"/>
  <c r="O1470" i="169" s="1"/>
  <c r="S1469" i="169"/>
  <c r="Q1469" i="169"/>
  <c r="O1469" i="169"/>
  <c r="M1469" i="169"/>
  <c r="K1469" i="169"/>
  <c r="H1469" i="169"/>
  <c r="S1468" i="169"/>
  <c r="H1468" i="169"/>
  <c r="S1467" i="169"/>
  <c r="H1467" i="169"/>
  <c r="O1467" i="169" s="1"/>
  <c r="S1466" i="169"/>
  <c r="O1466" i="169"/>
  <c r="M1466" i="169"/>
  <c r="K1466" i="169"/>
  <c r="H1466" i="169"/>
  <c r="S1465" i="169"/>
  <c r="M1465" i="169"/>
  <c r="K1465" i="169"/>
  <c r="H1465" i="169"/>
  <c r="O1465" i="169" s="1"/>
  <c r="S1464" i="169"/>
  <c r="J1464" i="169"/>
  <c r="J1465" i="169" s="1"/>
  <c r="J1466" i="169" s="1"/>
  <c r="J1467" i="169" s="1"/>
  <c r="J1468" i="169" s="1"/>
  <c r="J1469" i="169" s="1"/>
  <c r="J1470" i="169" s="1"/>
  <c r="J1471" i="169" s="1"/>
  <c r="H1464" i="169"/>
  <c r="O1464" i="169" s="1"/>
  <c r="S1463" i="169"/>
  <c r="Q1463" i="169"/>
  <c r="O1463" i="169"/>
  <c r="M1463" i="169"/>
  <c r="H1463" i="169"/>
  <c r="K1463" i="169" s="1"/>
  <c r="S1462" i="169"/>
  <c r="Q1462" i="169"/>
  <c r="H1462" i="169"/>
  <c r="S1461" i="169"/>
  <c r="Q1461" i="169"/>
  <c r="H1461" i="169"/>
  <c r="S1460" i="169"/>
  <c r="Q1460" i="169"/>
  <c r="H1460" i="169"/>
  <c r="O1460" i="169" s="1"/>
  <c r="S1459" i="169"/>
  <c r="H1459" i="169"/>
  <c r="O1459" i="169" s="1"/>
  <c r="S1458" i="169"/>
  <c r="H1458" i="169"/>
  <c r="O1458" i="169" s="1"/>
  <c r="S1457" i="169"/>
  <c r="H1457" i="169"/>
  <c r="O1457" i="169" s="1"/>
  <c r="S1456" i="169"/>
  <c r="H1456" i="169"/>
  <c r="O1456" i="169" s="1"/>
  <c r="S1455" i="169"/>
  <c r="H1455" i="169"/>
  <c r="O1455" i="169" s="1"/>
  <c r="S1454" i="169"/>
  <c r="Q1454" i="169"/>
  <c r="H1454" i="169"/>
  <c r="O1454" i="169" s="1"/>
  <c r="S1453" i="169"/>
  <c r="Q1453" i="169"/>
  <c r="M1453" i="169"/>
  <c r="K1453" i="169"/>
  <c r="H1453" i="169"/>
  <c r="O1453" i="169" s="1"/>
  <c r="S1452" i="169"/>
  <c r="Q1452" i="169"/>
  <c r="H1452" i="169"/>
  <c r="O1452" i="169" s="1"/>
  <c r="S1451" i="169"/>
  <c r="Q1451" i="169"/>
  <c r="O1451" i="169"/>
  <c r="M1451" i="169"/>
  <c r="K1451" i="169"/>
  <c r="H1451" i="169"/>
  <c r="S1450" i="169"/>
  <c r="O1450" i="169"/>
  <c r="M1450" i="169"/>
  <c r="H1450" i="169"/>
  <c r="K1450" i="169" s="1"/>
  <c r="S1449" i="169"/>
  <c r="O1449" i="169"/>
  <c r="M1449" i="169"/>
  <c r="H1449" i="169"/>
  <c r="K1449" i="169" s="1"/>
  <c r="S1448" i="169"/>
  <c r="O1448" i="169"/>
  <c r="M1448" i="169"/>
  <c r="H1448" i="169"/>
  <c r="K1448" i="169" s="1"/>
  <c r="S1447" i="169"/>
  <c r="O1447" i="169"/>
  <c r="M1447" i="169"/>
  <c r="H1447" i="169"/>
  <c r="K1447" i="169" s="1"/>
  <c r="S1446" i="169"/>
  <c r="J1446" i="169"/>
  <c r="J1447" i="169" s="1"/>
  <c r="J1448" i="169" s="1"/>
  <c r="J1449" i="169" s="1"/>
  <c r="J1450" i="169" s="1"/>
  <c r="J1451" i="169" s="1"/>
  <c r="J1452" i="169" s="1"/>
  <c r="J1453" i="169" s="1"/>
  <c r="J1454" i="169" s="1"/>
  <c r="J1455" i="169" s="1"/>
  <c r="J1456" i="169" s="1"/>
  <c r="J1457" i="169" s="1"/>
  <c r="J1458" i="169" s="1"/>
  <c r="J1459" i="169" s="1"/>
  <c r="J1460" i="169" s="1"/>
  <c r="J1461" i="169" s="1"/>
  <c r="J1462" i="169" s="1"/>
  <c r="J1463" i="169" s="1"/>
  <c r="H1446" i="169"/>
  <c r="S1445" i="169"/>
  <c r="Q1445" i="169"/>
  <c r="O1445" i="169"/>
  <c r="H1445" i="169"/>
  <c r="M1445" i="169" s="1"/>
  <c r="S1444" i="169"/>
  <c r="Q1444" i="169"/>
  <c r="M1444" i="169"/>
  <c r="H1444" i="169"/>
  <c r="K1444" i="169" s="1"/>
  <c r="S1443" i="169"/>
  <c r="Q1443" i="169"/>
  <c r="H1443" i="169"/>
  <c r="S1442" i="169"/>
  <c r="Q1442" i="169"/>
  <c r="H1442" i="169"/>
  <c r="S1441" i="169"/>
  <c r="M1441" i="169"/>
  <c r="H1441" i="169"/>
  <c r="O1441" i="169" s="1"/>
  <c r="S1440" i="169"/>
  <c r="H1440" i="169"/>
  <c r="S1439" i="169"/>
  <c r="M1439" i="169"/>
  <c r="H1439" i="169"/>
  <c r="O1439" i="169" s="1"/>
  <c r="S1438" i="169"/>
  <c r="H1438" i="169"/>
  <c r="O1438" i="169" s="1"/>
  <c r="S1437" i="169"/>
  <c r="H1437" i="169"/>
  <c r="O1437" i="169" s="1"/>
  <c r="S1436" i="169"/>
  <c r="Q1436" i="169"/>
  <c r="O1436" i="169"/>
  <c r="M1436" i="169"/>
  <c r="H1436" i="169"/>
  <c r="K1436" i="169" s="1"/>
  <c r="S1435" i="169"/>
  <c r="Q1435" i="169"/>
  <c r="O1435" i="169"/>
  <c r="K1435" i="169"/>
  <c r="H1435" i="169"/>
  <c r="M1435" i="169" s="1"/>
  <c r="S1434" i="169"/>
  <c r="Q1434" i="169"/>
  <c r="M1434" i="169"/>
  <c r="K1434" i="169"/>
  <c r="H1434" i="169"/>
  <c r="O1434" i="169" s="1"/>
  <c r="S1433" i="169"/>
  <c r="Q1433" i="169"/>
  <c r="M1433" i="169"/>
  <c r="H1433" i="169"/>
  <c r="K1433" i="169" s="1"/>
  <c r="S1432" i="169"/>
  <c r="H1432" i="169"/>
  <c r="K1432" i="169" s="1"/>
  <c r="S1431" i="169"/>
  <c r="M1431" i="169"/>
  <c r="H1431" i="169"/>
  <c r="K1431" i="169" s="1"/>
  <c r="S1430" i="169"/>
  <c r="H1430" i="169"/>
  <c r="K1430" i="169" s="1"/>
  <c r="S1429" i="169"/>
  <c r="M1429" i="169"/>
  <c r="H1429" i="169"/>
  <c r="K1429" i="169" s="1"/>
  <c r="S1428" i="169"/>
  <c r="J1428" i="169"/>
  <c r="J1429" i="169" s="1"/>
  <c r="J1430" i="169" s="1"/>
  <c r="J1431" i="169" s="1"/>
  <c r="J1432" i="169" s="1"/>
  <c r="J1433" i="169" s="1"/>
  <c r="J1434" i="169" s="1"/>
  <c r="J1435" i="169" s="1"/>
  <c r="J1436" i="169" s="1"/>
  <c r="J1437" i="169" s="1"/>
  <c r="J1438" i="169" s="1"/>
  <c r="J1439" i="169" s="1"/>
  <c r="J1440" i="169" s="1"/>
  <c r="J1441" i="169" s="1"/>
  <c r="J1442" i="169" s="1"/>
  <c r="J1443" i="169" s="1"/>
  <c r="J1444" i="169" s="1"/>
  <c r="J1445" i="169" s="1"/>
  <c r="H1428" i="169"/>
  <c r="S1427" i="169"/>
  <c r="O1427" i="169"/>
  <c r="H1427" i="169"/>
  <c r="K1427" i="169" s="1"/>
  <c r="S1426" i="169"/>
  <c r="M1426" i="169"/>
  <c r="H1426" i="169"/>
  <c r="K1426" i="169" s="1"/>
  <c r="S1425" i="169"/>
  <c r="O1425" i="169"/>
  <c r="H1425" i="169"/>
  <c r="K1425" i="169" s="1"/>
  <c r="S1424" i="169"/>
  <c r="O1424" i="169"/>
  <c r="M1424" i="169"/>
  <c r="H1424" i="169"/>
  <c r="K1424" i="169" s="1"/>
  <c r="S1423" i="169"/>
  <c r="H1423" i="169"/>
  <c r="S1422" i="169"/>
  <c r="M1422" i="169"/>
  <c r="H1422" i="169"/>
  <c r="K1422" i="169" s="1"/>
  <c r="S1421" i="169"/>
  <c r="H1421" i="169"/>
  <c r="S1420" i="169"/>
  <c r="O1420" i="169"/>
  <c r="M1420" i="169"/>
  <c r="H1420" i="169"/>
  <c r="K1420" i="169" s="1"/>
  <c r="S1419" i="169"/>
  <c r="O1419" i="169"/>
  <c r="J1419" i="169"/>
  <c r="J1420" i="169" s="1"/>
  <c r="J1421" i="169" s="1"/>
  <c r="J1422" i="169" s="1"/>
  <c r="J1423" i="169" s="1"/>
  <c r="J1424" i="169" s="1"/>
  <c r="J1425" i="169" s="1"/>
  <c r="J1426" i="169" s="1"/>
  <c r="J1427" i="169" s="1"/>
  <c r="H1419" i="169"/>
  <c r="K1419" i="169" s="1"/>
  <c r="S1418" i="169"/>
  <c r="H1418" i="169"/>
  <c r="S1417" i="169"/>
  <c r="O1417" i="169"/>
  <c r="H1417" i="169"/>
  <c r="M1417" i="169" s="1"/>
  <c r="S1416" i="169"/>
  <c r="H1416" i="169"/>
  <c r="S1415" i="169"/>
  <c r="H1415" i="169"/>
  <c r="S1414" i="169"/>
  <c r="H1414" i="169"/>
  <c r="O1414" i="169" s="1"/>
  <c r="S1413" i="169"/>
  <c r="O1413" i="169"/>
  <c r="H1413" i="169"/>
  <c r="M1413" i="169" s="1"/>
  <c r="S1412" i="169"/>
  <c r="H1412" i="169"/>
  <c r="M1412" i="169" s="1"/>
  <c r="S1411" i="169"/>
  <c r="H1411" i="169"/>
  <c r="S1410" i="169"/>
  <c r="O1410" i="169"/>
  <c r="H1410" i="169"/>
  <c r="M1410" i="169" s="1"/>
  <c r="S1409" i="169"/>
  <c r="O1409" i="169"/>
  <c r="J1409" i="169"/>
  <c r="J1410" i="169" s="1"/>
  <c r="J1411" i="169" s="1"/>
  <c r="J1412" i="169" s="1"/>
  <c r="J1413" i="169" s="1"/>
  <c r="J1414" i="169" s="1"/>
  <c r="J1415" i="169" s="1"/>
  <c r="J1416" i="169" s="1"/>
  <c r="J1417" i="169" s="1"/>
  <c r="J1418" i="169" s="1"/>
  <c r="H1409" i="169"/>
  <c r="M1409" i="169" s="1"/>
  <c r="S1408" i="169"/>
  <c r="Q1408" i="169"/>
  <c r="H1408" i="169"/>
  <c r="S1407" i="169"/>
  <c r="Q1407" i="169"/>
  <c r="H1407" i="169"/>
  <c r="O1407" i="169" s="1"/>
  <c r="S1406" i="169"/>
  <c r="Q1406" i="169"/>
  <c r="H1406" i="169"/>
  <c r="O1406" i="169" s="1"/>
  <c r="S1405" i="169"/>
  <c r="Q1405" i="169"/>
  <c r="H1405" i="169"/>
  <c r="O1405" i="169" s="1"/>
  <c r="S1404" i="169"/>
  <c r="K1404" i="169"/>
  <c r="H1404" i="169"/>
  <c r="O1404" i="169" s="1"/>
  <c r="S1403" i="169"/>
  <c r="H1403" i="169"/>
  <c r="O1403" i="169" s="1"/>
  <c r="S1402" i="169"/>
  <c r="K1402" i="169"/>
  <c r="H1402" i="169"/>
  <c r="O1402" i="169" s="1"/>
  <c r="S1401" i="169"/>
  <c r="H1401" i="169"/>
  <c r="O1401" i="169" s="1"/>
  <c r="S1400" i="169"/>
  <c r="K1400" i="169"/>
  <c r="H1400" i="169"/>
  <c r="O1400" i="169" s="1"/>
  <c r="S1399" i="169"/>
  <c r="Q1399" i="169"/>
  <c r="M1399" i="169"/>
  <c r="K1399" i="169"/>
  <c r="H1399" i="169"/>
  <c r="O1399" i="169" s="1"/>
  <c r="S1398" i="169"/>
  <c r="Q1398" i="169"/>
  <c r="H1398" i="169"/>
  <c r="O1398" i="169" s="1"/>
  <c r="S1397" i="169"/>
  <c r="Q1397" i="169"/>
  <c r="O1397" i="169"/>
  <c r="M1397" i="169"/>
  <c r="K1397" i="169"/>
  <c r="H1397" i="169"/>
  <c r="S1396" i="169"/>
  <c r="Q1396" i="169"/>
  <c r="O1396" i="169"/>
  <c r="H1396" i="169"/>
  <c r="M1396" i="169" s="1"/>
  <c r="S1395" i="169"/>
  <c r="O1395" i="169"/>
  <c r="M1395" i="169"/>
  <c r="H1395" i="169"/>
  <c r="K1395" i="169" s="1"/>
  <c r="S1394" i="169"/>
  <c r="O1394" i="169"/>
  <c r="M1394" i="169"/>
  <c r="H1394" i="169"/>
  <c r="K1394" i="169" s="1"/>
  <c r="S1393" i="169"/>
  <c r="O1393" i="169"/>
  <c r="M1393" i="169"/>
  <c r="H1393" i="169"/>
  <c r="K1393" i="169" s="1"/>
  <c r="S1392" i="169"/>
  <c r="H1392" i="169"/>
  <c r="S1391" i="169"/>
  <c r="O1391" i="169"/>
  <c r="J1391" i="169"/>
  <c r="J1392" i="169" s="1"/>
  <c r="J1393" i="169" s="1"/>
  <c r="J1394" i="169" s="1"/>
  <c r="J1395" i="169" s="1"/>
  <c r="J1396" i="169" s="1"/>
  <c r="J1397" i="169" s="1"/>
  <c r="J1398" i="169" s="1"/>
  <c r="J1399" i="169" s="1"/>
  <c r="J1400" i="169" s="1"/>
  <c r="J1401" i="169" s="1"/>
  <c r="J1402" i="169" s="1"/>
  <c r="J1403" i="169" s="1"/>
  <c r="J1404" i="169" s="1"/>
  <c r="J1405" i="169" s="1"/>
  <c r="J1406" i="169" s="1"/>
  <c r="J1407" i="169" s="1"/>
  <c r="J1408" i="169" s="1"/>
  <c r="H1391" i="169"/>
  <c r="M1391" i="169" s="1"/>
  <c r="S1390" i="169"/>
  <c r="Q1390" i="169"/>
  <c r="H1390" i="169"/>
  <c r="S1389" i="169"/>
  <c r="Q1389" i="169"/>
  <c r="H1389" i="169"/>
  <c r="O1389" i="169" s="1"/>
  <c r="S1388" i="169"/>
  <c r="Q1388" i="169"/>
  <c r="H1388" i="169"/>
  <c r="O1388" i="169" s="1"/>
  <c r="S1387" i="169"/>
  <c r="Q1387" i="169"/>
  <c r="K1387" i="169"/>
  <c r="H1387" i="169"/>
  <c r="O1387" i="169" s="1"/>
  <c r="S1386" i="169"/>
  <c r="K1386" i="169"/>
  <c r="H1386" i="169"/>
  <c r="O1386" i="169" s="1"/>
  <c r="S1385" i="169"/>
  <c r="H1385" i="169"/>
  <c r="O1385" i="169" s="1"/>
  <c r="S1384" i="169"/>
  <c r="H1384" i="169"/>
  <c r="S1383" i="169"/>
  <c r="K1383" i="169"/>
  <c r="H1383" i="169"/>
  <c r="O1383" i="169" s="1"/>
  <c r="S1382" i="169"/>
  <c r="H1382" i="169"/>
  <c r="S1381" i="169"/>
  <c r="Q1381" i="169"/>
  <c r="O1381" i="169"/>
  <c r="M1381" i="169"/>
  <c r="K1381" i="169"/>
  <c r="H1381" i="169"/>
  <c r="S1380" i="169"/>
  <c r="Q1380" i="169"/>
  <c r="O1380" i="169"/>
  <c r="M1380" i="169"/>
  <c r="K1380" i="169"/>
  <c r="H1380" i="169"/>
  <c r="S1379" i="169"/>
  <c r="Q1379" i="169"/>
  <c r="H1379" i="169"/>
  <c r="S1378" i="169"/>
  <c r="Q1378" i="169"/>
  <c r="H1378" i="169"/>
  <c r="K1378" i="169" s="1"/>
  <c r="S1377" i="169"/>
  <c r="M1377" i="169"/>
  <c r="H1377" i="169"/>
  <c r="K1377" i="169" s="1"/>
  <c r="S1376" i="169"/>
  <c r="H1376" i="169"/>
  <c r="K1376" i="169" s="1"/>
  <c r="S1375" i="169"/>
  <c r="M1375" i="169"/>
  <c r="H1375" i="169"/>
  <c r="K1375" i="169" s="1"/>
  <c r="S1374" i="169"/>
  <c r="O1374" i="169"/>
  <c r="H1374" i="169"/>
  <c r="M1374" i="169" s="1"/>
  <c r="S1373" i="169"/>
  <c r="O1373" i="169"/>
  <c r="J1373" i="169"/>
  <c r="J1374" i="169" s="1"/>
  <c r="J1375" i="169" s="1"/>
  <c r="J1376" i="169" s="1"/>
  <c r="J1377" i="169" s="1"/>
  <c r="J1378" i="169" s="1"/>
  <c r="J1379" i="169" s="1"/>
  <c r="J1380" i="169" s="1"/>
  <c r="J1381" i="169" s="1"/>
  <c r="J1382" i="169" s="1"/>
  <c r="J1383" i="169" s="1"/>
  <c r="J1384" i="169" s="1"/>
  <c r="J1385" i="169" s="1"/>
  <c r="J1386" i="169" s="1"/>
  <c r="J1387" i="169" s="1"/>
  <c r="J1388" i="169" s="1"/>
  <c r="J1389" i="169" s="1"/>
  <c r="J1390" i="169" s="1"/>
  <c r="H1373" i="169"/>
  <c r="M1373" i="169" s="1"/>
  <c r="S1372" i="169"/>
  <c r="Q1372" i="169"/>
  <c r="H1372" i="169"/>
  <c r="S1371" i="169"/>
  <c r="Q1371" i="169"/>
  <c r="H1371" i="169"/>
  <c r="O1371" i="169" s="1"/>
  <c r="S1370" i="169"/>
  <c r="Q1370" i="169"/>
  <c r="H1370" i="169"/>
  <c r="S1369" i="169"/>
  <c r="Q1369" i="169"/>
  <c r="H1369" i="169"/>
  <c r="S1368" i="169"/>
  <c r="K1368" i="169"/>
  <c r="H1368" i="169"/>
  <c r="O1368" i="169" s="1"/>
  <c r="S1367" i="169"/>
  <c r="M1367" i="169"/>
  <c r="H1367" i="169"/>
  <c r="O1367" i="169" s="1"/>
  <c r="S1366" i="169"/>
  <c r="H1366" i="169"/>
  <c r="S1365" i="169"/>
  <c r="H1365" i="169"/>
  <c r="O1365" i="169" s="1"/>
  <c r="S1364" i="169"/>
  <c r="H1364" i="169"/>
  <c r="O1364" i="169" s="1"/>
  <c r="S1363" i="169"/>
  <c r="Q1363" i="169"/>
  <c r="O1363" i="169"/>
  <c r="M1363" i="169"/>
  <c r="K1363" i="169"/>
  <c r="H1363" i="169"/>
  <c r="S1362" i="169"/>
  <c r="Q1362" i="169"/>
  <c r="O1362" i="169"/>
  <c r="K1362" i="169"/>
  <c r="H1362" i="169"/>
  <c r="M1362" i="169" s="1"/>
  <c r="S1361" i="169"/>
  <c r="Q1361" i="169"/>
  <c r="M1361" i="169"/>
  <c r="K1361" i="169"/>
  <c r="H1361" i="169"/>
  <c r="O1361" i="169" s="1"/>
  <c r="S1360" i="169"/>
  <c r="Q1360" i="169"/>
  <c r="M1360" i="169"/>
  <c r="H1360" i="169"/>
  <c r="K1360" i="169" s="1"/>
  <c r="S1359" i="169"/>
  <c r="O1359" i="169"/>
  <c r="M1359" i="169"/>
  <c r="H1359" i="169"/>
  <c r="K1359" i="169" s="1"/>
  <c r="S1358" i="169"/>
  <c r="H1358" i="169"/>
  <c r="K1358" i="169" s="1"/>
  <c r="S1357" i="169"/>
  <c r="H1357" i="169"/>
  <c r="K1357" i="169" s="1"/>
  <c r="S1356" i="169"/>
  <c r="H1356" i="169"/>
  <c r="K1356" i="169" s="1"/>
  <c r="S1355" i="169"/>
  <c r="O1355" i="169"/>
  <c r="M1355" i="169"/>
  <c r="J1355" i="169"/>
  <c r="J1356" i="169" s="1"/>
  <c r="J1357" i="169" s="1"/>
  <c r="J1358" i="169" s="1"/>
  <c r="J1359" i="169" s="1"/>
  <c r="J1360" i="169" s="1"/>
  <c r="J1361" i="169" s="1"/>
  <c r="J1362" i="169" s="1"/>
  <c r="J1363" i="169" s="1"/>
  <c r="J1364" i="169" s="1"/>
  <c r="J1365" i="169" s="1"/>
  <c r="J1366" i="169" s="1"/>
  <c r="J1367" i="169" s="1"/>
  <c r="J1368" i="169" s="1"/>
  <c r="J1369" i="169" s="1"/>
  <c r="J1370" i="169" s="1"/>
  <c r="J1371" i="169" s="1"/>
  <c r="J1372" i="169" s="1"/>
  <c r="H1355" i="169"/>
  <c r="K1355" i="169" s="1"/>
  <c r="S1354" i="169"/>
  <c r="Q1354" i="169"/>
  <c r="H1354" i="169"/>
  <c r="O1354" i="169" s="1"/>
  <c r="S1353" i="169"/>
  <c r="Q1353" i="169"/>
  <c r="H1353" i="169"/>
  <c r="O1353" i="169" s="1"/>
  <c r="S1352" i="169"/>
  <c r="Q1352" i="169"/>
  <c r="H1352" i="169"/>
  <c r="K1352" i="169" s="1"/>
  <c r="S1351" i="169"/>
  <c r="Q1351" i="169"/>
  <c r="M1351" i="169"/>
  <c r="H1351" i="169"/>
  <c r="O1351" i="169" s="1"/>
  <c r="S1350" i="169"/>
  <c r="H1350" i="169"/>
  <c r="S1349" i="169"/>
  <c r="H1349" i="169"/>
  <c r="O1349" i="169" s="1"/>
  <c r="S1348" i="169"/>
  <c r="K1348" i="169"/>
  <c r="H1348" i="169"/>
  <c r="O1348" i="169" s="1"/>
  <c r="S1347" i="169"/>
  <c r="H1347" i="169"/>
  <c r="S1346" i="169"/>
  <c r="M1346" i="169"/>
  <c r="K1346" i="169"/>
  <c r="H1346" i="169"/>
  <c r="O1346" i="169" s="1"/>
  <c r="S1345" i="169"/>
  <c r="Q1345" i="169"/>
  <c r="H1345" i="169"/>
  <c r="M1345" i="169" s="1"/>
  <c r="S1344" i="169"/>
  <c r="Q1344" i="169"/>
  <c r="H1344" i="169"/>
  <c r="S1343" i="169"/>
  <c r="Q1343" i="169"/>
  <c r="O1343" i="169"/>
  <c r="M1343" i="169"/>
  <c r="K1343" i="169"/>
  <c r="H1343" i="169"/>
  <c r="S1342" i="169"/>
  <c r="Q1342" i="169"/>
  <c r="H1342" i="169"/>
  <c r="S1341" i="169"/>
  <c r="H1341" i="169"/>
  <c r="S1340" i="169"/>
  <c r="H1340" i="169"/>
  <c r="K1340" i="169" s="1"/>
  <c r="S1339" i="169"/>
  <c r="H1339" i="169"/>
  <c r="S1338" i="169"/>
  <c r="O1338" i="169"/>
  <c r="M1338" i="169"/>
  <c r="H1338" i="169"/>
  <c r="K1338" i="169" s="1"/>
  <c r="S1337" i="169"/>
  <c r="O1337" i="169"/>
  <c r="J1337" i="169"/>
  <c r="J1338" i="169" s="1"/>
  <c r="J1339" i="169" s="1"/>
  <c r="J1340" i="169" s="1"/>
  <c r="J1341" i="169" s="1"/>
  <c r="J1342" i="169" s="1"/>
  <c r="J1343" i="169" s="1"/>
  <c r="J1344" i="169" s="1"/>
  <c r="J1345" i="169" s="1"/>
  <c r="J1346" i="169" s="1"/>
  <c r="J1347" i="169" s="1"/>
  <c r="J1348" i="169" s="1"/>
  <c r="J1349" i="169" s="1"/>
  <c r="J1350" i="169" s="1"/>
  <c r="J1351" i="169" s="1"/>
  <c r="J1352" i="169" s="1"/>
  <c r="J1353" i="169" s="1"/>
  <c r="J1354" i="169" s="1"/>
  <c r="H1337" i="169"/>
  <c r="K1337" i="169" s="1"/>
  <c r="S1336" i="169"/>
  <c r="Q1336" i="169"/>
  <c r="H1336" i="169"/>
  <c r="S1335" i="169"/>
  <c r="Q1335" i="169"/>
  <c r="H1335" i="169"/>
  <c r="M1335" i="169" s="1"/>
  <c r="S1334" i="169"/>
  <c r="Q1334" i="169"/>
  <c r="H1334" i="169"/>
  <c r="S1333" i="169"/>
  <c r="Q1333" i="169"/>
  <c r="H1333" i="169"/>
  <c r="S1332" i="169"/>
  <c r="H1332" i="169"/>
  <c r="S1331" i="169"/>
  <c r="H1331" i="169"/>
  <c r="S1330" i="169"/>
  <c r="H1330" i="169"/>
  <c r="S1329" i="169"/>
  <c r="H1329" i="169"/>
  <c r="S1328" i="169"/>
  <c r="H1328" i="169"/>
  <c r="S1327" i="169"/>
  <c r="Q1327" i="169"/>
  <c r="H1327" i="169"/>
  <c r="O1327" i="169" s="1"/>
  <c r="S1326" i="169"/>
  <c r="Q1326" i="169"/>
  <c r="H1326" i="169"/>
  <c r="O1326" i="169" s="1"/>
  <c r="S1325" i="169"/>
  <c r="Q1325" i="169"/>
  <c r="K1325" i="169"/>
  <c r="H1325" i="169"/>
  <c r="O1325" i="169" s="1"/>
  <c r="S1324" i="169"/>
  <c r="Q1324" i="169"/>
  <c r="H1324" i="169"/>
  <c r="S1323" i="169"/>
  <c r="H1323" i="169"/>
  <c r="O1323" i="169" s="1"/>
  <c r="S1322" i="169"/>
  <c r="O1322" i="169"/>
  <c r="M1322" i="169"/>
  <c r="K1322" i="169"/>
  <c r="H1322" i="169"/>
  <c r="S1321" i="169"/>
  <c r="M1321" i="169"/>
  <c r="K1321" i="169"/>
  <c r="H1321" i="169"/>
  <c r="O1321" i="169" s="1"/>
  <c r="S1320" i="169"/>
  <c r="O1320" i="169"/>
  <c r="M1320" i="169"/>
  <c r="K1320" i="169"/>
  <c r="H1320" i="169"/>
  <c r="S1319" i="169"/>
  <c r="O1319" i="169"/>
  <c r="M1319" i="169"/>
  <c r="K1319" i="169"/>
  <c r="J1319" i="169"/>
  <c r="J1320" i="169" s="1"/>
  <c r="J1321" i="169" s="1"/>
  <c r="J1322" i="169" s="1"/>
  <c r="J1323" i="169" s="1"/>
  <c r="J1324" i="169" s="1"/>
  <c r="J1325" i="169" s="1"/>
  <c r="J1326" i="169" s="1"/>
  <c r="J1327" i="169" s="1"/>
  <c r="J1328" i="169" s="1"/>
  <c r="J1329" i="169" s="1"/>
  <c r="J1330" i="169" s="1"/>
  <c r="J1331" i="169" s="1"/>
  <c r="J1332" i="169" s="1"/>
  <c r="J1333" i="169" s="1"/>
  <c r="J1334" i="169" s="1"/>
  <c r="J1335" i="169" s="1"/>
  <c r="J1336" i="169" s="1"/>
  <c r="H1319" i="169"/>
  <c r="S1318" i="169"/>
  <c r="M1318" i="169"/>
  <c r="K1318" i="169"/>
  <c r="H1318" i="169"/>
  <c r="O1318" i="169" s="1"/>
  <c r="S1317" i="169"/>
  <c r="O1317" i="169"/>
  <c r="M1317" i="169"/>
  <c r="K1317" i="169"/>
  <c r="H1317" i="169"/>
  <c r="S1316" i="169"/>
  <c r="H1316" i="169"/>
  <c r="S1315" i="169"/>
  <c r="M1315" i="169"/>
  <c r="K1315" i="169"/>
  <c r="H1315" i="169"/>
  <c r="O1315" i="169" s="1"/>
  <c r="S1314" i="169"/>
  <c r="H1314" i="169"/>
  <c r="S1313" i="169"/>
  <c r="M1313" i="169"/>
  <c r="K1313" i="169"/>
  <c r="H1313" i="169"/>
  <c r="O1313" i="169" s="1"/>
  <c r="S1312" i="169"/>
  <c r="H1312" i="169"/>
  <c r="S1311" i="169"/>
  <c r="M1311" i="169"/>
  <c r="K1311" i="169"/>
  <c r="H1311" i="169"/>
  <c r="O1311" i="169" s="1"/>
  <c r="S1310" i="169"/>
  <c r="M1310" i="169"/>
  <c r="J1310" i="169"/>
  <c r="J1311" i="169" s="1"/>
  <c r="J1312" i="169" s="1"/>
  <c r="J1313" i="169" s="1"/>
  <c r="J1314" i="169" s="1"/>
  <c r="J1315" i="169" s="1"/>
  <c r="J1316" i="169" s="1"/>
  <c r="J1317" i="169" s="1"/>
  <c r="J1318" i="169" s="1"/>
  <c r="H1310" i="169"/>
  <c r="O1310" i="169" s="1"/>
  <c r="S1309" i="169"/>
  <c r="H1309" i="169"/>
  <c r="S1308" i="169"/>
  <c r="O1308" i="169"/>
  <c r="M1308" i="169"/>
  <c r="K1308" i="169"/>
  <c r="H1308" i="169"/>
  <c r="S1307" i="169"/>
  <c r="H1307" i="169"/>
  <c r="S1306" i="169"/>
  <c r="H1306" i="169"/>
  <c r="O1306" i="169" s="1"/>
  <c r="S1305" i="169"/>
  <c r="O1305" i="169"/>
  <c r="M1305" i="169"/>
  <c r="K1305" i="169"/>
  <c r="H1305" i="169"/>
  <c r="S1304" i="169"/>
  <c r="M1304" i="169"/>
  <c r="K1304" i="169"/>
  <c r="H1304" i="169"/>
  <c r="O1304" i="169" s="1"/>
  <c r="S1303" i="169"/>
  <c r="O1303" i="169"/>
  <c r="M1303" i="169"/>
  <c r="K1303" i="169"/>
  <c r="H1303" i="169"/>
  <c r="S1302" i="169"/>
  <c r="O1302" i="169"/>
  <c r="K1302" i="169"/>
  <c r="H1302" i="169"/>
  <c r="M1302" i="169" s="1"/>
  <c r="S1301" i="169"/>
  <c r="H1301" i="169"/>
  <c r="S1300" i="169"/>
  <c r="O1300" i="169"/>
  <c r="M1300" i="169"/>
  <c r="K1300" i="169"/>
  <c r="J1300" i="169"/>
  <c r="J1301" i="169" s="1"/>
  <c r="J1302" i="169" s="1"/>
  <c r="J1303" i="169" s="1"/>
  <c r="J1304" i="169" s="1"/>
  <c r="J1305" i="169" s="1"/>
  <c r="J1306" i="169" s="1"/>
  <c r="J1307" i="169" s="1"/>
  <c r="J1308" i="169" s="1"/>
  <c r="J1309" i="169" s="1"/>
  <c r="H1300" i="169"/>
  <c r="S1299" i="169"/>
  <c r="Q1299" i="169"/>
  <c r="M1299" i="169"/>
  <c r="H1299" i="169"/>
  <c r="K1299" i="169" s="1"/>
  <c r="S1298" i="169"/>
  <c r="Q1298" i="169"/>
  <c r="H1298" i="169"/>
  <c r="S1297" i="169"/>
  <c r="Q1297" i="169"/>
  <c r="H1297" i="169"/>
  <c r="S1296" i="169"/>
  <c r="Q1296" i="169"/>
  <c r="H1296" i="169"/>
  <c r="O1296" i="169" s="1"/>
  <c r="S1295" i="169"/>
  <c r="H1295" i="169"/>
  <c r="O1295" i="169" s="1"/>
  <c r="S1294" i="169"/>
  <c r="H1294" i="169"/>
  <c r="O1294" i="169" s="1"/>
  <c r="S1293" i="169"/>
  <c r="H1293" i="169"/>
  <c r="O1293" i="169" s="1"/>
  <c r="S1292" i="169"/>
  <c r="H1292" i="169"/>
  <c r="O1292" i="169" s="1"/>
  <c r="S1291" i="169"/>
  <c r="H1291" i="169"/>
  <c r="O1291" i="169" s="1"/>
  <c r="S1290" i="169"/>
  <c r="Q1290" i="169"/>
  <c r="H1290" i="169"/>
  <c r="O1290" i="169" s="1"/>
  <c r="S1289" i="169"/>
  <c r="Q1289" i="169"/>
  <c r="H1289" i="169"/>
  <c r="O1289" i="169" s="1"/>
  <c r="S1288" i="169"/>
  <c r="Q1288" i="169"/>
  <c r="M1288" i="169"/>
  <c r="K1288" i="169"/>
  <c r="H1288" i="169"/>
  <c r="O1288" i="169" s="1"/>
  <c r="S1287" i="169"/>
  <c r="Q1287" i="169"/>
  <c r="H1287" i="169"/>
  <c r="S1286" i="169"/>
  <c r="H1286" i="169"/>
  <c r="O1286" i="169" s="1"/>
  <c r="S1285" i="169"/>
  <c r="O1285" i="169"/>
  <c r="M1285" i="169"/>
  <c r="K1285" i="169"/>
  <c r="H1285" i="169"/>
  <c r="S1284" i="169"/>
  <c r="M1284" i="169"/>
  <c r="K1284" i="169"/>
  <c r="H1284" i="169"/>
  <c r="O1284" i="169" s="1"/>
  <c r="S1283" i="169"/>
  <c r="O1283" i="169"/>
  <c r="M1283" i="169"/>
  <c r="K1283" i="169"/>
  <c r="H1283" i="169"/>
  <c r="S1282" i="169"/>
  <c r="O1282" i="169"/>
  <c r="M1282" i="169"/>
  <c r="K1282" i="169"/>
  <c r="J1282" i="169"/>
  <c r="J1283" i="169" s="1"/>
  <c r="J1284" i="169" s="1"/>
  <c r="J1285" i="169" s="1"/>
  <c r="J1286" i="169" s="1"/>
  <c r="J1287" i="169" s="1"/>
  <c r="J1288" i="169" s="1"/>
  <c r="J1289" i="169" s="1"/>
  <c r="J1290" i="169" s="1"/>
  <c r="J1291" i="169" s="1"/>
  <c r="J1292" i="169" s="1"/>
  <c r="J1293" i="169" s="1"/>
  <c r="J1294" i="169" s="1"/>
  <c r="J1295" i="169" s="1"/>
  <c r="J1296" i="169" s="1"/>
  <c r="J1297" i="169" s="1"/>
  <c r="J1298" i="169" s="1"/>
  <c r="J1299" i="169" s="1"/>
  <c r="H1282" i="169"/>
  <c r="S1281" i="169"/>
  <c r="Q1281" i="169"/>
  <c r="O1281" i="169"/>
  <c r="M1281" i="169"/>
  <c r="H1281" i="169"/>
  <c r="K1281" i="169" s="1"/>
  <c r="S1280" i="169"/>
  <c r="Q1280" i="169"/>
  <c r="O1280" i="169"/>
  <c r="K1280" i="169"/>
  <c r="H1280" i="169"/>
  <c r="M1280" i="169" s="1"/>
  <c r="S1279" i="169"/>
  <c r="Q1279" i="169"/>
  <c r="H1279" i="169"/>
  <c r="S1278" i="169"/>
  <c r="Q1278" i="169"/>
  <c r="H1278" i="169"/>
  <c r="O1278" i="169" s="1"/>
  <c r="S1277" i="169"/>
  <c r="H1277" i="169"/>
  <c r="O1277" i="169" s="1"/>
  <c r="S1276" i="169"/>
  <c r="H1276" i="169"/>
  <c r="S1275" i="169"/>
  <c r="H1275" i="169"/>
  <c r="S1274" i="169"/>
  <c r="H1274" i="169"/>
  <c r="S1273" i="169"/>
  <c r="H1273" i="169"/>
  <c r="S1272" i="169"/>
  <c r="Q1272" i="169"/>
  <c r="H1272" i="169"/>
  <c r="O1272" i="169" s="1"/>
  <c r="S1271" i="169"/>
  <c r="Q1271" i="169"/>
  <c r="H1271" i="169"/>
  <c r="O1271" i="169" s="1"/>
  <c r="S1270" i="169"/>
  <c r="Q1270" i="169"/>
  <c r="O1270" i="169"/>
  <c r="M1270" i="169"/>
  <c r="K1270" i="169"/>
  <c r="H1270" i="169"/>
  <c r="S1269" i="169"/>
  <c r="Q1269" i="169"/>
  <c r="O1269" i="169"/>
  <c r="K1269" i="169"/>
  <c r="H1269" i="169"/>
  <c r="M1269" i="169" s="1"/>
  <c r="S1268" i="169"/>
  <c r="H1268" i="169"/>
  <c r="S1267" i="169"/>
  <c r="O1267" i="169"/>
  <c r="M1267" i="169"/>
  <c r="K1267" i="169"/>
  <c r="H1267" i="169"/>
  <c r="S1266" i="169"/>
  <c r="M1266" i="169"/>
  <c r="H1266" i="169"/>
  <c r="S1265" i="169"/>
  <c r="O1265" i="169"/>
  <c r="M1265" i="169"/>
  <c r="H1265" i="169"/>
  <c r="K1265" i="169" s="1"/>
  <c r="S1264" i="169"/>
  <c r="O1264" i="169"/>
  <c r="J1264" i="169"/>
  <c r="J1265" i="169" s="1"/>
  <c r="J1266" i="169" s="1"/>
  <c r="J1267" i="169" s="1"/>
  <c r="J1268" i="169" s="1"/>
  <c r="J1269" i="169" s="1"/>
  <c r="J1270" i="169" s="1"/>
  <c r="J1271" i="169" s="1"/>
  <c r="J1272" i="169" s="1"/>
  <c r="J1273" i="169" s="1"/>
  <c r="J1274" i="169" s="1"/>
  <c r="J1275" i="169" s="1"/>
  <c r="J1276" i="169" s="1"/>
  <c r="J1277" i="169" s="1"/>
  <c r="J1278" i="169" s="1"/>
  <c r="J1279" i="169" s="1"/>
  <c r="J1280" i="169" s="1"/>
  <c r="J1281" i="169" s="1"/>
  <c r="H1264" i="169"/>
  <c r="K1264" i="169" s="1"/>
  <c r="S1263" i="169"/>
  <c r="Q1263" i="169"/>
  <c r="H1263" i="169"/>
  <c r="S1262" i="169"/>
  <c r="Q1262" i="169"/>
  <c r="O1262" i="169"/>
  <c r="M1262" i="169"/>
  <c r="H1262" i="169"/>
  <c r="K1262" i="169" s="1"/>
  <c r="S1261" i="169"/>
  <c r="Q1261" i="169"/>
  <c r="H1261" i="169"/>
  <c r="S1260" i="169"/>
  <c r="Q1260" i="169"/>
  <c r="M1260" i="169"/>
  <c r="H1260" i="169"/>
  <c r="S1259" i="169"/>
  <c r="H1259" i="169"/>
  <c r="S1258" i="169"/>
  <c r="M1258" i="169"/>
  <c r="H1258" i="169"/>
  <c r="S1257" i="169"/>
  <c r="M1257" i="169"/>
  <c r="H1257" i="169"/>
  <c r="S1256" i="169"/>
  <c r="H1256" i="169"/>
  <c r="M1256" i="169" s="1"/>
  <c r="S1255" i="169"/>
  <c r="H1255" i="169"/>
  <c r="M1255" i="169" s="1"/>
  <c r="S1254" i="169"/>
  <c r="Q1254" i="169"/>
  <c r="O1254" i="169"/>
  <c r="H1254" i="169"/>
  <c r="S1253" i="169"/>
  <c r="Q1253" i="169"/>
  <c r="K1253" i="169"/>
  <c r="H1253" i="169"/>
  <c r="S1252" i="169"/>
  <c r="Q1252" i="169"/>
  <c r="M1252" i="169"/>
  <c r="K1252" i="169"/>
  <c r="H1252" i="169"/>
  <c r="O1252" i="169" s="1"/>
  <c r="S1251" i="169"/>
  <c r="Q1251" i="169"/>
  <c r="K1251" i="169"/>
  <c r="H1251" i="169"/>
  <c r="O1251" i="169" s="1"/>
  <c r="S1250" i="169"/>
  <c r="M1250" i="169"/>
  <c r="H1250" i="169"/>
  <c r="O1250" i="169" s="1"/>
  <c r="S1249" i="169"/>
  <c r="M1249" i="169"/>
  <c r="H1249" i="169"/>
  <c r="O1249" i="169" s="1"/>
  <c r="S1248" i="169"/>
  <c r="M1248" i="169"/>
  <c r="H1248" i="169"/>
  <c r="O1248" i="169" s="1"/>
  <c r="S1247" i="169"/>
  <c r="H1247" i="169"/>
  <c r="O1247" i="169" s="1"/>
  <c r="S1246" i="169"/>
  <c r="J1246" i="169"/>
  <c r="J1247" i="169" s="1"/>
  <c r="J1248" i="169" s="1"/>
  <c r="J1249" i="169" s="1"/>
  <c r="J1250" i="169" s="1"/>
  <c r="J1251" i="169" s="1"/>
  <c r="J1252" i="169" s="1"/>
  <c r="J1253" i="169" s="1"/>
  <c r="J1254" i="169" s="1"/>
  <c r="J1255" i="169" s="1"/>
  <c r="J1256" i="169" s="1"/>
  <c r="J1257" i="169" s="1"/>
  <c r="J1258" i="169" s="1"/>
  <c r="J1259" i="169" s="1"/>
  <c r="J1260" i="169" s="1"/>
  <c r="J1261" i="169" s="1"/>
  <c r="J1262" i="169" s="1"/>
  <c r="J1263" i="169" s="1"/>
  <c r="H1246" i="169"/>
  <c r="O1246" i="169" s="1"/>
  <c r="S1245" i="169"/>
  <c r="Q1245" i="169"/>
  <c r="H1245" i="169"/>
  <c r="O1245" i="169" s="1"/>
  <c r="S1244" i="169"/>
  <c r="Q1244" i="169"/>
  <c r="M1244" i="169"/>
  <c r="H1244" i="169"/>
  <c r="K1244" i="169" s="1"/>
  <c r="S1243" i="169"/>
  <c r="Q1243" i="169"/>
  <c r="H1243" i="169"/>
  <c r="S1242" i="169"/>
  <c r="Q1242" i="169"/>
  <c r="K1242" i="169"/>
  <c r="H1242" i="169"/>
  <c r="O1242" i="169" s="1"/>
  <c r="S1241" i="169"/>
  <c r="H1241" i="169"/>
  <c r="O1241" i="169" s="1"/>
  <c r="S1240" i="169"/>
  <c r="H1240" i="169"/>
  <c r="S1239" i="169"/>
  <c r="H1239" i="169"/>
  <c r="O1239" i="169" s="1"/>
  <c r="S1238" i="169"/>
  <c r="H1238" i="169"/>
  <c r="O1238" i="169" s="1"/>
  <c r="S1237" i="169"/>
  <c r="H1237" i="169"/>
  <c r="O1237" i="169" s="1"/>
  <c r="S1236" i="169"/>
  <c r="Q1236" i="169"/>
  <c r="O1236" i="169"/>
  <c r="M1236" i="169"/>
  <c r="H1236" i="169"/>
  <c r="K1236" i="169" s="1"/>
  <c r="S1235" i="169"/>
  <c r="Q1235" i="169"/>
  <c r="H1235" i="169"/>
  <c r="S1234" i="169"/>
  <c r="Q1234" i="169"/>
  <c r="K1234" i="169"/>
  <c r="H1234" i="169"/>
  <c r="O1234" i="169" s="1"/>
  <c r="S1233" i="169"/>
  <c r="Q1233" i="169"/>
  <c r="H1233" i="169"/>
  <c r="O1233" i="169" s="1"/>
  <c r="S1232" i="169"/>
  <c r="H1232" i="169"/>
  <c r="S1231" i="169"/>
  <c r="M1231" i="169"/>
  <c r="H1231" i="169"/>
  <c r="O1231" i="169" s="1"/>
  <c r="S1230" i="169"/>
  <c r="H1230" i="169"/>
  <c r="S1229" i="169"/>
  <c r="M1229" i="169"/>
  <c r="H1229" i="169"/>
  <c r="O1229" i="169" s="1"/>
  <c r="S1228" i="169"/>
  <c r="J1228" i="169"/>
  <c r="J1229" i="169" s="1"/>
  <c r="J1230" i="169" s="1"/>
  <c r="J1231" i="169" s="1"/>
  <c r="J1232" i="169" s="1"/>
  <c r="J1233" i="169" s="1"/>
  <c r="J1234" i="169" s="1"/>
  <c r="J1235" i="169" s="1"/>
  <c r="J1236" i="169" s="1"/>
  <c r="J1237" i="169" s="1"/>
  <c r="J1238" i="169" s="1"/>
  <c r="J1239" i="169" s="1"/>
  <c r="J1240" i="169" s="1"/>
  <c r="J1241" i="169" s="1"/>
  <c r="J1242" i="169" s="1"/>
  <c r="J1243" i="169" s="1"/>
  <c r="J1244" i="169" s="1"/>
  <c r="J1245" i="169" s="1"/>
  <c r="H1228" i="169"/>
  <c r="O1228" i="169" s="1"/>
  <c r="S1227" i="169"/>
  <c r="Q1227" i="169"/>
  <c r="O1227" i="169"/>
  <c r="K1227" i="169"/>
  <c r="H1227" i="169"/>
  <c r="M1227" i="169" s="1"/>
  <c r="S1226" i="169"/>
  <c r="Q1226" i="169"/>
  <c r="H1226" i="169"/>
  <c r="S1225" i="169"/>
  <c r="Q1225" i="169"/>
  <c r="O1225" i="169"/>
  <c r="K1225" i="169"/>
  <c r="H1225" i="169"/>
  <c r="M1225" i="169" s="1"/>
  <c r="S1224" i="169"/>
  <c r="Q1224" i="169"/>
  <c r="H1224" i="169"/>
  <c r="O1224" i="169" s="1"/>
  <c r="S1223" i="169"/>
  <c r="H1223" i="169"/>
  <c r="O1223" i="169" s="1"/>
  <c r="S1222" i="169"/>
  <c r="H1222" i="169"/>
  <c r="O1222" i="169" s="1"/>
  <c r="S1221" i="169"/>
  <c r="H1221" i="169"/>
  <c r="O1221" i="169" s="1"/>
  <c r="S1220" i="169"/>
  <c r="H1220" i="169"/>
  <c r="O1220" i="169" s="1"/>
  <c r="S1219" i="169"/>
  <c r="H1219" i="169"/>
  <c r="O1219" i="169" s="1"/>
  <c r="S1218" i="169"/>
  <c r="Q1218" i="169"/>
  <c r="H1218" i="169"/>
  <c r="S1217" i="169"/>
  <c r="Q1217" i="169"/>
  <c r="H1217" i="169"/>
  <c r="S1216" i="169"/>
  <c r="Q1216" i="169"/>
  <c r="K1216" i="169"/>
  <c r="H1216" i="169"/>
  <c r="O1216" i="169" s="1"/>
  <c r="S1215" i="169"/>
  <c r="Q1215" i="169"/>
  <c r="M1215" i="169"/>
  <c r="H1215" i="169"/>
  <c r="O1215" i="169" s="1"/>
  <c r="S1214" i="169"/>
  <c r="H1214" i="169"/>
  <c r="S1213" i="169"/>
  <c r="M1213" i="169"/>
  <c r="H1213" i="169"/>
  <c r="O1213" i="169" s="1"/>
  <c r="S1212" i="169"/>
  <c r="M1212" i="169"/>
  <c r="H1212" i="169"/>
  <c r="O1212" i="169" s="1"/>
  <c r="S1211" i="169"/>
  <c r="J1211" i="169"/>
  <c r="J1212" i="169" s="1"/>
  <c r="J1213" i="169" s="1"/>
  <c r="J1214" i="169" s="1"/>
  <c r="J1215" i="169" s="1"/>
  <c r="J1216" i="169" s="1"/>
  <c r="J1217" i="169" s="1"/>
  <c r="J1218" i="169" s="1"/>
  <c r="J1219" i="169" s="1"/>
  <c r="J1220" i="169" s="1"/>
  <c r="J1221" i="169" s="1"/>
  <c r="J1222" i="169" s="1"/>
  <c r="J1223" i="169" s="1"/>
  <c r="J1224" i="169" s="1"/>
  <c r="J1225" i="169" s="1"/>
  <c r="J1226" i="169" s="1"/>
  <c r="J1227" i="169" s="1"/>
  <c r="H1211" i="169"/>
  <c r="S1210" i="169"/>
  <c r="M1210" i="169"/>
  <c r="J1210" i="169"/>
  <c r="H1210" i="169"/>
  <c r="O1210" i="169" s="1"/>
  <c r="S1209" i="169"/>
  <c r="M1209" i="169"/>
  <c r="H1209" i="169"/>
  <c r="O1209" i="169" s="1"/>
  <c r="S1208" i="169"/>
  <c r="M1208" i="169"/>
  <c r="H1208" i="169"/>
  <c r="O1208" i="169" s="1"/>
  <c r="S1207" i="169"/>
  <c r="H1207" i="169"/>
  <c r="O1207" i="169" s="1"/>
  <c r="S1206" i="169"/>
  <c r="H1206" i="169"/>
  <c r="S1205" i="169"/>
  <c r="M1205" i="169"/>
  <c r="H1205" i="169"/>
  <c r="O1205" i="169" s="1"/>
  <c r="S1204" i="169"/>
  <c r="H1204" i="169"/>
  <c r="S1203" i="169"/>
  <c r="M1203" i="169"/>
  <c r="H1203" i="169"/>
  <c r="O1203" i="169" s="1"/>
  <c r="S1202" i="169"/>
  <c r="M1202" i="169"/>
  <c r="H1202" i="169"/>
  <c r="O1202" i="169" s="1"/>
  <c r="S1201" i="169"/>
  <c r="J1201" i="169"/>
  <c r="J1202" i="169" s="1"/>
  <c r="J1203" i="169" s="1"/>
  <c r="J1204" i="169" s="1"/>
  <c r="J1205" i="169" s="1"/>
  <c r="J1206" i="169" s="1"/>
  <c r="J1207" i="169" s="1"/>
  <c r="J1208" i="169" s="1"/>
  <c r="J1209" i="169" s="1"/>
  <c r="H1201" i="169"/>
  <c r="O1201" i="169" s="1"/>
  <c r="S1200" i="169"/>
  <c r="O1200" i="169"/>
  <c r="H1200" i="169"/>
  <c r="M1200" i="169" s="1"/>
  <c r="S1199" i="169"/>
  <c r="K1199" i="169"/>
  <c r="H1199" i="169"/>
  <c r="O1199" i="169" s="1"/>
  <c r="S1198" i="169"/>
  <c r="K1198" i="169"/>
  <c r="H1198" i="169"/>
  <c r="O1198" i="169" s="1"/>
  <c r="S1197" i="169"/>
  <c r="H1197" i="169"/>
  <c r="O1197" i="169" s="1"/>
  <c r="S1196" i="169"/>
  <c r="H1196" i="169"/>
  <c r="S1195" i="169"/>
  <c r="K1195" i="169"/>
  <c r="H1195" i="169"/>
  <c r="O1195" i="169" s="1"/>
  <c r="S1194" i="169"/>
  <c r="H1194" i="169"/>
  <c r="S1193" i="169"/>
  <c r="K1193" i="169"/>
  <c r="H1193" i="169"/>
  <c r="O1193" i="169" s="1"/>
  <c r="S1192" i="169"/>
  <c r="H1192" i="169"/>
  <c r="S1191" i="169"/>
  <c r="J1191" i="169"/>
  <c r="J1192" i="169" s="1"/>
  <c r="J1193" i="169" s="1"/>
  <c r="J1194" i="169" s="1"/>
  <c r="J1195" i="169" s="1"/>
  <c r="J1196" i="169" s="1"/>
  <c r="J1197" i="169" s="1"/>
  <c r="J1198" i="169" s="1"/>
  <c r="J1199" i="169" s="1"/>
  <c r="J1200" i="169" s="1"/>
  <c r="H1191" i="169"/>
  <c r="S1190" i="169"/>
  <c r="Q1190" i="169"/>
  <c r="M1190" i="169"/>
  <c r="H1190" i="169"/>
  <c r="K1190" i="169" s="1"/>
  <c r="S1189" i="169"/>
  <c r="Q1189" i="169"/>
  <c r="K1189" i="169"/>
  <c r="H1189" i="169"/>
  <c r="M1189" i="169" s="1"/>
  <c r="S1188" i="169"/>
  <c r="Q1188" i="169"/>
  <c r="K1188" i="169"/>
  <c r="H1188" i="169"/>
  <c r="O1188" i="169" s="1"/>
  <c r="S1187" i="169"/>
  <c r="Q1187" i="169"/>
  <c r="O1187" i="169"/>
  <c r="M1187" i="169"/>
  <c r="K1187" i="169"/>
  <c r="H1187" i="169"/>
  <c r="S1186" i="169"/>
  <c r="H1186" i="169"/>
  <c r="K1186" i="169" s="1"/>
  <c r="S1185" i="169"/>
  <c r="O1185" i="169"/>
  <c r="M1185" i="169"/>
  <c r="H1185" i="169"/>
  <c r="K1185" i="169" s="1"/>
  <c r="S1184" i="169"/>
  <c r="H1184" i="169"/>
  <c r="K1184" i="169" s="1"/>
  <c r="S1183" i="169"/>
  <c r="O1183" i="169"/>
  <c r="M1183" i="169"/>
  <c r="H1183" i="169"/>
  <c r="K1183" i="169" s="1"/>
  <c r="S1182" i="169"/>
  <c r="H1182" i="169"/>
  <c r="K1182" i="169" s="1"/>
  <c r="S1181" i="169"/>
  <c r="Q1181" i="169"/>
  <c r="H1181" i="169"/>
  <c r="S1180" i="169"/>
  <c r="Q1180" i="169"/>
  <c r="H1180" i="169"/>
  <c r="O1180" i="169" s="1"/>
  <c r="S1179" i="169"/>
  <c r="Q1179" i="169"/>
  <c r="H1179" i="169"/>
  <c r="S1178" i="169"/>
  <c r="Q1178" i="169"/>
  <c r="H1178" i="169"/>
  <c r="O1178" i="169" s="1"/>
  <c r="S1177" i="169"/>
  <c r="O1177" i="169"/>
  <c r="M1177" i="169"/>
  <c r="K1177" i="169"/>
  <c r="H1177" i="169"/>
  <c r="S1176" i="169"/>
  <c r="H1176" i="169"/>
  <c r="O1176" i="169" s="1"/>
  <c r="S1175" i="169"/>
  <c r="K1175" i="169"/>
  <c r="H1175" i="169"/>
  <c r="O1175" i="169" s="1"/>
  <c r="S1174" i="169"/>
  <c r="H1174" i="169"/>
  <c r="S1173" i="169"/>
  <c r="K1173" i="169"/>
  <c r="J1173" i="169"/>
  <c r="J1174" i="169" s="1"/>
  <c r="J1175" i="169" s="1"/>
  <c r="J1176" i="169" s="1"/>
  <c r="J1177" i="169" s="1"/>
  <c r="J1178" i="169" s="1"/>
  <c r="J1179" i="169" s="1"/>
  <c r="J1180" i="169" s="1"/>
  <c r="J1181" i="169" s="1"/>
  <c r="J1182" i="169" s="1"/>
  <c r="J1183" i="169" s="1"/>
  <c r="J1184" i="169" s="1"/>
  <c r="J1185" i="169" s="1"/>
  <c r="J1186" i="169" s="1"/>
  <c r="J1187" i="169" s="1"/>
  <c r="J1188" i="169" s="1"/>
  <c r="J1189" i="169" s="1"/>
  <c r="J1190" i="169" s="1"/>
  <c r="H1173" i="169"/>
  <c r="O1173" i="169" s="1"/>
  <c r="S1172" i="169"/>
  <c r="Q1172" i="169"/>
  <c r="H1172" i="169"/>
  <c r="S1171" i="169"/>
  <c r="Q1171" i="169"/>
  <c r="H1171" i="169"/>
  <c r="K1171" i="169" s="1"/>
  <c r="S1170" i="169"/>
  <c r="Q1170" i="169"/>
  <c r="O1170" i="169"/>
  <c r="M1170" i="169"/>
  <c r="K1170" i="169"/>
  <c r="H1170" i="169"/>
  <c r="S1169" i="169"/>
  <c r="Q1169" i="169"/>
  <c r="O1169" i="169"/>
  <c r="H1169" i="169"/>
  <c r="M1169" i="169" s="1"/>
  <c r="S1168" i="169"/>
  <c r="H1168" i="169"/>
  <c r="O1168" i="169" s="1"/>
  <c r="S1167" i="169"/>
  <c r="H1167" i="169"/>
  <c r="O1167" i="169" s="1"/>
  <c r="S1166" i="169"/>
  <c r="H1166" i="169"/>
  <c r="O1166" i="169" s="1"/>
  <c r="S1165" i="169"/>
  <c r="H1165" i="169"/>
  <c r="O1165" i="169" s="1"/>
  <c r="S1164" i="169"/>
  <c r="H1164" i="169"/>
  <c r="O1164" i="169" s="1"/>
  <c r="S1163" i="169"/>
  <c r="Q1163" i="169"/>
  <c r="H1163" i="169"/>
  <c r="O1163" i="169" s="1"/>
  <c r="S1162" i="169"/>
  <c r="Q1162" i="169"/>
  <c r="H1162" i="169"/>
  <c r="S1161" i="169"/>
  <c r="Q1161" i="169"/>
  <c r="O1161" i="169"/>
  <c r="H1161" i="169"/>
  <c r="M1161" i="169" s="1"/>
  <c r="S1160" i="169"/>
  <c r="Q1160" i="169"/>
  <c r="M1160" i="169"/>
  <c r="K1160" i="169"/>
  <c r="H1160" i="169"/>
  <c r="O1160" i="169" s="1"/>
  <c r="S1159" i="169"/>
  <c r="H1159" i="169"/>
  <c r="O1159" i="169" s="1"/>
  <c r="S1158" i="169"/>
  <c r="M1158" i="169"/>
  <c r="K1158" i="169"/>
  <c r="J1158" i="169"/>
  <c r="J1159" i="169" s="1"/>
  <c r="J1160" i="169" s="1"/>
  <c r="J1161" i="169" s="1"/>
  <c r="J1162" i="169" s="1"/>
  <c r="J1163" i="169" s="1"/>
  <c r="J1164" i="169" s="1"/>
  <c r="J1165" i="169" s="1"/>
  <c r="J1166" i="169" s="1"/>
  <c r="J1167" i="169" s="1"/>
  <c r="J1168" i="169" s="1"/>
  <c r="J1169" i="169" s="1"/>
  <c r="J1170" i="169" s="1"/>
  <c r="J1171" i="169" s="1"/>
  <c r="J1172" i="169" s="1"/>
  <c r="H1158" i="169"/>
  <c r="O1158" i="169" s="1"/>
  <c r="S1157" i="169"/>
  <c r="H1157" i="169"/>
  <c r="S1156" i="169"/>
  <c r="M1156" i="169"/>
  <c r="K1156" i="169"/>
  <c r="H1156" i="169"/>
  <c r="O1156" i="169" s="1"/>
  <c r="S1155" i="169"/>
  <c r="J1155" i="169"/>
  <c r="J1156" i="169" s="1"/>
  <c r="J1157" i="169" s="1"/>
  <c r="H1155" i="169"/>
  <c r="S1154" i="169"/>
  <c r="Q1154" i="169"/>
  <c r="O1154" i="169"/>
  <c r="M1154" i="169"/>
  <c r="H1154" i="169"/>
  <c r="K1154" i="169" s="1"/>
  <c r="S1153" i="169"/>
  <c r="Q1153" i="169"/>
  <c r="M1153" i="169"/>
  <c r="H1153" i="169"/>
  <c r="K1153" i="169" s="1"/>
  <c r="S1152" i="169"/>
  <c r="Q1152" i="169"/>
  <c r="H1152" i="169"/>
  <c r="S1151" i="169"/>
  <c r="Q1151" i="169"/>
  <c r="H1151" i="169"/>
  <c r="O1151" i="169" s="1"/>
  <c r="S1150" i="169"/>
  <c r="H1150" i="169"/>
  <c r="O1150" i="169" s="1"/>
  <c r="S1149" i="169"/>
  <c r="H1149" i="169"/>
  <c r="O1149" i="169" s="1"/>
  <c r="S1148" i="169"/>
  <c r="H1148" i="169"/>
  <c r="O1148" i="169" s="1"/>
  <c r="S1147" i="169"/>
  <c r="H1147" i="169"/>
  <c r="O1147" i="169" s="1"/>
  <c r="S1146" i="169"/>
  <c r="H1146" i="169"/>
  <c r="O1146" i="169" s="1"/>
  <c r="S1145" i="169"/>
  <c r="Q1145" i="169"/>
  <c r="H1145" i="169"/>
  <c r="S1144" i="169"/>
  <c r="Q1144" i="169"/>
  <c r="H1144" i="169"/>
  <c r="S1143" i="169"/>
  <c r="Q1143" i="169"/>
  <c r="K1143" i="169"/>
  <c r="H1143" i="169"/>
  <c r="O1143" i="169" s="1"/>
  <c r="S1142" i="169"/>
  <c r="Q1142" i="169"/>
  <c r="M1142" i="169"/>
  <c r="H1142" i="169"/>
  <c r="O1142" i="169" s="1"/>
  <c r="S1141" i="169"/>
  <c r="K1141" i="169"/>
  <c r="H1141" i="169"/>
  <c r="O1141" i="169" s="1"/>
  <c r="S1140" i="169"/>
  <c r="K1140" i="169"/>
  <c r="H1140" i="169"/>
  <c r="O1140" i="169" s="1"/>
  <c r="S1139" i="169"/>
  <c r="H1139" i="169"/>
  <c r="O1139" i="169" s="1"/>
  <c r="S1138" i="169"/>
  <c r="J1138" i="169"/>
  <c r="J1139" i="169" s="1"/>
  <c r="J1140" i="169" s="1"/>
  <c r="J1141" i="169" s="1"/>
  <c r="J1142" i="169" s="1"/>
  <c r="J1143" i="169" s="1"/>
  <c r="J1144" i="169" s="1"/>
  <c r="J1145" i="169" s="1"/>
  <c r="J1146" i="169" s="1"/>
  <c r="J1147" i="169" s="1"/>
  <c r="J1148" i="169" s="1"/>
  <c r="J1149" i="169" s="1"/>
  <c r="J1150" i="169" s="1"/>
  <c r="J1151" i="169" s="1"/>
  <c r="J1152" i="169" s="1"/>
  <c r="J1153" i="169" s="1"/>
  <c r="J1154" i="169" s="1"/>
  <c r="H1138" i="169"/>
  <c r="S1137" i="169"/>
  <c r="J1137" i="169"/>
  <c r="H1137" i="169"/>
  <c r="O1137" i="169" s="1"/>
  <c r="S1136" i="169"/>
  <c r="Q1136" i="169"/>
  <c r="O1136" i="169"/>
  <c r="M1136" i="169"/>
  <c r="K1136" i="169"/>
  <c r="H1136" i="169"/>
  <c r="S1135" i="169"/>
  <c r="Q1135" i="169"/>
  <c r="H1135" i="169"/>
  <c r="S1134" i="169"/>
  <c r="Q1134" i="169"/>
  <c r="H1134" i="169"/>
  <c r="M1134" i="169" s="1"/>
  <c r="S1133" i="169"/>
  <c r="Q1133" i="169"/>
  <c r="H1133" i="169"/>
  <c r="O1133" i="169" s="1"/>
  <c r="S1132" i="169"/>
  <c r="H1132" i="169"/>
  <c r="O1132" i="169" s="1"/>
  <c r="S1131" i="169"/>
  <c r="H1131" i="169"/>
  <c r="O1131" i="169" s="1"/>
  <c r="S1130" i="169"/>
  <c r="M1130" i="169"/>
  <c r="H1130" i="169"/>
  <c r="O1130" i="169" s="1"/>
  <c r="S1129" i="169"/>
  <c r="H1129" i="169"/>
  <c r="O1129" i="169" s="1"/>
  <c r="S1128" i="169"/>
  <c r="H1128" i="169"/>
  <c r="O1128" i="169" s="1"/>
  <c r="S1127" i="169"/>
  <c r="Q1127" i="169"/>
  <c r="H1127" i="169"/>
  <c r="S1126" i="169"/>
  <c r="Q1126" i="169"/>
  <c r="H1126" i="169"/>
  <c r="S1125" i="169"/>
  <c r="Q1125" i="169"/>
  <c r="O1125" i="169"/>
  <c r="M1125" i="169"/>
  <c r="H1125" i="169"/>
  <c r="K1125" i="169" s="1"/>
  <c r="S1124" i="169"/>
  <c r="Q1124" i="169"/>
  <c r="H1124" i="169"/>
  <c r="S1123" i="169"/>
  <c r="K1123" i="169"/>
  <c r="H1123" i="169"/>
  <c r="O1123" i="169" s="1"/>
  <c r="S1122" i="169"/>
  <c r="H1122" i="169"/>
  <c r="S1121" i="169"/>
  <c r="M1121" i="169"/>
  <c r="K1121" i="169"/>
  <c r="H1121" i="169"/>
  <c r="O1121" i="169" s="1"/>
  <c r="S1120" i="169"/>
  <c r="H1120" i="169"/>
  <c r="S1119" i="169"/>
  <c r="J1119" i="169"/>
  <c r="J1120" i="169" s="1"/>
  <c r="J1121" i="169" s="1"/>
  <c r="J1122" i="169" s="1"/>
  <c r="J1123" i="169" s="1"/>
  <c r="J1124" i="169" s="1"/>
  <c r="J1125" i="169" s="1"/>
  <c r="J1126" i="169" s="1"/>
  <c r="J1127" i="169" s="1"/>
  <c r="J1128" i="169" s="1"/>
  <c r="J1129" i="169" s="1"/>
  <c r="J1130" i="169" s="1"/>
  <c r="J1131" i="169" s="1"/>
  <c r="J1132" i="169" s="1"/>
  <c r="J1133" i="169" s="1"/>
  <c r="J1134" i="169" s="1"/>
  <c r="J1135" i="169" s="1"/>
  <c r="J1136" i="169" s="1"/>
  <c r="H1119" i="169"/>
  <c r="O1119" i="169" s="1"/>
  <c r="S1118" i="169"/>
  <c r="Q1118" i="169"/>
  <c r="H1118" i="169"/>
  <c r="K1118" i="169" s="1"/>
  <c r="S1117" i="169"/>
  <c r="Q1117" i="169"/>
  <c r="O1117" i="169"/>
  <c r="H1117" i="169"/>
  <c r="K1117" i="169" s="1"/>
  <c r="S1116" i="169"/>
  <c r="Q1116" i="169"/>
  <c r="O1116" i="169"/>
  <c r="K1116" i="169"/>
  <c r="H1116" i="169"/>
  <c r="M1116" i="169" s="1"/>
  <c r="S1115" i="169"/>
  <c r="Q1115" i="169"/>
  <c r="H1115" i="169"/>
  <c r="S1114" i="169"/>
  <c r="H1114" i="169"/>
  <c r="S1113" i="169"/>
  <c r="H1113" i="169"/>
  <c r="S1112" i="169"/>
  <c r="H1112" i="169"/>
  <c r="S1111" i="169"/>
  <c r="H1111" i="169"/>
  <c r="S1110" i="169"/>
  <c r="H1110" i="169"/>
  <c r="S1109" i="169"/>
  <c r="Q1109" i="169"/>
  <c r="O1109" i="169"/>
  <c r="H1109" i="169"/>
  <c r="S1108" i="169"/>
  <c r="Q1108" i="169"/>
  <c r="H1108" i="169"/>
  <c r="S1107" i="169"/>
  <c r="Q1107" i="169"/>
  <c r="K1107" i="169"/>
  <c r="H1107" i="169"/>
  <c r="O1107" i="169" s="1"/>
  <c r="S1106" i="169"/>
  <c r="Q1106" i="169"/>
  <c r="H1106" i="169"/>
  <c r="O1106" i="169" s="1"/>
  <c r="S1105" i="169"/>
  <c r="H1105" i="169"/>
  <c r="S1104" i="169"/>
  <c r="M1104" i="169"/>
  <c r="K1104" i="169"/>
  <c r="H1104" i="169"/>
  <c r="O1104" i="169" s="1"/>
  <c r="S1103" i="169"/>
  <c r="H1103" i="169"/>
  <c r="S1102" i="169"/>
  <c r="M1102" i="169"/>
  <c r="K1102" i="169"/>
  <c r="H1102" i="169"/>
  <c r="O1102" i="169" s="1"/>
  <c r="S1101" i="169"/>
  <c r="J1101" i="169"/>
  <c r="J1102" i="169" s="1"/>
  <c r="J1103" i="169" s="1"/>
  <c r="J1104" i="169" s="1"/>
  <c r="J1105" i="169" s="1"/>
  <c r="J1106" i="169" s="1"/>
  <c r="J1107" i="169" s="1"/>
  <c r="J1108" i="169" s="1"/>
  <c r="J1109" i="169" s="1"/>
  <c r="J1110" i="169" s="1"/>
  <c r="J1111" i="169" s="1"/>
  <c r="J1112" i="169" s="1"/>
  <c r="J1113" i="169" s="1"/>
  <c r="J1114" i="169" s="1"/>
  <c r="J1115" i="169" s="1"/>
  <c r="J1116" i="169" s="1"/>
  <c r="J1117" i="169" s="1"/>
  <c r="J1118" i="169" s="1"/>
  <c r="H1101" i="169"/>
  <c r="S1100" i="169"/>
  <c r="K1100" i="169"/>
  <c r="H1100" i="169"/>
  <c r="O1100" i="169" s="1"/>
  <c r="S1099" i="169"/>
  <c r="H1099" i="169"/>
  <c r="S1098" i="169"/>
  <c r="H1098" i="169"/>
  <c r="O1098" i="169" s="1"/>
  <c r="S1097" i="169"/>
  <c r="H1097" i="169"/>
  <c r="O1097" i="169" s="1"/>
  <c r="S1096" i="169"/>
  <c r="H1096" i="169"/>
  <c r="O1096" i="169" s="1"/>
  <c r="S1095" i="169"/>
  <c r="H1095" i="169"/>
  <c r="O1095" i="169" s="1"/>
  <c r="S1094" i="169"/>
  <c r="H1094" i="169"/>
  <c r="O1094" i="169" s="1"/>
  <c r="S1093" i="169"/>
  <c r="H1093" i="169"/>
  <c r="O1093" i="169" s="1"/>
  <c r="S1092" i="169"/>
  <c r="J1092" i="169"/>
  <c r="J1093" i="169" s="1"/>
  <c r="J1094" i="169" s="1"/>
  <c r="J1095" i="169" s="1"/>
  <c r="J1096" i="169" s="1"/>
  <c r="J1097" i="169" s="1"/>
  <c r="J1098" i="169" s="1"/>
  <c r="J1099" i="169" s="1"/>
  <c r="J1100" i="169" s="1"/>
  <c r="H1092" i="169"/>
  <c r="O1092" i="169" s="1"/>
  <c r="S1091" i="169"/>
  <c r="O1091" i="169"/>
  <c r="H1091" i="169"/>
  <c r="M1091" i="169" s="1"/>
  <c r="S1090" i="169"/>
  <c r="H1090" i="169"/>
  <c r="S1089" i="169"/>
  <c r="K1089" i="169"/>
  <c r="H1089" i="169"/>
  <c r="O1089" i="169" s="1"/>
  <c r="S1088" i="169"/>
  <c r="H1088" i="169"/>
  <c r="S1087" i="169"/>
  <c r="H1087" i="169"/>
  <c r="O1087" i="169" s="1"/>
  <c r="S1086" i="169"/>
  <c r="H1086" i="169"/>
  <c r="O1086" i="169" s="1"/>
  <c r="S1085" i="169"/>
  <c r="K1085" i="169"/>
  <c r="H1085" i="169"/>
  <c r="O1085" i="169" s="1"/>
  <c r="S1084" i="169"/>
  <c r="K1084" i="169"/>
  <c r="H1084" i="169"/>
  <c r="O1084" i="169" s="1"/>
  <c r="S1083" i="169"/>
  <c r="K1083" i="169"/>
  <c r="H1083" i="169"/>
  <c r="O1083" i="169" s="1"/>
  <c r="S1082" i="169"/>
  <c r="J1082" i="169"/>
  <c r="J1083" i="169" s="1"/>
  <c r="J1084" i="169" s="1"/>
  <c r="J1085" i="169" s="1"/>
  <c r="J1086" i="169" s="1"/>
  <c r="J1087" i="169" s="1"/>
  <c r="J1088" i="169" s="1"/>
  <c r="J1089" i="169" s="1"/>
  <c r="J1090" i="169" s="1"/>
  <c r="J1091" i="169" s="1"/>
  <c r="H1082" i="169"/>
  <c r="S1081" i="169"/>
  <c r="Q1081" i="169"/>
  <c r="H1081" i="169"/>
  <c r="K1081" i="169" s="1"/>
  <c r="S1080" i="169"/>
  <c r="Q1080" i="169"/>
  <c r="H1080" i="169"/>
  <c r="S1079" i="169"/>
  <c r="Q1079" i="169"/>
  <c r="H1079" i="169"/>
  <c r="S1078" i="169"/>
  <c r="Q1078" i="169"/>
  <c r="O1078" i="169"/>
  <c r="H1078" i="169"/>
  <c r="M1078" i="169" s="1"/>
  <c r="S1077" i="169"/>
  <c r="H1077" i="169"/>
  <c r="O1077" i="169" s="1"/>
  <c r="S1076" i="169"/>
  <c r="H1076" i="169"/>
  <c r="S1075" i="169"/>
  <c r="O1075" i="169"/>
  <c r="M1075" i="169"/>
  <c r="H1075" i="169"/>
  <c r="K1075" i="169" s="1"/>
  <c r="S1074" i="169"/>
  <c r="K1074" i="169"/>
  <c r="H1074" i="169"/>
  <c r="S1073" i="169"/>
  <c r="H1073" i="169"/>
  <c r="S1072" i="169"/>
  <c r="Q1072" i="169"/>
  <c r="H1072" i="169"/>
  <c r="S1071" i="169"/>
  <c r="Q1071" i="169"/>
  <c r="H1071" i="169"/>
  <c r="O1071" i="169" s="1"/>
  <c r="S1070" i="169"/>
  <c r="Q1070" i="169"/>
  <c r="M1070" i="169"/>
  <c r="H1070" i="169"/>
  <c r="O1070" i="169" s="1"/>
  <c r="S1069" i="169"/>
  <c r="Q1069" i="169"/>
  <c r="K1069" i="169"/>
  <c r="H1069" i="169"/>
  <c r="O1069" i="169" s="1"/>
  <c r="S1068" i="169"/>
  <c r="H1068" i="169"/>
  <c r="O1068" i="169" s="1"/>
  <c r="S1067" i="169"/>
  <c r="H1067" i="169"/>
  <c r="S1066" i="169"/>
  <c r="K1066" i="169"/>
  <c r="H1066" i="169"/>
  <c r="O1066" i="169" s="1"/>
  <c r="S1065" i="169"/>
  <c r="K1065" i="169"/>
  <c r="H1065" i="169"/>
  <c r="O1065" i="169" s="1"/>
  <c r="S1064" i="169"/>
  <c r="K1064" i="169"/>
  <c r="J1064" i="169"/>
  <c r="J1065" i="169" s="1"/>
  <c r="J1066" i="169" s="1"/>
  <c r="J1067" i="169" s="1"/>
  <c r="J1068" i="169" s="1"/>
  <c r="J1069" i="169" s="1"/>
  <c r="J1070" i="169" s="1"/>
  <c r="J1071" i="169" s="1"/>
  <c r="J1072" i="169" s="1"/>
  <c r="J1073" i="169" s="1"/>
  <c r="J1074" i="169" s="1"/>
  <c r="J1075" i="169" s="1"/>
  <c r="J1076" i="169" s="1"/>
  <c r="J1077" i="169" s="1"/>
  <c r="J1078" i="169" s="1"/>
  <c r="J1079" i="169" s="1"/>
  <c r="J1080" i="169" s="1"/>
  <c r="J1081" i="169" s="1"/>
  <c r="H1064" i="169"/>
  <c r="O1064" i="169" s="1"/>
  <c r="S1063" i="169"/>
  <c r="Q1063" i="169"/>
  <c r="H1063" i="169"/>
  <c r="S1062" i="169"/>
  <c r="Q1062" i="169"/>
  <c r="K1062" i="169"/>
  <c r="H1062" i="169"/>
  <c r="O1062" i="169" s="1"/>
  <c r="S1061" i="169"/>
  <c r="Q1061" i="169"/>
  <c r="O1061" i="169"/>
  <c r="K1061" i="169"/>
  <c r="H1061" i="169"/>
  <c r="M1061" i="169" s="1"/>
  <c r="S1060" i="169"/>
  <c r="Q1060" i="169"/>
  <c r="H1060" i="169"/>
  <c r="O1060" i="169" s="1"/>
  <c r="S1059" i="169"/>
  <c r="M1059" i="169"/>
  <c r="H1059" i="169"/>
  <c r="O1059" i="169" s="1"/>
  <c r="S1058" i="169"/>
  <c r="H1058" i="169"/>
  <c r="O1058" i="169" s="1"/>
  <c r="S1057" i="169"/>
  <c r="H1057" i="169"/>
  <c r="S1056" i="169"/>
  <c r="M1056" i="169"/>
  <c r="H1056" i="169"/>
  <c r="O1056" i="169" s="1"/>
  <c r="S1055" i="169"/>
  <c r="M1055" i="169"/>
  <c r="H1055" i="169"/>
  <c r="O1055" i="169" s="1"/>
  <c r="S1054" i="169"/>
  <c r="Q1054" i="169"/>
  <c r="H1054" i="169"/>
  <c r="S1053" i="169"/>
  <c r="Q1053" i="169"/>
  <c r="H1053" i="169"/>
  <c r="O1053" i="169" s="1"/>
  <c r="S1052" i="169"/>
  <c r="Q1052" i="169"/>
  <c r="H1052" i="169"/>
  <c r="O1052" i="169" s="1"/>
  <c r="S1051" i="169"/>
  <c r="Q1051" i="169"/>
  <c r="K1051" i="169"/>
  <c r="H1051" i="169"/>
  <c r="O1051" i="169" s="1"/>
  <c r="S1050" i="169"/>
  <c r="K1050" i="169"/>
  <c r="H1050" i="169"/>
  <c r="O1050" i="169" s="1"/>
  <c r="S1049" i="169"/>
  <c r="H1049" i="169"/>
  <c r="O1049" i="169" s="1"/>
  <c r="S1048" i="169"/>
  <c r="H1048" i="169"/>
  <c r="O1048" i="169" s="1"/>
  <c r="S1047" i="169"/>
  <c r="H1047" i="169"/>
  <c r="O1047" i="169" s="1"/>
  <c r="S1046" i="169"/>
  <c r="K1046" i="169"/>
  <c r="J1046" i="169"/>
  <c r="J1047" i="169" s="1"/>
  <c r="J1048" i="169" s="1"/>
  <c r="J1049" i="169" s="1"/>
  <c r="J1050" i="169" s="1"/>
  <c r="J1051" i="169" s="1"/>
  <c r="J1052" i="169" s="1"/>
  <c r="J1053" i="169" s="1"/>
  <c r="J1054" i="169" s="1"/>
  <c r="J1055" i="169" s="1"/>
  <c r="J1056" i="169" s="1"/>
  <c r="J1057" i="169" s="1"/>
  <c r="J1058" i="169" s="1"/>
  <c r="J1059" i="169" s="1"/>
  <c r="J1060" i="169" s="1"/>
  <c r="J1061" i="169" s="1"/>
  <c r="J1062" i="169" s="1"/>
  <c r="J1063" i="169" s="1"/>
  <c r="H1046" i="169"/>
  <c r="O1046" i="169" s="1"/>
  <c r="S1045" i="169"/>
  <c r="Q1045" i="169"/>
  <c r="H1045" i="169"/>
  <c r="S1044" i="169"/>
  <c r="Q1044" i="169"/>
  <c r="K1044" i="169"/>
  <c r="H1044" i="169"/>
  <c r="M1044" i="169" s="1"/>
  <c r="S1043" i="169"/>
  <c r="Q1043" i="169"/>
  <c r="M1043" i="169"/>
  <c r="K1043" i="169"/>
  <c r="H1043" i="169"/>
  <c r="O1043" i="169" s="1"/>
  <c r="S1042" i="169"/>
  <c r="Q1042" i="169"/>
  <c r="H1042" i="169"/>
  <c r="S1041" i="169"/>
  <c r="H1041" i="169"/>
  <c r="K1041" i="169" s="1"/>
  <c r="S1040" i="169"/>
  <c r="H1040" i="169"/>
  <c r="S1039" i="169"/>
  <c r="H1039" i="169"/>
  <c r="K1039" i="169" s="1"/>
  <c r="S1038" i="169"/>
  <c r="H1038" i="169"/>
  <c r="S1037" i="169"/>
  <c r="H1037" i="169"/>
  <c r="K1037" i="169" s="1"/>
  <c r="S1036" i="169"/>
  <c r="Q1036" i="169"/>
  <c r="H1036" i="169"/>
  <c r="S1035" i="169"/>
  <c r="Q1035" i="169"/>
  <c r="H1035" i="169"/>
  <c r="O1035" i="169" s="1"/>
  <c r="S1034" i="169"/>
  <c r="Q1034" i="169"/>
  <c r="H1034" i="169"/>
  <c r="O1034" i="169" s="1"/>
  <c r="S1033" i="169"/>
  <c r="Q1033" i="169"/>
  <c r="K1033" i="169"/>
  <c r="H1033" i="169"/>
  <c r="O1033" i="169" s="1"/>
  <c r="S1032" i="169"/>
  <c r="K1032" i="169"/>
  <c r="H1032" i="169"/>
  <c r="O1032" i="169" s="1"/>
  <c r="S1031" i="169"/>
  <c r="H1031" i="169"/>
  <c r="S1030" i="169"/>
  <c r="H1030" i="169"/>
  <c r="O1030" i="169" s="1"/>
  <c r="S1029" i="169"/>
  <c r="K1029" i="169"/>
  <c r="H1029" i="169"/>
  <c r="O1029" i="169" s="1"/>
  <c r="S1028" i="169"/>
  <c r="K1028" i="169"/>
  <c r="J1028" i="169"/>
  <c r="J1029" i="169" s="1"/>
  <c r="J1030" i="169" s="1"/>
  <c r="J1031" i="169" s="1"/>
  <c r="J1032" i="169" s="1"/>
  <c r="J1033" i="169" s="1"/>
  <c r="J1034" i="169" s="1"/>
  <c r="J1035" i="169" s="1"/>
  <c r="J1036" i="169" s="1"/>
  <c r="J1037" i="169" s="1"/>
  <c r="J1038" i="169" s="1"/>
  <c r="J1039" i="169" s="1"/>
  <c r="J1040" i="169" s="1"/>
  <c r="J1041" i="169" s="1"/>
  <c r="J1042" i="169" s="1"/>
  <c r="J1043" i="169" s="1"/>
  <c r="J1044" i="169" s="1"/>
  <c r="J1045" i="169" s="1"/>
  <c r="H1028" i="169"/>
  <c r="O1028" i="169" s="1"/>
  <c r="S1027" i="169"/>
  <c r="Q1027" i="169"/>
  <c r="H1027" i="169"/>
  <c r="K1027" i="169" s="1"/>
  <c r="S1026" i="169"/>
  <c r="Q1026" i="169"/>
  <c r="H1026" i="169"/>
  <c r="M1026" i="169" s="1"/>
  <c r="S1025" i="169"/>
  <c r="Q1025" i="169"/>
  <c r="K1025" i="169"/>
  <c r="H1025" i="169"/>
  <c r="S1024" i="169"/>
  <c r="Q1024" i="169"/>
  <c r="O1024" i="169"/>
  <c r="H1024" i="169"/>
  <c r="K1024" i="169" s="1"/>
  <c r="S1023" i="169"/>
  <c r="O1023" i="169"/>
  <c r="M1023" i="169"/>
  <c r="H1023" i="169"/>
  <c r="K1023" i="169" s="1"/>
  <c r="S1022" i="169"/>
  <c r="H1022" i="169"/>
  <c r="K1022" i="169" s="1"/>
  <c r="S1021" i="169"/>
  <c r="O1021" i="169"/>
  <c r="M1021" i="169"/>
  <c r="H1021" i="169"/>
  <c r="K1021" i="169" s="1"/>
  <c r="S1020" i="169"/>
  <c r="H1020" i="169"/>
  <c r="K1020" i="169" s="1"/>
  <c r="S1019" i="169"/>
  <c r="H1019" i="169"/>
  <c r="O1019" i="169" s="1"/>
  <c r="S1018" i="169"/>
  <c r="Q1018" i="169"/>
  <c r="H1018" i="169"/>
  <c r="S1017" i="169"/>
  <c r="Q1017" i="169"/>
  <c r="H1017" i="169"/>
  <c r="S1016" i="169"/>
  <c r="Q1016" i="169"/>
  <c r="H1016" i="169"/>
  <c r="O1016" i="169" s="1"/>
  <c r="S1015" i="169"/>
  <c r="Q1015" i="169"/>
  <c r="H1015" i="169"/>
  <c r="K1015" i="169" s="1"/>
  <c r="S1014" i="169"/>
  <c r="H1014" i="169"/>
  <c r="K1014" i="169" s="1"/>
  <c r="S1013" i="169"/>
  <c r="H1013" i="169"/>
  <c r="S1012" i="169"/>
  <c r="H1012" i="169"/>
  <c r="K1012" i="169" s="1"/>
  <c r="S1011" i="169"/>
  <c r="H1011" i="169"/>
  <c r="S1010" i="169"/>
  <c r="J1010" i="169"/>
  <c r="J1011" i="169" s="1"/>
  <c r="J1012" i="169" s="1"/>
  <c r="J1013" i="169" s="1"/>
  <c r="J1014" i="169" s="1"/>
  <c r="J1015" i="169" s="1"/>
  <c r="J1016" i="169" s="1"/>
  <c r="J1017" i="169" s="1"/>
  <c r="J1018" i="169" s="1"/>
  <c r="J1019" i="169" s="1"/>
  <c r="J1020" i="169" s="1"/>
  <c r="J1021" i="169" s="1"/>
  <c r="J1022" i="169" s="1"/>
  <c r="J1023" i="169" s="1"/>
  <c r="J1024" i="169" s="1"/>
  <c r="J1025" i="169" s="1"/>
  <c r="J1026" i="169" s="1"/>
  <c r="J1027" i="169" s="1"/>
  <c r="H1010" i="169"/>
  <c r="K1010" i="169" s="1"/>
  <c r="S1009" i="169"/>
  <c r="Q1009" i="169"/>
  <c r="H1009" i="169"/>
  <c r="S1008" i="169"/>
  <c r="Q1008" i="169"/>
  <c r="H1008" i="169"/>
  <c r="M1008" i="169" s="1"/>
  <c r="S1007" i="169"/>
  <c r="Q1007" i="169"/>
  <c r="M1007" i="169"/>
  <c r="H1007" i="169"/>
  <c r="O1007" i="169" s="1"/>
  <c r="S1006" i="169"/>
  <c r="Q1006" i="169"/>
  <c r="H1006" i="169"/>
  <c r="K1006" i="169" s="1"/>
  <c r="S1005" i="169"/>
  <c r="M1005" i="169"/>
  <c r="H1005" i="169"/>
  <c r="K1005" i="169" s="1"/>
  <c r="S1004" i="169"/>
  <c r="H1004" i="169"/>
  <c r="K1004" i="169" s="1"/>
  <c r="S1003" i="169"/>
  <c r="O1003" i="169"/>
  <c r="H1003" i="169"/>
  <c r="K1003" i="169" s="1"/>
  <c r="S1002" i="169"/>
  <c r="H1002" i="169"/>
  <c r="K1002" i="169" s="1"/>
  <c r="S1001" i="169"/>
  <c r="H1001" i="169"/>
  <c r="K1001" i="169" s="1"/>
  <c r="S1000" i="169"/>
  <c r="Q1000" i="169"/>
  <c r="H1000" i="169"/>
  <c r="O1000" i="169" s="1"/>
  <c r="S999" i="169"/>
  <c r="Q999" i="169"/>
  <c r="H999" i="169"/>
  <c r="O999" i="169" s="1"/>
  <c r="S998" i="169"/>
  <c r="Q998" i="169"/>
  <c r="H998" i="169"/>
  <c r="K998" i="169" s="1"/>
  <c r="S997" i="169"/>
  <c r="Q997" i="169"/>
  <c r="H997" i="169"/>
  <c r="O997" i="169" s="1"/>
  <c r="S996" i="169"/>
  <c r="H996" i="169"/>
  <c r="O996" i="169" s="1"/>
  <c r="S995" i="169"/>
  <c r="K995" i="169"/>
  <c r="H995" i="169"/>
  <c r="O995" i="169" s="1"/>
  <c r="S994" i="169"/>
  <c r="H994" i="169"/>
  <c r="O994" i="169" s="1"/>
  <c r="S993" i="169"/>
  <c r="K993" i="169"/>
  <c r="H993" i="169"/>
  <c r="O993" i="169" s="1"/>
  <c r="S992" i="169"/>
  <c r="J992" i="169"/>
  <c r="J993" i="169" s="1"/>
  <c r="J994" i="169" s="1"/>
  <c r="J995" i="169" s="1"/>
  <c r="J996" i="169" s="1"/>
  <c r="J997" i="169" s="1"/>
  <c r="J998" i="169" s="1"/>
  <c r="J999" i="169" s="1"/>
  <c r="J1000" i="169" s="1"/>
  <c r="J1001" i="169" s="1"/>
  <c r="J1002" i="169" s="1"/>
  <c r="J1003" i="169" s="1"/>
  <c r="J1004" i="169" s="1"/>
  <c r="J1005" i="169" s="1"/>
  <c r="J1006" i="169" s="1"/>
  <c r="J1007" i="169" s="1"/>
  <c r="J1008" i="169" s="1"/>
  <c r="J1009" i="169" s="1"/>
  <c r="H992" i="169"/>
  <c r="O992" i="169" s="1"/>
  <c r="S991" i="169"/>
  <c r="M991" i="169"/>
  <c r="H991" i="169"/>
  <c r="O991" i="169" s="1"/>
  <c r="S990" i="169"/>
  <c r="H990" i="169"/>
  <c r="O990" i="169" s="1"/>
  <c r="S989" i="169"/>
  <c r="H989" i="169"/>
  <c r="S988" i="169"/>
  <c r="H988" i="169"/>
  <c r="O988" i="169" s="1"/>
  <c r="S987" i="169"/>
  <c r="H987" i="169"/>
  <c r="O987" i="169" s="1"/>
  <c r="S986" i="169"/>
  <c r="K986" i="169"/>
  <c r="H986" i="169"/>
  <c r="O986" i="169" s="1"/>
  <c r="S985" i="169"/>
  <c r="M985" i="169"/>
  <c r="H985" i="169"/>
  <c r="O985" i="169" s="1"/>
  <c r="S984" i="169"/>
  <c r="H984" i="169"/>
  <c r="O984" i="169" s="1"/>
  <c r="S983" i="169"/>
  <c r="M983" i="169"/>
  <c r="K983" i="169"/>
  <c r="J983" i="169"/>
  <c r="J984" i="169" s="1"/>
  <c r="J985" i="169" s="1"/>
  <c r="J986" i="169" s="1"/>
  <c r="J987" i="169" s="1"/>
  <c r="J988" i="169" s="1"/>
  <c r="J989" i="169" s="1"/>
  <c r="J990" i="169" s="1"/>
  <c r="J991" i="169" s="1"/>
  <c r="I983" i="169"/>
  <c r="I984" i="169" s="1"/>
  <c r="I985" i="169" s="1"/>
  <c r="I986" i="169" s="1"/>
  <c r="I987" i="169" s="1"/>
  <c r="I988" i="169" s="1"/>
  <c r="I989" i="169" s="1"/>
  <c r="I990" i="169" s="1"/>
  <c r="I991" i="169" s="1"/>
  <c r="I992" i="169" s="1"/>
  <c r="I993" i="169" s="1"/>
  <c r="I994" i="169" s="1"/>
  <c r="I995" i="169" s="1"/>
  <c r="I996" i="169" s="1"/>
  <c r="I997" i="169" s="1"/>
  <c r="I998" i="169" s="1"/>
  <c r="I999" i="169" s="1"/>
  <c r="I1000" i="169" s="1"/>
  <c r="I1001" i="169" s="1"/>
  <c r="I1002" i="169" s="1"/>
  <c r="I1003" i="169" s="1"/>
  <c r="I1004" i="169" s="1"/>
  <c r="I1005" i="169" s="1"/>
  <c r="I1006" i="169" s="1"/>
  <c r="I1007" i="169" s="1"/>
  <c r="I1008" i="169" s="1"/>
  <c r="I1009" i="169" s="1"/>
  <c r="I1010" i="169" s="1"/>
  <c r="I1011" i="169" s="1"/>
  <c r="I1012" i="169" s="1"/>
  <c r="I1013" i="169" s="1"/>
  <c r="I1014" i="169" s="1"/>
  <c r="I1015" i="169" s="1"/>
  <c r="I1016" i="169" s="1"/>
  <c r="I1017" i="169" s="1"/>
  <c r="I1018" i="169" s="1"/>
  <c r="I1019" i="169" s="1"/>
  <c r="I1020" i="169" s="1"/>
  <c r="I1021" i="169" s="1"/>
  <c r="I1022" i="169" s="1"/>
  <c r="I1023" i="169" s="1"/>
  <c r="I1024" i="169" s="1"/>
  <c r="I1025" i="169" s="1"/>
  <c r="I1026" i="169" s="1"/>
  <c r="I1027" i="169" s="1"/>
  <c r="I1028" i="169" s="1"/>
  <c r="I1029" i="169" s="1"/>
  <c r="I1030" i="169" s="1"/>
  <c r="I1031" i="169" s="1"/>
  <c r="I1032" i="169" s="1"/>
  <c r="I1033" i="169" s="1"/>
  <c r="I1034" i="169" s="1"/>
  <c r="I1035" i="169" s="1"/>
  <c r="I1036" i="169" s="1"/>
  <c r="I1037" i="169" s="1"/>
  <c r="I1038" i="169" s="1"/>
  <c r="I1039" i="169" s="1"/>
  <c r="I1040" i="169" s="1"/>
  <c r="I1041" i="169" s="1"/>
  <c r="I1042" i="169" s="1"/>
  <c r="I1043" i="169" s="1"/>
  <c r="I1044" i="169" s="1"/>
  <c r="I1045" i="169" s="1"/>
  <c r="I1046" i="169" s="1"/>
  <c r="I1047" i="169" s="1"/>
  <c r="I1048" i="169" s="1"/>
  <c r="I1049" i="169" s="1"/>
  <c r="I1050" i="169" s="1"/>
  <c r="I1051" i="169" s="1"/>
  <c r="I1052" i="169" s="1"/>
  <c r="I1053" i="169" s="1"/>
  <c r="I1054" i="169" s="1"/>
  <c r="I1055" i="169" s="1"/>
  <c r="I1056" i="169" s="1"/>
  <c r="I1057" i="169" s="1"/>
  <c r="I1058" i="169" s="1"/>
  <c r="I1059" i="169" s="1"/>
  <c r="I1060" i="169" s="1"/>
  <c r="I1061" i="169" s="1"/>
  <c r="I1062" i="169" s="1"/>
  <c r="I1063" i="169" s="1"/>
  <c r="I1064" i="169" s="1"/>
  <c r="I1065" i="169" s="1"/>
  <c r="I1066" i="169" s="1"/>
  <c r="I1067" i="169" s="1"/>
  <c r="I1068" i="169" s="1"/>
  <c r="I1069" i="169" s="1"/>
  <c r="I1070" i="169" s="1"/>
  <c r="I1071" i="169" s="1"/>
  <c r="I1072" i="169" s="1"/>
  <c r="I1073" i="169" s="1"/>
  <c r="I1074" i="169" s="1"/>
  <c r="I1075" i="169" s="1"/>
  <c r="I1076" i="169" s="1"/>
  <c r="I1077" i="169" s="1"/>
  <c r="I1078" i="169" s="1"/>
  <c r="I1079" i="169" s="1"/>
  <c r="I1080" i="169" s="1"/>
  <c r="I1081" i="169" s="1"/>
  <c r="I1082" i="169" s="1"/>
  <c r="I1083" i="169" s="1"/>
  <c r="I1084" i="169" s="1"/>
  <c r="I1085" i="169" s="1"/>
  <c r="I1086" i="169" s="1"/>
  <c r="I1087" i="169" s="1"/>
  <c r="I1088" i="169" s="1"/>
  <c r="I1089" i="169" s="1"/>
  <c r="I1090" i="169" s="1"/>
  <c r="I1091" i="169" s="1"/>
  <c r="H983" i="169"/>
  <c r="O983" i="169" s="1"/>
  <c r="F983" i="169"/>
  <c r="F1092" i="169" s="1"/>
  <c r="S982" i="169"/>
  <c r="O982" i="169"/>
  <c r="M982" i="169"/>
  <c r="H982" i="169"/>
  <c r="K982" i="169" s="1"/>
  <c r="S981" i="169"/>
  <c r="O981" i="169"/>
  <c r="H981" i="169"/>
  <c r="K981" i="169" s="1"/>
  <c r="S980" i="169"/>
  <c r="O980" i="169"/>
  <c r="M980" i="169"/>
  <c r="H980" i="169"/>
  <c r="K980" i="169" s="1"/>
  <c r="S979" i="169"/>
  <c r="H979" i="169"/>
  <c r="K979" i="169" s="1"/>
  <c r="S978" i="169"/>
  <c r="O978" i="169"/>
  <c r="M978" i="169"/>
  <c r="H978" i="169"/>
  <c r="K978" i="169" s="1"/>
  <c r="S977" i="169"/>
  <c r="O977" i="169"/>
  <c r="H977" i="169"/>
  <c r="K977" i="169" s="1"/>
  <c r="S976" i="169"/>
  <c r="M976" i="169"/>
  <c r="H976" i="169"/>
  <c r="S975" i="169"/>
  <c r="O975" i="169"/>
  <c r="M975" i="169"/>
  <c r="H975" i="169"/>
  <c r="K975" i="169" s="1"/>
  <c r="S974" i="169"/>
  <c r="J974" i="169"/>
  <c r="J975" i="169" s="1"/>
  <c r="J976" i="169" s="1"/>
  <c r="J977" i="169" s="1"/>
  <c r="J978" i="169" s="1"/>
  <c r="J979" i="169" s="1"/>
  <c r="J980" i="169" s="1"/>
  <c r="J981" i="169" s="1"/>
  <c r="J982" i="169" s="1"/>
  <c r="H974" i="169"/>
  <c r="S973" i="169"/>
  <c r="K973" i="169"/>
  <c r="J973" i="169"/>
  <c r="H973" i="169"/>
  <c r="O973" i="169" s="1"/>
  <c r="S972" i="169"/>
  <c r="Q972" i="169"/>
  <c r="H972" i="169"/>
  <c r="O972" i="169" s="1"/>
  <c r="S971" i="169"/>
  <c r="Q971" i="169"/>
  <c r="M971" i="169"/>
  <c r="H971" i="169"/>
  <c r="K971" i="169" s="1"/>
  <c r="S970" i="169"/>
  <c r="Q970" i="169"/>
  <c r="O970" i="169"/>
  <c r="K970" i="169"/>
  <c r="H970" i="169"/>
  <c r="M970" i="169" s="1"/>
  <c r="S969" i="169"/>
  <c r="Q969" i="169"/>
  <c r="H969" i="169"/>
  <c r="O969" i="169" s="1"/>
  <c r="S968" i="169"/>
  <c r="M968" i="169"/>
  <c r="K968" i="169"/>
  <c r="H968" i="169"/>
  <c r="O968" i="169" s="1"/>
  <c r="S967" i="169"/>
  <c r="H967" i="169"/>
  <c r="O967" i="169" s="1"/>
  <c r="S966" i="169"/>
  <c r="M966" i="169"/>
  <c r="H966" i="169"/>
  <c r="O966" i="169" s="1"/>
  <c r="S965" i="169"/>
  <c r="M965" i="169"/>
  <c r="H965" i="169"/>
  <c r="O965" i="169" s="1"/>
  <c r="S964" i="169"/>
  <c r="H964" i="169"/>
  <c r="S963" i="169"/>
  <c r="Q963" i="169"/>
  <c r="O963" i="169"/>
  <c r="M963" i="169"/>
  <c r="H963" i="169"/>
  <c r="K963" i="169" s="1"/>
  <c r="S962" i="169"/>
  <c r="Q962" i="169"/>
  <c r="H962" i="169"/>
  <c r="O962" i="169" s="1"/>
  <c r="S961" i="169"/>
  <c r="Q961" i="169"/>
  <c r="H961" i="169"/>
  <c r="O961" i="169" s="1"/>
  <c r="S960" i="169"/>
  <c r="Q960" i="169"/>
  <c r="H960" i="169"/>
  <c r="O960" i="169" s="1"/>
  <c r="S959" i="169"/>
  <c r="H959" i="169"/>
  <c r="O959" i="169" s="1"/>
  <c r="S958" i="169"/>
  <c r="H958" i="169"/>
  <c r="O958" i="169" s="1"/>
  <c r="S957" i="169"/>
  <c r="H957" i="169"/>
  <c r="O957" i="169" s="1"/>
  <c r="S956" i="169"/>
  <c r="H956" i="169"/>
  <c r="O956" i="169" s="1"/>
  <c r="S955" i="169"/>
  <c r="J955" i="169"/>
  <c r="J956" i="169" s="1"/>
  <c r="J957" i="169" s="1"/>
  <c r="J958" i="169" s="1"/>
  <c r="J959" i="169" s="1"/>
  <c r="J960" i="169" s="1"/>
  <c r="J961" i="169" s="1"/>
  <c r="J962" i="169" s="1"/>
  <c r="J963" i="169" s="1"/>
  <c r="J964" i="169" s="1"/>
  <c r="J965" i="169" s="1"/>
  <c r="J966" i="169" s="1"/>
  <c r="J967" i="169" s="1"/>
  <c r="J968" i="169" s="1"/>
  <c r="J969" i="169" s="1"/>
  <c r="J970" i="169" s="1"/>
  <c r="J971" i="169" s="1"/>
  <c r="J972" i="169" s="1"/>
  <c r="H955" i="169"/>
  <c r="O955" i="169" s="1"/>
  <c r="S954" i="169"/>
  <c r="Q954" i="169"/>
  <c r="H954" i="169"/>
  <c r="M954" i="169" s="1"/>
  <c r="S953" i="169"/>
  <c r="Q953" i="169"/>
  <c r="O953" i="169"/>
  <c r="M953" i="169"/>
  <c r="K953" i="169"/>
  <c r="H953" i="169"/>
  <c r="S952" i="169"/>
  <c r="Q952" i="169"/>
  <c r="O952" i="169"/>
  <c r="M952" i="169"/>
  <c r="K952" i="169"/>
  <c r="H952" i="169"/>
  <c r="S951" i="169"/>
  <c r="Q951" i="169"/>
  <c r="H951" i="169"/>
  <c r="K951" i="169" s="1"/>
  <c r="S950" i="169"/>
  <c r="M950" i="169"/>
  <c r="H950" i="169"/>
  <c r="O950" i="169" s="1"/>
  <c r="S949" i="169"/>
  <c r="M949" i="169"/>
  <c r="H949" i="169"/>
  <c r="O949" i="169" s="1"/>
  <c r="S948" i="169"/>
  <c r="H948" i="169"/>
  <c r="S947" i="169"/>
  <c r="M947" i="169"/>
  <c r="H947" i="169"/>
  <c r="O947" i="169" s="1"/>
  <c r="S946" i="169"/>
  <c r="H946" i="169"/>
  <c r="O946" i="169" s="1"/>
  <c r="S945" i="169"/>
  <c r="Q945" i="169"/>
  <c r="O945" i="169"/>
  <c r="H945" i="169"/>
  <c r="M945" i="169" s="1"/>
  <c r="S944" i="169"/>
  <c r="Q944" i="169"/>
  <c r="H944" i="169"/>
  <c r="O944" i="169" s="1"/>
  <c r="S943" i="169"/>
  <c r="Q943" i="169"/>
  <c r="H943" i="169"/>
  <c r="O943" i="169" s="1"/>
  <c r="S942" i="169"/>
  <c r="Q942" i="169"/>
  <c r="H942" i="169"/>
  <c r="O942" i="169" s="1"/>
  <c r="S941" i="169"/>
  <c r="H941" i="169"/>
  <c r="O941" i="169" s="1"/>
  <c r="S940" i="169"/>
  <c r="H940" i="169"/>
  <c r="O940" i="169" s="1"/>
  <c r="S939" i="169"/>
  <c r="H939" i="169"/>
  <c r="O939" i="169" s="1"/>
  <c r="S938" i="169"/>
  <c r="H938" i="169"/>
  <c r="O938" i="169" s="1"/>
  <c r="S937" i="169"/>
  <c r="J937" i="169"/>
  <c r="J938" i="169" s="1"/>
  <c r="J939" i="169" s="1"/>
  <c r="J940" i="169" s="1"/>
  <c r="J941" i="169" s="1"/>
  <c r="J942" i="169" s="1"/>
  <c r="J943" i="169" s="1"/>
  <c r="J944" i="169" s="1"/>
  <c r="J945" i="169" s="1"/>
  <c r="J946" i="169" s="1"/>
  <c r="J947" i="169" s="1"/>
  <c r="J948" i="169" s="1"/>
  <c r="J949" i="169" s="1"/>
  <c r="J950" i="169" s="1"/>
  <c r="J951" i="169" s="1"/>
  <c r="J952" i="169" s="1"/>
  <c r="J953" i="169" s="1"/>
  <c r="J954" i="169" s="1"/>
  <c r="H937" i="169"/>
  <c r="O937" i="169" s="1"/>
  <c r="S936" i="169"/>
  <c r="Q936" i="169"/>
  <c r="O936" i="169"/>
  <c r="M936" i="169"/>
  <c r="K936" i="169"/>
  <c r="H936" i="169"/>
  <c r="S935" i="169"/>
  <c r="Q935" i="169"/>
  <c r="O935" i="169"/>
  <c r="M935" i="169"/>
  <c r="H935" i="169"/>
  <c r="K935" i="169" s="1"/>
  <c r="S934" i="169"/>
  <c r="Q934" i="169"/>
  <c r="H934" i="169"/>
  <c r="M934" i="169" s="1"/>
  <c r="S933" i="169"/>
  <c r="Q933" i="169"/>
  <c r="M933" i="169"/>
  <c r="H933" i="169"/>
  <c r="O933" i="169" s="1"/>
  <c r="S932" i="169"/>
  <c r="H932" i="169"/>
  <c r="O932" i="169" s="1"/>
  <c r="S931" i="169"/>
  <c r="H931" i="169"/>
  <c r="O931" i="169" s="1"/>
  <c r="S930" i="169"/>
  <c r="M930" i="169"/>
  <c r="H930" i="169"/>
  <c r="O930" i="169" s="1"/>
  <c r="S929" i="169"/>
  <c r="H929" i="169"/>
  <c r="O929" i="169" s="1"/>
  <c r="S928" i="169"/>
  <c r="M928" i="169"/>
  <c r="H928" i="169"/>
  <c r="O928" i="169" s="1"/>
  <c r="S927" i="169"/>
  <c r="Q927" i="169"/>
  <c r="H927" i="169"/>
  <c r="M927" i="169" s="1"/>
  <c r="S926" i="169"/>
  <c r="Q926" i="169"/>
  <c r="H926" i="169"/>
  <c r="O926" i="169" s="1"/>
  <c r="S925" i="169"/>
  <c r="Q925" i="169"/>
  <c r="H925" i="169"/>
  <c r="S924" i="169"/>
  <c r="Q924" i="169"/>
  <c r="H924" i="169"/>
  <c r="O924" i="169" s="1"/>
  <c r="S923" i="169"/>
  <c r="H923" i="169"/>
  <c r="O923" i="169" s="1"/>
  <c r="S922" i="169"/>
  <c r="H922" i="169"/>
  <c r="O922" i="169" s="1"/>
  <c r="S921" i="169"/>
  <c r="H921" i="169"/>
  <c r="O921" i="169" s="1"/>
  <c r="S920" i="169"/>
  <c r="H920" i="169"/>
  <c r="O920" i="169" s="1"/>
  <c r="S919" i="169"/>
  <c r="J919" i="169"/>
  <c r="J920" i="169" s="1"/>
  <c r="J921" i="169" s="1"/>
  <c r="J922" i="169" s="1"/>
  <c r="J923" i="169" s="1"/>
  <c r="J924" i="169" s="1"/>
  <c r="J925" i="169" s="1"/>
  <c r="J926" i="169" s="1"/>
  <c r="J927" i="169" s="1"/>
  <c r="J928" i="169" s="1"/>
  <c r="J929" i="169" s="1"/>
  <c r="J930" i="169" s="1"/>
  <c r="J931" i="169" s="1"/>
  <c r="J932" i="169" s="1"/>
  <c r="J933" i="169" s="1"/>
  <c r="J934" i="169" s="1"/>
  <c r="J935" i="169" s="1"/>
  <c r="J936" i="169" s="1"/>
  <c r="H919" i="169"/>
  <c r="O919" i="169" s="1"/>
  <c r="S918" i="169"/>
  <c r="Q918" i="169"/>
  <c r="K918" i="169"/>
  <c r="H918" i="169"/>
  <c r="O918" i="169" s="1"/>
  <c r="S917" i="169"/>
  <c r="Q917" i="169"/>
  <c r="H917" i="169"/>
  <c r="K917" i="169" s="1"/>
  <c r="S916" i="169"/>
  <c r="Q916" i="169"/>
  <c r="O916" i="169"/>
  <c r="K916" i="169"/>
  <c r="H916" i="169"/>
  <c r="M916" i="169" s="1"/>
  <c r="S915" i="169"/>
  <c r="Q915" i="169"/>
  <c r="H915" i="169"/>
  <c r="O915" i="169" s="1"/>
  <c r="S914" i="169"/>
  <c r="M914" i="169"/>
  <c r="H914" i="169"/>
  <c r="O914" i="169" s="1"/>
  <c r="S913" i="169"/>
  <c r="H913" i="169"/>
  <c r="O913" i="169" s="1"/>
  <c r="S912" i="169"/>
  <c r="H912" i="169"/>
  <c r="S911" i="169"/>
  <c r="M911" i="169"/>
  <c r="H911" i="169"/>
  <c r="O911" i="169" s="1"/>
  <c r="S910" i="169"/>
  <c r="H910" i="169"/>
  <c r="O910" i="169" s="1"/>
  <c r="S909" i="169"/>
  <c r="Q909" i="169"/>
  <c r="O909" i="169"/>
  <c r="M909" i="169"/>
  <c r="K909" i="169"/>
  <c r="H909" i="169"/>
  <c r="S908" i="169"/>
  <c r="Q908" i="169"/>
  <c r="H908" i="169"/>
  <c r="O908" i="169" s="1"/>
  <c r="S907" i="169"/>
  <c r="Q907" i="169"/>
  <c r="O907" i="169"/>
  <c r="M907" i="169"/>
  <c r="H907" i="169"/>
  <c r="K907" i="169" s="1"/>
  <c r="S906" i="169"/>
  <c r="Q906" i="169"/>
  <c r="H906" i="169"/>
  <c r="O906" i="169" s="1"/>
  <c r="S905" i="169"/>
  <c r="H905" i="169"/>
  <c r="O905" i="169" s="1"/>
  <c r="S904" i="169"/>
  <c r="H904" i="169"/>
  <c r="O904" i="169" s="1"/>
  <c r="S903" i="169"/>
  <c r="H903" i="169"/>
  <c r="O903" i="169" s="1"/>
  <c r="S902" i="169"/>
  <c r="H902" i="169"/>
  <c r="O902" i="169" s="1"/>
  <c r="S901" i="169"/>
  <c r="J901" i="169"/>
  <c r="J902" i="169" s="1"/>
  <c r="J903" i="169" s="1"/>
  <c r="J904" i="169" s="1"/>
  <c r="J905" i="169" s="1"/>
  <c r="J906" i="169" s="1"/>
  <c r="J907" i="169" s="1"/>
  <c r="J908" i="169" s="1"/>
  <c r="J909" i="169" s="1"/>
  <c r="J910" i="169" s="1"/>
  <c r="J911" i="169" s="1"/>
  <c r="J912" i="169" s="1"/>
  <c r="J913" i="169" s="1"/>
  <c r="J914" i="169" s="1"/>
  <c r="J915" i="169" s="1"/>
  <c r="J916" i="169" s="1"/>
  <c r="J917" i="169" s="1"/>
  <c r="J918" i="169" s="1"/>
  <c r="H901" i="169"/>
  <c r="O901" i="169" s="1"/>
  <c r="S900" i="169"/>
  <c r="Q900" i="169"/>
  <c r="H900" i="169"/>
  <c r="O900" i="169" s="1"/>
  <c r="S899" i="169"/>
  <c r="Q899" i="169"/>
  <c r="M899" i="169"/>
  <c r="H899" i="169"/>
  <c r="K899" i="169" s="1"/>
  <c r="S898" i="169"/>
  <c r="Q898" i="169"/>
  <c r="H898" i="169"/>
  <c r="K898" i="169" s="1"/>
  <c r="S897" i="169"/>
  <c r="Q897" i="169"/>
  <c r="H897" i="169"/>
  <c r="O897" i="169" s="1"/>
  <c r="S896" i="169"/>
  <c r="M896" i="169"/>
  <c r="H896" i="169"/>
  <c r="O896" i="169" s="1"/>
  <c r="S895" i="169"/>
  <c r="M895" i="169"/>
  <c r="H895" i="169"/>
  <c r="O895" i="169" s="1"/>
  <c r="S894" i="169"/>
  <c r="H894" i="169"/>
  <c r="O894" i="169" s="1"/>
  <c r="S893" i="169"/>
  <c r="M893" i="169"/>
  <c r="H893" i="169"/>
  <c r="O893" i="169" s="1"/>
  <c r="S892" i="169"/>
  <c r="M892" i="169"/>
  <c r="H892" i="169"/>
  <c r="O892" i="169" s="1"/>
  <c r="S891" i="169"/>
  <c r="Q891" i="169"/>
  <c r="O891" i="169"/>
  <c r="M891" i="169"/>
  <c r="K891" i="169"/>
  <c r="H891" i="169"/>
  <c r="S890" i="169"/>
  <c r="Q890" i="169"/>
  <c r="H890" i="169"/>
  <c r="O890" i="169" s="1"/>
  <c r="S889" i="169"/>
  <c r="Q889" i="169"/>
  <c r="O889" i="169"/>
  <c r="M889" i="169"/>
  <c r="K889" i="169"/>
  <c r="H889" i="169"/>
  <c r="S888" i="169"/>
  <c r="Q888" i="169"/>
  <c r="H888" i="169"/>
  <c r="O888" i="169" s="1"/>
  <c r="S887" i="169"/>
  <c r="H887" i="169"/>
  <c r="O887" i="169" s="1"/>
  <c r="S886" i="169"/>
  <c r="H886" i="169"/>
  <c r="O886" i="169" s="1"/>
  <c r="S885" i="169"/>
  <c r="H885" i="169"/>
  <c r="O885" i="169" s="1"/>
  <c r="S884" i="169"/>
  <c r="H884" i="169"/>
  <c r="O884" i="169" s="1"/>
  <c r="S883" i="169"/>
  <c r="J883" i="169"/>
  <c r="J884" i="169" s="1"/>
  <c r="J885" i="169" s="1"/>
  <c r="J886" i="169" s="1"/>
  <c r="J887" i="169" s="1"/>
  <c r="J888" i="169" s="1"/>
  <c r="J889" i="169" s="1"/>
  <c r="J890" i="169" s="1"/>
  <c r="J891" i="169" s="1"/>
  <c r="J892" i="169" s="1"/>
  <c r="J893" i="169" s="1"/>
  <c r="J894" i="169" s="1"/>
  <c r="J895" i="169" s="1"/>
  <c r="J896" i="169" s="1"/>
  <c r="J897" i="169" s="1"/>
  <c r="J898" i="169" s="1"/>
  <c r="J899" i="169" s="1"/>
  <c r="J900" i="169" s="1"/>
  <c r="H883" i="169"/>
  <c r="O883" i="169" s="1"/>
  <c r="S882" i="169"/>
  <c r="H882" i="169"/>
  <c r="O882" i="169" s="1"/>
  <c r="S881" i="169"/>
  <c r="H881" i="169"/>
  <c r="O881" i="169" s="1"/>
  <c r="S880" i="169"/>
  <c r="H880" i="169"/>
  <c r="O880" i="169" s="1"/>
  <c r="S879" i="169"/>
  <c r="H879" i="169"/>
  <c r="O879" i="169" s="1"/>
  <c r="S878" i="169"/>
  <c r="H878" i="169"/>
  <c r="O878" i="169" s="1"/>
  <c r="S877" i="169"/>
  <c r="H877" i="169"/>
  <c r="O877" i="169" s="1"/>
  <c r="S876" i="169"/>
  <c r="H876" i="169"/>
  <c r="O876" i="169" s="1"/>
  <c r="S875" i="169"/>
  <c r="H875" i="169"/>
  <c r="O875" i="169" s="1"/>
  <c r="S874" i="169"/>
  <c r="K874" i="169"/>
  <c r="J874" i="169"/>
  <c r="J875" i="169" s="1"/>
  <c r="J876" i="169" s="1"/>
  <c r="J877" i="169" s="1"/>
  <c r="J878" i="169" s="1"/>
  <c r="J879" i="169" s="1"/>
  <c r="J880" i="169" s="1"/>
  <c r="J881" i="169" s="1"/>
  <c r="J882" i="169" s="1"/>
  <c r="H874" i="169"/>
  <c r="O874" i="169" s="1"/>
  <c r="S873" i="169"/>
  <c r="H873" i="169"/>
  <c r="O873" i="169" s="1"/>
  <c r="S872" i="169"/>
  <c r="O872" i="169"/>
  <c r="M872" i="169"/>
  <c r="K872" i="169"/>
  <c r="H872" i="169"/>
  <c r="S871" i="169"/>
  <c r="H871" i="169"/>
  <c r="S870" i="169"/>
  <c r="H870" i="169"/>
  <c r="O870" i="169" s="1"/>
  <c r="S869" i="169"/>
  <c r="O869" i="169"/>
  <c r="M869" i="169"/>
  <c r="K869" i="169"/>
  <c r="H869" i="169"/>
  <c r="S868" i="169"/>
  <c r="H868" i="169"/>
  <c r="S867" i="169"/>
  <c r="O867" i="169"/>
  <c r="M867" i="169"/>
  <c r="K867" i="169"/>
  <c r="H867" i="169"/>
  <c r="S866" i="169"/>
  <c r="O866" i="169"/>
  <c r="M866" i="169"/>
  <c r="K866" i="169"/>
  <c r="H866" i="169"/>
  <c r="S865" i="169"/>
  <c r="J865" i="169"/>
  <c r="J866" i="169" s="1"/>
  <c r="J867" i="169" s="1"/>
  <c r="J868" i="169" s="1"/>
  <c r="J869" i="169" s="1"/>
  <c r="J870" i="169" s="1"/>
  <c r="J871" i="169" s="1"/>
  <c r="J872" i="169" s="1"/>
  <c r="J873" i="169" s="1"/>
  <c r="H865" i="169"/>
  <c r="S864" i="169"/>
  <c r="J864" i="169"/>
  <c r="H864" i="169"/>
  <c r="O864" i="169" s="1"/>
  <c r="S863" i="169"/>
  <c r="Q863" i="169"/>
  <c r="O863" i="169"/>
  <c r="M863" i="169"/>
  <c r="K863" i="169"/>
  <c r="H863" i="169"/>
  <c r="S862" i="169"/>
  <c r="Q862" i="169"/>
  <c r="O862" i="169"/>
  <c r="M862" i="169"/>
  <c r="K862" i="169"/>
  <c r="H862" i="169"/>
  <c r="S861" i="169"/>
  <c r="Q861" i="169"/>
  <c r="H861" i="169"/>
  <c r="S860" i="169"/>
  <c r="Q860" i="169"/>
  <c r="H860" i="169"/>
  <c r="O860" i="169" s="1"/>
  <c r="S859" i="169"/>
  <c r="O859" i="169"/>
  <c r="M859" i="169"/>
  <c r="K859" i="169"/>
  <c r="H859" i="169"/>
  <c r="S858" i="169"/>
  <c r="H858" i="169"/>
  <c r="K858" i="169" s="1"/>
  <c r="S857" i="169"/>
  <c r="O857" i="169"/>
  <c r="H857" i="169"/>
  <c r="M857" i="169" s="1"/>
  <c r="S856" i="169"/>
  <c r="O856" i="169"/>
  <c r="M856" i="169"/>
  <c r="K856" i="169"/>
  <c r="H856" i="169"/>
  <c r="S855" i="169"/>
  <c r="H855" i="169"/>
  <c r="S854" i="169"/>
  <c r="Q854" i="169"/>
  <c r="O854" i="169"/>
  <c r="H854" i="169"/>
  <c r="M854" i="169" s="1"/>
  <c r="S853" i="169"/>
  <c r="Q853" i="169"/>
  <c r="O853" i="169"/>
  <c r="M853" i="169"/>
  <c r="K853" i="169"/>
  <c r="H853" i="169"/>
  <c r="S852" i="169"/>
  <c r="Q852" i="169"/>
  <c r="O852" i="169"/>
  <c r="M852" i="169"/>
  <c r="K852" i="169"/>
  <c r="H852" i="169"/>
  <c r="S851" i="169"/>
  <c r="Q851" i="169"/>
  <c r="H851" i="169"/>
  <c r="O851" i="169" s="1"/>
  <c r="S850" i="169"/>
  <c r="M850" i="169"/>
  <c r="K850" i="169"/>
  <c r="H850" i="169"/>
  <c r="O850" i="169" s="1"/>
  <c r="S849" i="169"/>
  <c r="H849" i="169"/>
  <c r="O849" i="169" s="1"/>
  <c r="S848" i="169"/>
  <c r="M848" i="169"/>
  <c r="K848" i="169"/>
  <c r="H848" i="169"/>
  <c r="O848" i="169" s="1"/>
  <c r="S847" i="169"/>
  <c r="J847" i="169"/>
  <c r="J848" i="169" s="1"/>
  <c r="J849" i="169" s="1"/>
  <c r="J850" i="169" s="1"/>
  <c r="J851" i="169" s="1"/>
  <c r="J852" i="169" s="1"/>
  <c r="J853" i="169" s="1"/>
  <c r="J854" i="169" s="1"/>
  <c r="J855" i="169" s="1"/>
  <c r="J856" i="169" s="1"/>
  <c r="J857" i="169" s="1"/>
  <c r="J858" i="169" s="1"/>
  <c r="J859" i="169" s="1"/>
  <c r="J860" i="169" s="1"/>
  <c r="J861" i="169" s="1"/>
  <c r="J862" i="169" s="1"/>
  <c r="J863" i="169" s="1"/>
  <c r="H847" i="169"/>
  <c r="S846" i="169"/>
  <c r="M846" i="169"/>
  <c r="J846" i="169"/>
  <c r="H846" i="169"/>
  <c r="O846" i="169" s="1"/>
  <c r="S845" i="169"/>
  <c r="Q845" i="169"/>
  <c r="O845" i="169"/>
  <c r="M845" i="169"/>
  <c r="K845" i="169"/>
  <c r="H845" i="169"/>
  <c r="S844" i="169"/>
  <c r="Q844" i="169"/>
  <c r="O844" i="169"/>
  <c r="M844" i="169"/>
  <c r="K844" i="169"/>
  <c r="H844" i="169"/>
  <c r="S843" i="169"/>
  <c r="Q843" i="169"/>
  <c r="H843" i="169"/>
  <c r="S842" i="169"/>
  <c r="Q842" i="169"/>
  <c r="H842" i="169"/>
  <c r="S841" i="169"/>
  <c r="H841" i="169"/>
  <c r="S840" i="169"/>
  <c r="H840" i="169"/>
  <c r="S839" i="169"/>
  <c r="M839" i="169"/>
  <c r="H839" i="169"/>
  <c r="S838" i="169"/>
  <c r="H838" i="169"/>
  <c r="S837" i="169"/>
  <c r="H837" i="169"/>
  <c r="M837" i="169" s="1"/>
  <c r="S836" i="169"/>
  <c r="Q836" i="169"/>
  <c r="H836" i="169"/>
  <c r="S835" i="169"/>
  <c r="Q835" i="169"/>
  <c r="H835" i="169"/>
  <c r="S834" i="169"/>
  <c r="Q834" i="169"/>
  <c r="H834" i="169"/>
  <c r="O834" i="169" s="1"/>
  <c r="S833" i="169"/>
  <c r="Q833" i="169"/>
  <c r="M833" i="169"/>
  <c r="K833" i="169"/>
  <c r="H833" i="169"/>
  <c r="O833" i="169" s="1"/>
  <c r="S832" i="169"/>
  <c r="H832" i="169"/>
  <c r="S831" i="169"/>
  <c r="H831" i="169"/>
  <c r="S830" i="169"/>
  <c r="H830" i="169"/>
  <c r="O830" i="169" s="1"/>
  <c r="S829" i="169"/>
  <c r="H829" i="169"/>
  <c r="O829" i="169" s="1"/>
  <c r="S828" i="169"/>
  <c r="J828" i="169"/>
  <c r="J829" i="169" s="1"/>
  <c r="J830" i="169" s="1"/>
  <c r="J831" i="169" s="1"/>
  <c r="J832" i="169" s="1"/>
  <c r="J833" i="169" s="1"/>
  <c r="J834" i="169" s="1"/>
  <c r="J835" i="169" s="1"/>
  <c r="J836" i="169" s="1"/>
  <c r="J837" i="169" s="1"/>
  <c r="J838" i="169" s="1"/>
  <c r="J839" i="169" s="1"/>
  <c r="J840" i="169" s="1"/>
  <c r="J841" i="169" s="1"/>
  <c r="J842" i="169" s="1"/>
  <c r="J843" i="169" s="1"/>
  <c r="J844" i="169" s="1"/>
  <c r="J845" i="169" s="1"/>
  <c r="H828" i="169"/>
  <c r="S827" i="169"/>
  <c r="Q827" i="169"/>
  <c r="O827" i="169"/>
  <c r="H827" i="169"/>
  <c r="M827" i="169" s="1"/>
  <c r="S826" i="169"/>
  <c r="Q826" i="169"/>
  <c r="O826" i="169"/>
  <c r="M826" i="169"/>
  <c r="K826" i="169"/>
  <c r="H826" i="169"/>
  <c r="S825" i="169"/>
  <c r="Q825" i="169"/>
  <c r="O825" i="169"/>
  <c r="M825" i="169"/>
  <c r="K825" i="169"/>
  <c r="H825" i="169"/>
  <c r="S824" i="169"/>
  <c r="Q824" i="169"/>
  <c r="H824" i="169"/>
  <c r="S823" i="169"/>
  <c r="O823" i="169"/>
  <c r="M823" i="169"/>
  <c r="H823" i="169"/>
  <c r="K823" i="169" s="1"/>
  <c r="S822" i="169"/>
  <c r="O822" i="169"/>
  <c r="M822" i="169"/>
  <c r="K822" i="169"/>
  <c r="H822" i="169"/>
  <c r="S821" i="169"/>
  <c r="H821" i="169"/>
  <c r="O821" i="169" s="1"/>
  <c r="S820" i="169"/>
  <c r="O820" i="169"/>
  <c r="M820" i="169"/>
  <c r="K820" i="169"/>
  <c r="H820" i="169"/>
  <c r="S819" i="169"/>
  <c r="O819" i="169"/>
  <c r="M819" i="169"/>
  <c r="K819" i="169"/>
  <c r="J819" i="169"/>
  <c r="J820" i="169" s="1"/>
  <c r="J821" i="169" s="1"/>
  <c r="J822" i="169" s="1"/>
  <c r="J823" i="169" s="1"/>
  <c r="J824" i="169" s="1"/>
  <c r="J825" i="169" s="1"/>
  <c r="J826" i="169" s="1"/>
  <c r="J827" i="169" s="1"/>
  <c r="H819" i="169"/>
  <c r="S818" i="169"/>
  <c r="Q818" i="169"/>
  <c r="H818" i="169"/>
  <c r="S817" i="169"/>
  <c r="Q817" i="169"/>
  <c r="H817" i="169"/>
  <c r="O817" i="169" s="1"/>
  <c r="S816" i="169"/>
  <c r="Q816" i="169"/>
  <c r="O816" i="169"/>
  <c r="M816" i="169"/>
  <c r="H816" i="169"/>
  <c r="K816" i="169" s="1"/>
  <c r="S815" i="169"/>
  <c r="Q815" i="169"/>
  <c r="H815" i="169"/>
  <c r="S814" i="169"/>
  <c r="O814" i="169"/>
  <c r="H814" i="169"/>
  <c r="M814" i="169" s="1"/>
  <c r="S813" i="169"/>
  <c r="O813" i="169"/>
  <c r="H813" i="169"/>
  <c r="M813" i="169" s="1"/>
  <c r="S812" i="169"/>
  <c r="H812" i="169"/>
  <c r="O812" i="169" s="1"/>
  <c r="S811" i="169"/>
  <c r="H811" i="169"/>
  <c r="S810" i="169"/>
  <c r="J810" i="169"/>
  <c r="J811" i="169" s="1"/>
  <c r="J812" i="169" s="1"/>
  <c r="J813" i="169" s="1"/>
  <c r="J814" i="169" s="1"/>
  <c r="J815" i="169" s="1"/>
  <c r="J816" i="169" s="1"/>
  <c r="J817" i="169" s="1"/>
  <c r="J818" i="169" s="1"/>
  <c r="H810" i="169"/>
  <c r="O810" i="169" s="1"/>
  <c r="S809" i="169"/>
  <c r="Q809" i="169"/>
  <c r="H809" i="169"/>
  <c r="S808" i="169"/>
  <c r="Q808" i="169"/>
  <c r="H808" i="169"/>
  <c r="S807" i="169"/>
  <c r="Q807" i="169"/>
  <c r="H807" i="169"/>
  <c r="K807" i="169" s="1"/>
  <c r="S806" i="169"/>
  <c r="Q806" i="169"/>
  <c r="H806" i="169"/>
  <c r="O806" i="169" s="1"/>
  <c r="S805" i="169"/>
  <c r="O805" i="169"/>
  <c r="M805" i="169"/>
  <c r="K805" i="169"/>
  <c r="H805" i="169"/>
  <c r="S804" i="169"/>
  <c r="O804" i="169"/>
  <c r="M804" i="169"/>
  <c r="K804" i="169"/>
  <c r="H804" i="169"/>
  <c r="S803" i="169"/>
  <c r="H803" i="169"/>
  <c r="O803" i="169" s="1"/>
  <c r="S802" i="169"/>
  <c r="O802" i="169"/>
  <c r="M802" i="169"/>
  <c r="K802" i="169"/>
  <c r="H802" i="169"/>
  <c r="S801" i="169"/>
  <c r="K801" i="169"/>
  <c r="H801" i="169"/>
  <c r="S800" i="169"/>
  <c r="Q800" i="169"/>
  <c r="H800" i="169"/>
  <c r="O800" i="169" s="1"/>
  <c r="S799" i="169"/>
  <c r="Q799" i="169"/>
  <c r="O799" i="169"/>
  <c r="M799" i="169"/>
  <c r="H799" i="169"/>
  <c r="K799" i="169" s="1"/>
  <c r="S798" i="169"/>
  <c r="Q798" i="169"/>
  <c r="H798" i="169"/>
  <c r="O798" i="169" s="1"/>
  <c r="S797" i="169"/>
  <c r="Q797" i="169"/>
  <c r="M797" i="169"/>
  <c r="H797" i="169"/>
  <c r="K797" i="169" s="1"/>
  <c r="S796" i="169"/>
  <c r="H796" i="169"/>
  <c r="S795" i="169"/>
  <c r="O795" i="169"/>
  <c r="M795" i="169"/>
  <c r="H795" i="169"/>
  <c r="K795" i="169" s="1"/>
  <c r="S794" i="169"/>
  <c r="H794" i="169"/>
  <c r="K794" i="169" s="1"/>
  <c r="S793" i="169"/>
  <c r="H793" i="169"/>
  <c r="S792" i="169"/>
  <c r="J792" i="169"/>
  <c r="J793" i="169" s="1"/>
  <c r="J794" i="169" s="1"/>
  <c r="J795" i="169" s="1"/>
  <c r="J796" i="169" s="1"/>
  <c r="J797" i="169" s="1"/>
  <c r="J798" i="169" s="1"/>
  <c r="J799" i="169" s="1"/>
  <c r="J800" i="169" s="1"/>
  <c r="J801" i="169" s="1"/>
  <c r="J802" i="169" s="1"/>
  <c r="J803" i="169" s="1"/>
  <c r="J804" i="169" s="1"/>
  <c r="J805" i="169" s="1"/>
  <c r="J806" i="169" s="1"/>
  <c r="J807" i="169" s="1"/>
  <c r="J808" i="169" s="1"/>
  <c r="J809" i="169" s="1"/>
  <c r="H792" i="169"/>
  <c r="S791" i="169"/>
  <c r="Q791" i="169"/>
  <c r="H791" i="169"/>
  <c r="S790" i="169"/>
  <c r="Q790" i="169"/>
  <c r="H790" i="169"/>
  <c r="S789" i="169"/>
  <c r="Q789" i="169"/>
  <c r="H789" i="169"/>
  <c r="K789" i="169" s="1"/>
  <c r="S788" i="169"/>
  <c r="Q788" i="169"/>
  <c r="H788" i="169"/>
  <c r="O788" i="169" s="1"/>
  <c r="S787" i="169"/>
  <c r="H787" i="169"/>
  <c r="O787" i="169" s="1"/>
  <c r="S786" i="169"/>
  <c r="M786" i="169"/>
  <c r="H786" i="169"/>
  <c r="O786" i="169" s="1"/>
  <c r="S785" i="169"/>
  <c r="H785" i="169"/>
  <c r="O785" i="169" s="1"/>
  <c r="S784" i="169"/>
  <c r="M784" i="169"/>
  <c r="H784" i="169"/>
  <c r="O784" i="169" s="1"/>
  <c r="S783" i="169"/>
  <c r="H783" i="169"/>
  <c r="M783" i="169" s="1"/>
  <c r="S782" i="169"/>
  <c r="Q782" i="169"/>
  <c r="O782" i="169"/>
  <c r="M782" i="169"/>
  <c r="K782" i="169"/>
  <c r="H782" i="169"/>
  <c r="S781" i="169"/>
  <c r="Q781" i="169"/>
  <c r="H781" i="169"/>
  <c r="M781" i="169" s="1"/>
  <c r="S780" i="169"/>
  <c r="Q780" i="169"/>
  <c r="O780" i="169"/>
  <c r="H780" i="169"/>
  <c r="M780" i="169" s="1"/>
  <c r="S779" i="169"/>
  <c r="Q779" i="169"/>
  <c r="H779" i="169"/>
  <c r="M779" i="169" s="1"/>
  <c r="S778" i="169"/>
  <c r="M778" i="169"/>
  <c r="H778" i="169"/>
  <c r="S777" i="169"/>
  <c r="M777" i="169"/>
  <c r="H777" i="169"/>
  <c r="S776" i="169"/>
  <c r="H776" i="169"/>
  <c r="M776" i="169" s="1"/>
  <c r="S775" i="169"/>
  <c r="M775" i="169"/>
  <c r="H775" i="169"/>
  <c r="S774" i="169"/>
  <c r="J774" i="169"/>
  <c r="J775" i="169" s="1"/>
  <c r="J776" i="169" s="1"/>
  <c r="J777" i="169" s="1"/>
  <c r="J778" i="169" s="1"/>
  <c r="J779" i="169" s="1"/>
  <c r="J780" i="169" s="1"/>
  <c r="J781" i="169" s="1"/>
  <c r="J782" i="169" s="1"/>
  <c r="J783" i="169" s="1"/>
  <c r="J784" i="169" s="1"/>
  <c r="J785" i="169" s="1"/>
  <c r="J786" i="169" s="1"/>
  <c r="J787" i="169" s="1"/>
  <c r="J788" i="169" s="1"/>
  <c r="J789" i="169" s="1"/>
  <c r="J790" i="169" s="1"/>
  <c r="J791" i="169" s="1"/>
  <c r="H774" i="169"/>
  <c r="S773" i="169"/>
  <c r="H773" i="169"/>
  <c r="O773" i="169" s="1"/>
  <c r="S772" i="169"/>
  <c r="H772" i="169"/>
  <c r="S771" i="169"/>
  <c r="H771" i="169"/>
  <c r="S770" i="169"/>
  <c r="M770" i="169"/>
  <c r="K770" i="169"/>
  <c r="H770" i="169"/>
  <c r="O770" i="169" s="1"/>
  <c r="S769" i="169"/>
  <c r="H769" i="169"/>
  <c r="O769" i="169" s="1"/>
  <c r="S768" i="169"/>
  <c r="H768" i="169"/>
  <c r="S767" i="169"/>
  <c r="H767" i="169"/>
  <c r="O767" i="169" s="1"/>
  <c r="S766" i="169"/>
  <c r="O766" i="169"/>
  <c r="H766" i="169"/>
  <c r="M766" i="169" s="1"/>
  <c r="S765" i="169"/>
  <c r="O765" i="169"/>
  <c r="K765" i="169"/>
  <c r="J765" i="169"/>
  <c r="J766" i="169" s="1"/>
  <c r="J767" i="169" s="1"/>
  <c r="J768" i="169" s="1"/>
  <c r="J769" i="169" s="1"/>
  <c r="J770" i="169" s="1"/>
  <c r="J771" i="169" s="1"/>
  <c r="J772" i="169" s="1"/>
  <c r="J773" i="169" s="1"/>
  <c r="H765" i="169"/>
  <c r="M765" i="169" s="1"/>
  <c r="S764" i="169"/>
  <c r="H764" i="169"/>
  <c r="K764" i="169" s="1"/>
  <c r="S763" i="169"/>
  <c r="M763" i="169"/>
  <c r="H763" i="169"/>
  <c r="K763" i="169" s="1"/>
  <c r="S762" i="169"/>
  <c r="H762" i="169"/>
  <c r="K762" i="169" s="1"/>
  <c r="S761" i="169"/>
  <c r="H761" i="169"/>
  <c r="S760" i="169"/>
  <c r="H760" i="169"/>
  <c r="K760" i="169" s="1"/>
  <c r="S759" i="169"/>
  <c r="M759" i="169"/>
  <c r="H759" i="169"/>
  <c r="K759" i="169" s="1"/>
  <c r="S758" i="169"/>
  <c r="H758" i="169"/>
  <c r="K758" i="169" s="1"/>
  <c r="S757" i="169"/>
  <c r="M757" i="169"/>
  <c r="H757" i="169"/>
  <c r="K757" i="169" s="1"/>
  <c r="S756" i="169"/>
  <c r="H756" i="169"/>
  <c r="K756" i="169" s="1"/>
  <c r="S755" i="169"/>
  <c r="M755" i="169"/>
  <c r="J755" i="169"/>
  <c r="J756" i="169" s="1"/>
  <c r="J757" i="169" s="1"/>
  <c r="J758" i="169" s="1"/>
  <c r="J759" i="169" s="1"/>
  <c r="J760" i="169" s="1"/>
  <c r="J761" i="169" s="1"/>
  <c r="J762" i="169" s="1"/>
  <c r="J763" i="169" s="1"/>
  <c r="J764" i="169" s="1"/>
  <c r="H755" i="169"/>
  <c r="K755" i="169" s="1"/>
  <c r="S754" i="169"/>
  <c r="Q754" i="169"/>
  <c r="H754" i="169"/>
  <c r="S753" i="169"/>
  <c r="Q753" i="169"/>
  <c r="H753" i="169"/>
  <c r="S752" i="169"/>
  <c r="Q752" i="169"/>
  <c r="K752" i="169"/>
  <c r="H752" i="169"/>
  <c r="O752" i="169" s="1"/>
  <c r="S751" i="169"/>
  <c r="Q751" i="169"/>
  <c r="H751" i="169"/>
  <c r="S750" i="169"/>
  <c r="H750" i="169"/>
  <c r="S749" i="169"/>
  <c r="H749" i="169"/>
  <c r="S748" i="169"/>
  <c r="H748" i="169"/>
  <c r="K748" i="169" s="1"/>
  <c r="S747" i="169"/>
  <c r="H747" i="169"/>
  <c r="K747" i="169" s="1"/>
  <c r="S746" i="169"/>
  <c r="H746" i="169"/>
  <c r="S745" i="169"/>
  <c r="Q745" i="169"/>
  <c r="M745" i="169"/>
  <c r="K745" i="169"/>
  <c r="H745" i="169"/>
  <c r="O745" i="169" s="1"/>
  <c r="S744" i="169"/>
  <c r="Q744" i="169"/>
  <c r="H744" i="169"/>
  <c r="S743" i="169"/>
  <c r="Q743" i="169"/>
  <c r="O743" i="169"/>
  <c r="K743" i="169"/>
  <c r="H743" i="169"/>
  <c r="M743" i="169" s="1"/>
  <c r="S742" i="169"/>
  <c r="Q742" i="169"/>
  <c r="O742" i="169"/>
  <c r="M742" i="169"/>
  <c r="K742" i="169"/>
  <c r="H742" i="169"/>
  <c r="S741" i="169"/>
  <c r="H741" i="169"/>
  <c r="S740" i="169"/>
  <c r="O740" i="169"/>
  <c r="K740" i="169"/>
  <c r="H740" i="169"/>
  <c r="M740" i="169" s="1"/>
  <c r="S739" i="169"/>
  <c r="O739" i="169"/>
  <c r="M739" i="169"/>
  <c r="H739" i="169"/>
  <c r="K739" i="169" s="1"/>
  <c r="S738" i="169"/>
  <c r="M738" i="169"/>
  <c r="H738" i="169"/>
  <c r="K738" i="169" s="1"/>
  <c r="S737" i="169"/>
  <c r="M737" i="169"/>
  <c r="J737" i="169"/>
  <c r="J738" i="169" s="1"/>
  <c r="J739" i="169" s="1"/>
  <c r="J740" i="169" s="1"/>
  <c r="J741" i="169" s="1"/>
  <c r="J742" i="169" s="1"/>
  <c r="J743" i="169" s="1"/>
  <c r="J744" i="169" s="1"/>
  <c r="J745" i="169" s="1"/>
  <c r="J746" i="169" s="1"/>
  <c r="J747" i="169" s="1"/>
  <c r="J748" i="169" s="1"/>
  <c r="J749" i="169" s="1"/>
  <c r="J750" i="169" s="1"/>
  <c r="J751" i="169" s="1"/>
  <c r="J752" i="169" s="1"/>
  <c r="J753" i="169" s="1"/>
  <c r="J754" i="169" s="1"/>
  <c r="H737" i="169"/>
  <c r="K737" i="169" s="1"/>
  <c r="S736" i="169"/>
  <c r="Q736" i="169"/>
  <c r="O736" i="169"/>
  <c r="H736" i="169"/>
  <c r="M736" i="169" s="1"/>
  <c r="S735" i="169"/>
  <c r="Q735" i="169"/>
  <c r="H735" i="169"/>
  <c r="S734" i="169"/>
  <c r="Q734" i="169"/>
  <c r="H734" i="169"/>
  <c r="S733" i="169"/>
  <c r="Q733" i="169"/>
  <c r="O733" i="169"/>
  <c r="M733" i="169"/>
  <c r="K733" i="169"/>
  <c r="H733" i="169"/>
  <c r="S732" i="169"/>
  <c r="M732" i="169"/>
  <c r="H732" i="169"/>
  <c r="O732" i="169" s="1"/>
  <c r="S731" i="169"/>
  <c r="M731" i="169"/>
  <c r="H731" i="169"/>
  <c r="O731" i="169" s="1"/>
  <c r="S730" i="169"/>
  <c r="H730" i="169"/>
  <c r="O730" i="169" s="1"/>
  <c r="S729" i="169"/>
  <c r="M729" i="169"/>
  <c r="H729" i="169"/>
  <c r="O729" i="169" s="1"/>
  <c r="S728" i="169"/>
  <c r="H728" i="169"/>
  <c r="O728" i="169" s="1"/>
  <c r="S727" i="169"/>
  <c r="Q727" i="169"/>
  <c r="M727" i="169"/>
  <c r="H727" i="169"/>
  <c r="O727" i="169" s="1"/>
  <c r="S726" i="169"/>
  <c r="Q726" i="169"/>
  <c r="O726" i="169"/>
  <c r="M726" i="169"/>
  <c r="H726" i="169"/>
  <c r="K726" i="169" s="1"/>
  <c r="S725" i="169"/>
  <c r="Q725" i="169"/>
  <c r="H725" i="169"/>
  <c r="K725" i="169" s="1"/>
  <c r="S724" i="169"/>
  <c r="Q724" i="169"/>
  <c r="H724" i="169"/>
  <c r="M724" i="169" s="1"/>
  <c r="S723" i="169"/>
  <c r="H723" i="169"/>
  <c r="S722" i="169"/>
  <c r="H722" i="169"/>
  <c r="M722" i="169" s="1"/>
  <c r="S721" i="169"/>
  <c r="O721" i="169"/>
  <c r="H721" i="169"/>
  <c r="M721" i="169" s="1"/>
  <c r="S720" i="169"/>
  <c r="H720" i="169"/>
  <c r="M720" i="169" s="1"/>
  <c r="S719" i="169"/>
  <c r="O719" i="169"/>
  <c r="J719" i="169"/>
  <c r="J720" i="169" s="1"/>
  <c r="J721" i="169" s="1"/>
  <c r="J722" i="169" s="1"/>
  <c r="J723" i="169" s="1"/>
  <c r="J724" i="169" s="1"/>
  <c r="J725" i="169" s="1"/>
  <c r="J726" i="169" s="1"/>
  <c r="J727" i="169" s="1"/>
  <c r="J728" i="169" s="1"/>
  <c r="J729" i="169" s="1"/>
  <c r="J730" i="169" s="1"/>
  <c r="J731" i="169" s="1"/>
  <c r="J732" i="169" s="1"/>
  <c r="J733" i="169" s="1"/>
  <c r="J734" i="169" s="1"/>
  <c r="J735" i="169" s="1"/>
  <c r="J736" i="169" s="1"/>
  <c r="H719" i="169"/>
  <c r="K719" i="169" s="1"/>
  <c r="S718" i="169"/>
  <c r="Q718" i="169"/>
  <c r="H718" i="169"/>
  <c r="S717" i="169"/>
  <c r="Q717" i="169"/>
  <c r="H717" i="169"/>
  <c r="O717" i="169" s="1"/>
  <c r="S716" i="169"/>
  <c r="Q716" i="169"/>
  <c r="H716" i="169"/>
  <c r="S715" i="169"/>
  <c r="Q715" i="169"/>
  <c r="H715" i="169"/>
  <c r="O715" i="169" s="1"/>
  <c r="S714" i="169"/>
  <c r="K714" i="169"/>
  <c r="H714" i="169"/>
  <c r="O714" i="169" s="1"/>
  <c r="S713" i="169"/>
  <c r="K713" i="169"/>
  <c r="H713" i="169"/>
  <c r="O713" i="169" s="1"/>
  <c r="S712" i="169"/>
  <c r="K712" i="169"/>
  <c r="H712" i="169"/>
  <c r="O712" i="169" s="1"/>
  <c r="S711" i="169"/>
  <c r="H711" i="169"/>
  <c r="O711" i="169" s="1"/>
  <c r="S710" i="169"/>
  <c r="K710" i="169"/>
  <c r="H710" i="169"/>
  <c r="O710" i="169" s="1"/>
  <c r="S709" i="169"/>
  <c r="Q709" i="169"/>
  <c r="H709" i="169"/>
  <c r="K709" i="169" s="1"/>
  <c r="S708" i="169"/>
  <c r="Q708" i="169"/>
  <c r="O708" i="169"/>
  <c r="K708" i="169"/>
  <c r="H708" i="169"/>
  <c r="M708" i="169" s="1"/>
  <c r="S707" i="169"/>
  <c r="Q707" i="169"/>
  <c r="H707" i="169"/>
  <c r="S706" i="169"/>
  <c r="Q706" i="169"/>
  <c r="M706" i="169"/>
  <c r="H706" i="169"/>
  <c r="K706" i="169" s="1"/>
  <c r="S705" i="169"/>
  <c r="O705" i="169"/>
  <c r="M705" i="169"/>
  <c r="H705" i="169"/>
  <c r="K705" i="169" s="1"/>
  <c r="S704" i="169"/>
  <c r="M704" i="169"/>
  <c r="H704" i="169"/>
  <c r="K704" i="169" s="1"/>
  <c r="S703" i="169"/>
  <c r="O703" i="169"/>
  <c r="M703" i="169"/>
  <c r="H703" i="169"/>
  <c r="K703" i="169" s="1"/>
  <c r="S702" i="169"/>
  <c r="M702" i="169"/>
  <c r="H702" i="169"/>
  <c r="K702" i="169" s="1"/>
  <c r="S701" i="169"/>
  <c r="M701" i="169"/>
  <c r="K701" i="169"/>
  <c r="J701" i="169"/>
  <c r="J702" i="169" s="1"/>
  <c r="J703" i="169" s="1"/>
  <c r="J704" i="169" s="1"/>
  <c r="J705" i="169" s="1"/>
  <c r="J706" i="169" s="1"/>
  <c r="J707" i="169" s="1"/>
  <c r="J708" i="169" s="1"/>
  <c r="J709" i="169" s="1"/>
  <c r="J710" i="169" s="1"/>
  <c r="J711" i="169" s="1"/>
  <c r="J712" i="169" s="1"/>
  <c r="J713" i="169" s="1"/>
  <c r="J714" i="169" s="1"/>
  <c r="J715" i="169" s="1"/>
  <c r="J716" i="169" s="1"/>
  <c r="J717" i="169" s="1"/>
  <c r="J718" i="169" s="1"/>
  <c r="H701" i="169"/>
  <c r="O701" i="169" s="1"/>
  <c r="S700" i="169"/>
  <c r="Q700" i="169"/>
  <c r="H700" i="169"/>
  <c r="O700" i="169" s="1"/>
  <c r="S699" i="169"/>
  <c r="Q699" i="169"/>
  <c r="O699" i="169"/>
  <c r="M699" i="169"/>
  <c r="K699" i="169"/>
  <c r="H699" i="169"/>
  <c r="S698" i="169"/>
  <c r="Q698" i="169"/>
  <c r="K698" i="169"/>
  <c r="H698" i="169"/>
  <c r="S697" i="169"/>
  <c r="Q697" i="169"/>
  <c r="H697" i="169"/>
  <c r="O697" i="169" s="1"/>
  <c r="S696" i="169"/>
  <c r="H696" i="169"/>
  <c r="S695" i="169"/>
  <c r="H695" i="169"/>
  <c r="O695" i="169" s="1"/>
  <c r="S694" i="169"/>
  <c r="K694" i="169"/>
  <c r="H694" i="169"/>
  <c r="O694" i="169" s="1"/>
  <c r="S693" i="169"/>
  <c r="H693" i="169"/>
  <c r="O693" i="169" s="1"/>
  <c r="S692" i="169"/>
  <c r="K692" i="169"/>
  <c r="H692" i="169"/>
  <c r="O692" i="169" s="1"/>
  <c r="S691" i="169"/>
  <c r="Q691" i="169"/>
  <c r="H691" i="169"/>
  <c r="S690" i="169"/>
  <c r="Q690" i="169"/>
  <c r="K690" i="169"/>
  <c r="H690" i="169"/>
  <c r="M690" i="169" s="1"/>
  <c r="S689" i="169"/>
  <c r="Q689" i="169"/>
  <c r="M689" i="169"/>
  <c r="H689" i="169"/>
  <c r="O689" i="169" s="1"/>
  <c r="S688" i="169"/>
  <c r="Q688" i="169"/>
  <c r="H688" i="169"/>
  <c r="S687" i="169"/>
  <c r="O687" i="169"/>
  <c r="M687" i="169"/>
  <c r="H687" i="169"/>
  <c r="K687" i="169" s="1"/>
  <c r="S686" i="169"/>
  <c r="H686" i="169"/>
  <c r="S685" i="169"/>
  <c r="O685" i="169"/>
  <c r="M685" i="169"/>
  <c r="H685" i="169"/>
  <c r="K685" i="169" s="1"/>
  <c r="S684" i="169"/>
  <c r="H684" i="169"/>
  <c r="S683" i="169"/>
  <c r="M683" i="169"/>
  <c r="J683" i="169"/>
  <c r="J684" i="169" s="1"/>
  <c r="J685" i="169" s="1"/>
  <c r="J686" i="169" s="1"/>
  <c r="J687" i="169" s="1"/>
  <c r="J688" i="169" s="1"/>
  <c r="J689" i="169" s="1"/>
  <c r="J690" i="169" s="1"/>
  <c r="J691" i="169" s="1"/>
  <c r="J692" i="169" s="1"/>
  <c r="J693" i="169" s="1"/>
  <c r="J694" i="169" s="1"/>
  <c r="J695" i="169" s="1"/>
  <c r="J696" i="169" s="1"/>
  <c r="J697" i="169" s="1"/>
  <c r="J698" i="169" s="1"/>
  <c r="J699" i="169" s="1"/>
  <c r="J700" i="169" s="1"/>
  <c r="H683" i="169"/>
  <c r="K683" i="169" s="1"/>
  <c r="S682" i="169"/>
  <c r="Q682" i="169"/>
  <c r="H682" i="169"/>
  <c r="S681" i="169"/>
  <c r="Q681" i="169"/>
  <c r="M681" i="169"/>
  <c r="H681" i="169"/>
  <c r="O681" i="169" s="1"/>
  <c r="S680" i="169"/>
  <c r="Q680" i="169"/>
  <c r="H680" i="169"/>
  <c r="S679" i="169"/>
  <c r="Q679" i="169"/>
  <c r="K679" i="169"/>
  <c r="H679" i="169"/>
  <c r="O679" i="169" s="1"/>
  <c r="S678" i="169"/>
  <c r="H678" i="169"/>
  <c r="O678" i="169" s="1"/>
  <c r="S677" i="169"/>
  <c r="K677" i="169"/>
  <c r="H677" i="169"/>
  <c r="O677" i="169" s="1"/>
  <c r="S676" i="169"/>
  <c r="H676" i="169"/>
  <c r="O676" i="169" s="1"/>
  <c r="S675" i="169"/>
  <c r="H675" i="169"/>
  <c r="K675" i="169" s="1"/>
  <c r="S674" i="169"/>
  <c r="O674" i="169"/>
  <c r="H674" i="169"/>
  <c r="M674" i="169" s="1"/>
  <c r="S673" i="169"/>
  <c r="Q673" i="169"/>
  <c r="H673" i="169"/>
  <c r="O673" i="169" s="1"/>
  <c r="S672" i="169"/>
  <c r="Q672" i="169"/>
  <c r="K672" i="169"/>
  <c r="H672" i="169"/>
  <c r="M672" i="169" s="1"/>
  <c r="S671" i="169"/>
  <c r="Q671" i="169"/>
  <c r="M671" i="169"/>
  <c r="H671" i="169"/>
  <c r="K671" i="169" s="1"/>
  <c r="S670" i="169"/>
  <c r="Q670" i="169"/>
  <c r="H670" i="169"/>
  <c r="S669" i="169"/>
  <c r="M669" i="169"/>
  <c r="H669" i="169"/>
  <c r="O669" i="169" s="1"/>
  <c r="S668" i="169"/>
  <c r="O668" i="169"/>
  <c r="M668" i="169"/>
  <c r="K668" i="169"/>
  <c r="H668" i="169"/>
  <c r="S667" i="169"/>
  <c r="M667" i="169"/>
  <c r="H667" i="169"/>
  <c r="O667" i="169" s="1"/>
  <c r="S666" i="169"/>
  <c r="O666" i="169"/>
  <c r="H666" i="169"/>
  <c r="K666" i="169" s="1"/>
  <c r="S665" i="169"/>
  <c r="J665" i="169"/>
  <c r="J666" i="169" s="1"/>
  <c r="J667" i="169" s="1"/>
  <c r="J668" i="169" s="1"/>
  <c r="J669" i="169" s="1"/>
  <c r="J670" i="169" s="1"/>
  <c r="J671" i="169" s="1"/>
  <c r="J672" i="169" s="1"/>
  <c r="J673" i="169" s="1"/>
  <c r="J674" i="169" s="1"/>
  <c r="J675" i="169" s="1"/>
  <c r="J676" i="169" s="1"/>
  <c r="J677" i="169" s="1"/>
  <c r="J678" i="169" s="1"/>
  <c r="J679" i="169" s="1"/>
  <c r="J680" i="169" s="1"/>
  <c r="J681" i="169" s="1"/>
  <c r="J682" i="169" s="1"/>
  <c r="H665" i="169"/>
  <c r="S664" i="169"/>
  <c r="H664" i="169"/>
  <c r="M664" i="169" s="1"/>
  <c r="S663" i="169"/>
  <c r="O663" i="169"/>
  <c r="H663" i="169"/>
  <c r="M663" i="169" s="1"/>
  <c r="S662" i="169"/>
  <c r="H662" i="169"/>
  <c r="M662" i="169" s="1"/>
  <c r="S661" i="169"/>
  <c r="O661" i="169"/>
  <c r="H661" i="169"/>
  <c r="M661" i="169" s="1"/>
  <c r="S660" i="169"/>
  <c r="H660" i="169"/>
  <c r="S659" i="169"/>
  <c r="H659" i="169"/>
  <c r="S658" i="169"/>
  <c r="H658" i="169"/>
  <c r="S657" i="169"/>
  <c r="H657" i="169"/>
  <c r="O657" i="169" s="1"/>
  <c r="S656" i="169"/>
  <c r="J656" i="169"/>
  <c r="J657" i="169" s="1"/>
  <c r="J658" i="169" s="1"/>
  <c r="J659" i="169" s="1"/>
  <c r="J660" i="169" s="1"/>
  <c r="J661" i="169" s="1"/>
  <c r="J662" i="169" s="1"/>
  <c r="J663" i="169" s="1"/>
  <c r="J664" i="169" s="1"/>
  <c r="H656" i="169"/>
  <c r="S655" i="169"/>
  <c r="H655" i="169"/>
  <c r="S654" i="169"/>
  <c r="H654" i="169"/>
  <c r="S653" i="169"/>
  <c r="H653" i="169"/>
  <c r="S652" i="169"/>
  <c r="H652" i="169"/>
  <c r="S651" i="169"/>
  <c r="H651" i="169"/>
  <c r="S650" i="169"/>
  <c r="H650" i="169"/>
  <c r="O650" i="169" s="1"/>
  <c r="S649" i="169"/>
  <c r="H649" i="169"/>
  <c r="O649" i="169" s="1"/>
  <c r="S648" i="169"/>
  <c r="H648" i="169"/>
  <c r="S647" i="169"/>
  <c r="H647" i="169"/>
  <c r="O647" i="169" s="1"/>
  <c r="S646" i="169"/>
  <c r="J646" i="169"/>
  <c r="J647" i="169" s="1"/>
  <c r="J648" i="169" s="1"/>
  <c r="J649" i="169" s="1"/>
  <c r="J650" i="169" s="1"/>
  <c r="J651" i="169" s="1"/>
  <c r="J652" i="169" s="1"/>
  <c r="J653" i="169" s="1"/>
  <c r="J654" i="169" s="1"/>
  <c r="J655" i="169" s="1"/>
  <c r="H646" i="169"/>
  <c r="S645" i="169"/>
  <c r="Q645" i="169"/>
  <c r="H645" i="169"/>
  <c r="S644" i="169"/>
  <c r="Q644" i="169"/>
  <c r="H644" i="169"/>
  <c r="O644" i="169" s="1"/>
  <c r="S643" i="169"/>
  <c r="Q643" i="169"/>
  <c r="M643" i="169"/>
  <c r="H643" i="169"/>
  <c r="O643" i="169" s="1"/>
  <c r="S642" i="169"/>
  <c r="Q642" i="169"/>
  <c r="O642" i="169"/>
  <c r="M642" i="169"/>
  <c r="H642" i="169"/>
  <c r="K642" i="169" s="1"/>
  <c r="S641" i="169"/>
  <c r="H641" i="169"/>
  <c r="S640" i="169"/>
  <c r="H640" i="169"/>
  <c r="O640" i="169" s="1"/>
  <c r="S639" i="169"/>
  <c r="M639" i="169"/>
  <c r="H639" i="169"/>
  <c r="K639" i="169" s="1"/>
  <c r="S638" i="169"/>
  <c r="H638" i="169"/>
  <c r="S637" i="169"/>
  <c r="H637" i="169"/>
  <c r="S636" i="169"/>
  <c r="Q636" i="169"/>
  <c r="O636" i="169"/>
  <c r="M636" i="169"/>
  <c r="K636" i="169"/>
  <c r="H636" i="169"/>
  <c r="S635" i="169"/>
  <c r="Q635" i="169"/>
  <c r="H635" i="169"/>
  <c r="S634" i="169"/>
  <c r="Q634" i="169"/>
  <c r="K634" i="169"/>
  <c r="H634" i="169"/>
  <c r="M634" i="169" s="1"/>
  <c r="S633" i="169"/>
  <c r="Q633" i="169"/>
  <c r="M633" i="169"/>
  <c r="H633" i="169"/>
  <c r="O633" i="169" s="1"/>
  <c r="S632" i="169"/>
  <c r="H632" i="169"/>
  <c r="O632" i="169" s="1"/>
  <c r="S631" i="169"/>
  <c r="H631" i="169"/>
  <c r="S630" i="169"/>
  <c r="H630" i="169"/>
  <c r="O630" i="169" s="1"/>
  <c r="S629" i="169"/>
  <c r="M629" i="169"/>
  <c r="H629" i="169"/>
  <c r="O629" i="169" s="1"/>
  <c r="S628" i="169"/>
  <c r="M628" i="169"/>
  <c r="J628" i="169"/>
  <c r="J629" i="169" s="1"/>
  <c r="J630" i="169" s="1"/>
  <c r="J631" i="169" s="1"/>
  <c r="J632" i="169" s="1"/>
  <c r="J633" i="169" s="1"/>
  <c r="J634" i="169" s="1"/>
  <c r="J635" i="169" s="1"/>
  <c r="J636" i="169" s="1"/>
  <c r="J637" i="169" s="1"/>
  <c r="J638" i="169" s="1"/>
  <c r="J639" i="169" s="1"/>
  <c r="J640" i="169" s="1"/>
  <c r="J641" i="169" s="1"/>
  <c r="J642" i="169" s="1"/>
  <c r="J643" i="169" s="1"/>
  <c r="J644" i="169" s="1"/>
  <c r="J645" i="169" s="1"/>
  <c r="H628" i="169"/>
  <c r="O628" i="169" s="1"/>
  <c r="S627" i="169"/>
  <c r="Q627" i="169"/>
  <c r="O627" i="169"/>
  <c r="H627" i="169"/>
  <c r="M627" i="169" s="1"/>
  <c r="S626" i="169"/>
  <c r="Q626" i="169"/>
  <c r="H626" i="169"/>
  <c r="S625" i="169"/>
  <c r="Q625" i="169"/>
  <c r="K625" i="169"/>
  <c r="H625" i="169"/>
  <c r="M625" i="169" s="1"/>
  <c r="S624" i="169"/>
  <c r="Q624" i="169"/>
  <c r="H624" i="169"/>
  <c r="S623" i="169"/>
  <c r="H623" i="169"/>
  <c r="S622" i="169"/>
  <c r="H622" i="169"/>
  <c r="S621" i="169"/>
  <c r="H621" i="169"/>
  <c r="S620" i="169"/>
  <c r="H620" i="169"/>
  <c r="S619" i="169"/>
  <c r="H619" i="169"/>
  <c r="S618" i="169"/>
  <c r="Q618" i="169"/>
  <c r="O618" i="169"/>
  <c r="M618" i="169"/>
  <c r="K618" i="169"/>
  <c r="H618" i="169"/>
  <c r="S617" i="169"/>
  <c r="Q617" i="169"/>
  <c r="M617" i="169"/>
  <c r="H617" i="169"/>
  <c r="K617" i="169" s="1"/>
  <c r="S616" i="169"/>
  <c r="Q616" i="169"/>
  <c r="O616" i="169"/>
  <c r="K616" i="169"/>
  <c r="H616" i="169"/>
  <c r="M616" i="169" s="1"/>
  <c r="S615" i="169"/>
  <c r="Q615" i="169"/>
  <c r="H615" i="169"/>
  <c r="S614" i="169"/>
  <c r="H614" i="169"/>
  <c r="O614" i="169" s="1"/>
  <c r="S613" i="169"/>
  <c r="M613" i="169"/>
  <c r="H613" i="169"/>
  <c r="O613" i="169" s="1"/>
  <c r="S612" i="169"/>
  <c r="M612" i="169"/>
  <c r="H612" i="169"/>
  <c r="O612" i="169" s="1"/>
  <c r="S611" i="169"/>
  <c r="M611" i="169"/>
  <c r="H611" i="169"/>
  <c r="O611" i="169" s="1"/>
  <c r="S610" i="169"/>
  <c r="J610" i="169"/>
  <c r="J611" i="169" s="1"/>
  <c r="J612" i="169" s="1"/>
  <c r="J613" i="169" s="1"/>
  <c r="J614" i="169" s="1"/>
  <c r="J615" i="169" s="1"/>
  <c r="J616" i="169" s="1"/>
  <c r="J617" i="169" s="1"/>
  <c r="J618" i="169" s="1"/>
  <c r="J619" i="169" s="1"/>
  <c r="J620" i="169" s="1"/>
  <c r="J621" i="169" s="1"/>
  <c r="J622" i="169" s="1"/>
  <c r="J623" i="169" s="1"/>
  <c r="J624" i="169" s="1"/>
  <c r="J625" i="169" s="1"/>
  <c r="J626" i="169" s="1"/>
  <c r="J627" i="169" s="1"/>
  <c r="H610" i="169"/>
  <c r="S609" i="169"/>
  <c r="Q609" i="169"/>
  <c r="O609" i="169"/>
  <c r="H609" i="169"/>
  <c r="M609" i="169" s="1"/>
  <c r="S608" i="169"/>
  <c r="Q608" i="169"/>
  <c r="H608" i="169"/>
  <c r="S607" i="169"/>
  <c r="Q607" i="169"/>
  <c r="M607" i="169"/>
  <c r="H607" i="169"/>
  <c r="O607" i="169" s="1"/>
  <c r="S606" i="169"/>
  <c r="Q606" i="169"/>
  <c r="H606" i="169"/>
  <c r="S605" i="169"/>
  <c r="H605" i="169"/>
  <c r="S604" i="169"/>
  <c r="H604" i="169"/>
  <c r="S603" i="169"/>
  <c r="H603" i="169"/>
  <c r="S602" i="169"/>
  <c r="H602" i="169"/>
  <c r="M602" i="169" s="1"/>
  <c r="S601" i="169"/>
  <c r="M601" i="169"/>
  <c r="H601" i="169"/>
  <c r="S600" i="169"/>
  <c r="Q600" i="169"/>
  <c r="O600" i="169"/>
  <c r="M600" i="169"/>
  <c r="K600" i="169"/>
  <c r="H600" i="169"/>
  <c r="S599" i="169"/>
  <c r="Q599" i="169"/>
  <c r="M599" i="169"/>
  <c r="H599" i="169"/>
  <c r="K599" i="169" s="1"/>
  <c r="S598" i="169"/>
  <c r="Q598" i="169"/>
  <c r="O598" i="169"/>
  <c r="H598" i="169"/>
  <c r="M598" i="169" s="1"/>
  <c r="S597" i="169"/>
  <c r="Q597" i="169"/>
  <c r="H597" i="169"/>
  <c r="S596" i="169"/>
  <c r="H596" i="169"/>
  <c r="M596" i="169" s="1"/>
  <c r="S595" i="169"/>
  <c r="H595" i="169"/>
  <c r="S594" i="169"/>
  <c r="M594" i="169"/>
  <c r="H594" i="169"/>
  <c r="S593" i="169"/>
  <c r="H593" i="169"/>
  <c r="S592" i="169"/>
  <c r="J592" i="169"/>
  <c r="J593" i="169" s="1"/>
  <c r="J594" i="169" s="1"/>
  <c r="J595" i="169" s="1"/>
  <c r="J596" i="169" s="1"/>
  <c r="J597" i="169" s="1"/>
  <c r="J598" i="169" s="1"/>
  <c r="J599" i="169" s="1"/>
  <c r="J600" i="169" s="1"/>
  <c r="J601" i="169" s="1"/>
  <c r="J602" i="169" s="1"/>
  <c r="J603" i="169" s="1"/>
  <c r="J604" i="169" s="1"/>
  <c r="J605" i="169" s="1"/>
  <c r="J606" i="169" s="1"/>
  <c r="J607" i="169" s="1"/>
  <c r="J608" i="169" s="1"/>
  <c r="J609" i="169" s="1"/>
  <c r="H592" i="169"/>
  <c r="M592" i="169" s="1"/>
  <c r="S591" i="169"/>
  <c r="Q591" i="169"/>
  <c r="H591" i="169"/>
  <c r="S590" i="169"/>
  <c r="Q590" i="169"/>
  <c r="K590" i="169"/>
  <c r="H590" i="169"/>
  <c r="O590" i="169" s="1"/>
  <c r="S589" i="169"/>
  <c r="Q589" i="169"/>
  <c r="H589" i="169"/>
  <c r="S588" i="169"/>
  <c r="Q588" i="169"/>
  <c r="K588" i="169"/>
  <c r="H588" i="169"/>
  <c r="M588" i="169" s="1"/>
  <c r="S587" i="169"/>
  <c r="H587" i="169"/>
  <c r="O587" i="169" s="1"/>
  <c r="S586" i="169"/>
  <c r="K586" i="169"/>
  <c r="H586" i="169"/>
  <c r="O586" i="169" s="1"/>
  <c r="S585" i="169"/>
  <c r="H585" i="169"/>
  <c r="S584" i="169"/>
  <c r="H584" i="169"/>
  <c r="O584" i="169" s="1"/>
  <c r="S583" i="169"/>
  <c r="H583" i="169"/>
  <c r="O583" i="169" s="1"/>
  <c r="S582" i="169"/>
  <c r="Q582" i="169"/>
  <c r="O582" i="169"/>
  <c r="M582" i="169"/>
  <c r="H582" i="169"/>
  <c r="K582" i="169" s="1"/>
  <c r="S581" i="169"/>
  <c r="Q581" i="169"/>
  <c r="H581" i="169"/>
  <c r="O581" i="169" s="1"/>
  <c r="S580" i="169"/>
  <c r="Q580" i="169"/>
  <c r="M580" i="169"/>
  <c r="H580" i="169"/>
  <c r="O580" i="169" s="1"/>
  <c r="S579" i="169"/>
  <c r="Q579" i="169"/>
  <c r="K579" i="169"/>
  <c r="H579" i="169"/>
  <c r="O579" i="169" s="1"/>
  <c r="S578" i="169"/>
  <c r="K578" i="169"/>
  <c r="H578" i="169"/>
  <c r="O578" i="169" s="1"/>
  <c r="S577" i="169"/>
  <c r="K577" i="169"/>
  <c r="H577" i="169"/>
  <c r="O577" i="169" s="1"/>
  <c r="S576" i="169"/>
  <c r="K576" i="169"/>
  <c r="H576" i="169"/>
  <c r="O576" i="169" s="1"/>
  <c r="S575" i="169"/>
  <c r="K575" i="169"/>
  <c r="H575" i="169"/>
  <c r="O575" i="169" s="1"/>
  <c r="S574" i="169"/>
  <c r="J574" i="169"/>
  <c r="J575" i="169" s="1"/>
  <c r="J576" i="169" s="1"/>
  <c r="J577" i="169" s="1"/>
  <c r="J578" i="169" s="1"/>
  <c r="J579" i="169" s="1"/>
  <c r="J580" i="169" s="1"/>
  <c r="J581" i="169" s="1"/>
  <c r="J582" i="169" s="1"/>
  <c r="J583" i="169" s="1"/>
  <c r="J584" i="169" s="1"/>
  <c r="J585" i="169" s="1"/>
  <c r="J586" i="169" s="1"/>
  <c r="J587" i="169" s="1"/>
  <c r="J588" i="169" s="1"/>
  <c r="J589" i="169" s="1"/>
  <c r="J590" i="169" s="1"/>
  <c r="J591" i="169" s="1"/>
  <c r="H574" i="169"/>
  <c r="O574" i="169" s="1"/>
  <c r="S573" i="169"/>
  <c r="Q573" i="169"/>
  <c r="M573" i="169"/>
  <c r="H573" i="169"/>
  <c r="O573" i="169" s="1"/>
  <c r="S572" i="169"/>
  <c r="Q572" i="169"/>
  <c r="H572" i="169"/>
  <c r="S571" i="169"/>
  <c r="Q571" i="169"/>
  <c r="O571" i="169"/>
  <c r="H571" i="169"/>
  <c r="M571" i="169" s="1"/>
  <c r="S570" i="169"/>
  <c r="Q570" i="169"/>
  <c r="M570" i="169"/>
  <c r="K570" i="169"/>
  <c r="H570" i="169"/>
  <c r="O570" i="169" s="1"/>
  <c r="S569" i="169"/>
  <c r="H569" i="169"/>
  <c r="O569" i="169" s="1"/>
  <c r="S568" i="169"/>
  <c r="H568" i="169"/>
  <c r="S567" i="169"/>
  <c r="H567" i="169"/>
  <c r="O567" i="169" s="1"/>
  <c r="S566" i="169"/>
  <c r="M566" i="169"/>
  <c r="H566" i="169"/>
  <c r="O566" i="169" s="1"/>
  <c r="S565" i="169"/>
  <c r="M565" i="169"/>
  <c r="H565" i="169"/>
  <c r="O565" i="169" s="1"/>
  <c r="S564" i="169"/>
  <c r="Q564" i="169"/>
  <c r="H564" i="169"/>
  <c r="S563" i="169"/>
  <c r="Q563" i="169"/>
  <c r="H563" i="169"/>
  <c r="O563" i="169" s="1"/>
  <c r="S562" i="169"/>
  <c r="Q562" i="169"/>
  <c r="H562" i="169"/>
  <c r="O562" i="169" s="1"/>
  <c r="S561" i="169"/>
  <c r="Q561" i="169"/>
  <c r="K561" i="169"/>
  <c r="H561" i="169"/>
  <c r="O561" i="169" s="1"/>
  <c r="S560" i="169"/>
  <c r="K560" i="169"/>
  <c r="H560" i="169"/>
  <c r="O560" i="169" s="1"/>
  <c r="S559" i="169"/>
  <c r="K559" i="169"/>
  <c r="H559" i="169"/>
  <c r="O559" i="169" s="1"/>
  <c r="S558" i="169"/>
  <c r="K558" i="169"/>
  <c r="H558" i="169"/>
  <c r="O558" i="169" s="1"/>
  <c r="S557" i="169"/>
  <c r="K557" i="169"/>
  <c r="H557" i="169"/>
  <c r="O557" i="169" s="1"/>
  <c r="S556" i="169"/>
  <c r="J556" i="169"/>
  <c r="J557" i="169" s="1"/>
  <c r="J558" i="169" s="1"/>
  <c r="J559" i="169" s="1"/>
  <c r="J560" i="169" s="1"/>
  <c r="J561" i="169" s="1"/>
  <c r="J562" i="169" s="1"/>
  <c r="J563" i="169" s="1"/>
  <c r="J564" i="169" s="1"/>
  <c r="J565" i="169" s="1"/>
  <c r="J566" i="169" s="1"/>
  <c r="J567" i="169" s="1"/>
  <c r="J568" i="169" s="1"/>
  <c r="J569" i="169" s="1"/>
  <c r="J570" i="169" s="1"/>
  <c r="J571" i="169" s="1"/>
  <c r="J572" i="169" s="1"/>
  <c r="J573" i="169" s="1"/>
  <c r="H556" i="169"/>
  <c r="O556" i="169" s="1"/>
  <c r="S555" i="169"/>
  <c r="H555" i="169"/>
  <c r="O555" i="169" s="1"/>
  <c r="S554" i="169"/>
  <c r="K554" i="169"/>
  <c r="H554" i="169"/>
  <c r="O554" i="169" s="1"/>
  <c r="S553" i="169"/>
  <c r="K553" i="169"/>
  <c r="H553" i="169"/>
  <c r="O553" i="169" s="1"/>
  <c r="S552" i="169"/>
  <c r="K552" i="169"/>
  <c r="H552" i="169"/>
  <c r="O552" i="169" s="1"/>
  <c r="S551" i="169"/>
  <c r="H551" i="169"/>
  <c r="O551" i="169" s="1"/>
  <c r="S550" i="169"/>
  <c r="H550" i="169"/>
  <c r="S549" i="169"/>
  <c r="H549" i="169"/>
  <c r="O549" i="169" s="1"/>
  <c r="S548" i="169"/>
  <c r="K548" i="169"/>
  <c r="H548" i="169"/>
  <c r="O548" i="169" s="1"/>
  <c r="S547" i="169"/>
  <c r="K547" i="169"/>
  <c r="J547" i="169"/>
  <c r="J548" i="169" s="1"/>
  <c r="J549" i="169" s="1"/>
  <c r="J550" i="169" s="1"/>
  <c r="J551" i="169" s="1"/>
  <c r="J552" i="169" s="1"/>
  <c r="J553" i="169" s="1"/>
  <c r="J554" i="169" s="1"/>
  <c r="J555" i="169" s="1"/>
  <c r="H547" i="169"/>
  <c r="O547" i="169" s="1"/>
  <c r="F547" i="169"/>
  <c r="F656" i="169" s="1"/>
  <c r="S546" i="169"/>
  <c r="M546" i="169"/>
  <c r="K546" i="169"/>
  <c r="H546" i="169"/>
  <c r="O546" i="169" s="1"/>
  <c r="S545" i="169"/>
  <c r="M545" i="169"/>
  <c r="H545" i="169"/>
  <c r="O545" i="169" s="1"/>
  <c r="S544" i="169"/>
  <c r="M544" i="169"/>
  <c r="K544" i="169"/>
  <c r="H544" i="169"/>
  <c r="O544" i="169" s="1"/>
  <c r="S543" i="169"/>
  <c r="M543" i="169"/>
  <c r="H543" i="169"/>
  <c r="K543" i="169" s="1"/>
  <c r="S542" i="169"/>
  <c r="H542" i="169"/>
  <c r="K542" i="169" s="1"/>
  <c r="S541" i="169"/>
  <c r="H541" i="169"/>
  <c r="S540" i="169"/>
  <c r="H540" i="169"/>
  <c r="K540" i="169" s="1"/>
  <c r="S539" i="169"/>
  <c r="M539" i="169"/>
  <c r="H539" i="169"/>
  <c r="K539" i="169" s="1"/>
  <c r="S538" i="169"/>
  <c r="M538" i="169"/>
  <c r="H538" i="169"/>
  <c r="K538" i="169" s="1"/>
  <c r="S537" i="169"/>
  <c r="M537" i="169"/>
  <c r="J537" i="169"/>
  <c r="J538" i="169" s="1"/>
  <c r="J539" i="169" s="1"/>
  <c r="J540" i="169" s="1"/>
  <c r="J541" i="169" s="1"/>
  <c r="J542" i="169" s="1"/>
  <c r="J543" i="169" s="1"/>
  <c r="J544" i="169" s="1"/>
  <c r="J545" i="169" s="1"/>
  <c r="J546" i="169" s="1"/>
  <c r="H537" i="169"/>
  <c r="K537" i="169" s="1"/>
  <c r="S536" i="169"/>
  <c r="Q536" i="169"/>
  <c r="O536" i="169"/>
  <c r="M536" i="169"/>
  <c r="H536" i="169"/>
  <c r="K536" i="169" s="1"/>
  <c r="S535" i="169"/>
  <c r="Q535" i="169"/>
  <c r="O535" i="169"/>
  <c r="K535" i="169"/>
  <c r="H535" i="169"/>
  <c r="M535" i="169" s="1"/>
  <c r="S534" i="169"/>
  <c r="Q534" i="169"/>
  <c r="K534" i="169"/>
  <c r="H534" i="169"/>
  <c r="O534" i="169" s="1"/>
  <c r="S533" i="169"/>
  <c r="Q533" i="169"/>
  <c r="H533" i="169"/>
  <c r="S532" i="169"/>
  <c r="O532" i="169"/>
  <c r="H532" i="169"/>
  <c r="S531" i="169"/>
  <c r="H531" i="169"/>
  <c r="S530" i="169"/>
  <c r="H530" i="169"/>
  <c r="O530" i="169" s="1"/>
  <c r="S529" i="169"/>
  <c r="H529" i="169"/>
  <c r="S528" i="169"/>
  <c r="H528" i="169"/>
  <c r="S527" i="169"/>
  <c r="Q527" i="169"/>
  <c r="H527" i="169"/>
  <c r="O527" i="169" s="1"/>
  <c r="S526" i="169"/>
  <c r="Q526" i="169"/>
  <c r="K526" i="169"/>
  <c r="H526" i="169"/>
  <c r="O526" i="169" s="1"/>
  <c r="S525" i="169"/>
  <c r="Q525" i="169"/>
  <c r="K525" i="169"/>
  <c r="H525" i="169"/>
  <c r="S524" i="169"/>
  <c r="Q524" i="169"/>
  <c r="M524" i="169"/>
  <c r="H524" i="169"/>
  <c r="K524" i="169" s="1"/>
  <c r="S523" i="169"/>
  <c r="H523" i="169"/>
  <c r="K523" i="169" s="1"/>
  <c r="S522" i="169"/>
  <c r="H522" i="169"/>
  <c r="S521" i="169"/>
  <c r="H521" i="169"/>
  <c r="K521" i="169" s="1"/>
  <c r="S520" i="169"/>
  <c r="M520" i="169"/>
  <c r="H520" i="169"/>
  <c r="K520" i="169" s="1"/>
  <c r="S519" i="169"/>
  <c r="M519" i="169"/>
  <c r="J519" i="169"/>
  <c r="J520" i="169" s="1"/>
  <c r="J521" i="169" s="1"/>
  <c r="J522" i="169" s="1"/>
  <c r="J523" i="169" s="1"/>
  <c r="J524" i="169" s="1"/>
  <c r="J525" i="169" s="1"/>
  <c r="J526" i="169" s="1"/>
  <c r="J527" i="169" s="1"/>
  <c r="J528" i="169" s="1"/>
  <c r="J529" i="169" s="1"/>
  <c r="J530" i="169" s="1"/>
  <c r="J531" i="169" s="1"/>
  <c r="J532" i="169" s="1"/>
  <c r="J533" i="169" s="1"/>
  <c r="J534" i="169" s="1"/>
  <c r="J535" i="169" s="1"/>
  <c r="J536" i="169" s="1"/>
  <c r="H519" i="169"/>
  <c r="K519" i="169" s="1"/>
  <c r="S518" i="169"/>
  <c r="Q518" i="169"/>
  <c r="O518" i="169"/>
  <c r="H518" i="169"/>
  <c r="K518" i="169" s="1"/>
  <c r="S517" i="169"/>
  <c r="Q517" i="169"/>
  <c r="O517" i="169"/>
  <c r="K517" i="169"/>
  <c r="H517" i="169"/>
  <c r="M517" i="169" s="1"/>
  <c r="S516" i="169"/>
  <c r="Q516" i="169"/>
  <c r="H516" i="169"/>
  <c r="S515" i="169"/>
  <c r="Q515" i="169"/>
  <c r="H515" i="169"/>
  <c r="K515" i="169" s="1"/>
  <c r="S514" i="169"/>
  <c r="H514" i="169"/>
  <c r="K514" i="169" s="1"/>
  <c r="S513" i="169"/>
  <c r="M513" i="169"/>
  <c r="H513" i="169"/>
  <c r="K513" i="169" s="1"/>
  <c r="S512" i="169"/>
  <c r="H512" i="169"/>
  <c r="S511" i="169"/>
  <c r="H511" i="169"/>
  <c r="K511" i="169" s="1"/>
  <c r="S510" i="169"/>
  <c r="O510" i="169"/>
  <c r="H510" i="169"/>
  <c r="K510" i="169" s="1"/>
  <c r="S509" i="169"/>
  <c r="Q509" i="169"/>
  <c r="H509" i="169"/>
  <c r="O509" i="169" s="1"/>
  <c r="S508" i="169"/>
  <c r="Q508" i="169"/>
  <c r="K508" i="169"/>
  <c r="H508" i="169"/>
  <c r="S507" i="169"/>
  <c r="Q507" i="169"/>
  <c r="M507" i="169"/>
  <c r="H507" i="169"/>
  <c r="O507" i="169" s="1"/>
  <c r="S506" i="169"/>
  <c r="Q506" i="169"/>
  <c r="H506" i="169"/>
  <c r="O506" i="169" s="1"/>
  <c r="S505" i="169"/>
  <c r="H505" i="169"/>
  <c r="O505" i="169" s="1"/>
  <c r="S504" i="169"/>
  <c r="H504" i="169"/>
  <c r="O504" i="169" s="1"/>
  <c r="S503" i="169"/>
  <c r="H503" i="169"/>
  <c r="O503" i="169" s="1"/>
  <c r="S502" i="169"/>
  <c r="H502" i="169"/>
  <c r="O502" i="169" s="1"/>
  <c r="S501" i="169"/>
  <c r="J501" i="169"/>
  <c r="J502" i="169" s="1"/>
  <c r="J503" i="169" s="1"/>
  <c r="J504" i="169" s="1"/>
  <c r="J505" i="169" s="1"/>
  <c r="J506" i="169" s="1"/>
  <c r="J507" i="169" s="1"/>
  <c r="J508" i="169" s="1"/>
  <c r="J509" i="169" s="1"/>
  <c r="J510" i="169" s="1"/>
  <c r="J511" i="169" s="1"/>
  <c r="J512" i="169" s="1"/>
  <c r="J513" i="169" s="1"/>
  <c r="J514" i="169" s="1"/>
  <c r="J515" i="169" s="1"/>
  <c r="J516" i="169" s="1"/>
  <c r="J517" i="169" s="1"/>
  <c r="J518" i="169" s="1"/>
  <c r="H501" i="169"/>
  <c r="O501" i="169" s="1"/>
  <c r="S500" i="169"/>
  <c r="Q500" i="169"/>
  <c r="O500" i="169"/>
  <c r="H500" i="169"/>
  <c r="K500" i="169" s="1"/>
  <c r="S499" i="169"/>
  <c r="Q499" i="169"/>
  <c r="H499" i="169"/>
  <c r="S498" i="169"/>
  <c r="Q498" i="169"/>
  <c r="K498" i="169"/>
  <c r="H498" i="169"/>
  <c r="O498" i="169" s="1"/>
  <c r="S497" i="169"/>
  <c r="Q497" i="169"/>
  <c r="M497" i="169"/>
  <c r="H497" i="169"/>
  <c r="K497" i="169" s="1"/>
  <c r="S496" i="169"/>
  <c r="H496" i="169"/>
  <c r="K496" i="169" s="1"/>
  <c r="S495" i="169"/>
  <c r="M495" i="169"/>
  <c r="H495" i="169"/>
  <c r="K495" i="169" s="1"/>
  <c r="S494" i="169"/>
  <c r="H494" i="169"/>
  <c r="K494" i="169" s="1"/>
  <c r="S493" i="169"/>
  <c r="M493" i="169"/>
  <c r="H493" i="169"/>
  <c r="K493" i="169" s="1"/>
  <c r="S492" i="169"/>
  <c r="H492" i="169"/>
  <c r="K492" i="169" s="1"/>
  <c r="S491" i="169"/>
  <c r="Q491" i="169"/>
  <c r="O491" i="169"/>
  <c r="K491" i="169"/>
  <c r="H491" i="169"/>
  <c r="M491" i="169" s="1"/>
  <c r="S490" i="169"/>
  <c r="Q490" i="169"/>
  <c r="H490" i="169"/>
  <c r="S489" i="169"/>
  <c r="Q489" i="169"/>
  <c r="O489" i="169"/>
  <c r="K489" i="169"/>
  <c r="H489" i="169"/>
  <c r="M489" i="169" s="1"/>
  <c r="S488" i="169"/>
  <c r="Q488" i="169"/>
  <c r="H488" i="169"/>
  <c r="O488" i="169" s="1"/>
  <c r="S487" i="169"/>
  <c r="H487" i="169"/>
  <c r="O487" i="169" s="1"/>
  <c r="S486" i="169"/>
  <c r="H486" i="169"/>
  <c r="O486" i="169" s="1"/>
  <c r="S485" i="169"/>
  <c r="H485" i="169"/>
  <c r="O485" i="169" s="1"/>
  <c r="S484" i="169"/>
  <c r="H484" i="169"/>
  <c r="O484" i="169" s="1"/>
  <c r="S483" i="169"/>
  <c r="J483" i="169"/>
  <c r="J484" i="169" s="1"/>
  <c r="J485" i="169" s="1"/>
  <c r="J486" i="169" s="1"/>
  <c r="J487" i="169" s="1"/>
  <c r="J488" i="169" s="1"/>
  <c r="J489" i="169" s="1"/>
  <c r="J490" i="169" s="1"/>
  <c r="J491" i="169" s="1"/>
  <c r="J492" i="169" s="1"/>
  <c r="J493" i="169" s="1"/>
  <c r="J494" i="169" s="1"/>
  <c r="J495" i="169" s="1"/>
  <c r="J496" i="169" s="1"/>
  <c r="J497" i="169" s="1"/>
  <c r="J498" i="169" s="1"/>
  <c r="J499" i="169" s="1"/>
  <c r="J500" i="169" s="1"/>
  <c r="H483" i="169"/>
  <c r="O483" i="169" s="1"/>
  <c r="S482" i="169"/>
  <c r="Q482" i="169"/>
  <c r="H482" i="169"/>
  <c r="S481" i="169"/>
  <c r="Q481" i="169"/>
  <c r="H481" i="169"/>
  <c r="S480" i="169"/>
  <c r="Q480" i="169"/>
  <c r="H480" i="169"/>
  <c r="S479" i="169"/>
  <c r="Q479" i="169"/>
  <c r="M479" i="169"/>
  <c r="H479" i="169"/>
  <c r="K479" i="169" s="1"/>
  <c r="S478" i="169"/>
  <c r="H478" i="169"/>
  <c r="K478" i="169" s="1"/>
  <c r="S477" i="169"/>
  <c r="M477" i="169"/>
  <c r="H477" i="169"/>
  <c r="K477" i="169" s="1"/>
  <c r="S476" i="169"/>
  <c r="H476" i="169"/>
  <c r="K476" i="169" s="1"/>
  <c r="S475" i="169"/>
  <c r="H475" i="169"/>
  <c r="S474" i="169"/>
  <c r="H474" i="169"/>
  <c r="S473" i="169"/>
  <c r="Q473" i="169"/>
  <c r="H473" i="169"/>
  <c r="S472" i="169"/>
  <c r="Q472" i="169"/>
  <c r="O472" i="169"/>
  <c r="K472" i="169"/>
  <c r="H472" i="169"/>
  <c r="M472" i="169" s="1"/>
  <c r="S471" i="169"/>
  <c r="Q471" i="169"/>
  <c r="H471" i="169"/>
  <c r="O471" i="169" s="1"/>
  <c r="S470" i="169"/>
  <c r="Q470" i="169"/>
  <c r="H470" i="169"/>
  <c r="S469" i="169"/>
  <c r="H469" i="169"/>
  <c r="S468" i="169"/>
  <c r="H468" i="169"/>
  <c r="S467" i="169"/>
  <c r="H467" i="169"/>
  <c r="S466" i="169"/>
  <c r="H466" i="169"/>
  <c r="S465" i="169"/>
  <c r="J465" i="169"/>
  <c r="J466" i="169" s="1"/>
  <c r="J467" i="169" s="1"/>
  <c r="J468" i="169" s="1"/>
  <c r="J469" i="169" s="1"/>
  <c r="J470" i="169" s="1"/>
  <c r="J471" i="169" s="1"/>
  <c r="J472" i="169" s="1"/>
  <c r="J473" i="169" s="1"/>
  <c r="J474" i="169" s="1"/>
  <c r="J475" i="169" s="1"/>
  <c r="J476" i="169" s="1"/>
  <c r="J477" i="169" s="1"/>
  <c r="J478" i="169" s="1"/>
  <c r="J479" i="169" s="1"/>
  <c r="J480" i="169" s="1"/>
  <c r="J481" i="169" s="1"/>
  <c r="J482" i="169" s="1"/>
  <c r="H465" i="169"/>
  <c r="S464" i="169"/>
  <c r="Q464" i="169"/>
  <c r="H464" i="169"/>
  <c r="M464" i="169" s="1"/>
  <c r="S463" i="169"/>
  <c r="Q463" i="169"/>
  <c r="H463" i="169"/>
  <c r="S462" i="169"/>
  <c r="Q462" i="169"/>
  <c r="M462" i="169"/>
  <c r="H462" i="169"/>
  <c r="O462" i="169" s="1"/>
  <c r="S461" i="169"/>
  <c r="Q461" i="169"/>
  <c r="M461" i="169"/>
  <c r="H461" i="169"/>
  <c r="K461" i="169" s="1"/>
  <c r="S460" i="169"/>
  <c r="M460" i="169"/>
  <c r="H460" i="169"/>
  <c r="K460" i="169" s="1"/>
  <c r="S459" i="169"/>
  <c r="H459" i="169"/>
  <c r="K459" i="169" s="1"/>
  <c r="S458" i="169"/>
  <c r="M458" i="169"/>
  <c r="H458" i="169"/>
  <c r="K458" i="169" s="1"/>
  <c r="S457" i="169"/>
  <c r="H457" i="169"/>
  <c r="K457" i="169" s="1"/>
  <c r="S456" i="169"/>
  <c r="J456" i="169"/>
  <c r="J457" i="169" s="1"/>
  <c r="J458" i="169" s="1"/>
  <c r="J459" i="169" s="1"/>
  <c r="J460" i="169" s="1"/>
  <c r="J461" i="169" s="1"/>
  <c r="J462" i="169" s="1"/>
  <c r="J463" i="169" s="1"/>
  <c r="J464" i="169" s="1"/>
  <c r="H456" i="169"/>
  <c r="S455" i="169"/>
  <c r="Q455" i="169"/>
  <c r="K455" i="169"/>
  <c r="H455" i="169"/>
  <c r="M455" i="169" s="1"/>
  <c r="S454" i="169"/>
  <c r="Q454" i="169"/>
  <c r="M454" i="169"/>
  <c r="H454" i="169"/>
  <c r="O454" i="169" s="1"/>
  <c r="S453" i="169"/>
  <c r="Q453" i="169"/>
  <c r="O453" i="169"/>
  <c r="H453" i="169"/>
  <c r="M453" i="169" s="1"/>
  <c r="S452" i="169"/>
  <c r="Q452" i="169"/>
  <c r="H452" i="169"/>
  <c r="S451" i="169"/>
  <c r="H451" i="169"/>
  <c r="S450" i="169"/>
  <c r="H450" i="169"/>
  <c r="S449" i="169"/>
  <c r="H449" i="169"/>
  <c r="S448" i="169"/>
  <c r="H448" i="169"/>
  <c r="S447" i="169"/>
  <c r="J447" i="169"/>
  <c r="J448" i="169" s="1"/>
  <c r="J449" i="169" s="1"/>
  <c r="J450" i="169" s="1"/>
  <c r="J451" i="169" s="1"/>
  <c r="J452" i="169" s="1"/>
  <c r="J453" i="169" s="1"/>
  <c r="J454" i="169" s="1"/>
  <c r="J455" i="169" s="1"/>
  <c r="H447" i="169"/>
  <c r="S446" i="169"/>
  <c r="H446" i="169"/>
  <c r="S445" i="169"/>
  <c r="H445" i="169"/>
  <c r="S444" i="169"/>
  <c r="H444" i="169"/>
  <c r="S443" i="169"/>
  <c r="H443" i="169"/>
  <c r="S442" i="169"/>
  <c r="H442" i="169"/>
  <c r="S441" i="169"/>
  <c r="H441" i="169"/>
  <c r="S440" i="169"/>
  <c r="H440" i="169"/>
  <c r="S439" i="169"/>
  <c r="J439" i="169"/>
  <c r="J440" i="169" s="1"/>
  <c r="J441" i="169" s="1"/>
  <c r="J442" i="169" s="1"/>
  <c r="J443" i="169" s="1"/>
  <c r="J444" i="169" s="1"/>
  <c r="J445" i="169" s="1"/>
  <c r="J446" i="169" s="1"/>
  <c r="H439" i="169"/>
  <c r="S438" i="169"/>
  <c r="O438" i="169"/>
  <c r="K438" i="169"/>
  <c r="J438" i="169"/>
  <c r="H438" i="169"/>
  <c r="M438" i="169" s="1"/>
  <c r="S437" i="169"/>
  <c r="O437" i="169"/>
  <c r="M437" i="169"/>
  <c r="K437" i="169"/>
  <c r="H437" i="169"/>
  <c r="S436" i="169"/>
  <c r="M436" i="169"/>
  <c r="H436" i="169"/>
  <c r="O436" i="169" s="1"/>
  <c r="S435" i="169"/>
  <c r="O435" i="169"/>
  <c r="K435" i="169"/>
  <c r="H435" i="169"/>
  <c r="M435" i="169" s="1"/>
  <c r="S434" i="169"/>
  <c r="H434" i="169"/>
  <c r="S433" i="169"/>
  <c r="O433" i="169"/>
  <c r="K433" i="169"/>
  <c r="H433" i="169"/>
  <c r="M433" i="169" s="1"/>
  <c r="S432" i="169"/>
  <c r="H432" i="169"/>
  <c r="K432" i="169" s="1"/>
  <c r="S431" i="169"/>
  <c r="H431" i="169"/>
  <c r="S430" i="169"/>
  <c r="O430" i="169"/>
  <c r="K430" i="169"/>
  <c r="H430" i="169"/>
  <c r="M430" i="169" s="1"/>
  <c r="S429" i="169"/>
  <c r="O429" i="169"/>
  <c r="K429" i="169"/>
  <c r="H429" i="169"/>
  <c r="M429" i="169" s="1"/>
  <c r="S428" i="169"/>
  <c r="J428" i="169"/>
  <c r="J429" i="169" s="1"/>
  <c r="J430" i="169" s="1"/>
  <c r="J431" i="169" s="1"/>
  <c r="J432" i="169" s="1"/>
  <c r="J433" i="169" s="1"/>
  <c r="J434" i="169" s="1"/>
  <c r="J435" i="169" s="1"/>
  <c r="J436" i="169" s="1"/>
  <c r="J437" i="169" s="1"/>
  <c r="H428" i="169"/>
  <c r="O428" i="169" s="1"/>
  <c r="S427" i="169"/>
  <c r="Q427" i="169"/>
  <c r="K427" i="169"/>
  <c r="H427" i="169"/>
  <c r="S426" i="169"/>
  <c r="Q426" i="169"/>
  <c r="O426" i="169"/>
  <c r="M426" i="169"/>
  <c r="H426" i="169"/>
  <c r="K426" i="169" s="1"/>
  <c r="S425" i="169"/>
  <c r="Q425" i="169"/>
  <c r="M425" i="169"/>
  <c r="K425" i="169"/>
  <c r="H425" i="169"/>
  <c r="O425" i="169" s="1"/>
  <c r="S424" i="169"/>
  <c r="Q424" i="169"/>
  <c r="O424" i="169"/>
  <c r="H424" i="169"/>
  <c r="M424" i="169" s="1"/>
  <c r="S423" i="169"/>
  <c r="O423" i="169"/>
  <c r="H423" i="169"/>
  <c r="M423" i="169" s="1"/>
  <c r="S422" i="169"/>
  <c r="H422" i="169"/>
  <c r="S421" i="169"/>
  <c r="H421" i="169"/>
  <c r="S420" i="169"/>
  <c r="H420" i="169"/>
  <c r="O420" i="169" s="1"/>
  <c r="S419" i="169"/>
  <c r="O419" i="169"/>
  <c r="H419" i="169"/>
  <c r="S418" i="169"/>
  <c r="Q418" i="169"/>
  <c r="O418" i="169"/>
  <c r="K418" i="169"/>
  <c r="H418" i="169"/>
  <c r="M418" i="169" s="1"/>
  <c r="S417" i="169"/>
  <c r="Q417" i="169"/>
  <c r="O417" i="169"/>
  <c r="M417" i="169"/>
  <c r="K417" i="169"/>
  <c r="H417" i="169"/>
  <c r="S416" i="169"/>
  <c r="Q416" i="169"/>
  <c r="H416" i="169"/>
  <c r="S415" i="169"/>
  <c r="Q415" i="169"/>
  <c r="O415" i="169"/>
  <c r="M415" i="169"/>
  <c r="K415" i="169"/>
  <c r="H415" i="169"/>
  <c r="S414" i="169"/>
  <c r="H414" i="169"/>
  <c r="K414" i="169" s="1"/>
  <c r="S413" i="169"/>
  <c r="H413" i="169"/>
  <c r="S412" i="169"/>
  <c r="M412" i="169"/>
  <c r="K412" i="169"/>
  <c r="H412" i="169"/>
  <c r="O412" i="169" s="1"/>
  <c r="S411" i="169"/>
  <c r="O411" i="169"/>
  <c r="M411" i="169"/>
  <c r="J411" i="169"/>
  <c r="J412" i="169" s="1"/>
  <c r="J413" i="169" s="1"/>
  <c r="J414" i="169" s="1"/>
  <c r="J415" i="169" s="1"/>
  <c r="J416" i="169" s="1"/>
  <c r="J417" i="169" s="1"/>
  <c r="J418" i="169" s="1"/>
  <c r="J419" i="169" s="1"/>
  <c r="J420" i="169" s="1"/>
  <c r="J421" i="169" s="1"/>
  <c r="J422" i="169" s="1"/>
  <c r="J423" i="169" s="1"/>
  <c r="J424" i="169" s="1"/>
  <c r="J425" i="169" s="1"/>
  <c r="J426" i="169" s="1"/>
  <c r="J427" i="169" s="1"/>
  <c r="H411" i="169"/>
  <c r="K411" i="169" s="1"/>
  <c r="S410" i="169"/>
  <c r="M410" i="169"/>
  <c r="K410" i="169"/>
  <c r="J410" i="169"/>
  <c r="H410" i="169"/>
  <c r="O410" i="169" s="1"/>
  <c r="S409" i="169"/>
  <c r="Q409" i="169"/>
  <c r="H409" i="169"/>
  <c r="S408" i="169"/>
  <c r="Q408" i="169"/>
  <c r="O408" i="169"/>
  <c r="M408" i="169"/>
  <c r="K408" i="169"/>
  <c r="H408" i="169"/>
  <c r="S407" i="169"/>
  <c r="Q407" i="169"/>
  <c r="O407" i="169"/>
  <c r="K407" i="169"/>
  <c r="H407" i="169"/>
  <c r="M407" i="169" s="1"/>
  <c r="S406" i="169"/>
  <c r="Q406" i="169"/>
  <c r="H406" i="169"/>
  <c r="S405" i="169"/>
  <c r="H405" i="169"/>
  <c r="S404" i="169"/>
  <c r="O404" i="169"/>
  <c r="H404" i="169"/>
  <c r="S403" i="169"/>
  <c r="H403" i="169"/>
  <c r="S402" i="169"/>
  <c r="H402" i="169"/>
  <c r="S401" i="169"/>
  <c r="H401" i="169"/>
  <c r="O401" i="169" s="1"/>
  <c r="S400" i="169"/>
  <c r="Q400" i="169"/>
  <c r="H400" i="169"/>
  <c r="K400" i="169" s="1"/>
  <c r="S399" i="169"/>
  <c r="Q399" i="169"/>
  <c r="O399" i="169"/>
  <c r="M399" i="169"/>
  <c r="K399" i="169"/>
  <c r="H399" i="169"/>
  <c r="S398" i="169"/>
  <c r="Q398" i="169"/>
  <c r="H398" i="169"/>
  <c r="K398" i="169" s="1"/>
  <c r="S397" i="169"/>
  <c r="Q397" i="169"/>
  <c r="H397" i="169"/>
  <c r="S396" i="169"/>
  <c r="H396" i="169"/>
  <c r="S395" i="169"/>
  <c r="H395" i="169"/>
  <c r="O395" i="169" s="1"/>
  <c r="S394" i="169"/>
  <c r="M394" i="169"/>
  <c r="H394" i="169"/>
  <c r="O394" i="169" s="1"/>
  <c r="S393" i="169"/>
  <c r="M393" i="169"/>
  <c r="H393" i="169"/>
  <c r="O393" i="169" s="1"/>
  <c r="S392" i="169"/>
  <c r="M392" i="169"/>
  <c r="J392" i="169"/>
  <c r="J393" i="169" s="1"/>
  <c r="J394" i="169" s="1"/>
  <c r="J395" i="169" s="1"/>
  <c r="J396" i="169" s="1"/>
  <c r="J397" i="169" s="1"/>
  <c r="J398" i="169" s="1"/>
  <c r="J399" i="169" s="1"/>
  <c r="J400" i="169" s="1"/>
  <c r="J401" i="169" s="1"/>
  <c r="J402" i="169" s="1"/>
  <c r="J403" i="169" s="1"/>
  <c r="J404" i="169" s="1"/>
  <c r="J405" i="169" s="1"/>
  <c r="J406" i="169" s="1"/>
  <c r="J407" i="169" s="1"/>
  <c r="J408" i="169" s="1"/>
  <c r="J409" i="169" s="1"/>
  <c r="H392" i="169"/>
  <c r="O392" i="169" s="1"/>
  <c r="S391" i="169"/>
  <c r="Q391" i="169"/>
  <c r="H391" i="169"/>
  <c r="S390" i="169"/>
  <c r="Q390" i="169"/>
  <c r="H390" i="169"/>
  <c r="K390" i="169" s="1"/>
  <c r="S389" i="169"/>
  <c r="Q389" i="169"/>
  <c r="K389" i="169"/>
  <c r="H389" i="169"/>
  <c r="S388" i="169"/>
  <c r="Q388" i="169"/>
  <c r="O388" i="169"/>
  <c r="H388" i="169"/>
  <c r="S387" i="169"/>
  <c r="H387" i="169"/>
  <c r="S386" i="169"/>
  <c r="O386" i="169"/>
  <c r="H386" i="169"/>
  <c r="S385" i="169"/>
  <c r="H385" i="169"/>
  <c r="S384" i="169"/>
  <c r="H384" i="169"/>
  <c r="O384" i="169" s="1"/>
  <c r="S383" i="169"/>
  <c r="H383" i="169"/>
  <c r="S382" i="169"/>
  <c r="Q382" i="169"/>
  <c r="H382" i="169"/>
  <c r="S381" i="169"/>
  <c r="Q381" i="169"/>
  <c r="O381" i="169"/>
  <c r="H381" i="169"/>
  <c r="M381" i="169" s="1"/>
  <c r="S380" i="169"/>
  <c r="Q380" i="169"/>
  <c r="O380" i="169"/>
  <c r="H380" i="169"/>
  <c r="M380" i="169" s="1"/>
  <c r="S379" i="169"/>
  <c r="Q379" i="169"/>
  <c r="H379" i="169"/>
  <c r="S378" i="169"/>
  <c r="H378" i="169"/>
  <c r="S377" i="169"/>
  <c r="H377" i="169"/>
  <c r="S376" i="169"/>
  <c r="H376" i="169"/>
  <c r="S375" i="169"/>
  <c r="H375" i="169"/>
  <c r="S374" i="169"/>
  <c r="J374" i="169"/>
  <c r="J375" i="169" s="1"/>
  <c r="J376" i="169" s="1"/>
  <c r="J377" i="169" s="1"/>
  <c r="J378" i="169" s="1"/>
  <c r="J379" i="169" s="1"/>
  <c r="J380" i="169" s="1"/>
  <c r="J381" i="169" s="1"/>
  <c r="J382" i="169" s="1"/>
  <c r="J383" i="169" s="1"/>
  <c r="J384" i="169" s="1"/>
  <c r="J385" i="169" s="1"/>
  <c r="J386" i="169" s="1"/>
  <c r="J387" i="169" s="1"/>
  <c r="J388" i="169" s="1"/>
  <c r="J389" i="169" s="1"/>
  <c r="J390" i="169" s="1"/>
  <c r="J391" i="169" s="1"/>
  <c r="H374" i="169"/>
  <c r="S373" i="169"/>
  <c r="Q373" i="169"/>
  <c r="M373" i="169"/>
  <c r="H373" i="169"/>
  <c r="O373" i="169" s="1"/>
  <c r="S372" i="169"/>
  <c r="Q372" i="169"/>
  <c r="H372" i="169"/>
  <c r="S371" i="169"/>
  <c r="Q371" i="169"/>
  <c r="H371" i="169"/>
  <c r="S370" i="169"/>
  <c r="Q370" i="169"/>
  <c r="H370" i="169"/>
  <c r="S369" i="169"/>
  <c r="K369" i="169"/>
  <c r="H369" i="169"/>
  <c r="O369" i="169" s="1"/>
  <c r="S368" i="169"/>
  <c r="H368" i="169"/>
  <c r="O368" i="169" s="1"/>
  <c r="S367" i="169"/>
  <c r="H367" i="169"/>
  <c r="S366" i="169"/>
  <c r="M366" i="169"/>
  <c r="H366" i="169"/>
  <c r="O366" i="169" s="1"/>
  <c r="S365" i="169"/>
  <c r="H365" i="169"/>
  <c r="S364" i="169"/>
  <c r="Q364" i="169"/>
  <c r="M364" i="169"/>
  <c r="H364" i="169"/>
  <c r="K364" i="169" s="1"/>
  <c r="S363" i="169"/>
  <c r="Q363" i="169"/>
  <c r="H363" i="169"/>
  <c r="K363" i="169" s="1"/>
  <c r="S362" i="169"/>
  <c r="Q362" i="169"/>
  <c r="M362" i="169"/>
  <c r="K362" i="169"/>
  <c r="H362" i="169"/>
  <c r="O362" i="169" s="1"/>
  <c r="S361" i="169"/>
  <c r="Q361" i="169"/>
  <c r="H361" i="169"/>
  <c r="M361" i="169" s="1"/>
  <c r="S360" i="169"/>
  <c r="O360" i="169"/>
  <c r="H360" i="169"/>
  <c r="M360" i="169" s="1"/>
  <c r="S359" i="169"/>
  <c r="H359" i="169"/>
  <c r="S358" i="169"/>
  <c r="H358" i="169"/>
  <c r="O358" i="169" s="1"/>
  <c r="S357" i="169"/>
  <c r="H357" i="169"/>
  <c r="O357" i="169" s="1"/>
  <c r="S356" i="169"/>
  <c r="J356" i="169"/>
  <c r="J357" i="169" s="1"/>
  <c r="J358" i="169" s="1"/>
  <c r="J359" i="169" s="1"/>
  <c r="J360" i="169" s="1"/>
  <c r="J361" i="169" s="1"/>
  <c r="J362" i="169" s="1"/>
  <c r="J363" i="169" s="1"/>
  <c r="J364" i="169" s="1"/>
  <c r="J365" i="169" s="1"/>
  <c r="J366" i="169" s="1"/>
  <c r="J367" i="169" s="1"/>
  <c r="J368" i="169" s="1"/>
  <c r="J369" i="169" s="1"/>
  <c r="J370" i="169" s="1"/>
  <c r="J371" i="169" s="1"/>
  <c r="J372" i="169" s="1"/>
  <c r="J373" i="169" s="1"/>
  <c r="H356" i="169"/>
  <c r="S355" i="169"/>
  <c r="Q355" i="169"/>
  <c r="H355" i="169"/>
  <c r="S354" i="169"/>
  <c r="Q354" i="169"/>
  <c r="O354" i="169"/>
  <c r="H354" i="169"/>
  <c r="M354" i="169" s="1"/>
  <c r="S353" i="169"/>
  <c r="Q353" i="169"/>
  <c r="H353" i="169"/>
  <c r="S352" i="169"/>
  <c r="Q352" i="169"/>
  <c r="H352" i="169"/>
  <c r="S351" i="169"/>
  <c r="M351" i="169"/>
  <c r="H351" i="169"/>
  <c r="K351" i="169" s="1"/>
  <c r="S350" i="169"/>
  <c r="H350" i="169"/>
  <c r="S349" i="169"/>
  <c r="H349" i="169"/>
  <c r="K349" i="169" s="1"/>
  <c r="S348" i="169"/>
  <c r="H348" i="169"/>
  <c r="K348" i="169" s="1"/>
  <c r="S347" i="169"/>
  <c r="H347" i="169"/>
  <c r="S346" i="169"/>
  <c r="Q346" i="169"/>
  <c r="H346" i="169"/>
  <c r="S345" i="169"/>
  <c r="Q345" i="169"/>
  <c r="H345" i="169"/>
  <c r="K345" i="169" s="1"/>
  <c r="S344" i="169"/>
  <c r="Q344" i="169"/>
  <c r="H344" i="169"/>
  <c r="O344" i="169" s="1"/>
  <c r="S343" i="169"/>
  <c r="Q343" i="169"/>
  <c r="H343" i="169"/>
  <c r="O343" i="169" s="1"/>
  <c r="S342" i="169"/>
  <c r="O342" i="169"/>
  <c r="M342" i="169"/>
  <c r="H342" i="169"/>
  <c r="K342" i="169" s="1"/>
  <c r="S341" i="169"/>
  <c r="H341" i="169"/>
  <c r="O341" i="169" s="1"/>
  <c r="S340" i="169"/>
  <c r="H340" i="169"/>
  <c r="S339" i="169"/>
  <c r="O339" i="169"/>
  <c r="K339" i="169"/>
  <c r="H339" i="169"/>
  <c r="M339" i="169" s="1"/>
  <c r="S338" i="169"/>
  <c r="J338" i="169"/>
  <c r="J339" i="169" s="1"/>
  <c r="J340" i="169" s="1"/>
  <c r="J341" i="169" s="1"/>
  <c r="J342" i="169" s="1"/>
  <c r="J343" i="169" s="1"/>
  <c r="J344" i="169" s="1"/>
  <c r="J345" i="169" s="1"/>
  <c r="J346" i="169" s="1"/>
  <c r="J347" i="169" s="1"/>
  <c r="J348" i="169" s="1"/>
  <c r="J349" i="169" s="1"/>
  <c r="J350" i="169" s="1"/>
  <c r="J351" i="169" s="1"/>
  <c r="J352" i="169" s="1"/>
  <c r="J353" i="169" s="1"/>
  <c r="J354" i="169" s="1"/>
  <c r="J355" i="169" s="1"/>
  <c r="H338" i="169"/>
  <c r="O338" i="169" s="1"/>
  <c r="S337" i="169"/>
  <c r="H337" i="169"/>
  <c r="S336" i="169"/>
  <c r="H336" i="169"/>
  <c r="S335" i="169"/>
  <c r="H335" i="169"/>
  <c r="O335" i="169" s="1"/>
  <c r="S334" i="169"/>
  <c r="H334" i="169"/>
  <c r="K334" i="169" s="1"/>
  <c r="S333" i="169"/>
  <c r="O333" i="169"/>
  <c r="K333" i="169"/>
  <c r="H333" i="169"/>
  <c r="M333" i="169" s="1"/>
  <c r="S332" i="169"/>
  <c r="H332" i="169"/>
  <c r="S331" i="169"/>
  <c r="J331" i="169"/>
  <c r="J332" i="169" s="1"/>
  <c r="J333" i="169" s="1"/>
  <c r="J334" i="169" s="1"/>
  <c r="J335" i="169" s="1"/>
  <c r="J336" i="169" s="1"/>
  <c r="J337" i="169" s="1"/>
  <c r="H331" i="169"/>
  <c r="O331" i="169" s="1"/>
  <c r="S330" i="169"/>
  <c r="J330" i="169"/>
  <c r="H330" i="169"/>
  <c r="O330" i="169" s="1"/>
  <c r="S329" i="169"/>
  <c r="J329" i="169"/>
  <c r="I329" i="169"/>
  <c r="I330" i="169" s="1"/>
  <c r="I331" i="169" s="1"/>
  <c r="I332" i="169" s="1"/>
  <c r="I333" i="169" s="1"/>
  <c r="I334" i="169" s="1"/>
  <c r="I335" i="169" s="1"/>
  <c r="I336" i="169" s="1"/>
  <c r="I337" i="169" s="1"/>
  <c r="I338" i="169" s="1"/>
  <c r="I339" i="169" s="1"/>
  <c r="I340" i="169" s="1"/>
  <c r="I341" i="169" s="1"/>
  <c r="I342" i="169" s="1"/>
  <c r="I343" i="169" s="1"/>
  <c r="I344" i="169" s="1"/>
  <c r="I345" i="169" s="1"/>
  <c r="I346" i="169" s="1"/>
  <c r="I347" i="169" s="1"/>
  <c r="I348" i="169" s="1"/>
  <c r="I349" i="169" s="1"/>
  <c r="I350" i="169" s="1"/>
  <c r="I351" i="169" s="1"/>
  <c r="I352" i="169" s="1"/>
  <c r="I353" i="169" s="1"/>
  <c r="I354" i="169" s="1"/>
  <c r="I355" i="169" s="1"/>
  <c r="I356" i="169" s="1"/>
  <c r="I357" i="169" s="1"/>
  <c r="I358" i="169" s="1"/>
  <c r="I359" i="169" s="1"/>
  <c r="I360" i="169" s="1"/>
  <c r="I361" i="169" s="1"/>
  <c r="I362" i="169" s="1"/>
  <c r="I363" i="169" s="1"/>
  <c r="I364" i="169" s="1"/>
  <c r="I365" i="169" s="1"/>
  <c r="I366" i="169" s="1"/>
  <c r="I367" i="169" s="1"/>
  <c r="I368" i="169" s="1"/>
  <c r="I369" i="169" s="1"/>
  <c r="I370" i="169" s="1"/>
  <c r="I371" i="169" s="1"/>
  <c r="I372" i="169" s="1"/>
  <c r="I373" i="169" s="1"/>
  <c r="I374" i="169" s="1"/>
  <c r="I375" i="169" s="1"/>
  <c r="I376" i="169" s="1"/>
  <c r="I377" i="169" s="1"/>
  <c r="I378" i="169" s="1"/>
  <c r="I379" i="169" s="1"/>
  <c r="I380" i="169" s="1"/>
  <c r="I381" i="169" s="1"/>
  <c r="I382" i="169" s="1"/>
  <c r="I383" i="169" s="1"/>
  <c r="I384" i="169" s="1"/>
  <c r="I385" i="169" s="1"/>
  <c r="I386" i="169" s="1"/>
  <c r="I387" i="169" s="1"/>
  <c r="I388" i="169" s="1"/>
  <c r="I389" i="169" s="1"/>
  <c r="I390" i="169" s="1"/>
  <c r="I391" i="169" s="1"/>
  <c r="I392" i="169" s="1"/>
  <c r="I393" i="169" s="1"/>
  <c r="I394" i="169" s="1"/>
  <c r="I395" i="169" s="1"/>
  <c r="I396" i="169" s="1"/>
  <c r="I397" i="169" s="1"/>
  <c r="I398" i="169" s="1"/>
  <c r="I399" i="169" s="1"/>
  <c r="I400" i="169" s="1"/>
  <c r="I401" i="169" s="1"/>
  <c r="I402" i="169" s="1"/>
  <c r="I403" i="169" s="1"/>
  <c r="I404" i="169" s="1"/>
  <c r="I405" i="169" s="1"/>
  <c r="I406" i="169" s="1"/>
  <c r="I407" i="169" s="1"/>
  <c r="I408" i="169" s="1"/>
  <c r="I409" i="169" s="1"/>
  <c r="I410" i="169" s="1"/>
  <c r="I411" i="169" s="1"/>
  <c r="I412" i="169" s="1"/>
  <c r="I413" i="169" s="1"/>
  <c r="I414" i="169" s="1"/>
  <c r="I415" i="169" s="1"/>
  <c r="I416" i="169" s="1"/>
  <c r="I417" i="169" s="1"/>
  <c r="I418" i="169" s="1"/>
  <c r="I419" i="169" s="1"/>
  <c r="I420" i="169" s="1"/>
  <c r="I421" i="169" s="1"/>
  <c r="I422" i="169" s="1"/>
  <c r="I423" i="169" s="1"/>
  <c r="I424" i="169" s="1"/>
  <c r="I425" i="169" s="1"/>
  <c r="I426" i="169" s="1"/>
  <c r="I427" i="169" s="1"/>
  <c r="I428" i="169" s="1"/>
  <c r="I429" i="169" s="1"/>
  <c r="I430" i="169" s="1"/>
  <c r="I431" i="169" s="1"/>
  <c r="I432" i="169" s="1"/>
  <c r="I433" i="169" s="1"/>
  <c r="I434" i="169" s="1"/>
  <c r="I435" i="169" s="1"/>
  <c r="I436" i="169" s="1"/>
  <c r="I437" i="169" s="1"/>
  <c r="H329" i="169"/>
  <c r="F329" i="169"/>
  <c r="F438" i="169" s="1"/>
  <c r="I438" i="169" s="1"/>
  <c r="I439" i="169" s="1"/>
  <c r="I440" i="169" s="1"/>
  <c r="I441" i="169" s="1"/>
  <c r="I442" i="169" s="1"/>
  <c r="I443" i="169" s="1"/>
  <c r="I444" i="169" s="1"/>
  <c r="I445" i="169" s="1"/>
  <c r="I446" i="169" s="1"/>
  <c r="I447" i="169" s="1"/>
  <c r="I448" i="169" s="1"/>
  <c r="I449" i="169" s="1"/>
  <c r="I450" i="169" s="1"/>
  <c r="I451" i="169" s="1"/>
  <c r="I452" i="169" s="1"/>
  <c r="I453" i="169" s="1"/>
  <c r="I454" i="169" s="1"/>
  <c r="I455" i="169" s="1"/>
  <c r="I456" i="169" s="1"/>
  <c r="I457" i="169" s="1"/>
  <c r="I458" i="169" s="1"/>
  <c r="I459" i="169" s="1"/>
  <c r="I460" i="169" s="1"/>
  <c r="I461" i="169" s="1"/>
  <c r="I462" i="169" s="1"/>
  <c r="I463" i="169" s="1"/>
  <c r="I464" i="169" s="1"/>
  <c r="I465" i="169" s="1"/>
  <c r="I466" i="169" s="1"/>
  <c r="I467" i="169" s="1"/>
  <c r="I468" i="169" s="1"/>
  <c r="I469" i="169" s="1"/>
  <c r="I470" i="169" s="1"/>
  <c r="I471" i="169" s="1"/>
  <c r="I472" i="169" s="1"/>
  <c r="I473" i="169" s="1"/>
  <c r="I474" i="169" s="1"/>
  <c r="I475" i="169" s="1"/>
  <c r="I476" i="169" s="1"/>
  <c r="I477" i="169" s="1"/>
  <c r="I478" i="169" s="1"/>
  <c r="I479" i="169" s="1"/>
  <c r="I480" i="169" s="1"/>
  <c r="I481" i="169" s="1"/>
  <c r="I482" i="169" s="1"/>
  <c r="I483" i="169" s="1"/>
  <c r="I484" i="169" s="1"/>
  <c r="I485" i="169" s="1"/>
  <c r="I486" i="169" s="1"/>
  <c r="I487" i="169" s="1"/>
  <c r="I488" i="169" s="1"/>
  <c r="I489" i="169" s="1"/>
  <c r="I490" i="169" s="1"/>
  <c r="I491" i="169" s="1"/>
  <c r="I492" i="169" s="1"/>
  <c r="I493" i="169" s="1"/>
  <c r="I494" i="169" s="1"/>
  <c r="I495" i="169" s="1"/>
  <c r="I496" i="169" s="1"/>
  <c r="I497" i="169" s="1"/>
  <c r="I498" i="169" s="1"/>
  <c r="I499" i="169" s="1"/>
  <c r="I500" i="169" s="1"/>
  <c r="I501" i="169" s="1"/>
  <c r="I502" i="169" s="1"/>
  <c r="I503" i="169" s="1"/>
  <c r="I504" i="169" s="1"/>
  <c r="I505" i="169" s="1"/>
  <c r="I506" i="169" s="1"/>
  <c r="I507" i="169" s="1"/>
  <c r="I508" i="169" s="1"/>
  <c r="I509" i="169" s="1"/>
  <c r="I510" i="169" s="1"/>
  <c r="I511" i="169" s="1"/>
  <c r="I512" i="169" s="1"/>
  <c r="I513" i="169" s="1"/>
  <c r="I514" i="169" s="1"/>
  <c r="I515" i="169" s="1"/>
  <c r="I516" i="169" s="1"/>
  <c r="I517" i="169" s="1"/>
  <c r="I518" i="169" s="1"/>
  <c r="I519" i="169" s="1"/>
  <c r="I520" i="169" s="1"/>
  <c r="I521" i="169" s="1"/>
  <c r="I522" i="169" s="1"/>
  <c r="I523" i="169" s="1"/>
  <c r="I524" i="169" s="1"/>
  <c r="I525" i="169" s="1"/>
  <c r="I526" i="169" s="1"/>
  <c r="I527" i="169" s="1"/>
  <c r="I528" i="169" s="1"/>
  <c r="I529" i="169" s="1"/>
  <c r="I530" i="169" s="1"/>
  <c r="I531" i="169" s="1"/>
  <c r="I532" i="169" s="1"/>
  <c r="I533" i="169" s="1"/>
  <c r="I534" i="169" s="1"/>
  <c r="I535" i="169" s="1"/>
  <c r="I536" i="169" s="1"/>
  <c r="I537" i="169" s="1"/>
  <c r="I538" i="169" s="1"/>
  <c r="I539" i="169" s="1"/>
  <c r="I540" i="169" s="1"/>
  <c r="I541" i="169" s="1"/>
  <c r="I542" i="169" s="1"/>
  <c r="I543" i="169" s="1"/>
  <c r="I544" i="169" s="1"/>
  <c r="I545" i="169" s="1"/>
  <c r="I546" i="169" s="1"/>
  <c r="S328" i="169"/>
  <c r="H328" i="169"/>
  <c r="O328" i="169" s="1"/>
  <c r="S327" i="169"/>
  <c r="H327" i="169"/>
  <c r="O327" i="169" s="1"/>
  <c r="S326" i="169"/>
  <c r="H326" i="169"/>
  <c r="O326" i="169" s="1"/>
  <c r="S325" i="169"/>
  <c r="H325" i="169"/>
  <c r="O325" i="169" s="1"/>
  <c r="S324" i="169"/>
  <c r="H324" i="169"/>
  <c r="O324" i="169" s="1"/>
  <c r="S323" i="169"/>
  <c r="H323" i="169"/>
  <c r="O323" i="169" s="1"/>
  <c r="S322" i="169"/>
  <c r="H322" i="169"/>
  <c r="O322" i="169" s="1"/>
  <c r="S321" i="169"/>
  <c r="H321" i="169"/>
  <c r="O321" i="169" s="1"/>
  <c r="S320" i="169"/>
  <c r="H320" i="169"/>
  <c r="O320" i="169" s="1"/>
  <c r="S319" i="169"/>
  <c r="J319" i="169"/>
  <c r="J320" i="169" s="1"/>
  <c r="J321" i="169" s="1"/>
  <c r="J322" i="169" s="1"/>
  <c r="J323" i="169" s="1"/>
  <c r="J324" i="169" s="1"/>
  <c r="J325" i="169" s="1"/>
  <c r="J326" i="169" s="1"/>
  <c r="J327" i="169" s="1"/>
  <c r="J328" i="169" s="1"/>
  <c r="H319" i="169"/>
  <c r="S318" i="169"/>
  <c r="Q318" i="169"/>
  <c r="H318" i="169"/>
  <c r="O318" i="169" s="1"/>
  <c r="S317" i="169"/>
  <c r="Q317" i="169"/>
  <c r="O317" i="169"/>
  <c r="H317" i="169"/>
  <c r="K317" i="169" s="1"/>
  <c r="S316" i="169"/>
  <c r="Q316" i="169"/>
  <c r="H316" i="169"/>
  <c r="S315" i="169"/>
  <c r="Q315" i="169"/>
  <c r="O315" i="169"/>
  <c r="K315" i="169"/>
  <c r="H315" i="169"/>
  <c r="M315" i="169" s="1"/>
  <c r="S314" i="169"/>
  <c r="O314" i="169"/>
  <c r="M314" i="169"/>
  <c r="H314" i="169"/>
  <c r="K314" i="169" s="1"/>
  <c r="S313" i="169"/>
  <c r="H313" i="169"/>
  <c r="S312" i="169"/>
  <c r="M312" i="169"/>
  <c r="H312" i="169"/>
  <c r="O312" i="169" s="1"/>
  <c r="S311" i="169"/>
  <c r="O311" i="169"/>
  <c r="M311" i="169"/>
  <c r="K311" i="169"/>
  <c r="H311" i="169"/>
  <c r="S310" i="169"/>
  <c r="H310" i="169"/>
  <c r="O310" i="169" s="1"/>
  <c r="S309" i="169"/>
  <c r="Q309" i="169"/>
  <c r="M309" i="169"/>
  <c r="H309" i="169"/>
  <c r="K309" i="169" s="1"/>
  <c r="S308" i="169"/>
  <c r="Q308" i="169"/>
  <c r="H308" i="169"/>
  <c r="S307" i="169"/>
  <c r="Q307" i="169"/>
  <c r="H307" i="169"/>
  <c r="S306" i="169"/>
  <c r="Q306" i="169"/>
  <c r="H306" i="169"/>
  <c r="S305" i="169"/>
  <c r="H305" i="169"/>
  <c r="S304" i="169"/>
  <c r="H304" i="169"/>
  <c r="M304" i="169" s="1"/>
  <c r="S303" i="169"/>
  <c r="H303" i="169"/>
  <c r="O303" i="169" s="1"/>
  <c r="S302" i="169"/>
  <c r="H302" i="169"/>
  <c r="O302" i="169" s="1"/>
  <c r="S301" i="169"/>
  <c r="J301" i="169"/>
  <c r="J302" i="169" s="1"/>
  <c r="J303" i="169" s="1"/>
  <c r="J304" i="169" s="1"/>
  <c r="J305" i="169" s="1"/>
  <c r="J306" i="169" s="1"/>
  <c r="J307" i="169" s="1"/>
  <c r="J308" i="169" s="1"/>
  <c r="J309" i="169" s="1"/>
  <c r="J310" i="169" s="1"/>
  <c r="J311" i="169" s="1"/>
  <c r="J312" i="169" s="1"/>
  <c r="J313" i="169" s="1"/>
  <c r="J314" i="169" s="1"/>
  <c r="J315" i="169" s="1"/>
  <c r="J316" i="169" s="1"/>
  <c r="J317" i="169" s="1"/>
  <c r="J318" i="169" s="1"/>
  <c r="H301" i="169"/>
  <c r="O301" i="169" s="1"/>
  <c r="S300" i="169"/>
  <c r="Q300" i="169"/>
  <c r="H300" i="169"/>
  <c r="S299" i="169"/>
  <c r="Q299" i="169"/>
  <c r="H299" i="169"/>
  <c r="O299" i="169" s="1"/>
  <c r="S298" i="169"/>
  <c r="Q298" i="169"/>
  <c r="M298" i="169"/>
  <c r="H298" i="169"/>
  <c r="O298" i="169" s="1"/>
  <c r="S297" i="169"/>
  <c r="Q297" i="169"/>
  <c r="M297" i="169"/>
  <c r="K297" i="169"/>
  <c r="H297" i="169"/>
  <c r="O297" i="169" s="1"/>
  <c r="S296" i="169"/>
  <c r="K296" i="169"/>
  <c r="H296" i="169"/>
  <c r="O296" i="169" s="1"/>
  <c r="S295" i="169"/>
  <c r="M295" i="169"/>
  <c r="K295" i="169"/>
  <c r="H295" i="169"/>
  <c r="O295" i="169" s="1"/>
  <c r="S294" i="169"/>
  <c r="K294" i="169"/>
  <c r="H294" i="169"/>
  <c r="O294" i="169" s="1"/>
  <c r="S293" i="169"/>
  <c r="K293" i="169"/>
  <c r="H293" i="169"/>
  <c r="O293" i="169" s="1"/>
  <c r="S292" i="169"/>
  <c r="K292" i="169"/>
  <c r="H292" i="169"/>
  <c r="O292" i="169" s="1"/>
  <c r="S291" i="169"/>
  <c r="Q291" i="169"/>
  <c r="O291" i="169"/>
  <c r="M291" i="169"/>
  <c r="K291" i="169"/>
  <c r="H291" i="169"/>
  <c r="S290" i="169"/>
  <c r="Q290" i="169"/>
  <c r="H290" i="169"/>
  <c r="K290" i="169" s="1"/>
  <c r="S289" i="169"/>
  <c r="Q289" i="169"/>
  <c r="M289" i="169"/>
  <c r="H289" i="169"/>
  <c r="O289" i="169" s="1"/>
  <c r="S288" i="169"/>
  <c r="Q288" i="169"/>
  <c r="H288" i="169"/>
  <c r="O288" i="169" s="1"/>
  <c r="S287" i="169"/>
  <c r="H287" i="169"/>
  <c r="O287" i="169" s="1"/>
  <c r="S286" i="169"/>
  <c r="H286" i="169"/>
  <c r="O286" i="169" s="1"/>
  <c r="S285" i="169"/>
  <c r="H285" i="169"/>
  <c r="O285" i="169" s="1"/>
  <c r="S284" i="169"/>
  <c r="H284" i="169"/>
  <c r="O284" i="169" s="1"/>
  <c r="S283" i="169"/>
  <c r="J283" i="169"/>
  <c r="J284" i="169" s="1"/>
  <c r="J285" i="169" s="1"/>
  <c r="J286" i="169" s="1"/>
  <c r="J287" i="169" s="1"/>
  <c r="J288" i="169" s="1"/>
  <c r="J289" i="169" s="1"/>
  <c r="J290" i="169" s="1"/>
  <c r="J291" i="169" s="1"/>
  <c r="J292" i="169" s="1"/>
  <c r="J293" i="169" s="1"/>
  <c r="J294" i="169" s="1"/>
  <c r="J295" i="169" s="1"/>
  <c r="J296" i="169" s="1"/>
  <c r="J297" i="169" s="1"/>
  <c r="J298" i="169" s="1"/>
  <c r="J299" i="169" s="1"/>
  <c r="J300" i="169" s="1"/>
  <c r="H283" i="169"/>
  <c r="O283" i="169" s="1"/>
  <c r="S282" i="169"/>
  <c r="Q282" i="169"/>
  <c r="H282" i="169"/>
  <c r="S281" i="169"/>
  <c r="Q281" i="169"/>
  <c r="H281" i="169"/>
  <c r="O281" i="169" s="1"/>
  <c r="S280" i="169"/>
  <c r="Q280" i="169"/>
  <c r="K280" i="169"/>
  <c r="H280" i="169"/>
  <c r="M280" i="169" s="1"/>
  <c r="S279" i="169"/>
  <c r="Q279" i="169"/>
  <c r="H279" i="169"/>
  <c r="S278" i="169"/>
  <c r="H278" i="169"/>
  <c r="O278" i="169" s="1"/>
  <c r="S277" i="169"/>
  <c r="H277" i="169"/>
  <c r="S276" i="169"/>
  <c r="H276" i="169"/>
  <c r="O276" i="169" s="1"/>
  <c r="S275" i="169"/>
  <c r="H275" i="169"/>
  <c r="S274" i="169"/>
  <c r="H274" i="169"/>
  <c r="O274" i="169" s="1"/>
  <c r="S273" i="169"/>
  <c r="Q273" i="169"/>
  <c r="M273" i="169"/>
  <c r="H273" i="169"/>
  <c r="O273" i="169" s="1"/>
  <c r="S272" i="169"/>
  <c r="Q272" i="169"/>
  <c r="O272" i="169"/>
  <c r="M272" i="169"/>
  <c r="H272" i="169"/>
  <c r="K272" i="169" s="1"/>
  <c r="S271" i="169"/>
  <c r="Q271" i="169"/>
  <c r="H271" i="169"/>
  <c r="M271" i="169" s="1"/>
  <c r="S270" i="169"/>
  <c r="Q270" i="169"/>
  <c r="H270" i="169"/>
  <c r="M270" i="169" s="1"/>
  <c r="S269" i="169"/>
  <c r="H269" i="169"/>
  <c r="M269" i="169" s="1"/>
  <c r="S268" i="169"/>
  <c r="H268" i="169"/>
  <c r="M268" i="169" s="1"/>
  <c r="S267" i="169"/>
  <c r="H267" i="169"/>
  <c r="M267" i="169" s="1"/>
  <c r="S266" i="169"/>
  <c r="H266" i="169"/>
  <c r="M266" i="169" s="1"/>
  <c r="S265" i="169"/>
  <c r="J265" i="169"/>
  <c r="J266" i="169" s="1"/>
  <c r="J267" i="169" s="1"/>
  <c r="J268" i="169" s="1"/>
  <c r="J269" i="169" s="1"/>
  <c r="J270" i="169" s="1"/>
  <c r="J271" i="169" s="1"/>
  <c r="J272" i="169" s="1"/>
  <c r="J273" i="169" s="1"/>
  <c r="J274" i="169" s="1"/>
  <c r="J275" i="169" s="1"/>
  <c r="J276" i="169" s="1"/>
  <c r="J277" i="169" s="1"/>
  <c r="J278" i="169" s="1"/>
  <c r="J279" i="169" s="1"/>
  <c r="J280" i="169" s="1"/>
  <c r="J281" i="169" s="1"/>
  <c r="J282" i="169" s="1"/>
  <c r="H265" i="169"/>
  <c r="K265" i="169" s="1"/>
  <c r="S264" i="169"/>
  <c r="Q264" i="169"/>
  <c r="H264" i="169"/>
  <c r="S263" i="169"/>
  <c r="Q263" i="169"/>
  <c r="H263" i="169"/>
  <c r="O263" i="169" s="1"/>
  <c r="S262" i="169"/>
  <c r="Q262" i="169"/>
  <c r="H262" i="169"/>
  <c r="S261" i="169"/>
  <c r="Q261" i="169"/>
  <c r="H261" i="169"/>
  <c r="S260" i="169"/>
  <c r="O260" i="169"/>
  <c r="K260" i="169"/>
  <c r="H260" i="169"/>
  <c r="M260" i="169" s="1"/>
  <c r="S259" i="169"/>
  <c r="H259" i="169"/>
  <c r="S258" i="169"/>
  <c r="H258" i="169"/>
  <c r="S257" i="169"/>
  <c r="H257" i="169"/>
  <c r="M257" i="169" s="1"/>
  <c r="S256" i="169"/>
  <c r="O256" i="169"/>
  <c r="H256" i="169"/>
  <c r="M256" i="169" s="1"/>
  <c r="S255" i="169"/>
  <c r="Q255" i="169"/>
  <c r="H255" i="169"/>
  <c r="O255" i="169" s="1"/>
  <c r="S254" i="169"/>
  <c r="Q254" i="169"/>
  <c r="M254" i="169"/>
  <c r="K254" i="169"/>
  <c r="H254" i="169"/>
  <c r="O254" i="169" s="1"/>
  <c r="S253" i="169"/>
  <c r="Q253" i="169"/>
  <c r="H253" i="169"/>
  <c r="S252" i="169"/>
  <c r="Q252" i="169"/>
  <c r="M252" i="169"/>
  <c r="H252" i="169"/>
  <c r="K252" i="169" s="1"/>
  <c r="S251" i="169"/>
  <c r="H251" i="169"/>
  <c r="S250" i="169"/>
  <c r="O250" i="169"/>
  <c r="M250" i="169"/>
  <c r="H250" i="169"/>
  <c r="K250" i="169" s="1"/>
  <c r="S249" i="169"/>
  <c r="O249" i="169"/>
  <c r="M249" i="169"/>
  <c r="K249" i="169"/>
  <c r="H249" i="169"/>
  <c r="S248" i="169"/>
  <c r="H248" i="169"/>
  <c r="O248" i="169" s="1"/>
  <c r="S247" i="169"/>
  <c r="O247" i="169"/>
  <c r="K247" i="169"/>
  <c r="J247" i="169"/>
  <c r="J248" i="169" s="1"/>
  <c r="J249" i="169" s="1"/>
  <c r="J250" i="169" s="1"/>
  <c r="J251" i="169" s="1"/>
  <c r="J252" i="169" s="1"/>
  <c r="J253" i="169" s="1"/>
  <c r="J254" i="169" s="1"/>
  <c r="J255" i="169" s="1"/>
  <c r="J256" i="169" s="1"/>
  <c r="J257" i="169" s="1"/>
  <c r="J258" i="169" s="1"/>
  <c r="J259" i="169" s="1"/>
  <c r="J260" i="169" s="1"/>
  <c r="J261" i="169" s="1"/>
  <c r="J262" i="169" s="1"/>
  <c r="J263" i="169" s="1"/>
  <c r="J264" i="169" s="1"/>
  <c r="H247" i="169"/>
  <c r="M247" i="169" s="1"/>
  <c r="S246" i="169"/>
  <c r="Q246" i="169"/>
  <c r="H246" i="169"/>
  <c r="O246" i="169" s="1"/>
  <c r="S245" i="169"/>
  <c r="Q245" i="169"/>
  <c r="O245" i="169"/>
  <c r="K245" i="169"/>
  <c r="H245" i="169"/>
  <c r="M245" i="169" s="1"/>
  <c r="S244" i="169"/>
  <c r="Q244" i="169"/>
  <c r="M244" i="169"/>
  <c r="H244" i="169"/>
  <c r="K244" i="169" s="1"/>
  <c r="S243" i="169"/>
  <c r="Q243" i="169"/>
  <c r="O243" i="169"/>
  <c r="H243" i="169"/>
  <c r="M243" i="169" s="1"/>
  <c r="S242" i="169"/>
  <c r="H242" i="169"/>
  <c r="M242" i="169" s="1"/>
  <c r="S241" i="169"/>
  <c r="O241" i="169"/>
  <c r="H241" i="169"/>
  <c r="K241" i="169" s="1"/>
  <c r="S240" i="169"/>
  <c r="H240" i="169"/>
  <c r="S239" i="169"/>
  <c r="O239" i="169"/>
  <c r="H239" i="169"/>
  <c r="K239" i="169" s="1"/>
  <c r="S238" i="169"/>
  <c r="H238" i="169"/>
  <c r="M238" i="169" s="1"/>
  <c r="S237" i="169"/>
  <c r="Q237" i="169"/>
  <c r="H237" i="169"/>
  <c r="O237" i="169" s="1"/>
  <c r="S236" i="169"/>
  <c r="Q236" i="169"/>
  <c r="H236" i="169"/>
  <c r="S235" i="169"/>
  <c r="Q235" i="169"/>
  <c r="H235" i="169"/>
  <c r="S234" i="169"/>
  <c r="Q234" i="169"/>
  <c r="H234" i="169"/>
  <c r="S233" i="169"/>
  <c r="K233" i="169"/>
  <c r="H233" i="169"/>
  <c r="M233" i="169" s="1"/>
  <c r="S232" i="169"/>
  <c r="H232" i="169"/>
  <c r="S231" i="169"/>
  <c r="H231" i="169"/>
  <c r="S230" i="169"/>
  <c r="O230" i="169"/>
  <c r="H230" i="169"/>
  <c r="M230" i="169" s="1"/>
  <c r="S229" i="169"/>
  <c r="O229" i="169"/>
  <c r="J229" i="169"/>
  <c r="J230" i="169" s="1"/>
  <c r="J231" i="169" s="1"/>
  <c r="J232" i="169" s="1"/>
  <c r="J233" i="169" s="1"/>
  <c r="J234" i="169" s="1"/>
  <c r="J235" i="169" s="1"/>
  <c r="J236" i="169" s="1"/>
  <c r="J237" i="169" s="1"/>
  <c r="J238" i="169" s="1"/>
  <c r="J239" i="169" s="1"/>
  <c r="J240" i="169" s="1"/>
  <c r="J241" i="169" s="1"/>
  <c r="J242" i="169" s="1"/>
  <c r="J243" i="169" s="1"/>
  <c r="J244" i="169" s="1"/>
  <c r="J245" i="169" s="1"/>
  <c r="J246" i="169" s="1"/>
  <c r="H229" i="169"/>
  <c r="M229" i="169" s="1"/>
  <c r="S228" i="169"/>
  <c r="H228" i="169"/>
  <c r="M228" i="169" s="1"/>
  <c r="S227" i="169"/>
  <c r="H227" i="169"/>
  <c r="S226" i="169"/>
  <c r="H226" i="169"/>
  <c r="S225" i="169"/>
  <c r="O225" i="169"/>
  <c r="H225" i="169"/>
  <c r="M225" i="169" s="1"/>
  <c r="S224" i="169"/>
  <c r="O224" i="169"/>
  <c r="H224" i="169"/>
  <c r="M224" i="169" s="1"/>
  <c r="S223" i="169"/>
  <c r="H223" i="169"/>
  <c r="O223" i="169" s="1"/>
  <c r="S222" i="169"/>
  <c r="H222" i="169"/>
  <c r="O222" i="169" s="1"/>
  <c r="S221" i="169"/>
  <c r="I221" i="169"/>
  <c r="I222" i="169" s="1"/>
  <c r="I223" i="169" s="1"/>
  <c r="I224" i="169" s="1"/>
  <c r="I225" i="169" s="1"/>
  <c r="I226" i="169" s="1"/>
  <c r="I227" i="169" s="1"/>
  <c r="I228" i="169" s="1"/>
  <c r="I229" i="169" s="1"/>
  <c r="I230" i="169" s="1"/>
  <c r="I231" i="169" s="1"/>
  <c r="I232" i="169" s="1"/>
  <c r="I233" i="169" s="1"/>
  <c r="I234" i="169" s="1"/>
  <c r="I235" i="169" s="1"/>
  <c r="I236" i="169" s="1"/>
  <c r="I237" i="169" s="1"/>
  <c r="I238" i="169" s="1"/>
  <c r="I239" i="169" s="1"/>
  <c r="I240" i="169" s="1"/>
  <c r="I241" i="169" s="1"/>
  <c r="I242" i="169" s="1"/>
  <c r="I243" i="169" s="1"/>
  <c r="I244" i="169" s="1"/>
  <c r="I245" i="169" s="1"/>
  <c r="I246" i="169" s="1"/>
  <c r="I247" i="169" s="1"/>
  <c r="I248" i="169" s="1"/>
  <c r="I249" i="169" s="1"/>
  <c r="I250" i="169" s="1"/>
  <c r="I251" i="169" s="1"/>
  <c r="I252" i="169" s="1"/>
  <c r="I253" i="169" s="1"/>
  <c r="I254" i="169" s="1"/>
  <c r="I255" i="169" s="1"/>
  <c r="I256" i="169" s="1"/>
  <c r="I257" i="169" s="1"/>
  <c r="I258" i="169" s="1"/>
  <c r="I259" i="169" s="1"/>
  <c r="I260" i="169" s="1"/>
  <c r="I261" i="169" s="1"/>
  <c r="I262" i="169" s="1"/>
  <c r="I263" i="169" s="1"/>
  <c r="I264" i="169" s="1"/>
  <c r="I265" i="169" s="1"/>
  <c r="I266" i="169" s="1"/>
  <c r="I267" i="169" s="1"/>
  <c r="I268" i="169" s="1"/>
  <c r="I269" i="169" s="1"/>
  <c r="I270" i="169" s="1"/>
  <c r="I271" i="169" s="1"/>
  <c r="I272" i="169" s="1"/>
  <c r="I273" i="169" s="1"/>
  <c r="I274" i="169" s="1"/>
  <c r="I275" i="169" s="1"/>
  <c r="I276" i="169" s="1"/>
  <c r="I277" i="169" s="1"/>
  <c r="I278" i="169" s="1"/>
  <c r="I279" i="169" s="1"/>
  <c r="I280" i="169" s="1"/>
  <c r="I281" i="169" s="1"/>
  <c r="I282" i="169" s="1"/>
  <c r="I283" i="169" s="1"/>
  <c r="I284" i="169" s="1"/>
  <c r="I285" i="169" s="1"/>
  <c r="I286" i="169" s="1"/>
  <c r="I287" i="169" s="1"/>
  <c r="I288" i="169" s="1"/>
  <c r="I289" i="169" s="1"/>
  <c r="I290" i="169" s="1"/>
  <c r="I291" i="169" s="1"/>
  <c r="I292" i="169" s="1"/>
  <c r="I293" i="169" s="1"/>
  <c r="I294" i="169" s="1"/>
  <c r="I295" i="169" s="1"/>
  <c r="I296" i="169" s="1"/>
  <c r="I297" i="169" s="1"/>
  <c r="I298" i="169" s="1"/>
  <c r="I299" i="169" s="1"/>
  <c r="I300" i="169" s="1"/>
  <c r="I301" i="169" s="1"/>
  <c r="I302" i="169" s="1"/>
  <c r="I303" i="169" s="1"/>
  <c r="I304" i="169" s="1"/>
  <c r="I305" i="169" s="1"/>
  <c r="I306" i="169" s="1"/>
  <c r="I307" i="169" s="1"/>
  <c r="I308" i="169" s="1"/>
  <c r="I309" i="169" s="1"/>
  <c r="I310" i="169" s="1"/>
  <c r="I311" i="169" s="1"/>
  <c r="I312" i="169" s="1"/>
  <c r="I313" i="169" s="1"/>
  <c r="I314" i="169" s="1"/>
  <c r="I315" i="169" s="1"/>
  <c r="I316" i="169" s="1"/>
  <c r="I317" i="169" s="1"/>
  <c r="I318" i="169" s="1"/>
  <c r="I319" i="169" s="1"/>
  <c r="I320" i="169" s="1"/>
  <c r="I321" i="169" s="1"/>
  <c r="I322" i="169" s="1"/>
  <c r="I323" i="169" s="1"/>
  <c r="I324" i="169" s="1"/>
  <c r="I325" i="169" s="1"/>
  <c r="I326" i="169" s="1"/>
  <c r="I327" i="169" s="1"/>
  <c r="I328" i="169" s="1"/>
  <c r="H221" i="169"/>
  <c r="M221" i="169" s="1"/>
  <c r="F220" i="169"/>
  <c r="H111" i="169"/>
  <c r="K111" i="169" s="1"/>
  <c r="I111" i="169"/>
  <c r="I112" i="169" s="1"/>
  <c r="I113" i="169" s="1"/>
  <c r="I114" i="169" s="1"/>
  <c r="I115" i="169" s="1"/>
  <c r="I116" i="169" s="1"/>
  <c r="I117" i="169" s="1"/>
  <c r="I118" i="169" s="1"/>
  <c r="I119" i="169" s="1"/>
  <c r="I120" i="169" s="1"/>
  <c r="I121" i="169" s="1"/>
  <c r="I122" i="169" s="1"/>
  <c r="I123" i="169" s="1"/>
  <c r="I124" i="169" s="1"/>
  <c r="I125" i="169" s="1"/>
  <c r="I126" i="169" s="1"/>
  <c r="I127" i="169" s="1"/>
  <c r="I128" i="169" s="1"/>
  <c r="I129" i="169" s="1"/>
  <c r="I130" i="169" s="1"/>
  <c r="I131" i="169" s="1"/>
  <c r="I132" i="169" s="1"/>
  <c r="I133" i="169" s="1"/>
  <c r="I134" i="169" s="1"/>
  <c r="I135" i="169" s="1"/>
  <c r="I136" i="169" s="1"/>
  <c r="I137" i="169" s="1"/>
  <c r="I138" i="169" s="1"/>
  <c r="I139" i="169" s="1"/>
  <c r="I140" i="169" s="1"/>
  <c r="I141" i="169" s="1"/>
  <c r="I142" i="169" s="1"/>
  <c r="I143" i="169" s="1"/>
  <c r="I144" i="169" s="1"/>
  <c r="I145" i="169" s="1"/>
  <c r="I146" i="169" s="1"/>
  <c r="I147" i="169" s="1"/>
  <c r="I148" i="169" s="1"/>
  <c r="I149" i="169" s="1"/>
  <c r="I150" i="169" s="1"/>
  <c r="I151" i="169" s="1"/>
  <c r="I152" i="169" s="1"/>
  <c r="I153" i="169" s="1"/>
  <c r="I154" i="169" s="1"/>
  <c r="I155" i="169" s="1"/>
  <c r="I156" i="169" s="1"/>
  <c r="I157" i="169" s="1"/>
  <c r="I158" i="169" s="1"/>
  <c r="I159" i="169" s="1"/>
  <c r="I160" i="169" s="1"/>
  <c r="I161" i="169" s="1"/>
  <c r="I162" i="169" s="1"/>
  <c r="I163" i="169" s="1"/>
  <c r="I164" i="169" s="1"/>
  <c r="I165" i="169" s="1"/>
  <c r="I166" i="169" s="1"/>
  <c r="I167" i="169" s="1"/>
  <c r="I168" i="169" s="1"/>
  <c r="I169" i="169" s="1"/>
  <c r="I170" i="169" s="1"/>
  <c r="I171" i="169" s="1"/>
  <c r="I172" i="169" s="1"/>
  <c r="I173" i="169" s="1"/>
  <c r="I174" i="169" s="1"/>
  <c r="I175" i="169" s="1"/>
  <c r="I176" i="169" s="1"/>
  <c r="I177" i="169" s="1"/>
  <c r="I178" i="169" s="1"/>
  <c r="I179" i="169" s="1"/>
  <c r="I180" i="169" s="1"/>
  <c r="I181" i="169" s="1"/>
  <c r="I182" i="169" s="1"/>
  <c r="I183" i="169" s="1"/>
  <c r="I184" i="169" s="1"/>
  <c r="I185" i="169" s="1"/>
  <c r="I186" i="169" s="1"/>
  <c r="I187" i="169" s="1"/>
  <c r="I188" i="169" s="1"/>
  <c r="I189" i="169" s="1"/>
  <c r="I190" i="169" s="1"/>
  <c r="I191" i="169" s="1"/>
  <c r="I192" i="169" s="1"/>
  <c r="I193" i="169" s="1"/>
  <c r="I194" i="169" s="1"/>
  <c r="I195" i="169" s="1"/>
  <c r="I196" i="169" s="1"/>
  <c r="I197" i="169" s="1"/>
  <c r="I198" i="169" s="1"/>
  <c r="I199" i="169" s="1"/>
  <c r="I200" i="169" s="1"/>
  <c r="I201" i="169" s="1"/>
  <c r="I202" i="169" s="1"/>
  <c r="I203" i="169" s="1"/>
  <c r="I204" i="169" s="1"/>
  <c r="I205" i="169" s="1"/>
  <c r="I206" i="169" s="1"/>
  <c r="I207" i="169" s="1"/>
  <c r="I208" i="169" s="1"/>
  <c r="I209" i="169" s="1"/>
  <c r="I210" i="169" s="1"/>
  <c r="I211" i="169" s="1"/>
  <c r="I212" i="169" s="1"/>
  <c r="I213" i="169" s="1"/>
  <c r="I214" i="169" s="1"/>
  <c r="I215" i="169" s="1"/>
  <c r="I216" i="169" s="1"/>
  <c r="I217" i="169" s="1"/>
  <c r="I218" i="169" s="1"/>
  <c r="I219" i="169" s="1"/>
  <c r="J111" i="169"/>
  <c r="S111" i="169"/>
  <c r="H112" i="169"/>
  <c r="J112" i="169"/>
  <c r="S112" i="169"/>
  <c r="H113" i="169"/>
  <c r="K113" i="169" s="1"/>
  <c r="J113" i="169"/>
  <c r="J114" i="169" s="1"/>
  <c r="J115" i="169" s="1"/>
  <c r="J116" i="169" s="1"/>
  <c r="J117" i="169" s="1"/>
  <c r="J118" i="169" s="1"/>
  <c r="J119" i="169" s="1"/>
  <c r="O113" i="169"/>
  <c r="S113" i="169"/>
  <c r="H114" i="169"/>
  <c r="S114" i="169"/>
  <c r="H115" i="169"/>
  <c r="K115" i="169" s="1"/>
  <c r="S115" i="169"/>
  <c r="H116" i="169"/>
  <c r="K116" i="169" s="1"/>
  <c r="O116" i="169"/>
  <c r="S116" i="169"/>
  <c r="H117" i="169"/>
  <c r="O117" i="169" s="1"/>
  <c r="S117" i="169"/>
  <c r="H118" i="169"/>
  <c r="O118" i="169" s="1"/>
  <c r="S118" i="169"/>
  <c r="H119" i="169"/>
  <c r="O119" i="169"/>
  <c r="S119" i="169"/>
  <c r="H120" i="169"/>
  <c r="O120" i="169" s="1"/>
  <c r="J120" i="169"/>
  <c r="J121" i="169" s="1"/>
  <c r="J122" i="169" s="1"/>
  <c r="J123" i="169" s="1"/>
  <c r="J124" i="169" s="1"/>
  <c r="J125" i="169" s="1"/>
  <c r="J126" i="169" s="1"/>
  <c r="J127" i="169" s="1"/>
  <c r="J128" i="169" s="1"/>
  <c r="J129" i="169" s="1"/>
  <c r="J130" i="169" s="1"/>
  <c r="J131" i="169" s="1"/>
  <c r="J132" i="169" s="1"/>
  <c r="J133" i="169" s="1"/>
  <c r="J134" i="169" s="1"/>
  <c r="J135" i="169" s="1"/>
  <c r="J136" i="169" s="1"/>
  <c r="J137" i="169" s="1"/>
  <c r="S120" i="169"/>
  <c r="H121" i="169"/>
  <c r="O121" i="169" s="1"/>
  <c r="S121" i="169"/>
  <c r="H122" i="169"/>
  <c r="S122" i="169"/>
  <c r="H123" i="169"/>
  <c r="S123" i="169"/>
  <c r="H124" i="169"/>
  <c r="O124" i="169" s="1"/>
  <c r="S124" i="169"/>
  <c r="H125" i="169"/>
  <c r="O125" i="169" s="1"/>
  <c r="Q125" i="169"/>
  <c r="S125" i="169"/>
  <c r="H126" i="169"/>
  <c r="K126" i="169" s="1"/>
  <c r="Q126" i="169"/>
  <c r="S126" i="169"/>
  <c r="H127" i="169"/>
  <c r="M127" i="169" s="1"/>
  <c r="O127" i="169"/>
  <c r="Q127" i="169"/>
  <c r="S127" i="169"/>
  <c r="H128" i="169"/>
  <c r="K128" i="169"/>
  <c r="M128" i="169"/>
  <c r="O128" i="169"/>
  <c r="Q128" i="169"/>
  <c r="S128" i="169"/>
  <c r="H129" i="169"/>
  <c r="K129" i="169" s="1"/>
  <c r="M129" i="169"/>
  <c r="O129" i="169"/>
  <c r="S129" i="169"/>
  <c r="H130" i="169"/>
  <c r="S130" i="169"/>
  <c r="H131" i="169"/>
  <c r="O131" i="169" s="1"/>
  <c r="K131" i="169"/>
  <c r="M131" i="169"/>
  <c r="S131" i="169"/>
  <c r="H132" i="169"/>
  <c r="S132" i="169"/>
  <c r="H133" i="169"/>
  <c r="O133" i="169" s="1"/>
  <c r="K133" i="169"/>
  <c r="M133" i="169"/>
  <c r="S133" i="169"/>
  <c r="H134" i="169"/>
  <c r="O134" i="169" s="1"/>
  <c r="M134" i="169"/>
  <c r="Q134" i="169"/>
  <c r="S134" i="169"/>
  <c r="H135" i="169"/>
  <c r="K135" i="169" s="1"/>
  <c r="Q135" i="169"/>
  <c r="S135" i="169"/>
  <c r="H136" i="169"/>
  <c r="Q136" i="169"/>
  <c r="S136" i="169"/>
  <c r="H137" i="169"/>
  <c r="Q137" i="169"/>
  <c r="S137" i="169"/>
  <c r="H138" i="169"/>
  <c r="O138" i="169" s="1"/>
  <c r="J138" i="169"/>
  <c r="J139" i="169" s="1"/>
  <c r="J140" i="169" s="1"/>
  <c r="J141" i="169" s="1"/>
  <c r="J142" i="169" s="1"/>
  <c r="J143" i="169" s="1"/>
  <c r="J144" i="169" s="1"/>
  <c r="J145" i="169" s="1"/>
  <c r="J146" i="169" s="1"/>
  <c r="J147" i="169" s="1"/>
  <c r="J148" i="169" s="1"/>
  <c r="J149" i="169" s="1"/>
  <c r="J150" i="169" s="1"/>
  <c r="J151" i="169" s="1"/>
  <c r="J152" i="169" s="1"/>
  <c r="J153" i="169" s="1"/>
  <c r="J154" i="169" s="1"/>
  <c r="J155" i="169" s="1"/>
  <c r="S138" i="169"/>
  <c r="H139" i="169"/>
  <c r="O139" i="169"/>
  <c r="S139" i="169"/>
  <c r="H140" i="169"/>
  <c r="O140" i="169" s="1"/>
  <c r="S140" i="169"/>
  <c r="H141" i="169"/>
  <c r="O141" i="169" s="1"/>
  <c r="S141" i="169"/>
  <c r="H142" i="169"/>
  <c r="O142" i="169"/>
  <c r="S142" i="169"/>
  <c r="H143" i="169"/>
  <c r="O143" i="169" s="1"/>
  <c r="Q143" i="169"/>
  <c r="S143" i="169"/>
  <c r="H144" i="169"/>
  <c r="M144" i="169" s="1"/>
  <c r="K144" i="169"/>
  <c r="O144" i="169"/>
  <c r="Q144" i="169"/>
  <c r="S144" i="169"/>
  <c r="H145" i="169"/>
  <c r="M145" i="169" s="1"/>
  <c r="Q145" i="169"/>
  <c r="S145" i="169"/>
  <c r="H146" i="169"/>
  <c r="K146" i="169"/>
  <c r="M146" i="169"/>
  <c r="O146" i="169"/>
  <c r="Q146" i="169"/>
  <c r="S146" i="169"/>
  <c r="H147" i="169"/>
  <c r="O147" i="169" s="1"/>
  <c r="M147" i="169"/>
  <c r="S147" i="169"/>
  <c r="H148" i="169"/>
  <c r="K148" i="169"/>
  <c r="S148" i="169"/>
  <c r="H149" i="169"/>
  <c r="O149" i="169" s="1"/>
  <c r="S149" i="169"/>
  <c r="H150" i="169"/>
  <c r="K150" i="169" s="1"/>
  <c r="S150" i="169"/>
  <c r="H151" i="169"/>
  <c r="O151" i="169" s="1"/>
  <c r="S151" i="169"/>
  <c r="H152" i="169"/>
  <c r="O152" i="169" s="1"/>
  <c r="Q152" i="169"/>
  <c r="S152" i="169"/>
  <c r="H153" i="169"/>
  <c r="Q153" i="169"/>
  <c r="S153" i="169"/>
  <c r="H154" i="169"/>
  <c r="M154" i="169"/>
  <c r="Q154" i="169"/>
  <c r="S154" i="169"/>
  <c r="H155" i="169"/>
  <c r="M155" i="169" s="1"/>
  <c r="K155" i="169"/>
  <c r="Q155" i="169"/>
  <c r="S155" i="169"/>
  <c r="H156" i="169"/>
  <c r="J156" i="169"/>
  <c r="J157" i="169" s="1"/>
  <c r="J158" i="169" s="1"/>
  <c r="J159" i="169" s="1"/>
  <c r="J160" i="169" s="1"/>
  <c r="J161" i="169" s="1"/>
  <c r="J162" i="169" s="1"/>
  <c r="J163" i="169" s="1"/>
  <c r="J164" i="169" s="1"/>
  <c r="J165" i="169" s="1"/>
  <c r="J166" i="169" s="1"/>
  <c r="J167" i="169" s="1"/>
  <c r="J168" i="169" s="1"/>
  <c r="J169" i="169" s="1"/>
  <c r="J170" i="169" s="1"/>
  <c r="J171" i="169" s="1"/>
  <c r="J172" i="169" s="1"/>
  <c r="J173" i="169" s="1"/>
  <c r="S156" i="169"/>
  <c r="H157" i="169"/>
  <c r="S157" i="169"/>
  <c r="H158" i="169"/>
  <c r="S158" i="169"/>
  <c r="H159" i="169"/>
  <c r="S159" i="169"/>
  <c r="H160" i="169"/>
  <c r="S160" i="169"/>
  <c r="H161" i="169"/>
  <c r="Q161" i="169"/>
  <c r="S161" i="169"/>
  <c r="H162" i="169"/>
  <c r="K162" i="169" s="1"/>
  <c r="Q162" i="169"/>
  <c r="S162" i="169"/>
  <c r="H163" i="169"/>
  <c r="K163" i="169" s="1"/>
  <c r="Q163" i="169"/>
  <c r="S163" i="169"/>
  <c r="H164" i="169"/>
  <c r="O164" i="169"/>
  <c r="Q164" i="169"/>
  <c r="S164" i="169"/>
  <c r="H165" i="169"/>
  <c r="K165" i="169"/>
  <c r="M165" i="169"/>
  <c r="O165" i="169"/>
  <c r="S165" i="169"/>
  <c r="H166" i="169"/>
  <c r="S166" i="169"/>
  <c r="H167" i="169"/>
  <c r="M167" i="169" s="1"/>
  <c r="K167" i="169"/>
  <c r="S167" i="169"/>
  <c r="H168" i="169"/>
  <c r="O168" i="169" s="1"/>
  <c r="M168" i="169"/>
  <c r="S168" i="169"/>
  <c r="H169" i="169"/>
  <c r="M169" i="169"/>
  <c r="S169" i="169"/>
  <c r="H170" i="169"/>
  <c r="O170" i="169" s="1"/>
  <c r="M170" i="169"/>
  <c r="Q170" i="169"/>
  <c r="S170" i="169"/>
  <c r="H171" i="169"/>
  <c r="M171" i="169" s="1"/>
  <c r="K171" i="169"/>
  <c r="Q171" i="169"/>
  <c r="S171" i="169"/>
  <c r="H172" i="169"/>
  <c r="K172" i="169" s="1"/>
  <c r="Q172" i="169"/>
  <c r="S172" i="169"/>
  <c r="H173" i="169"/>
  <c r="Q173" i="169"/>
  <c r="S173" i="169"/>
  <c r="H174" i="169"/>
  <c r="J174" i="169"/>
  <c r="J175" i="169" s="1"/>
  <c r="J176" i="169" s="1"/>
  <c r="J177" i="169" s="1"/>
  <c r="J178" i="169" s="1"/>
  <c r="J179" i="169" s="1"/>
  <c r="J180" i="169" s="1"/>
  <c r="J181" i="169" s="1"/>
  <c r="J182" i="169" s="1"/>
  <c r="J183" i="169" s="1"/>
  <c r="J184" i="169" s="1"/>
  <c r="J185" i="169" s="1"/>
  <c r="J186" i="169" s="1"/>
  <c r="J187" i="169" s="1"/>
  <c r="J188" i="169" s="1"/>
  <c r="J189" i="169" s="1"/>
  <c r="J190" i="169" s="1"/>
  <c r="J191" i="169" s="1"/>
  <c r="S174" i="169"/>
  <c r="H175" i="169"/>
  <c r="S175" i="169"/>
  <c r="H176" i="169"/>
  <c r="S176" i="169"/>
  <c r="H177" i="169"/>
  <c r="S177" i="169"/>
  <c r="H178" i="169"/>
  <c r="S178" i="169"/>
  <c r="H179" i="169"/>
  <c r="Q179" i="169"/>
  <c r="S179" i="169"/>
  <c r="H180" i="169"/>
  <c r="K180" i="169" s="1"/>
  <c r="Q180" i="169"/>
  <c r="S180" i="169"/>
  <c r="H181" i="169"/>
  <c r="K181" i="169" s="1"/>
  <c r="M181" i="169"/>
  <c r="O181" i="169"/>
  <c r="Q181" i="169"/>
  <c r="S181" i="169"/>
  <c r="H182" i="169"/>
  <c r="Q182" i="169"/>
  <c r="S182" i="169"/>
  <c r="H183" i="169"/>
  <c r="K183" i="169"/>
  <c r="S183" i="169"/>
  <c r="H184" i="169"/>
  <c r="O184" i="169" s="1"/>
  <c r="M184" i="169"/>
  <c r="S184" i="169"/>
  <c r="H185" i="169"/>
  <c r="S185" i="169"/>
  <c r="H186" i="169"/>
  <c r="M186" i="169" s="1"/>
  <c r="K186" i="169"/>
  <c r="S186" i="169"/>
  <c r="H187" i="169"/>
  <c r="K187" i="169" s="1"/>
  <c r="S187" i="169"/>
  <c r="H188" i="169"/>
  <c r="K188" i="169" s="1"/>
  <c r="Q188" i="169"/>
  <c r="S188" i="169"/>
  <c r="H189" i="169"/>
  <c r="K189" i="169" s="1"/>
  <c r="O189" i="169"/>
  <c r="Q189" i="169"/>
  <c r="S189" i="169"/>
  <c r="H190" i="169"/>
  <c r="M190" i="169"/>
  <c r="Q190" i="169"/>
  <c r="S190" i="169"/>
  <c r="H191" i="169"/>
  <c r="M191" i="169" s="1"/>
  <c r="O191" i="169"/>
  <c r="Q191" i="169"/>
  <c r="S191" i="169"/>
  <c r="H192" i="169"/>
  <c r="O192" i="169" s="1"/>
  <c r="J192" i="169"/>
  <c r="K192" i="169"/>
  <c r="M192" i="169"/>
  <c r="S192" i="169"/>
  <c r="H193" i="169"/>
  <c r="J193" i="169"/>
  <c r="J194" i="169" s="1"/>
  <c r="J195" i="169" s="1"/>
  <c r="J196" i="169" s="1"/>
  <c r="J197" i="169" s="1"/>
  <c r="J198" i="169" s="1"/>
  <c r="J199" i="169" s="1"/>
  <c r="J200" i="169" s="1"/>
  <c r="J201" i="169" s="1"/>
  <c r="J202" i="169" s="1"/>
  <c r="J203" i="169" s="1"/>
  <c r="J204" i="169" s="1"/>
  <c r="J205" i="169" s="1"/>
  <c r="J206" i="169" s="1"/>
  <c r="J207" i="169" s="1"/>
  <c r="J208" i="169" s="1"/>
  <c r="J209" i="169" s="1"/>
  <c r="M193" i="169"/>
  <c r="S193" i="169"/>
  <c r="H194" i="169"/>
  <c r="K194" i="169"/>
  <c r="M194" i="169"/>
  <c r="O194" i="169"/>
  <c r="S194" i="169"/>
  <c r="H195" i="169"/>
  <c r="M195" i="169" s="1"/>
  <c r="K195" i="169"/>
  <c r="O195" i="169"/>
  <c r="S195" i="169"/>
  <c r="H196" i="169"/>
  <c r="M196" i="169"/>
  <c r="S196" i="169"/>
  <c r="H197" i="169"/>
  <c r="K197" i="169"/>
  <c r="M197" i="169"/>
  <c r="O197" i="169"/>
  <c r="Q197" i="169"/>
  <c r="S197" i="169"/>
  <c r="H198" i="169"/>
  <c r="M198" i="169" s="1"/>
  <c r="K198" i="169"/>
  <c r="O198" i="169"/>
  <c r="Q198" i="169"/>
  <c r="S198" i="169"/>
  <c r="H199" i="169"/>
  <c r="Q199" i="169"/>
  <c r="S199" i="169"/>
  <c r="H200" i="169"/>
  <c r="Q200" i="169"/>
  <c r="S200" i="169"/>
  <c r="H201" i="169"/>
  <c r="K201" i="169" s="1"/>
  <c r="S201" i="169"/>
  <c r="H202" i="169"/>
  <c r="K202" i="169" s="1"/>
  <c r="S202" i="169"/>
  <c r="H203" i="169"/>
  <c r="S203" i="169"/>
  <c r="H204" i="169"/>
  <c r="S204" i="169"/>
  <c r="H205" i="169"/>
  <c r="S205" i="169"/>
  <c r="H206" i="169"/>
  <c r="Q206" i="169"/>
  <c r="S206" i="169"/>
  <c r="H207" i="169"/>
  <c r="K207" i="169" s="1"/>
  <c r="O207" i="169"/>
  <c r="Q207" i="169"/>
  <c r="S207" i="169"/>
  <c r="H208" i="169"/>
  <c r="K208" i="169" s="1"/>
  <c r="O208" i="169"/>
  <c r="Q208" i="169"/>
  <c r="S208" i="169"/>
  <c r="H209" i="169"/>
  <c r="M209" i="169" s="1"/>
  <c r="K209" i="169"/>
  <c r="O209" i="169"/>
  <c r="Q209" i="169"/>
  <c r="S209" i="169"/>
  <c r="H210" i="169"/>
  <c r="K210" i="169" s="1"/>
  <c r="J210" i="169"/>
  <c r="J211" i="169" s="1"/>
  <c r="J212" i="169" s="1"/>
  <c r="J213" i="169" s="1"/>
  <c r="J214" i="169" s="1"/>
  <c r="J215" i="169" s="1"/>
  <c r="J216" i="169" s="1"/>
  <c r="J217" i="169" s="1"/>
  <c r="J218" i="169" s="1"/>
  <c r="J219" i="169" s="1"/>
  <c r="M210" i="169"/>
  <c r="O210" i="169"/>
  <c r="S210" i="169"/>
  <c r="H211" i="169"/>
  <c r="M211" i="169" s="1"/>
  <c r="K211" i="169"/>
  <c r="O211" i="169"/>
  <c r="S211" i="169"/>
  <c r="H212" i="169"/>
  <c r="K212" i="169" s="1"/>
  <c r="S212" i="169"/>
  <c r="H213" i="169"/>
  <c r="K213" i="169" s="1"/>
  <c r="M213" i="169"/>
  <c r="S213" i="169"/>
  <c r="H214" i="169"/>
  <c r="K214" i="169" s="1"/>
  <c r="M214" i="169"/>
  <c r="S214" i="169"/>
  <c r="H215" i="169"/>
  <c r="K215" i="169" s="1"/>
  <c r="M215" i="169"/>
  <c r="S215" i="169"/>
  <c r="H216" i="169"/>
  <c r="K216" i="169" s="1"/>
  <c r="M216" i="169"/>
  <c r="S216" i="169"/>
  <c r="H217" i="169"/>
  <c r="K217" i="169" s="1"/>
  <c r="S217" i="169"/>
  <c r="H218" i="169"/>
  <c r="M218" i="169" s="1"/>
  <c r="S218" i="169"/>
  <c r="H219" i="169"/>
  <c r="M219" i="169"/>
  <c r="S219" i="169"/>
  <c r="H220" i="169"/>
  <c r="M220" i="169" s="1"/>
  <c r="I220" i="169"/>
  <c r="J220" i="169"/>
  <c r="J221" i="169" s="1"/>
  <c r="J222" i="169" s="1"/>
  <c r="J223" i="169" s="1"/>
  <c r="J224" i="169" s="1"/>
  <c r="J225" i="169" s="1"/>
  <c r="J226" i="169" s="1"/>
  <c r="J227" i="169" s="1"/>
  <c r="J228" i="169" s="1"/>
  <c r="S220" i="169"/>
  <c r="S110" i="169"/>
  <c r="M110" i="169"/>
  <c r="H110" i="169"/>
  <c r="K110" i="169" s="1"/>
  <c r="J98" i="177"/>
  <c r="I98" i="177"/>
  <c r="J97" i="177"/>
  <c r="I97" i="177"/>
  <c r="J96" i="177"/>
  <c r="I96" i="177"/>
  <c r="J95" i="177"/>
  <c r="I95" i="177"/>
  <c r="AA94" i="177"/>
  <c r="P78" i="177"/>
  <c r="O78" i="177"/>
  <c r="N78" i="177"/>
  <c r="M78" i="177"/>
  <c r="L78" i="177"/>
  <c r="J73" i="177"/>
  <c r="J39" i="177"/>
  <c r="I39" i="177"/>
  <c r="J38" i="177"/>
  <c r="I38" i="177"/>
  <c r="J37" i="177"/>
  <c r="I37" i="177"/>
  <c r="J36" i="177"/>
  <c r="I36" i="177"/>
  <c r="J35" i="177"/>
  <c r="I35" i="177"/>
  <c r="J34" i="177"/>
  <c r="I34" i="177"/>
  <c r="J33" i="177"/>
  <c r="I33" i="177"/>
  <c r="R32" i="177"/>
  <c r="J32" i="177"/>
  <c r="I32" i="177"/>
  <c r="J31" i="177"/>
  <c r="I31" i="177"/>
  <c r="AA30" i="177"/>
  <c r="Y30" i="177"/>
  <c r="X30" i="177"/>
  <c r="E14" i="177"/>
  <c r="J9" i="177"/>
  <c r="AB2" i="170"/>
  <c r="AB3" i="170"/>
  <c r="AB4" i="170"/>
  <c r="AB5" i="170"/>
  <c r="AB6" i="170"/>
  <c r="AB7" i="170"/>
  <c r="AB8" i="170"/>
  <c r="AB9" i="170"/>
  <c r="AB10" i="170"/>
  <c r="AB11" i="170"/>
  <c r="AB12" i="170"/>
  <c r="AB13" i="170"/>
  <c r="AB14" i="170"/>
  <c r="AB15" i="170"/>
  <c r="AB16" i="170"/>
  <c r="AB17" i="170"/>
  <c r="AB18" i="170"/>
  <c r="AB19" i="170"/>
  <c r="AB20" i="170"/>
  <c r="AB21" i="170"/>
  <c r="AB22" i="170"/>
  <c r="AB23" i="170"/>
  <c r="AB24" i="170"/>
  <c r="AB25" i="170"/>
  <c r="AB26" i="170"/>
  <c r="AB27" i="170"/>
  <c r="AB28" i="170"/>
  <c r="AB29" i="170"/>
  <c r="AB30" i="170"/>
  <c r="AB31" i="170"/>
  <c r="AB32" i="170"/>
  <c r="AB33" i="170"/>
  <c r="AB34" i="170"/>
  <c r="AB35" i="170"/>
  <c r="AB36" i="170"/>
  <c r="AB37" i="170"/>
  <c r="AB38" i="170"/>
  <c r="AB39" i="170"/>
  <c r="AB40" i="170"/>
  <c r="AB41" i="170"/>
  <c r="AB42" i="170"/>
  <c r="AB43" i="170"/>
  <c r="AB44" i="170"/>
  <c r="AB45" i="170"/>
  <c r="AB46" i="170"/>
  <c r="AB47" i="170"/>
  <c r="AB48" i="170"/>
  <c r="AB49" i="170"/>
  <c r="AB50" i="170"/>
  <c r="AB51" i="170"/>
  <c r="AB52" i="170"/>
  <c r="AB53" i="170"/>
  <c r="AB54" i="170"/>
  <c r="AB55" i="170"/>
  <c r="AB56" i="170"/>
  <c r="AB57" i="170"/>
  <c r="AB58" i="170"/>
  <c r="AB59" i="170"/>
  <c r="AB60" i="170"/>
  <c r="AB61" i="170"/>
  <c r="AB62" i="170"/>
  <c r="AB63" i="170"/>
  <c r="AB64" i="170"/>
  <c r="AB65" i="170"/>
  <c r="AB66" i="170"/>
  <c r="AB67" i="170"/>
  <c r="AB68" i="170"/>
  <c r="AB69" i="170"/>
  <c r="AB70" i="170"/>
  <c r="AB71" i="170"/>
  <c r="AB72" i="170"/>
  <c r="AB73" i="170"/>
  <c r="AB74" i="170"/>
  <c r="AB75" i="170"/>
  <c r="AB76" i="170"/>
  <c r="AB77" i="170"/>
  <c r="AB78" i="170"/>
  <c r="AB79" i="170"/>
  <c r="AB80" i="170"/>
  <c r="AB81" i="170"/>
  <c r="AB82" i="170"/>
  <c r="AB83" i="170"/>
  <c r="AB84" i="170"/>
  <c r="AB85" i="170"/>
  <c r="AB86" i="170"/>
  <c r="AB87" i="170"/>
  <c r="AB88" i="170"/>
  <c r="AB89" i="170"/>
  <c r="AB90" i="170"/>
  <c r="AB91" i="170"/>
  <c r="AB92" i="170"/>
  <c r="AB93" i="170"/>
  <c r="AB94" i="170"/>
  <c r="AB95" i="170"/>
  <c r="AB96" i="170"/>
  <c r="AB97" i="170"/>
  <c r="AB98" i="170"/>
  <c r="AB99" i="170"/>
  <c r="AB100" i="170"/>
  <c r="AB101" i="170"/>
  <c r="AB102" i="170"/>
  <c r="AB103" i="170"/>
  <c r="AB104" i="170"/>
  <c r="AB105" i="170"/>
  <c r="AB106" i="170"/>
  <c r="AB107" i="170"/>
  <c r="AB108" i="170"/>
  <c r="AB109" i="170"/>
  <c r="AB110" i="170"/>
  <c r="AB111" i="170"/>
  <c r="AB112" i="170"/>
  <c r="AB113" i="170"/>
  <c r="AB114" i="170"/>
  <c r="AB115" i="170"/>
  <c r="AB116" i="170"/>
  <c r="AB117" i="170"/>
  <c r="AB118" i="170"/>
  <c r="AB119" i="170"/>
  <c r="AB120" i="170"/>
  <c r="AB121" i="170"/>
  <c r="AB122" i="170"/>
  <c r="AB123" i="170"/>
  <c r="AB124" i="170"/>
  <c r="AB125" i="170"/>
  <c r="AB126" i="170"/>
  <c r="AB127" i="170"/>
  <c r="AB128" i="170"/>
  <c r="AB129" i="170"/>
  <c r="AB130" i="170"/>
  <c r="AB131" i="170"/>
  <c r="AB132" i="170"/>
  <c r="AB133" i="170"/>
  <c r="AB134" i="170"/>
  <c r="AB135" i="170"/>
  <c r="AB136" i="170"/>
  <c r="AB137" i="170"/>
  <c r="AB138" i="170"/>
  <c r="AB139" i="170"/>
  <c r="AB140" i="170"/>
  <c r="AB141" i="170"/>
  <c r="AB142" i="170"/>
  <c r="AB143" i="170"/>
  <c r="AB144" i="170"/>
  <c r="AB145" i="170"/>
  <c r="AB146" i="170"/>
  <c r="AB147" i="170"/>
  <c r="AB148" i="170"/>
  <c r="AB149" i="170"/>
  <c r="AB150" i="170"/>
  <c r="AB151" i="170"/>
  <c r="AB152" i="170"/>
  <c r="AB153" i="170"/>
  <c r="AB154" i="170"/>
  <c r="AB155" i="170"/>
  <c r="AB156" i="170"/>
  <c r="AB157" i="170"/>
  <c r="AB158" i="170"/>
  <c r="AB159" i="170"/>
  <c r="AB160" i="170"/>
  <c r="AB161" i="170"/>
  <c r="AB162" i="170"/>
  <c r="AB163" i="170"/>
  <c r="AB164" i="170"/>
  <c r="AB165" i="170"/>
  <c r="AB166" i="170"/>
  <c r="AB167" i="170"/>
  <c r="AB168" i="170"/>
  <c r="AB169" i="170"/>
  <c r="AB170" i="170"/>
  <c r="AB171" i="170"/>
  <c r="AB172" i="170"/>
  <c r="AB173" i="170"/>
  <c r="AB174" i="170"/>
  <c r="AB175" i="170"/>
  <c r="AB176" i="170"/>
  <c r="AB177" i="170"/>
  <c r="AB178" i="170"/>
  <c r="AB179" i="170"/>
  <c r="AB180" i="170"/>
  <c r="AB181" i="170"/>
  <c r="AB182" i="170"/>
  <c r="AB183" i="170"/>
  <c r="AB184" i="170"/>
  <c r="AB185" i="170"/>
  <c r="AB186" i="170"/>
  <c r="AB187" i="170"/>
  <c r="AB188" i="170"/>
  <c r="AB189" i="170"/>
  <c r="AB190" i="170"/>
  <c r="AB191" i="170"/>
  <c r="AB192" i="170"/>
  <c r="AB193" i="170"/>
  <c r="AB194" i="170"/>
  <c r="AB195" i="170"/>
  <c r="AB196" i="170"/>
  <c r="AB197" i="170"/>
  <c r="AB198" i="170"/>
  <c r="AB199" i="170"/>
  <c r="AB200" i="170"/>
  <c r="AB201" i="170"/>
  <c r="AB202" i="170"/>
  <c r="AB203" i="170"/>
  <c r="AB204" i="170"/>
  <c r="AB205" i="170"/>
  <c r="AB206" i="170"/>
  <c r="AB207" i="170"/>
  <c r="AB208" i="170"/>
  <c r="AB209" i="170"/>
  <c r="AB210" i="170"/>
  <c r="AB211" i="170"/>
  <c r="AB212" i="170"/>
  <c r="AB213" i="170"/>
  <c r="AB214" i="170"/>
  <c r="AB215" i="170"/>
  <c r="AB216" i="170"/>
  <c r="AB217" i="170"/>
  <c r="AB218" i="170"/>
  <c r="AB219" i="170"/>
  <c r="AB220" i="170"/>
  <c r="AB221" i="170"/>
  <c r="AB222" i="170"/>
  <c r="AB223" i="170"/>
  <c r="AB224" i="170"/>
  <c r="AB225" i="170"/>
  <c r="AB226" i="170"/>
  <c r="AB227" i="170"/>
  <c r="AB228" i="170"/>
  <c r="AB229" i="170"/>
  <c r="AB230" i="170"/>
  <c r="AB231" i="170"/>
  <c r="AB232" i="170"/>
  <c r="AB233" i="170"/>
  <c r="AB234" i="170"/>
  <c r="AB235" i="170"/>
  <c r="AB236" i="170"/>
  <c r="AB237" i="170"/>
  <c r="AB238" i="170"/>
  <c r="AB239" i="170"/>
  <c r="AB240" i="170"/>
  <c r="AB241" i="170"/>
  <c r="AB242" i="170"/>
  <c r="AB243" i="170"/>
  <c r="AB244" i="170"/>
  <c r="AB245" i="170"/>
  <c r="AB246" i="170"/>
  <c r="AB247" i="170"/>
  <c r="AB248" i="170"/>
  <c r="AB249" i="170"/>
  <c r="AB250" i="170"/>
  <c r="AB251" i="170"/>
  <c r="AB252" i="170"/>
  <c r="AB418" i="170"/>
  <c r="AB419" i="170"/>
  <c r="AB420" i="170"/>
  <c r="AB421" i="170"/>
  <c r="AB422" i="170"/>
  <c r="AB423" i="170"/>
  <c r="AB424" i="170"/>
  <c r="AB425" i="170"/>
  <c r="AB426" i="170"/>
  <c r="AB427" i="170"/>
  <c r="AB428" i="170"/>
  <c r="AB429" i="170"/>
  <c r="AB430" i="170"/>
  <c r="AB431" i="170"/>
  <c r="AB432" i="170"/>
  <c r="AB433" i="170"/>
  <c r="AB434" i="170"/>
  <c r="AB435" i="170"/>
  <c r="AB436" i="170"/>
  <c r="AB437" i="170"/>
  <c r="AB438" i="170"/>
  <c r="AB439" i="170"/>
  <c r="AB440" i="170"/>
  <c r="AB441" i="170"/>
  <c r="AB442" i="170"/>
  <c r="AB443" i="170"/>
  <c r="AB444" i="170"/>
  <c r="AB445" i="170"/>
  <c r="AB446" i="170"/>
  <c r="AB447" i="170"/>
  <c r="AB448" i="170"/>
  <c r="AB449" i="170"/>
  <c r="AB450" i="170"/>
  <c r="AB451" i="170"/>
  <c r="AB452" i="170"/>
  <c r="AB453" i="170"/>
  <c r="AB454" i="170"/>
  <c r="AB455" i="170"/>
  <c r="AB456" i="170"/>
  <c r="AB457" i="170"/>
  <c r="AB458" i="170"/>
  <c r="AB459" i="170"/>
  <c r="AB460" i="170"/>
  <c r="AB461" i="170"/>
  <c r="AB462" i="170"/>
  <c r="AB463" i="170"/>
  <c r="AB464" i="170"/>
  <c r="AB465" i="170"/>
  <c r="AB466" i="170"/>
  <c r="AB467" i="170"/>
  <c r="AB468" i="170"/>
  <c r="AB469" i="170"/>
  <c r="AB470" i="170"/>
  <c r="AB471" i="170"/>
  <c r="AB472" i="170"/>
  <c r="AB473" i="170"/>
  <c r="AB474" i="170"/>
  <c r="AB475" i="170"/>
  <c r="AB476" i="170"/>
  <c r="AB477" i="170"/>
  <c r="AB478" i="170"/>
  <c r="AB479" i="170"/>
  <c r="AB480" i="170"/>
  <c r="AB481" i="170"/>
  <c r="AB482" i="170"/>
  <c r="AB483" i="170"/>
  <c r="AB484" i="170"/>
  <c r="AB485" i="170"/>
  <c r="AB486" i="170"/>
  <c r="AB487" i="170"/>
  <c r="AB488" i="170"/>
  <c r="AB489" i="170"/>
  <c r="AB490" i="170"/>
  <c r="AB491" i="170"/>
  <c r="AB492" i="170"/>
  <c r="AB493" i="170"/>
  <c r="AB494" i="170"/>
  <c r="AB495" i="170"/>
  <c r="AB496" i="170"/>
  <c r="AB497" i="170"/>
  <c r="AB498" i="170"/>
  <c r="AB499" i="170"/>
  <c r="AB500" i="170"/>
  <c r="AB501" i="170"/>
  <c r="AB502" i="170"/>
  <c r="AB503" i="170"/>
  <c r="AB504" i="170"/>
  <c r="AB505" i="170"/>
  <c r="AB506" i="170"/>
  <c r="AB507" i="170"/>
  <c r="AB508" i="170"/>
  <c r="AB509" i="170"/>
  <c r="AB510" i="170"/>
  <c r="AB511" i="170"/>
  <c r="AB512" i="170"/>
  <c r="AB513" i="170"/>
  <c r="AB514" i="170"/>
  <c r="AB515" i="170"/>
  <c r="AB516" i="170"/>
  <c r="AB517" i="170"/>
  <c r="AB518" i="170"/>
  <c r="AB519" i="170"/>
  <c r="AB520" i="170"/>
  <c r="AB521" i="170"/>
  <c r="AB522" i="170"/>
  <c r="AB523" i="170"/>
  <c r="AB524" i="170"/>
  <c r="AB525" i="170"/>
  <c r="AB526" i="170"/>
  <c r="AB527" i="170"/>
  <c r="AB528" i="170"/>
  <c r="AB529" i="170"/>
  <c r="AB530" i="170"/>
  <c r="AB531" i="170"/>
  <c r="AB532" i="170"/>
  <c r="AB533" i="170"/>
  <c r="AB534" i="170"/>
  <c r="AB535" i="170"/>
  <c r="AB536" i="170"/>
  <c r="AB537" i="170"/>
  <c r="AB538" i="170"/>
  <c r="AB539" i="170"/>
  <c r="AB540" i="170"/>
  <c r="AB541" i="170"/>
  <c r="AB542" i="170"/>
  <c r="AB543" i="170"/>
  <c r="AB544" i="170"/>
  <c r="AB545" i="170"/>
  <c r="AB546" i="170"/>
  <c r="AB547" i="170"/>
  <c r="AB548" i="170"/>
  <c r="AB549" i="170"/>
  <c r="AB550" i="170"/>
  <c r="AB551" i="170"/>
  <c r="AB552" i="170"/>
  <c r="AB553" i="170"/>
  <c r="AB554" i="170"/>
  <c r="AB555" i="170"/>
  <c r="AB556" i="170"/>
  <c r="AB557" i="170"/>
  <c r="AB558" i="170"/>
  <c r="AB559" i="170"/>
  <c r="AB560" i="170"/>
  <c r="AB561" i="170"/>
  <c r="AB562" i="170"/>
  <c r="AB563" i="170"/>
  <c r="AB564" i="170"/>
  <c r="AB565" i="170"/>
  <c r="AB566" i="170"/>
  <c r="AB567" i="170"/>
  <c r="AB568" i="170"/>
  <c r="AB569" i="170"/>
  <c r="AB570" i="170"/>
  <c r="AB571" i="170"/>
  <c r="AB572" i="170"/>
  <c r="AB573" i="170"/>
  <c r="AB574" i="170"/>
  <c r="AB575" i="170"/>
  <c r="AB576" i="170"/>
  <c r="AB577" i="170"/>
  <c r="AB578" i="170"/>
  <c r="AB579" i="170"/>
  <c r="AB580" i="170"/>
  <c r="AB581" i="170"/>
  <c r="AB582" i="170"/>
  <c r="AB583" i="170"/>
  <c r="AB584" i="170"/>
  <c r="AB585" i="170"/>
  <c r="AB586" i="170"/>
  <c r="AB587" i="170"/>
  <c r="AB588" i="170"/>
  <c r="AB589" i="170"/>
  <c r="AB590" i="170"/>
  <c r="AB591" i="170"/>
  <c r="AB592" i="170"/>
  <c r="AB593" i="170"/>
  <c r="AB594" i="170"/>
  <c r="AB595" i="170"/>
  <c r="AB596" i="170"/>
  <c r="AB597" i="170"/>
  <c r="AB598" i="170"/>
  <c r="AB599" i="170"/>
  <c r="AB600" i="170"/>
  <c r="AB601" i="170"/>
  <c r="AB602" i="170"/>
  <c r="AB603" i="170"/>
  <c r="AB604" i="170"/>
  <c r="AB605" i="170"/>
  <c r="AB606" i="170"/>
  <c r="AB607" i="170"/>
  <c r="AB608" i="170"/>
  <c r="AB609" i="170"/>
  <c r="X41" i="177" a="1"/>
  <c r="AA40" i="177" a="1"/>
  <c r="Z42" i="177" a="1"/>
  <c r="Z40" i="177" a="1"/>
  <c r="Y41" i="177" a="1"/>
  <c r="X43" i="177" a="1"/>
  <c r="AA42" i="177" a="1"/>
  <c r="Z41" i="177" a="1"/>
  <c r="Y40" i="177" a="1"/>
  <c r="X40" i="177" a="1"/>
  <c r="AA43" i="177" a="1"/>
  <c r="AA41" i="177" a="1"/>
  <c r="Y42" i="177" a="1"/>
  <c r="X40" i="178" a="1"/>
  <c r="X44" i="178" a="1"/>
  <c r="X48" i="178" a="1"/>
  <c r="X41" i="178" a="1"/>
  <c r="X45" i="178" a="1"/>
  <c r="X49" i="178" a="1"/>
  <c r="X42" i="178" a="1"/>
  <c r="X46" i="178" a="1"/>
  <c r="X43" i="178" a="1"/>
  <c r="X47" i="178" a="1"/>
  <c r="Y31" i="178" a="1"/>
  <c r="Y95" i="178" a="1"/>
  <c r="Z40" i="178" a="1"/>
  <c r="X31" i="178" a="1"/>
  <c r="X95" i="178" a="1"/>
  <c r="Z41" i="178" a="1"/>
  <c r="Y40" i="178" a="1"/>
  <c r="AA31" i="178" a="1"/>
  <c r="AA95" i="178" a="1"/>
  <c r="AA41" i="178" a="1"/>
  <c r="AA32" i="178" a="1"/>
  <c r="Z95" i="178" a="1"/>
  <c r="Y41" i="178" a="1"/>
  <c r="AA40" i="178" a="1"/>
  <c r="AA96" i="178" a="1"/>
  <c r="Z31" i="178" a="1"/>
  <c r="X33" i="178" a="1"/>
  <c r="AA95" i="177" a="1"/>
  <c r="X31" i="177" a="1"/>
  <c r="Y32" i="177" a="1"/>
  <c r="Y31" i="177" a="1"/>
  <c r="AA31" i="177" a="1"/>
  <c r="Z32" i="177" a="1"/>
  <c r="AA96" i="177" a="1"/>
  <c r="AA32" i="177" a="1"/>
  <c r="Z31" i="177" a="1"/>
  <c r="Y42" i="177" l="1"/>
  <c r="D42" i="177" s="1"/>
  <c r="AA41" i="177"/>
  <c r="AA43" i="177"/>
  <c r="X40" i="177"/>
  <c r="C40" i="177" s="1"/>
  <c r="Y40" i="177"/>
  <c r="D40" i="177" s="1"/>
  <c r="Z41" i="177"/>
  <c r="E41" i="177" s="1"/>
  <c r="AA42" i="177"/>
  <c r="X43" i="177"/>
  <c r="C43" i="177" s="1"/>
  <c r="Y41" i="177"/>
  <c r="D41" i="177" s="1"/>
  <c r="Z40" i="177"/>
  <c r="E40" i="177" s="1"/>
  <c r="Z42" i="177"/>
  <c r="E42" i="177" s="1"/>
  <c r="AA40" i="177"/>
  <c r="X41" i="177"/>
  <c r="C41" i="177" s="1"/>
  <c r="R45" i="177"/>
  <c r="Y94" i="178"/>
  <c r="X47" i="178"/>
  <c r="X43" i="178"/>
  <c r="X46" i="178"/>
  <c r="X42" i="178"/>
  <c r="X49" i="178"/>
  <c r="X45" i="178"/>
  <c r="X41" i="178"/>
  <c r="C41" i="178" s="1"/>
  <c r="X48" i="178"/>
  <c r="X44" i="178"/>
  <c r="X40" i="178"/>
  <c r="C40" i="178" s="1"/>
  <c r="X33" i="178"/>
  <c r="C33" i="178" s="1"/>
  <c r="Z31" i="178"/>
  <c r="E31" i="178" s="1"/>
  <c r="AA96" i="178"/>
  <c r="AA40" i="178"/>
  <c r="Y41" i="178"/>
  <c r="D41" i="178" s="1"/>
  <c r="Z95" i="178"/>
  <c r="E95" i="178" s="1"/>
  <c r="AA32" i="178"/>
  <c r="AA41" i="178"/>
  <c r="AA95" i="178"/>
  <c r="AA31" i="178"/>
  <c r="Y40" i="178"/>
  <c r="D40" i="178" s="1"/>
  <c r="Z41" i="178"/>
  <c r="E41" i="178" s="1"/>
  <c r="X95" i="178"/>
  <c r="C95" i="178" s="1"/>
  <c r="X31" i="178"/>
  <c r="C31" i="178" s="1"/>
  <c r="Z40" i="178"/>
  <c r="E40" i="178" s="1"/>
  <c r="Y95" i="178"/>
  <c r="D95" i="178" s="1"/>
  <c r="Y31" i="178"/>
  <c r="D31" i="178" s="1"/>
  <c r="E78" i="178"/>
  <c r="X94" i="178"/>
  <c r="R34" i="178"/>
  <c r="R97" i="178"/>
  <c r="E78" i="177"/>
  <c r="Y94" i="177"/>
  <c r="M258" i="169"/>
  <c r="O258" i="169"/>
  <c r="O371" i="169"/>
  <c r="K371" i="169"/>
  <c r="M432" i="169"/>
  <c r="M473" i="169"/>
  <c r="O473" i="169"/>
  <c r="K473" i="169"/>
  <c r="M482" i="169"/>
  <c r="O482" i="169"/>
  <c r="K522" i="169"/>
  <c r="M522" i="169"/>
  <c r="K572" i="169"/>
  <c r="O572" i="169"/>
  <c r="M572" i="169"/>
  <c r="O610" i="169"/>
  <c r="M610" i="169"/>
  <c r="O744" i="169"/>
  <c r="M744" i="169"/>
  <c r="K744" i="169"/>
  <c r="K761" i="169"/>
  <c r="M761" i="169"/>
  <c r="O818" i="169"/>
  <c r="M818" i="169"/>
  <c r="O835" i="169"/>
  <c r="M835" i="169"/>
  <c r="K835" i="169"/>
  <c r="K943" i="169"/>
  <c r="M996" i="169"/>
  <c r="M1019" i="169"/>
  <c r="M1080" i="169"/>
  <c r="O1080" i="169"/>
  <c r="K1080" i="169"/>
  <c r="O1138" i="169"/>
  <c r="K1138" i="169"/>
  <c r="O1172" i="169"/>
  <c r="K1172" i="169"/>
  <c r="M1172" i="169"/>
  <c r="O1316" i="169"/>
  <c r="K1316" i="169"/>
  <c r="O1515" i="169"/>
  <c r="M1515" i="169"/>
  <c r="O1525" i="169"/>
  <c r="M1525" i="169"/>
  <c r="K1525" i="169"/>
  <c r="O130" i="169"/>
  <c r="K130" i="169"/>
  <c r="M130" i="169"/>
  <c r="M337" i="169"/>
  <c r="O337" i="169"/>
  <c r="O847" i="169"/>
  <c r="M847" i="169"/>
  <c r="K847" i="169"/>
  <c r="O865" i="169"/>
  <c r="M865" i="169"/>
  <c r="K865" i="169"/>
  <c r="O1345" i="169"/>
  <c r="K1345" i="169"/>
  <c r="O1537" i="169"/>
  <c r="M1537" i="169"/>
  <c r="K1537" i="169"/>
  <c r="O275" i="169"/>
  <c r="K275" i="169"/>
  <c r="O148" i="169"/>
  <c r="M148" i="169"/>
  <c r="O132" i="169"/>
  <c r="K132" i="169"/>
  <c r="M132" i="169"/>
  <c r="O251" i="169"/>
  <c r="M251" i="169"/>
  <c r="K251" i="169"/>
  <c r="K200" i="169"/>
  <c r="M200" i="169"/>
  <c r="K166" i="169"/>
  <c r="M166" i="169"/>
  <c r="O166" i="169"/>
  <c r="O115" i="169"/>
  <c r="M259" i="169"/>
  <c r="O259" i="169"/>
  <c r="K259" i="169"/>
  <c r="O279" i="169"/>
  <c r="K279" i="169"/>
  <c r="O332" i="169"/>
  <c r="M332" i="169"/>
  <c r="K350" i="169"/>
  <c r="O350" i="169"/>
  <c r="M350" i="169"/>
  <c r="M353" i="169"/>
  <c r="K353" i="169"/>
  <c r="O355" i="169"/>
  <c r="M355" i="169"/>
  <c r="K355" i="169"/>
  <c r="O361" i="169"/>
  <c r="M414" i="169"/>
  <c r="M428" i="169"/>
  <c r="O480" i="169"/>
  <c r="M480" i="169"/>
  <c r="K480" i="169"/>
  <c r="O516" i="169"/>
  <c r="M516" i="169"/>
  <c r="K585" i="169"/>
  <c r="O585" i="169"/>
  <c r="M585" i="169"/>
  <c r="K691" i="169"/>
  <c r="O691" i="169"/>
  <c r="K693" i="169"/>
  <c r="O707" i="169"/>
  <c r="M707" i="169"/>
  <c r="O741" i="169"/>
  <c r="M741" i="169"/>
  <c r="M787" i="169"/>
  <c r="O824" i="169"/>
  <c r="M824" i="169"/>
  <c r="K824" i="169"/>
  <c r="O964" i="169"/>
  <c r="M964" i="169"/>
  <c r="O1025" i="169"/>
  <c r="M1025" i="169"/>
  <c r="K1049" i="169"/>
  <c r="O1057" i="169"/>
  <c r="M1057" i="169"/>
  <c r="O1067" i="169"/>
  <c r="K1067" i="169"/>
  <c r="M1128" i="169"/>
  <c r="M1131" i="169"/>
  <c r="O1307" i="169"/>
  <c r="K1307" i="169"/>
  <c r="O1309" i="169"/>
  <c r="M1309" i="169"/>
  <c r="K1309" i="169"/>
  <c r="O1314" i="169"/>
  <c r="K1314" i="169"/>
  <c r="M1314" i="169"/>
  <c r="M1498" i="169"/>
  <c r="O1498" i="169"/>
  <c r="K1498" i="169"/>
  <c r="K385" i="169"/>
  <c r="O385" i="169"/>
  <c r="M385" i="169"/>
  <c r="O550" i="169"/>
  <c r="K550" i="169"/>
  <c r="O1174" i="169"/>
  <c r="K1174" i="169"/>
  <c r="M261" i="169"/>
  <c r="O261" i="169"/>
  <c r="K261" i="169"/>
  <c r="M226" i="169"/>
  <c r="O226" i="169"/>
  <c r="O400" i="169"/>
  <c r="M400" i="169"/>
  <c r="O432" i="169"/>
  <c r="M673" i="169"/>
  <c r="K686" i="169"/>
  <c r="O686" i="169"/>
  <c r="M686" i="169"/>
  <c r="O774" i="169"/>
  <c r="M774" i="169"/>
  <c r="K774" i="169"/>
  <c r="O858" i="169"/>
  <c r="M858" i="169"/>
  <c r="O925" i="169"/>
  <c r="M925" i="169"/>
  <c r="K925" i="169"/>
  <c r="O183" i="169"/>
  <c r="M183" i="169"/>
  <c r="K196" i="169"/>
  <c r="O196" i="169"/>
  <c r="K164" i="169"/>
  <c r="M164" i="169"/>
  <c r="M227" i="169"/>
  <c r="O227" i="169"/>
  <c r="O236" i="169"/>
  <c r="K236" i="169"/>
  <c r="K262" i="169"/>
  <c r="M262" i="169"/>
  <c r="M279" i="169"/>
  <c r="M308" i="169"/>
  <c r="O308" i="169"/>
  <c r="M317" i="169"/>
  <c r="K332" i="169"/>
  <c r="O353" i="169"/>
  <c r="O389" i="169"/>
  <c r="M389" i="169"/>
  <c r="O396" i="169"/>
  <c r="K396" i="169"/>
  <c r="O414" i="169"/>
  <c r="O416" i="169"/>
  <c r="M416" i="169"/>
  <c r="K416" i="169"/>
  <c r="O427" i="169"/>
  <c r="M427" i="169"/>
  <c r="K474" i="169"/>
  <c r="M474" i="169"/>
  <c r="K516" i="169"/>
  <c r="K541" i="169"/>
  <c r="M541" i="169"/>
  <c r="O568" i="169"/>
  <c r="M568" i="169"/>
  <c r="K684" i="169"/>
  <c r="O684" i="169"/>
  <c r="M684" i="169"/>
  <c r="M691" i="169"/>
  <c r="K707" i="169"/>
  <c r="K741" i="169"/>
  <c r="O771" i="169"/>
  <c r="K771" i="169"/>
  <c r="K798" i="169"/>
  <c r="M931" i="169"/>
  <c r="K976" i="169"/>
  <c r="O976" i="169"/>
  <c r="O1105" i="169"/>
  <c r="K1105" i="169"/>
  <c r="O1218" i="169"/>
  <c r="M1218" i="169"/>
  <c r="K1218" i="169"/>
  <c r="O1232" i="169"/>
  <c r="M1232" i="169"/>
  <c r="O1263" i="169"/>
  <c r="M1263" i="169"/>
  <c r="K1263" i="169"/>
  <c r="M1307" i="169"/>
  <c r="K240" i="169"/>
  <c r="O240" i="169"/>
  <c r="O316" i="169"/>
  <c r="M316" i="169"/>
  <c r="K316" i="169"/>
  <c r="O434" i="169"/>
  <c r="M434" i="169"/>
  <c r="O1570" i="169"/>
  <c r="K1570" i="169"/>
  <c r="M1570" i="169"/>
  <c r="K193" i="169"/>
  <c r="O193" i="169"/>
  <c r="K428" i="169"/>
  <c r="O631" i="169"/>
  <c r="M631" i="169"/>
  <c r="O725" i="169"/>
  <c r="M725" i="169"/>
  <c r="K818" i="169"/>
  <c r="O898" i="169"/>
  <c r="M898" i="169"/>
  <c r="O1017" i="169"/>
  <c r="M1017" i="169"/>
  <c r="K1042" i="169"/>
  <c r="O1042" i="169"/>
  <c r="M1042" i="169"/>
  <c r="M1316" i="169"/>
  <c r="K1495" i="169"/>
  <c r="M1495" i="169"/>
  <c r="M185" i="169"/>
  <c r="K185" i="169"/>
  <c r="K387" i="169"/>
  <c r="O387" i="169"/>
  <c r="K974" i="169"/>
  <c r="M974" i="169"/>
  <c r="K1009" i="169"/>
  <c r="O1009" i="169"/>
  <c r="M1090" i="169"/>
  <c r="O1090" i="169"/>
  <c r="K352" i="169"/>
  <c r="O352" i="169"/>
  <c r="M352" i="169"/>
  <c r="O413" i="169"/>
  <c r="M413" i="169"/>
  <c r="K413" i="169"/>
  <c r="M471" i="169"/>
  <c r="K471" i="169"/>
  <c r="K688" i="169"/>
  <c r="O688" i="169"/>
  <c r="M688" i="169"/>
  <c r="M232" i="169"/>
  <c r="O232" i="169"/>
  <c r="K232" i="169"/>
  <c r="O169" i="169"/>
  <c r="K169" i="169"/>
  <c r="K238" i="169"/>
  <c r="O238" i="169"/>
  <c r="O264" i="169"/>
  <c r="K264" i="169"/>
  <c r="M275" i="169"/>
  <c r="M496" i="169"/>
  <c r="O1523" i="169"/>
  <c r="K1523" i="169"/>
  <c r="M1523" i="169"/>
  <c r="M723" i="169"/>
  <c r="O723" i="169"/>
  <c r="O861" i="169"/>
  <c r="M861" i="169"/>
  <c r="O868" i="169"/>
  <c r="M868" i="169"/>
  <c r="K868" i="169"/>
  <c r="O212" i="169"/>
  <c r="M208" i="169"/>
  <c r="K182" i="169"/>
  <c r="M182" i="169"/>
  <c r="O182" i="169"/>
  <c r="O180" i="169"/>
  <c r="O145" i="169"/>
  <c r="K127" i="169"/>
  <c r="K112" i="169"/>
  <c r="O112" i="169"/>
  <c r="M234" i="169"/>
  <c r="O234" i="169"/>
  <c r="K234" i="169"/>
  <c r="O252" i="169"/>
  <c r="O277" i="169"/>
  <c r="K277" i="169"/>
  <c r="O336" i="169"/>
  <c r="M336" i="169"/>
  <c r="K336" i="169"/>
  <c r="O370" i="169"/>
  <c r="M370" i="169"/>
  <c r="K370" i="169"/>
  <c r="M387" i="169"/>
  <c r="O397" i="169"/>
  <c r="M397" i="169"/>
  <c r="K397" i="169"/>
  <c r="K475" i="169"/>
  <c r="M475" i="169"/>
  <c r="K555" i="169"/>
  <c r="M589" i="169"/>
  <c r="O589" i="169"/>
  <c r="M591" i="169"/>
  <c r="O591" i="169"/>
  <c r="K635" i="169"/>
  <c r="M635" i="169"/>
  <c r="O662" i="169"/>
  <c r="O670" i="169"/>
  <c r="M670" i="169"/>
  <c r="K670" i="169"/>
  <c r="O720" i="169"/>
  <c r="M815" i="169"/>
  <c r="O815" i="169"/>
  <c r="K861" i="169"/>
  <c r="O871" i="169"/>
  <c r="M871" i="169"/>
  <c r="O912" i="169"/>
  <c r="M912" i="169"/>
  <c r="K972" i="169"/>
  <c r="O989" i="169"/>
  <c r="M989" i="169"/>
  <c r="M1009" i="169"/>
  <c r="O1031" i="169"/>
  <c r="K1031" i="169"/>
  <c r="K1040" i="169"/>
  <c r="O1040" i="169"/>
  <c r="M1040" i="169"/>
  <c r="O1045" i="169"/>
  <c r="M1045" i="169"/>
  <c r="O1063" i="169"/>
  <c r="M1063" i="169"/>
  <c r="K1063" i="169"/>
  <c r="O1076" i="169"/>
  <c r="M1076" i="169"/>
  <c r="K1076" i="169"/>
  <c r="K1087" i="169"/>
  <c r="K1090" i="169"/>
  <c r="O1211" i="169"/>
  <c r="M1211" i="169"/>
  <c r="K1423" i="169"/>
  <c r="O1423" i="169"/>
  <c r="M675" i="169"/>
  <c r="O675" i="169"/>
  <c r="O789" i="169"/>
  <c r="M789" i="169"/>
  <c r="O855" i="169"/>
  <c r="M855" i="169"/>
  <c r="K855" i="169"/>
  <c r="O948" i="169"/>
  <c r="M948" i="169"/>
  <c r="O1347" i="169"/>
  <c r="M1347" i="169"/>
  <c r="K1347" i="169"/>
  <c r="M240" i="169"/>
  <c r="M390" i="169"/>
  <c r="K434" i="169"/>
  <c r="O390" i="169"/>
  <c r="O696" i="169"/>
  <c r="K696" i="169"/>
  <c r="M758" i="169"/>
  <c r="K1038" i="169"/>
  <c r="O1038" i="169"/>
  <c r="M1038" i="169"/>
  <c r="O1118" i="169"/>
  <c r="M1118" i="169"/>
  <c r="O150" i="169"/>
  <c r="M150" i="169"/>
  <c r="O313" i="169"/>
  <c r="M313" i="169"/>
  <c r="K313" i="169"/>
  <c r="K347" i="169"/>
  <c r="O347" i="169"/>
  <c r="M347" i="169"/>
  <c r="O431" i="169"/>
  <c r="M431" i="169"/>
  <c r="K431" i="169"/>
  <c r="K665" i="169"/>
  <c r="O665" i="169"/>
  <c r="M665" i="169"/>
  <c r="O843" i="169"/>
  <c r="M843" i="169"/>
  <c r="K843" i="169"/>
  <c r="M217" i="169"/>
  <c r="M212" i="169"/>
  <c r="K190" i="169"/>
  <c r="O190" i="169"/>
  <c r="O167" i="169"/>
  <c r="K145" i="169"/>
  <c r="K114" i="169"/>
  <c r="O114" i="169"/>
  <c r="M231" i="169"/>
  <c r="O231" i="169"/>
  <c r="O242" i="169"/>
  <c r="M246" i="169"/>
  <c r="M277" i="169"/>
  <c r="O409" i="169"/>
  <c r="M409" i="169"/>
  <c r="K409" i="169"/>
  <c r="K456" i="169"/>
  <c r="M456" i="169"/>
  <c r="O490" i="169"/>
  <c r="M490" i="169"/>
  <c r="K490" i="169"/>
  <c r="K589" i="169"/>
  <c r="O615" i="169"/>
  <c r="M615" i="169"/>
  <c r="M698" i="169"/>
  <c r="O698" i="169"/>
  <c r="O791" i="169"/>
  <c r="K791" i="169"/>
  <c r="O801" i="169"/>
  <c r="M801" i="169"/>
  <c r="K871" i="169"/>
  <c r="K1045" i="169"/>
  <c r="O1074" i="169"/>
  <c r="M1074" i="169"/>
  <c r="O1082" i="169"/>
  <c r="K1082" i="169"/>
  <c r="O1384" i="169"/>
  <c r="K1384" i="169"/>
  <c r="M1392" i="169"/>
  <c r="O1392" i="169"/>
  <c r="M1411" i="169"/>
  <c r="O1411" i="169"/>
  <c r="M1418" i="169"/>
  <c r="O1418" i="169"/>
  <c r="K1446" i="169"/>
  <c r="O1446" i="169"/>
  <c r="M1446" i="169"/>
  <c r="O111" i="169"/>
  <c r="O221" i="169"/>
  <c r="M874" i="169"/>
  <c r="O1157" i="169"/>
  <c r="M1157" i="169"/>
  <c r="K1157" i="169"/>
  <c r="O1194" i="169"/>
  <c r="K1194" i="169"/>
  <c r="O1301" i="169"/>
  <c r="M1301" i="169"/>
  <c r="K1301" i="169"/>
  <c r="O1312" i="169"/>
  <c r="K1312" i="169"/>
  <c r="O1324" i="169"/>
  <c r="K1324" i="169"/>
  <c r="K1492" i="169"/>
  <c r="O1492" i="169"/>
  <c r="O1535" i="169"/>
  <c r="M1535" i="169"/>
  <c r="K1535" i="169"/>
  <c r="K1564" i="169"/>
  <c r="M1564" i="169"/>
  <c r="K1607" i="169"/>
  <c r="M1607" i="169"/>
  <c r="O1711" i="169"/>
  <c r="M1711" i="169"/>
  <c r="K1711" i="169"/>
  <c r="O1744" i="169"/>
  <c r="M1744" i="169"/>
  <c r="K1744" i="169"/>
  <c r="K191" i="169"/>
  <c r="K170" i="169"/>
  <c r="K168" i="169"/>
  <c r="O163" i="169"/>
  <c r="M151" i="169"/>
  <c r="M149" i="169"/>
  <c r="K248" i="169"/>
  <c r="K263" i="169"/>
  <c r="K271" i="169"/>
  <c r="K274" i="169"/>
  <c r="K276" i="169"/>
  <c r="K278" i="169"/>
  <c r="M290" i="169"/>
  <c r="K310" i="169"/>
  <c r="M334" i="169"/>
  <c r="K341" i="169"/>
  <c r="M363" i="169"/>
  <c r="K368" i="169"/>
  <c r="K436" i="169"/>
  <c r="K453" i="169"/>
  <c r="M459" i="169"/>
  <c r="M478" i="169"/>
  <c r="M494" i="169"/>
  <c r="O511" i="169"/>
  <c r="O514" i="169"/>
  <c r="M518" i="169"/>
  <c r="M644" i="169"/>
  <c r="K667" i="169"/>
  <c r="K678" i="169"/>
  <c r="M709" i="169"/>
  <c r="K711" i="169"/>
  <c r="K728" i="169"/>
  <c r="K730" i="169"/>
  <c r="K732" i="169"/>
  <c r="M756" i="169"/>
  <c r="M764" i="169"/>
  <c r="K766" i="169"/>
  <c r="M785" i="169"/>
  <c r="K800" i="169"/>
  <c r="K803" i="169"/>
  <c r="K806" i="169"/>
  <c r="K817" i="169"/>
  <c r="K821" i="169"/>
  <c r="K849" i="169"/>
  <c r="K851" i="169"/>
  <c r="K860" i="169"/>
  <c r="K873" i="169"/>
  <c r="M894" i="169"/>
  <c r="K900" i="169"/>
  <c r="M915" i="169"/>
  <c r="K927" i="169"/>
  <c r="M929" i="169"/>
  <c r="K934" i="169"/>
  <c r="M951" i="169"/>
  <c r="K967" i="169"/>
  <c r="K969" i="169"/>
  <c r="M984" i="169"/>
  <c r="M994" i="169"/>
  <c r="M999" i="169"/>
  <c r="M1001" i="169"/>
  <c r="O1006" i="169"/>
  <c r="M1027" i="169"/>
  <c r="K1047" i="169"/>
  <c r="M1060" i="169"/>
  <c r="O1088" i="169"/>
  <c r="K1088" i="169"/>
  <c r="O1101" i="169"/>
  <c r="M1101" i="169"/>
  <c r="K1101" i="169"/>
  <c r="O1155" i="169"/>
  <c r="K1155" i="169"/>
  <c r="O1206" i="169"/>
  <c r="M1206" i="169"/>
  <c r="O1214" i="169"/>
  <c r="M1214" i="169"/>
  <c r="O1230" i="169"/>
  <c r="M1230" i="169"/>
  <c r="O1266" i="169"/>
  <c r="K1266" i="169"/>
  <c r="O1268" i="169"/>
  <c r="M1268" i="169"/>
  <c r="K1268" i="169"/>
  <c r="M1312" i="169"/>
  <c r="M1324" i="169"/>
  <c r="M1336" i="169"/>
  <c r="O1336" i="169"/>
  <c r="K1336" i="169"/>
  <c r="O1442" i="169"/>
  <c r="M1442" i="169"/>
  <c r="K1586" i="169"/>
  <c r="M1586" i="169"/>
  <c r="O1607" i="169"/>
  <c r="O1668" i="169"/>
  <c r="M1668" i="169"/>
  <c r="K1668" i="169"/>
  <c r="K1691" i="169"/>
  <c r="O1691" i="169"/>
  <c r="O1754" i="169"/>
  <c r="M1754" i="169"/>
  <c r="K1754" i="169"/>
  <c r="K151" i="169"/>
  <c r="K149" i="169"/>
  <c r="K147" i="169"/>
  <c r="K134" i="169"/>
  <c r="O126" i="169"/>
  <c r="M248" i="169"/>
  <c r="O257" i="169"/>
  <c r="M265" i="169"/>
  <c r="O271" i="169"/>
  <c r="M274" i="169"/>
  <c r="M276" i="169"/>
  <c r="M278" i="169"/>
  <c r="O290" i="169"/>
  <c r="M310" i="169"/>
  <c r="O334" i="169"/>
  <c r="M341" i="169"/>
  <c r="K354" i="169"/>
  <c r="K360" i="169"/>
  <c r="O363" i="169"/>
  <c r="K381" i="169"/>
  <c r="M395" i="169"/>
  <c r="O709" i="169"/>
  <c r="M728" i="169"/>
  <c r="M730" i="169"/>
  <c r="K788" i="169"/>
  <c r="M800" i="169"/>
  <c r="M803" i="169"/>
  <c r="M806" i="169"/>
  <c r="M817" i="169"/>
  <c r="M821" i="169"/>
  <c r="K827" i="169"/>
  <c r="K834" i="169"/>
  <c r="M849" i="169"/>
  <c r="M851" i="169"/>
  <c r="K854" i="169"/>
  <c r="K857" i="169"/>
  <c r="M860" i="169"/>
  <c r="K864" i="169"/>
  <c r="K870" i="169"/>
  <c r="M873" i="169"/>
  <c r="K897" i="169"/>
  <c r="M910" i="169"/>
  <c r="M917" i="169"/>
  <c r="O927" i="169"/>
  <c r="M932" i="169"/>
  <c r="O934" i="169"/>
  <c r="M946" i="169"/>
  <c r="O951" i="169"/>
  <c r="K954" i="169"/>
  <c r="M967" i="169"/>
  <c r="M969" i="169"/>
  <c r="M979" i="169"/>
  <c r="M981" i="169"/>
  <c r="M987" i="169"/>
  <c r="K992" i="169"/>
  <c r="O1001" i="169"/>
  <c r="M1004" i="169"/>
  <c r="K1008" i="169"/>
  <c r="M1020" i="169"/>
  <c r="M1022" i="169"/>
  <c r="M1024" i="169"/>
  <c r="O1027" i="169"/>
  <c r="K1135" i="169"/>
  <c r="M1135" i="169"/>
  <c r="K1342" i="169"/>
  <c r="O1342" i="169"/>
  <c r="O1379" i="169"/>
  <c r="K1379" i="169"/>
  <c r="O1382" i="169"/>
  <c r="K1382" i="169"/>
  <c r="O1468" i="169"/>
  <c r="K1468" i="169"/>
  <c r="K1485" i="169"/>
  <c r="M1485" i="169"/>
  <c r="O1503" i="169"/>
  <c r="K1503" i="169"/>
  <c r="O1533" i="169"/>
  <c r="M1533" i="169"/>
  <c r="K1533" i="169"/>
  <c r="O1655" i="169"/>
  <c r="M1655" i="169"/>
  <c r="K1655" i="169"/>
  <c r="O1722" i="169"/>
  <c r="M1722" i="169"/>
  <c r="K1722" i="169"/>
  <c r="K1772" i="169"/>
  <c r="O1772" i="169"/>
  <c r="M1772" i="169"/>
  <c r="M126" i="169"/>
  <c r="O228" i="169"/>
  <c r="M239" i="169"/>
  <c r="M241" i="169"/>
  <c r="K255" i="169"/>
  <c r="O265" i="169"/>
  <c r="K273" i="169"/>
  <c r="O280" i="169"/>
  <c r="K289" i="169"/>
  <c r="M294" i="169"/>
  <c r="M296" i="169"/>
  <c r="K298" i="169"/>
  <c r="K312" i="169"/>
  <c r="K393" i="169"/>
  <c r="O455" i="169"/>
  <c r="M457" i="169"/>
  <c r="K462" i="169"/>
  <c r="O464" i="169"/>
  <c r="M476" i="169"/>
  <c r="M492" i="169"/>
  <c r="M523" i="169"/>
  <c r="M542" i="169"/>
  <c r="K551" i="169"/>
  <c r="K556" i="169"/>
  <c r="M569" i="169"/>
  <c r="K571" i="169"/>
  <c r="K574" i="169"/>
  <c r="O588" i="169"/>
  <c r="K607" i="169"/>
  <c r="O625" i="169"/>
  <c r="M632" i="169"/>
  <c r="O634" i="169"/>
  <c r="K643" i="169"/>
  <c r="K669" i="169"/>
  <c r="O672" i="169"/>
  <c r="K674" i="169"/>
  <c r="K676" i="169"/>
  <c r="K681" i="169"/>
  <c r="O690" i="169"/>
  <c r="M697" i="169"/>
  <c r="O702" i="169"/>
  <c r="O704" i="169"/>
  <c r="O706" i="169"/>
  <c r="M719" i="169"/>
  <c r="O724" i="169"/>
  <c r="K727" i="169"/>
  <c r="M752" i="169"/>
  <c r="M762" i="169"/>
  <c r="M788" i="169"/>
  <c r="O797" i="169"/>
  <c r="M829" i="169"/>
  <c r="M834" i="169"/>
  <c r="K846" i="169"/>
  <c r="M864" i="169"/>
  <c r="M870" i="169"/>
  <c r="M897" i="169"/>
  <c r="M913" i="169"/>
  <c r="O954" i="169"/>
  <c r="O979" i="169"/>
  <c r="M992" i="169"/>
  <c r="O1004" i="169"/>
  <c r="O1008" i="169"/>
  <c r="O1020" i="169"/>
  <c r="O1022" i="169"/>
  <c r="O1044" i="169"/>
  <c r="M1058" i="169"/>
  <c r="M1062" i="169"/>
  <c r="K1068" i="169"/>
  <c r="K1077" i="169"/>
  <c r="O1079" i="169"/>
  <c r="M1079" i="169"/>
  <c r="O1122" i="169"/>
  <c r="M1122" i="169"/>
  <c r="K1122" i="169"/>
  <c r="O1135" i="169"/>
  <c r="K1226" i="169"/>
  <c r="M1226" i="169"/>
  <c r="M1298" i="169"/>
  <c r="O1298" i="169"/>
  <c r="K1298" i="169"/>
  <c r="O1344" i="169"/>
  <c r="M1344" i="169"/>
  <c r="K1344" i="169"/>
  <c r="O1366" i="169"/>
  <c r="K1366" i="169"/>
  <c r="M1379" i="169"/>
  <c r="M1468" i="169"/>
  <c r="K1483" i="169"/>
  <c r="M1483" i="169"/>
  <c r="O1485" i="169"/>
  <c r="M1503" i="169"/>
  <c r="O1542" i="169"/>
  <c r="K1542" i="169"/>
  <c r="O1600" i="169"/>
  <c r="K1600" i="169"/>
  <c r="O1752" i="169"/>
  <c r="M1752" i="169"/>
  <c r="K1752" i="169"/>
  <c r="O1764" i="169"/>
  <c r="M1764" i="169"/>
  <c r="K1764" i="169"/>
  <c r="K1026" i="169"/>
  <c r="M1037" i="169"/>
  <c r="M1039" i="169"/>
  <c r="M1041" i="169"/>
  <c r="K1048" i="169"/>
  <c r="K1073" i="169"/>
  <c r="O1073" i="169"/>
  <c r="M1073" i="169"/>
  <c r="M1077" i="169"/>
  <c r="K1079" i="169"/>
  <c r="O1099" i="169"/>
  <c r="M1099" i="169"/>
  <c r="K1099" i="169"/>
  <c r="M1133" i="169"/>
  <c r="M1201" i="169"/>
  <c r="O1204" i="169"/>
  <c r="M1204" i="169"/>
  <c r="O1287" i="169"/>
  <c r="K1287" i="169"/>
  <c r="K1339" i="169"/>
  <c r="O1339" i="169"/>
  <c r="M1366" i="169"/>
  <c r="O1369" i="169"/>
  <c r="M1369" i="169"/>
  <c r="K1369" i="169"/>
  <c r="O1440" i="169"/>
  <c r="M1440" i="169"/>
  <c r="M1462" i="169"/>
  <c r="O1462" i="169"/>
  <c r="O1483" i="169"/>
  <c r="M1542" i="169"/>
  <c r="K1584" i="169"/>
  <c r="M1584" i="169"/>
  <c r="M1600" i="169"/>
  <c r="O1615" i="169"/>
  <c r="K1615" i="169"/>
  <c r="O233" i="169"/>
  <c r="O309" i="169"/>
  <c r="O351" i="169"/>
  <c r="M369" i="169"/>
  <c r="M500" i="169"/>
  <c r="K506" i="169"/>
  <c r="M510" i="169"/>
  <c r="M521" i="169"/>
  <c r="M534" i="169"/>
  <c r="M540" i="169"/>
  <c r="K545" i="169"/>
  <c r="K549" i="169"/>
  <c r="M567" i="169"/>
  <c r="K573" i="169"/>
  <c r="K584" i="169"/>
  <c r="M586" i="169"/>
  <c r="K598" i="169"/>
  <c r="M614" i="169"/>
  <c r="M630" i="169"/>
  <c r="O664" i="169"/>
  <c r="M666" i="169"/>
  <c r="O683" i="169"/>
  <c r="K689" i="169"/>
  <c r="K695" i="169"/>
  <c r="K715" i="169"/>
  <c r="O722" i="169"/>
  <c r="K729" i="169"/>
  <c r="K731" i="169"/>
  <c r="M760" i="169"/>
  <c r="K767" i="169"/>
  <c r="K780" i="169"/>
  <c r="K988" i="169"/>
  <c r="K991" i="169"/>
  <c r="K1007" i="169"/>
  <c r="O1026" i="169"/>
  <c r="K1030" i="169"/>
  <c r="M1035" i="169"/>
  <c r="O1037" i="169"/>
  <c r="O1039" i="169"/>
  <c r="O1041" i="169"/>
  <c r="O1120" i="169"/>
  <c r="M1120" i="169"/>
  <c r="K1120" i="169"/>
  <c r="M1152" i="169"/>
  <c r="O1152" i="169"/>
  <c r="K1152" i="169"/>
  <c r="O1196" i="169"/>
  <c r="K1196" i="169"/>
  <c r="O1240" i="169"/>
  <c r="K1240" i="169"/>
  <c r="M1243" i="169"/>
  <c r="O1243" i="169"/>
  <c r="K1243" i="169"/>
  <c r="M1287" i="169"/>
  <c r="K1428" i="169"/>
  <c r="O1428" i="169"/>
  <c r="M1428" i="169"/>
  <c r="K1566" i="169"/>
  <c r="M1566" i="169"/>
  <c r="O1153" i="169"/>
  <c r="M1246" i="169"/>
  <c r="M1251" i="169"/>
  <c r="O1299" i="169"/>
  <c r="K1310" i="169"/>
  <c r="M1337" i="169"/>
  <c r="O1375" i="169"/>
  <c r="O1377" i="169"/>
  <c r="M1400" i="169"/>
  <c r="M1402" i="169"/>
  <c r="M1404" i="169"/>
  <c r="O1429" i="169"/>
  <c r="O1431" i="169"/>
  <c r="O1433" i="169"/>
  <c r="O1444" i="169"/>
  <c r="O1499" i="169"/>
  <c r="M1538" i="169"/>
  <c r="M1540" i="169"/>
  <c r="O1568" i="169"/>
  <c r="O1581" i="169"/>
  <c r="M1610" i="169"/>
  <c r="O1646" i="169"/>
  <c r="O1656" i="169"/>
  <c r="O1665" i="169"/>
  <c r="M1665" i="169"/>
  <c r="O1697" i="169"/>
  <c r="M1697" i="169"/>
  <c r="O1714" i="169"/>
  <c r="M1714" i="169"/>
  <c r="O1749" i="169"/>
  <c r="M1749" i="169"/>
  <c r="K1749" i="169"/>
  <c r="O1760" i="169"/>
  <c r="M1760" i="169"/>
  <c r="K1760" i="169"/>
  <c r="M1143" i="169"/>
  <c r="K1176" i="169"/>
  <c r="O1189" i="169"/>
  <c r="M1216" i="169"/>
  <c r="K1660" i="169"/>
  <c r="M1660" i="169"/>
  <c r="O1682" i="169"/>
  <c r="M1682" i="169"/>
  <c r="K1682" i="169"/>
  <c r="O1718" i="169"/>
  <c r="M1718" i="169"/>
  <c r="K1718" i="169"/>
  <c r="O1751" i="169"/>
  <c r="M1751" i="169"/>
  <c r="K1751" i="169"/>
  <c r="O1783" i="169"/>
  <c r="M1783" i="169"/>
  <c r="K1783" i="169"/>
  <c r="B1947" i="169"/>
  <c r="I1948" i="169"/>
  <c r="K1078" i="169"/>
  <c r="M1081" i="169"/>
  <c r="M1129" i="169"/>
  <c r="K1134" i="169"/>
  <c r="K1139" i="169"/>
  <c r="K1159" i="169"/>
  <c r="M1171" i="169"/>
  <c r="M1176" i="169"/>
  <c r="K1178" i="169"/>
  <c r="M1182" i="169"/>
  <c r="M1184" i="169"/>
  <c r="M1186" i="169"/>
  <c r="K1197" i="169"/>
  <c r="M1207" i="169"/>
  <c r="K1241" i="169"/>
  <c r="K1245" i="169"/>
  <c r="M1247" i="169"/>
  <c r="K1286" i="169"/>
  <c r="K1289" i="169"/>
  <c r="K1306" i="169"/>
  <c r="K1323" i="169"/>
  <c r="M1340" i="169"/>
  <c r="M1357" i="169"/>
  <c r="M1364" i="169"/>
  <c r="M1376" i="169"/>
  <c r="M1378" i="169"/>
  <c r="K1385" i="169"/>
  <c r="K1398" i="169"/>
  <c r="K1401" i="169"/>
  <c r="K1403" i="169"/>
  <c r="K1405" i="169"/>
  <c r="O1412" i="169"/>
  <c r="M1430" i="169"/>
  <c r="M1432" i="169"/>
  <c r="K1452" i="169"/>
  <c r="K1467" i="169"/>
  <c r="K1470" i="169"/>
  <c r="M1493" i="169"/>
  <c r="K1507" i="169"/>
  <c r="K1522" i="169"/>
  <c r="K1539" i="169"/>
  <c r="K1541" i="169"/>
  <c r="M1567" i="169"/>
  <c r="M1569" i="169"/>
  <c r="O1580" i="169"/>
  <c r="M1587" i="169"/>
  <c r="K1606" i="169"/>
  <c r="M1611" i="169"/>
  <c r="O1647" i="169"/>
  <c r="M1657" i="169"/>
  <c r="O1660" i="169"/>
  <c r="O1748" i="169"/>
  <c r="M1748" i="169"/>
  <c r="K1748" i="169"/>
  <c r="O1765" i="169"/>
  <c r="M1765" i="169"/>
  <c r="K1765" i="169"/>
  <c r="O1821" i="169"/>
  <c r="M1821" i="169"/>
  <c r="K1821" i="169"/>
  <c r="K1086" i="169"/>
  <c r="K1091" i="169"/>
  <c r="K1097" i="169"/>
  <c r="M1117" i="169"/>
  <c r="M1132" i="169"/>
  <c r="O1134" i="169"/>
  <c r="K1137" i="169"/>
  <c r="K1142" i="169"/>
  <c r="M1159" i="169"/>
  <c r="K1161" i="169"/>
  <c r="O1171" i="169"/>
  <c r="M1178" i="169"/>
  <c r="K1180" i="169"/>
  <c r="O1182" i="169"/>
  <c r="O1184" i="169"/>
  <c r="O1186" i="169"/>
  <c r="K1200" i="169"/>
  <c r="M1228" i="169"/>
  <c r="K1271" i="169"/>
  <c r="M1286" i="169"/>
  <c r="M1306" i="169"/>
  <c r="M1323" i="169"/>
  <c r="O1357" i="169"/>
  <c r="O1376" i="169"/>
  <c r="O1378" i="169"/>
  <c r="M1398" i="169"/>
  <c r="M1401" i="169"/>
  <c r="M1403" i="169"/>
  <c r="M1405" i="169"/>
  <c r="O1430" i="169"/>
  <c r="O1432" i="169"/>
  <c r="M1452" i="169"/>
  <c r="K1464" i="169"/>
  <c r="M1467" i="169"/>
  <c r="M1470" i="169"/>
  <c r="M1482" i="169"/>
  <c r="O1507" i="169"/>
  <c r="M1522" i="169"/>
  <c r="M1539" i="169"/>
  <c r="M1541" i="169"/>
  <c r="O1567" i="169"/>
  <c r="O1569" i="169"/>
  <c r="M1589" i="169"/>
  <c r="O1606" i="169"/>
  <c r="M1609" i="169"/>
  <c r="O1657" i="169"/>
  <c r="M1662" i="169"/>
  <c r="K1662" i="169"/>
  <c r="O1708" i="169"/>
  <c r="M1708" i="169"/>
  <c r="K1708" i="169"/>
  <c r="O1753" i="169"/>
  <c r="M1753" i="169"/>
  <c r="K1753" i="169"/>
  <c r="O1818" i="169"/>
  <c r="M1818" i="169"/>
  <c r="K1818" i="169"/>
  <c r="M1097" i="169"/>
  <c r="M1271" i="169"/>
  <c r="K1351" i="169"/>
  <c r="M1464" i="169"/>
  <c r="O1482" i="169"/>
  <c r="O1552" i="169"/>
  <c r="O1589" i="169"/>
  <c r="O1667" i="169"/>
  <c r="K1667" i="169"/>
  <c r="O1731" i="169"/>
  <c r="M1731" i="169"/>
  <c r="K1731" i="169"/>
  <c r="O1735" i="169"/>
  <c r="M1735" i="169"/>
  <c r="O1747" i="169"/>
  <c r="M1747" i="169"/>
  <c r="K1747" i="169"/>
  <c r="O1750" i="169"/>
  <c r="M1750" i="169"/>
  <c r="K1750" i="169"/>
  <c r="O1694" i="169"/>
  <c r="M1694" i="169"/>
  <c r="O1725" i="169"/>
  <c r="M1725" i="169"/>
  <c r="K1725" i="169"/>
  <c r="K1735" i="169"/>
  <c r="O1739" i="169"/>
  <c r="M1739" i="169"/>
  <c r="O1782" i="169"/>
  <c r="M1782" i="169"/>
  <c r="K1782" i="169"/>
  <c r="O1803" i="169"/>
  <c r="M1803" i="169"/>
  <c r="K1803" i="169"/>
  <c r="O1857" i="169"/>
  <c r="M1857" i="169"/>
  <c r="K1857" i="169"/>
  <c r="O1833" i="169"/>
  <c r="M1833" i="169"/>
  <c r="K1833" i="169"/>
  <c r="M1719" i="169"/>
  <c r="O1766" i="169"/>
  <c r="M1766" i="169"/>
  <c r="O1784" i="169"/>
  <c r="M1784" i="169"/>
  <c r="O1800" i="169"/>
  <c r="M1800" i="169"/>
  <c r="K1800" i="169"/>
  <c r="O1817" i="169"/>
  <c r="M1817" i="169"/>
  <c r="K1817" i="169"/>
  <c r="O1823" i="169"/>
  <c r="M1823" i="169"/>
  <c r="K1823" i="169"/>
  <c r="O1828" i="169"/>
  <c r="M1828" i="169"/>
  <c r="K1828" i="169"/>
  <c r="K1684" i="169"/>
  <c r="K1696" i="169"/>
  <c r="K1728" i="169"/>
  <c r="K1734" i="169"/>
  <c r="O1767" i="169"/>
  <c r="M1767" i="169"/>
  <c r="O1785" i="169"/>
  <c r="M1785" i="169"/>
  <c r="O1799" i="169"/>
  <c r="M1799" i="169"/>
  <c r="K1799" i="169"/>
  <c r="O1805" i="169"/>
  <c r="M1805" i="169"/>
  <c r="K1805" i="169"/>
  <c r="O1820" i="169"/>
  <c r="M1820" i="169"/>
  <c r="K1820" i="169"/>
  <c r="M1684" i="169"/>
  <c r="M1686" i="169"/>
  <c r="K1688" i="169"/>
  <c r="K1692" i="169"/>
  <c r="K1713" i="169"/>
  <c r="K1717" i="169"/>
  <c r="K1721" i="169"/>
  <c r="K1724" i="169"/>
  <c r="M1728" i="169"/>
  <c r="M1734" i="169"/>
  <c r="K1738" i="169"/>
  <c r="M1741" i="169"/>
  <c r="K1756" i="169"/>
  <c r="K1758" i="169"/>
  <c r="K1766" i="169"/>
  <c r="O1768" i="169"/>
  <c r="M1768" i="169"/>
  <c r="K1784" i="169"/>
  <c r="O1786" i="169"/>
  <c r="M1786" i="169"/>
  <c r="O1802" i="169"/>
  <c r="M1802" i="169"/>
  <c r="K1802" i="169"/>
  <c r="O1858" i="169"/>
  <c r="M1858" i="169"/>
  <c r="K1858" i="169"/>
  <c r="M1902" i="169"/>
  <c r="K1902" i="169"/>
  <c r="O1902" i="169"/>
  <c r="M1756" i="169"/>
  <c r="M1758" i="169"/>
  <c r="O1763" i="169"/>
  <c r="K1763" i="169"/>
  <c r="K1767" i="169"/>
  <c r="O1769" i="169"/>
  <c r="M1769" i="169"/>
  <c r="O1781" i="169"/>
  <c r="K1781" i="169"/>
  <c r="K1785" i="169"/>
  <c r="O1787" i="169"/>
  <c r="M1787" i="169"/>
  <c r="O1822" i="169"/>
  <c r="M1822" i="169"/>
  <c r="K1822" i="169"/>
  <c r="K1680" i="169"/>
  <c r="K1695" i="169"/>
  <c r="K1768" i="169"/>
  <c r="K1786" i="169"/>
  <c r="O1804" i="169"/>
  <c r="M1804" i="169"/>
  <c r="K1804" i="169"/>
  <c r="O1819" i="169"/>
  <c r="M1819" i="169"/>
  <c r="K1819" i="169"/>
  <c r="K1683" i="169"/>
  <c r="K1685" i="169"/>
  <c r="K1687" i="169"/>
  <c r="O1770" i="169"/>
  <c r="M1770" i="169"/>
  <c r="K1770" i="169"/>
  <c r="O1788" i="169"/>
  <c r="M1788" i="169"/>
  <c r="K1788" i="169"/>
  <c r="O1801" i="169"/>
  <c r="M1801" i="169"/>
  <c r="K1801" i="169"/>
  <c r="O1890" i="169"/>
  <c r="M1890" i="169"/>
  <c r="K1890" i="169"/>
  <c r="M1940" i="169"/>
  <c r="K1940" i="169"/>
  <c r="O1940" i="169"/>
  <c r="M1836" i="169"/>
  <c r="K1836" i="169"/>
  <c r="M1837" i="169"/>
  <c r="K1837" i="169"/>
  <c r="M1838" i="169"/>
  <c r="K1838" i="169"/>
  <c r="M1839" i="169"/>
  <c r="K1839" i="169"/>
  <c r="M1840" i="169"/>
  <c r="K1840" i="169"/>
  <c r="M1841" i="169"/>
  <c r="K1841" i="169"/>
  <c r="O1879" i="169"/>
  <c r="M1879" i="169"/>
  <c r="K1879" i="169"/>
  <c r="O1836" i="169"/>
  <c r="O1837" i="169"/>
  <c r="O1838" i="169"/>
  <c r="O1872" i="169"/>
  <c r="M1872" i="169"/>
  <c r="K1872" i="169"/>
  <c r="K1806" i="169"/>
  <c r="K1824" i="169"/>
  <c r="K1830" i="169"/>
  <c r="O1834" i="169"/>
  <c r="M1834" i="169"/>
  <c r="M1842" i="169"/>
  <c r="M1859" i="169"/>
  <c r="K1860" i="169"/>
  <c r="O1893" i="169"/>
  <c r="M1893" i="169"/>
  <c r="K1893" i="169"/>
  <c r="K1771" i="169"/>
  <c r="M1806" i="169"/>
  <c r="M1824" i="169"/>
  <c r="M1830" i="169"/>
  <c r="O1842" i="169"/>
  <c r="O1915" i="169"/>
  <c r="K1915" i="169"/>
  <c r="M1915" i="169"/>
  <c r="O1867" i="169"/>
  <c r="K1866" i="169"/>
  <c r="K1835" i="169"/>
  <c r="O1895" i="169"/>
  <c r="M1895" i="169"/>
  <c r="K1895" i="169"/>
  <c r="M1835" i="169"/>
  <c r="B1964" i="169"/>
  <c r="O1944" i="169"/>
  <c r="M1944" i="169"/>
  <c r="K1944" i="169"/>
  <c r="O1897" i="169"/>
  <c r="M1897" i="169"/>
  <c r="K1897" i="169"/>
  <c r="M1934" i="169"/>
  <c r="K1934" i="169"/>
  <c r="O1934" i="169"/>
  <c r="M1938" i="169"/>
  <c r="K1938" i="169"/>
  <c r="O1938" i="169"/>
  <c r="M1901" i="169"/>
  <c r="K1901" i="169"/>
  <c r="M1871" i="169"/>
  <c r="M1889" i="169"/>
  <c r="M1891" i="169"/>
  <c r="O1899" i="169"/>
  <c r="M1899" i="169"/>
  <c r="O1901" i="169"/>
  <c r="M1903" i="169"/>
  <c r="K1903" i="169"/>
  <c r="K1873" i="169"/>
  <c r="K1874" i="169"/>
  <c r="K1875" i="169"/>
  <c r="K1876" i="169"/>
  <c r="K1877" i="169"/>
  <c r="K1878" i="169"/>
  <c r="M1904" i="169"/>
  <c r="K1904" i="169"/>
  <c r="O1917" i="169"/>
  <c r="M1917" i="169"/>
  <c r="K1917" i="169"/>
  <c r="M1937" i="169"/>
  <c r="K1937" i="169"/>
  <c r="M1939" i="169"/>
  <c r="K1939" i="169"/>
  <c r="M1873" i="169"/>
  <c r="M1874" i="169"/>
  <c r="M1905" i="169"/>
  <c r="K1905" i="169"/>
  <c r="O1924" i="169"/>
  <c r="K1924" i="169"/>
  <c r="O1937" i="169"/>
  <c r="O1939" i="169"/>
  <c r="O1904" i="169"/>
  <c r="M1900" i="169"/>
  <c r="K1900" i="169"/>
  <c r="O1906" i="169"/>
  <c r="K1906" i="169"/>
  <c r="O1927" i="169"/>
  <c r="K1927" i="169"/>
  <c r="O1929" i="169"/>
  <c r="K1929" i="169"/>
  <c r="O1931" i="169"/>
  <c r="K1931" i="169"/>
  <c r="K1933" i="169"/>
  <c r="O1951" i="169"/>
  <c r="M1951" i="169"/>
  <c r="K1951" i="169"/>
  <c r="M1952" i="169"/>
  <c r="K1952" i="169"/>
  <c r="K1918" i="169"/>
  <c r="K1919" i="169"/>
  <c r="K1920" i="169"/>
  <c r="K1921" i="169"/>
  <c r="K1922" i="169"/>
  <c r="K1923" i="169"/>
  <c r="M1927" i="169"/>
  <c r="M1929" i="169"/>
  <c r="M1931" i="169"/>
  <c r="O1928" i="169"/>
  <c r="K1928" i="169"/>
  <c r="O1930" i="169"/>
  <c r="K1930" i="169"/>
  <c r="O1926" i="169"/>
  <c r="K1932" i="169"/>
  <c r="K1945" i="169"/>
  <c r="K1946" i="169"/>
  <c r="K1947" i="169"/>
  <c r="K1948" i="169"/>
  <c r="K1949" i="169"/>
  <c r="K1950" i="169"/>
  <c r="K875" i="169"/>
  <c r="K876" i="169"/>
  <c r="K877" i="169"/>
  <c r="K878" i="169"/>
  <c r="K879" i="169"/>
  <c r="K880" i="169"/>
  <c r="K881" i="169"/>
  <c r="K882" i="169"/>
  <c r="K883" i="169"/>
  <c r="K884" i="169"/>
  <c r="K885" i="169"/>
  <c r="K886" i="169"/>
  <c r="K887" i="169"/>
  <c r="K888" i="169"/>
  <c r="O899" i="169"/>
  <c r="M900" i="169"/>
  <c r="K901" i="169"/>
  <c r="K902" i="169"/>
  <c r="K903" i="169"/>
  <c r="K904" i="169"/>
  <c r="K905" i="169"/>
  <c r="K906" i="169"/>
  <c r="O917" i="169"/>
  <c r="M918" i="169"/>
  <c r="K919" i="169"/>
  <c r="K920" i="169"/>
  <c r="K921" i="169"/>
  <c r="K922" i="169"/>
  <c r="K923" i="169"/>
  <c r="K924" i="169"/>
  <c r="K937" i="169"/>
  <c r="K938" i="169"/>
  <c r="K939" i="169"/>
  <c r="K940" i="169"/>
  <c r="K941" i="169"/>
  <c r="K942" i="169"/>
  <c r="K955" i="169"/>
  <c r="K956" i="169"/>
  <c r="K957" i="169"/>
  <c r="K958" i="169"/>
  <c r="K959" i="169"/>
  <c r="K960" i="169"/>
  <c r="O971" i="169"/>
  <c r="M972" i="169"/>
  <c r="M973" i="169"/>
  <c r="O974" i="169"/>
  <c r="M988" i="169"/>
  <c r="K989" i="169"/>
  <c r="M995" i="169"/>
  <c r="K996" i="169"/>
  <c r="O1108" i="169"/>
  <c r="M1108" i="169"/>
  <c r="K1108" i="169"/>
  <c r="M875" i="169"/>
  <c r="M876" i="169"/>
  <c r="M877" i="169"/>
  <c r="M878" i="169"/>
  <c r="M879" i="169"/>
  <c r="M880" i="169"/>
  <c r="M881" i="169"/>
  <c r="M882" i="169"/>
  <c r="M883" i="169"/>
  <c r="M884" i="169"/>
  <c r="M885" i="169"/>
  <c r="M886" i="169"/>
  <c r="M887" i="169"/>
  <c r="M888" i="169"/>
  <c r="M901" i="169"/>
  <c r="M902" i="169"/>
  <c r="M903" i="169"/>
  <c r="M904" i="169"/>
  <c r="M905" i="169"/>
  <c r="M906" i="169"/>
  <c r="M919" i="169"/>
  <c r="M920" i="169"/>
  <c r="M921" i="169"/>
  <c r="M922" i="169"/>
  <c r="M923" i="169"/>
  <c r="M924" i="169"/>
  <c r="M937" i="169"/>
  <c r="M938" i="169"/>
  <c r="M939" i="169"/>
  <c r="M940" i="169"/>
  <c r="M941" i="169"/>
  <c r="M942" i="169"/>
  <c r="M955" i="169"/>
  <c r="M956" i="169"/>
  <c r="M957" i="169"/>
  <c r="M958" i="169"/>
  <c r="M959" i="169"/>
  <c r="M960" i="169"/>
  <c r="K961" i="169"/>
  <c r="K990" i="169"/>
  <c r="K997" i="169"/>
  <c r="O1072" i="169"/>
  <c r="M1072" i="169"/>
  <c r="K1072" i="169"/>
  <c r="O1124" i="169"/>
  <c r="M1124" i="169"/>
  <c r="K1124" i="169"/>
  <c r="K890" i="169"/>
  <c r="K908" i="169"/>
  <c r="K926" i="169"/>
  <c r="M943" i="169"/>
  <c r="K944" i="169"/>
  <c r="M961" i="169"/>
  <c r="K962" i="169"/>
  <c r="M990" i="169"/>
  <c r="M997" i="169"/>
  <c r="O998" i="169"/>
  <c r="M998" i="169"/>
  <c r="M1002" i="169"/>
  <c r="O1013" i="169"/>
  <c r="M1013" i="169"/>
  <c r="O1014" i="169"/>
  <c r="M1014" i="169"/>
  <c r="M890" i="169"/>
  <c r="M908" i="169"/>
  <c r="M926" i="169"/>
  <c r="M944" i="169"/>
  <c r="K945" i="169"/>
  <c r="M962" i="169"/>
  <c r="K984" i="169"/>
  <c r="O1002" i="169"/>
  <c r="M1003" i="169"/>
  <c r="O1012" i="169"/>
  <c r="M1012" i="169"/>
  <c r="K1013" i="169"/>
  <c r="K892" i="169"/>
  <c r="K893" i="169"/>
  <c r="K894" i="169"/>
  <c r="K895" i="169"/>
  <c r="K896" i="169"/>
  <c r="K910" i="169"/>
  <c r="K911" i="169"/>
  <c r="K912" i="169"/>
  <c r="K913" i="169"/>
  <c r="K914" i="169"/>
  <c r="K915" i="169"/>
  <c r="K928" i="169"/>
  <c r="K929" i="169"/>
  <c r="K930" i="169"/>
  <c r="K931" i="169"/>
  <c r="K932" i="169"/>
  <c r="K933" i="169"/>
  <c r="K946" i="169"/>
  <c r="K947" i="169"/>
  <c r="K948" i="169"/>
  <c r="K949" i="169"/>
  <c r="K950" i="169"/>
  <c r="K964" i="169"/>
  <c r="K965" i="169"/>
  <c r="K966" i="169"/>
  <c r="K985" i="169"/>
  <c r="O1010" i="169"/>
  <c r="M1010" i="169"/>
  <c r="O1011" i="169"/>
  <c r="M1011" i="169"/>
  <c r="O1015" i="169"/>
  <c r="M1015" i="169"/>
  <c r="O1103" i="169"/>
  <c r="M1103" i="169"/>
  <c r="K1103" i="169"/>
  <c r="F1201" i="169"/>
  <c r="I1092" i="169"/>
  <c r="I1093" i="169" s="1"/>
  <c r="I1094" i="169" s="1"/>
  <c r="I1095" i="169" s="1"/>
  <c r="I1096" i="169" s="1"/>
  <c r="I1097" i="169" s="1"/>
  <c r="I1098" i="169" s="1"/>
  <c r="I1099" i="169" s="1"/>
  <c r="I1100" i="169" s="1"/>
  <c r="I1101" i="169" s="1"/>
  <c r="I1102" i="169" s="1"/>
  <c r="I1103" i="169" s="1"/>
  <c r="I1104" i="169" s="1"/>
  <c r="I1105" i="169" s="1"/>
  <c r="I1106" i="169" s="1"/>
  <c r="I1107" i="169" s="1"/>
  <c r="I1108" i="169" s="1"/>
  <c r="I1109" i="169" s="1"/>
  <c r="I1110" i="169" s="1"/>
  <c r="I1111" i="169" s="1"/>
  <c r="I1112" i="169" s="1"/>
  <c r="I1113" i="169" s="1"/>
  <c r="I1114" i="169" s="1"/>
  <c r="I1115" i="169" s="1"/>
  <c r="I1116" i="169" s="1"/>
  <c r="I1117" i="169" s="1"/>
  <c r="I1118" i="169" s="1"/>
  <c r="I1119" i="169" s="1"/>
  <c r="I1120" i="169" s="1"/>
  <c r="I1121" i="169" s="1"/>
  <c r="I1122" i="169" s="1"/>
  <c r="I1123" i="169" s="1"/>
  <c r="I1124" i="169" s="1"/>
  <c r="I1125" i="169" s="1"/>
  <c r="I1126" i="169" s="1"/>
  <c r="I1127" i="169" s="1"/>
  <c r="I1128" i="169" s="1"/>
  <c r="I1129" i="169" s="1"/>
  <c r="I1130" i="169" s="1"/>
  <c r="I1131" i="169" s="1"/>
  <c r="I1132" i="169" s="1"/>
  <c r="I1133" i="169" s="1"/>
  <c r="I1134" i="169" s="1"/>
  <c r="I1135" i="169" s="1"/>
  <c r="I1136" i="169" s="1"/>
  <c r="I1137" i="169" s="1"/>
  <c r="I1138" i="169" s="1"/>
  <c r="I1139" i="169" s="1"/>
  <c r="I1140" i="169" s="1"/>
  <c r="I1141" i="169" s="1"/>
  <c r="I1142" i="169" s="1"/>
  <c r="I1143" i="169" s="1"/>
  <c r="I1144" i="169" s="1"/>
  <c r="I1145" i="169" s="1"/>
  <c r="I1146" i="169" s="1"/>
  <c r="I1147" i="169" s="1"/>
  <c r="I1148" i="169" s="1"/>
  <c r="I1149" i="169" s="1"/>
  <c r="I1150" i="169" s="1"/>
  <c r="I1151" i="169" s="1"/>
  <c r="I1152" i="169" s="1"/>
  <c r="I1153" i="169" s="1"/>
  <c r="I1154" i="169" s="1"/>
  <c r="I1155" i="169" s="1"/>
  <c r="I1156" i="169" s="1"/>
  <c r="I1157" i="169" s="1"/>
  <c r="I1158" i="169" s="1"/>
  <c r="I1159" i="169" s="1"/>
  <c r="I1160" i="169" s="1"/>
  <c r="I1161" i="169" s="1"/>
  <c r="I1162" i="169" s="1"/>
  <c r="I1163" i="169" s="1"/>
  <c r="I1164" i="169" s="1"/>
  <c r="I1165" i="169" s="1"/>
  <c r="I1166" i="169" s="1"/>
  <c r="I1167" i="169" s="1"/>
  <c r="I1168" i="169" s="1"/>
  <c r="I1169" i="169" s="1"/>
  <c r="I1170" i="169" s="1"/>
  <c r="I1171" i="169" s="1"/>
  <c r="I1172" i="169" s="1"/>
  <c r="I1173" i="169" s="1"/>
  <c r="I1174" i="169" s="1"/>
  <c r="I1175" i="169" s="1"/>
  <c r="I1176" i="169" s="1"/>
  <c r="I1177" i="169" s="1"/>
  <c r="I1178" i="169" s="1"/>
  <c r="I1179" i="169" s="1"/>
  <c r="I1180" i="169" s="1"/>
  <c r="I1181" i="169" s="1"/>
  <c r="I1182" i="169" s="1"/>
  <c r="I1183" i="169" s="1"/>
  <c r="I1184" i="169" s="1"/>
  <c r="I1185" i="169" s="1"/>
  <c r="I1186" i="169" s="1"/>
  <c r="I1187" i="169" s="1"/>
  <c r="I1188" i="169" s="1"/>
  <c r="I1189" i="169" s="1"/>
  <c r="I1190" i="169" s="1"/>
  <c r="I1191" i="169" s="1"/>
  <c r="I1192" i="169" s="1"/>
  <c r="I1193" i="169" s="1"/>
  <c r="I1194" i="169" s="1"/>
  <c r="I1195" i="169" s="1"/>
  <c r="I1196" i="169" s="1"/>
  <c r="I1197" i="169" s="1"/>
  <c r="I1198" i="169" s="1"/>
  <c r="I1199" i="169" s="1"/>
  <c r="I1200" i="169" s="1"/>
  <c r="O1036" i="169"/>
  <c r="M1036" i="169"/>
  <c r="K1036" i="169"/>
  <c r="O1054" i="169"/>
  <c r="M1054" i="169"/>
  <c r="K1054" i="169"/>
  <c r="M977" i="169"/>
  <c r="M986" i="169"/>
  <c r="K987" i="169"/>
  <c r="M993" i="169"/>
  <c r="K994" i="169"/>
  <c r="M1000" i="169"/>
  <c r="K1000" i="169"/>
  <c r="O1005" i="169"/>
  <c r="M1006" i="169"/>
  <c r="K1011" i="169"/>
  <c r="O1018" i="169"/>
  <c r="M1018" i="169"/>
  <c r="K1018" i="169"/>
  <c r="K1016" i="169"/>
  <c r="M1028" i="169"/>
  <c r="M1029" i="169"/>
  <c r="M1030" i="169"/>
  <c r="M1031" i="169"/>
  <c r="M1032" i="169"/>
  <c r="M1033" i="169"/>
  <c r="K1034" i="169"/>
  <c r="M1046" i="169"/>
  <c r="M1047" i="169"/>
  <c r="M1048" i="169"/>
  <c r="M1049" i="169"/>
  <c r="M1050" i="169"/>
  <c r="M1051" i="169"/>
  <c r="K1052" i="169"/>
  <c r="M1064" i="169"/>
  <c r="M1065" i="169"/>
  <c r="M1066" i="169"/>
  <c r="M1067" i="169"/>
  <c r="M1068" i="169"/>
  <c r="M1069" i="169"/>
  <c r="K1070" i="169"/>
  <c r="O1081" i="169"/>
  <c r="M1082" i="169"/>
  <c r="M1083" i="169"/>
  <c r="M1084" i="169"/>
  <c r="M1085" i="169"/>
  <c r="M1086" i="169"/>
  <c r="M1087" i="169"/>
  <c r="M1088" i="169"/>
  <c r="M1089" i="169"/>
  <c r="K1092" i="169"/>
  <c r="K1093" i="169"/>
  <c r="K1094" i="169"/>
  <c r="K1095" i="169"/>
  <c r="K1096" i="169"/>
  <c r="M1127" i="169"/>
  <c r="K1127" i="169"/>
  <c r="O1145" i="169"/>
  <c r="M1145" i="169"/>
  <c r="K1145" i="169"/>
  <c r="K999" i="169"/>
  <c r="M1016" i="169"/>
  <c r="K1017" i="169"/>
  <c r="M1034" i="169"/>
  <c r="K1035" i="169"/>
  <c r="M1052" i="169"/>
  <c r="K1053" i="169"/>
  <c r="K1071" i="169"/>
  <c r="M1092" i="169"/>
  <c r="M1093" i="169"/>
  <c r="M1094" i="169"/>
  <c r="M1095" i="169"/>
  <c r="M1096" i="169"/>
  <c r="M1109" i="169"/>
  <c r="K1109" i="169"/>
  <c r="M1123" i="169"/>
  <c r="O1144" i="169"/>
  <c r="M1144" i="169"/>
  <c r="K1144" i="169"/>
  <c r="M1053" i="169"/>
  <c r="M1071" i="169"/>
  <c r="O1127" i="169"/>
  <c r="M1181" i="169"/>
  <c r="K1181" i="169"/>
  <c r="O1181" i="169"/>
  <c r="K1019" i="169"/>
  <c r="K1055" i="169"/>
  <c r="K1056" i="169"/>
  <c r="K1057" i="169"/>
  <c r="K1058" i="169"/>
  <c r="K1059" i="169"/>
  <c r="K1060" i="169"/>
  <c r="O1110" i="169"/>
  <c r="K1110" i="169"/>
  <c r="O1111" i="169"/>
  <c r="K1111" i="169"/>
  <c r="O1112" i="169"/>
  <c r="K1112" i="169"/>
  <c r="O1113" i="169"/>
  <c r="K1113" i="169"/>
  <c r="O1114" i="169"/>
  <c r="K1114" i="169"/>
  <c r="O1115" i="169"/>
  <c r="K1115" i="169"/>
  <c r="K1098" i="169"/>
  <c r="M1100" i="169"/>
  <c r="M1105" i="169"/>
  <c r="K1106" i="169"/>
  <c r="M1110" i="169"/>
  <c r="M1111" i="169"/>
  <c r="M1112" i="169"/>
  <c r="M1113" i="169"/>
  <c r="M1114" i="169"/>
  <c r="M1115" i="169"/>
  <c r="K1119" i="169"/>
  <c r="M1098" i="169"/>
  <c r="M1106" i="169"/>
  <c r="M1119" i="169"/>
  <c r="O1162" i="169"/>
  <c r="M1162" i="169"/>
  <c r="K1162" i="169"/>
  <c r="O1126" i="169"/>
  <c r="M1126" i="169"/>
  <c r="K1126" i="169"/>
  <c r="O1192" i="169"/>
  <c r="M1192" i="169"/>
  <c r="M1137" i="169"/>
  <c r="M1138" i="169"/>
  <c r="M1139" i="169"/>
  <c r="M1140" i="169"/>
  <c r="M1141" i="169"/>
  <c r="M1155" i="169"/>
  <c r="M1173" i="169"/>
  <c r="M1174" i="169"/>
  <c r="M1175" i="169"/>
  <c r="K1192" i="169"/>
  <c r="M1107" i="169"/>
  <c r="O1191" i="169"/>
  <c r="M1191" i="169"/>
  <c r="O1217" i="169"/>
  <c r="M1217" i="169"/>
  <c r="K1217" i="169"/>
  <c r="O1334" i="169"/>
  <c r="M1334" i="169"/>
  <c r="K1334" i="169"/>
  <c r="K1163" i="169"/>
  <c r="O1179" i="169"/>
  <c r="K1179" i="169"/>
  <c r="O1261" i="169"/>
  <c r="M1261" i="169"/>
  <c r="K1261" i="169"/>
  <c r="K1128" i="169"/>
  <c r="K1129" i="169"/>
  <c r="K1130" i="169"/>
  <c r="K1131" i="169"/>
  <c r="K1132" i="169"/>
  <c r="K1133" i="169"/>
  <c r="K1146" i="169"/>
  <c r="K1147" i="169"/>
  <c r="K1148" i="169"/>
  <c r="K1149" i="169"/>
  <c r="K1150" i="169"/>
  <c r="K1151" i="169"/>
  <c r="M1163" i="169"/>
  <c r="K1164" i="169"/>
  <c r="K1165" i="169"/>
  <c r="K1166" i="169"/>
  <c r="K1167" i="169"/>
  <c r="K1168" i="169"/>
  <c r="K1169" i="169"/>
  <c r="K1191" i="169"/>
  <c r="M1146" i="169"/>
  <c r="M1147" i="169"/>
  <c r="M1148" i="169"/>
  <c r="M1149" i="169"/>
  <c r="M1150" i="169"/>
  <c r="M1151" i="169"/>
  <c r="M1164" i="169"/>
  <c r="M1165" i="169"/>
  <c r="M1166" i="169"/>
  <c r="M1167" i="169"/>
  <c r="M1168" i="169"/>
  <c r="K1341" i="169"/>
  <c r="O1341" i="169"/>
  <c r="M1341" i="169"/>
  <c r="M1179" i="169"/>
  <c r="O1235" i="169"/>
  <c r="M1235" i="169"/>
  <c r="K1235" i="169"/>
  <c r="O1275" i="169"/>
  <c r="M1275" i="169"/>
  <c r="K1275" i="169"/>
  <c r="O1329" i="169"/>
  <c r="M1329" i="169"/>
  <c r="K1329" i="169"/>
  <c r="O1190" i="169"/>
  <c r="M1193" i="169"/>
  <c r="M1194" i="169"/>
  <c r="M1195" i="169"/>
  <c r="M1196" i="169"/>
  <c r="M1197" i="169"/>
  <c r="M1198" i="169"/>
  <c r="M1199" i="169"/>
  <c r="K1201" i="169"/>
  <c r="K1202" i="169"/>
  <c r="K1203" i="169"/>
  <c r="K1204" i="169"/>
  <c r="K1205" i="169"/>
  <c r="K1206" i="169"/>
  <c r="K1207" i="169"/>
  <c r="K1208" i="169"/>
  <c r="K1209" i="169"/>
  <c r="K1210" i="169"/>
  <c r="K1211" i="169"/>
  <c r="K1212" i="169"/>
  <c r="K1213" i="169"/>
  <c r="K1214" i="169"/>
  <c r="K1215" i="169"/>
  <c r="O1226" i="169"/>
  <c r="K1228" i="169"/>
  <c r="K1229" i="169"/>
  <c r="K1230" i="169"/>
  <c r="K1231" i="169"/>
  <c r="K1232" i="169"/>
  <c r="K1233" i="169"/>
  <c r="O1244" i="169"/>
  <c r="M1245" i="169"/>
  <c r="K1246" i="169"/>
  <c r="K1247" i="169"/>
  <c r="K1248" i="169"/>
  <c r="K1249" i="169"/>
  <c r="K1250" i="169"/>
  <c r="O1256" i="169"/>
  <c r="K1256" i="169"/>
  <c r="O1332" i="169"/>
  <c r="M1332" i="169"/>
  <c r="K1332" i="169"/>
  <c r="O1350" i="169"/>
  <c r="M1350" i="169"/>
  <c r="K1350" i="169"/>
  <c r="M1233" i="169"/>
  <c r="M1180" i="169"/>
  <c r="M1234" i="169"/>
  <c r="M1254" i="169"/>
  <c r="K1254" i="169"/>
  <c r="O1257" i="169"/>
  <c r="K1257" i="169"/>
  <c r="O1274" i="169"/>
  <c r="M1274" i="169"/>
  <c r="K1274" i="169"/>
  <c r="O1279" i="169"/>
  <c r="M1279" i="169"/>
  <c r="K1279" i="169"/>
  <c r="O1297" i="169"/>
  <c r="M1297" i="169"/>
  <c r="K1297" i="169"/>
  <c r="O1330" i="169"/>
  <c r="M1330" i="169"/>
  <c r="K1330" i="169"/>
  <c r="O1372" i="169"/>
  <c r="M1372" i="169"/>
  <c r="K1372" i="169"/>
  <c r="O1258" i="169"/>
  <c r="K1258" i="169"/>
  <c r="O1333" i="169"/>
  <c r="M1333" i="169"/>
  <c r="K1333" i="169"/>
  <c r="O1370" i="169"/>
  <c r="M1370" i="169"/>
  <c r="K1370" i="169"/>
  <c r="K1219" i="169"/>
  <c r="K1220" i="169"/>
  <c r="K1221" i="169"/>
  <c r="K1222" i="169"/>
  <c r="K1223" i="169"/>
  <c r="K1224" i="169"/>
  <c r="K1237" i="169"/>
  <c r="K1238" i="169"/>
  <c r="K1239" i="169"/>
  <c r="O1259" i="169"/>
  <c r="K1259" i="169"/>
  <c r="O1276" i="169"/>
  <c r="M1276" i="169"/>
  <c r="K1276" i="169"/>
  <c r="O1328" i="169"/>
  <c r="M1328" i="169"/>
  <c r="K1328" i="169"/>
  <c r="M1188" i="169"/>
  <c r="M1219" i="169"/>
  <c r="M1220" i="169"/>
  <c r="M1221" i="169"/>
  <c r="M1222" i="169"/>
  <c r="M1223" i="169"/>
  <c r="M1224" i="169"/>
  <c r="M1237" i="169"/>
  <c r="M1238" i="169"/>
  <c r="M1239" i="169"/>
  <c r="M1240" i="169"/>
  <c r="M1241" i="169"/>
  <c r="M1242" i="169"/>
  <c r="O1260" i="169"/>
  <c r="K1260" i="169"/>
  <c r="O1273" i="169"/>
  <c r="M1273" i="169"/>
  <c r="K1273" i="169"/>
  <c r="O1331" i="169"/>
  <c r="M1331" i="169"/>
  <c r="K1331" i="169"/>
  <c r="O1253" i="169"/>
  <c r="M1253" i="169"/>
  <c r="O1255" i="169"/>
  <c r="K1255" i="169"/>
  <c r="M1259" i="169"/>
  <c r="M1264" i="169"/>
  <c r="K1272" i="169"/>
  <c r="M1289" i="169"/>
  <c r="K1290" i="169"/>
  <c r="M1325" i="169"/>
  <c r="K1326" i="169"/>
  <c r="O1340" i="169"/>
  <c r="M1348" i="169"/>
  <c r="K1349" i="169"/>
  <c r="O1360" i="169"/>
  <c r="M1368" i="169"/>
  <c r="O1443" i="169"/>
  <c r="M1443" i="169"/>
  <c r="K1443" i="169"/>
  <c r="M1272" i="169"/>
  <c r="K1277" i="169"/>
  <c r="K1278" i="169"/>
  <c r="M1290" i="169"/>
  <c r="K1291" i="169"/>
  <c r="K1292" i="169"/>
  <c r="K1293" i="169"/>
  <c r="K1294" i="169"/>
  <c r="K1295" i="169"/>
  <c r="K1296" i="169"/>
  <c r="M1326" i="169"/>
  <c r="K1327" i="169"/>
  <c r="M1342" i="169"/>
  <c r="M1349" i="169"/>
  <c r="M1277" i="169"/>
  <c r="M1278" i="169"/>
  <c r="M1291" i="169"/>
  <c r="M1292" i="169"/>
  <c r="M1293" i="169"/>
  <c r="M1294" i="169"/>
  <c r="M1295" i="169"/>
  <c r="M1296" i="169"/>
  <c r="M1327" i="169"/>
  <c r="O1408" i="169"/>
  <c r="M1408" i="169"/>
  <c r="K1408" i="169"/>
  <c r="O1352" i="169"/>
  <c r="M1352" i="169"/>
  <c r="M1356" i="169"/>
  <c r="K1364" i="169"/>
  <c r="K1421" i="169"/>
  <c r="O1421" i="169"/>
  <c r="M1421" i="169"/>
  <c r="O1356" i="169"/>
  <c r="K1365" i="169"/>
  <c r="M1358" i="169"/>
  <c r="M1365" i="169"/>
  <c r="O1390" i="169"/>
  <c r="M1390" i="169"/>
  <c r="K1390" i="169"/>
  <c r="O1335" i="169"/>
  <c r="K1335" i="169"/>
  <c r="M1339" i="169"/>
  <c r="M1354" i="169"/>
  <c r="K1354" i="169"/>
  <c r="O1358" i="169"/>
  <c r="K1367" i="169"/>
  <c r="M1382" i="169"/>
  <c r="M1383" i="169"/>
  <c r="M1384" i="169"/>
  <c r="M1385" i="169"/>
  <c r="M1386" i="169"/>
  <c r="M1387" i="169"/>
  <c r="K1388" i="169"/>
  <c r="K1406" i="169"/>
  <c r="M1415" i="169"/>
  <c r="K1415" i="169"/>
  <c r="O1422" i="169"/>
  <c r="K1353" i="169"/>
  <c r="K1371" i="169"/>
  <c r="M1388" i="169"/>
  <c r="K1389" i="169"/>
  <c r="M1406" i="169"/>
  <c r="K1407" i="169"/>
  <c r="M1353" i="169"/>
  <c r="M1371" i="169"/>
  <c r="M1389" i="169"/>
  <c r="M1407" i="169"/>
  <c r="O1415" i="169"/>
  <c r="M1416" i="169"/>
  <c r="K1416" i="169"/>
  <c r="M1419" i="169"/>
  <c r="M1427" i="169"/>
  <c r="K1496" i="169"/>
  <c r="O1496" i="169"/>
  <c r="M1496" i="169"/>
  <c r="K1373" i="169"/>
  <c r="K1374" i="169"/>
  <c r="K1391" i="169"/>
  <c r="K1392" i="169"/>
  <c r="K1396" i="169"/>
  <c r="K1409" i="169"/>
  <c r="K1410" i="169"/>
  <c r="K1411" i="169"/>
  <c r="K1412" i="169"/>
  <c r="K1413" i="169"/>
  <c r="O1461" i="169"/>
  <c r="M1461" i="169"/>
  <c r="K1461" i="169"/>
  <c r="O1416" i="169"/>
  <c r="M1425" i="169"/>
  <c r="O1426" i="169"/>
  <c r="M1414" i="169"/>
  <c r="K1414" i="169"/>
  <c r="M1423" i="169"/>
  <c r="O1479" i="169"/>
  <c r="M1479" i="169"/>
  <c r="K1479" i="169"/>
  <c r="K1454" i="169"/>
  <c r="O1512" i="169"/>
  <c r="M1512" i="169"/>
  <c r="K1512" i="169"/>
  <c r="K1437" i="169"/>
  <c r="K1438" i="169"/>
  <c r="K1439" i="169"/>
  <c r="K1440" i="169"/>
  <c r="K1441" i="169"/>
  <c r="K1442" i="169"/>
  <c r="M1454" i="169"/>
  <c r="K1455" i="169"/>
  <c r="K1456" i="169"/>
  <c r="K1457" i="169"/>
  <c r="K1458" i="169"/>
  <c r="K1459" i="169"/>
  <c r="K1460" i="169"/>
  <c r="K1473" i="169"/>
  <c r="K1474" i="169"/>
  <c r="K1475" i="169"/>
  <c r="K1476" i="169"/>
  <c r="K1477" i="169"/>
  <c r="K1478" i="169"/>
  <c r="O1493" i="169"/>
  <c r="M1501" i="169"/>
  <c r="O1509" i="169"/>
  <c r="M1509" i="169"/>
  <c r="K1509" i="169"/>
  <c r="M1437" i="169"/>
  <c r="M1438" i="169"/>
  <c r="M1455" i="169"/>
  <c r="M1456" i="169"/>
  <c r="M1457" i="169"/>
  <c r="M1458" i="169"/>
  <c r="M1459" i="169"/>
  <c r="M1460" i="169"/>
  <c r="M1473" i="169"/>
  <c r="M1474" i="169"/>
  <c r="M1475" i="169"/>
  <c r="M1476" i="169"/>
  <c r="M1477" i="169"/>
  <c r="M1478" i="169"/>
  <c r="K1487" i="169"/>
  <c r="M1491" i="169"/>
  <c r="O1508" i="169"/>
  <c r="M1508" i="169"/>
  <c r="K1508" i="169"/>
  <c r="O1514" i="169"/>
  <c r="M1514" i="169"/>
  <c r="K1514" i="169"/>
  <c r="K1462" i="169"/>
  <c r="K1480" i="169"/>
  <c r="M1487" i="169"/>
  <c r="O1491" i="169"/>
  <c r="M1494" i="169"/>
  <c r="O1511" i="169"/>
  <c r="M1511" i="169"/>
  <c r="K1511" i="169"/>
  <c r="K1417" i="169"/>
  <c r="K1418" i="169"/>
  <c r="K1445" i="169"/>
  <c r="M1480" i="169"/>
  <c r="K1481" i="169"/>
  <c r="K1486" i="169"/>
  <c r="M1490" i="169"/>
  <c r="K1490" i="169"/>
  <c r="O1494" i="169"/>
  <c r="K1497" i="169"/>
  <c r="M1486" i="169"/>
  <c r="M1492" i="169"/>
  <c r="M1497" i="169"/>
  <c r="O1513" i="169"/>
  <c r="M1513" i="169"/>
  <c r="K1513" i="169"/>
  <c r="O1510" i="169"/>
  <c r="M1510" i="169"/>
  <c r="K1510" i="169"/>
  <c r="O1544" i="169"/>
  <c r="M1544" i="169"/>
  <c r="K1544" i="169"/>
  <c r="O1555" i="169"/>
  <c r="K1555" i="169"/>
  <c r="O1575" i="169"/>
  <c r="M1575" i="169"/>
  <c r="K1575" i="169"/>
  <c r="O1592" i="169"/>
  <c r="M1592" i="169"/>
  <c r="K1592" i="169"/>
  <c r="M1506" i="169"/>
  <c r="M1528" i="169"/>
  <c r="M1529" i="169"/>
  <c r="M1530" i="169"/>
  <c r="M1531" i="169"/>
  <c r="M1532" i="169"/>
  <c r="O1556" i="169"/>
  <c r="K1556" i="169"/>
  <c r="O1557" i="169"/>
  <c r="K1557" i="169"/>
  <c r="O1558" i="169"/>
  <c r="K1558" i="169"/>
  <c r="O1573" i="169"/>
  <c r="M1573" i="169"/>
  <c r="K1573" i="169"/>
  <c r="O1578" i="169"/>
  <c r="M1578" i="169"/>
  <c r="K1578" i="169"/>
  <c r="O1595" i="169"/>
  <c r="M1595" i="169"/>
  <c r="K1595" i="169"/>
  <c r="M1489" i="169"/>
  <c r="M1543" i="169"/>
  <c r="M1558" i="169"/>
  <c r="K1545" i="169"/>
  <c r="M1555" i="169"/>
  <c r="O1560" i="169"/>
  <c r="K1560" i="169"/>
  <c r="O1576" i="169"/>
  <c r="M1576" i="169"/>
  <c r="K1576" i="169"/>
  <c r="O1593" i="169"/>
  <c r="M1593" i="169"/>
  <c r="K1593" i="169"/>
  <c r="O1603" i="169"/>
  <c r="K1603" i="169"/>
  <c r="M1603" i="169"/>
  <c r="O1622" i="169"/>
  <c r="M1622" i="169"/>
  <c r="K1622" i="169"/>
  <c r="K1515" i="169"/>
  <c r="M1545" i="169"/>
  <c r="K1546" i="169"/>
  <c r="K1547" i="169"/>
  <c r="K1548" i="169"/>
  <c r="K1549" i="169"/>
  <c r="K1550" i="169"/>
  <c r="K1551" i="169"/>
  <c r="M1560" i="169"/>
  <c r="O1591" i="169"/>
  <c r="M1591" i="169"/>
  <c r="K1591" i="169"/>
  <c r="O1596" i="169"/>
  <c r="M1596" i="169"/>
  <c r="K1596" i="169"/>
  <c r="M1546" i="169"/>
  <c r="M1547" i="169"/>
  <c r="M1548" i="169"/>
  <c r="M1549" i="169"/>
  <c r="M1550" i="169"/>
  <c r="M1551" i="169"/>
  <c r="K1552" i="169"/>
  <c r="O1574" i="169"/>
  <c r="M1574" i="169"/>
  <c r="K1574" i="169"/>
  <c r="O1559" i="169"/>
  <c r="K1559" i="169"/>
  <c r="O1577" i="169"/>
  <c r="M1577" i="169"/>
  <c r="K1577" i="169"/>
  <c r="O1594" i="169"/>
  <c r="M1594" i="169"/>
  <c r="K1594" i="169"/>
  <c r="O1564" i="169"/>
  <c r="O1565" i="169"/>
  <c r="O1566" i="169"/>
  <c r="O1582" i="169"/>
  <c r="O1583" i="169"/>
  <c r="O1584" i="169"/>
  <c r="O1585" i="169"/>
  <c r="O1586" i="169"/>
  <c r="O1587" i="169"/>
  <c r="M1588" i="169"/>
  <c r="K1602" i="169"/>
  <c r="K1572" i="169"/>
  <c r="O1620" i="169"/>
  <c r="M1620" i="169"/>
  <c r="K1620" i="169"/>
  <c r="M1644" i="169"/>
  <c r="K1644" i="169"/>
  <c r="O1644" i="169"/>
  <c r="M1678" i="169"/>
  <c r="K1678" i="169"/>
  <c r="O1678" i="169"/>
  <c r="M1572" i="169"/>
  <c r="O1623" i="169"/>
  <c r="M1623" i="169"/>
  <c r="K1623" i="169"/>
  <c r="K1597" i="169"/>
  <c r="O1618" i="169"/>
  <c r="M1618" i="169"/>
  <c r="K1618" i="169"/>
  <c r="M1561" i="169"/>
  <c r="K1562" i="169"/>
  <c r="K1580" i="169"/>
  <c r="K1598" i="169"/>
  <c r="O1605" i="169"/>
  <c r="K1605" i="169"/>
  <c r="O1621" i="169"/>
  <c r="M1621" i="169"/>
  <c r="K1621" i="169"/>
  <c r="M1598" i="169"/>
  <c r="K1599" i="169"/>
  <c r="M1640" i="169"/>
  <c r="K1640" i="169"/>
  <c r="O1640" i="169"/>
  <c r="K1659" i="169"/>
  <c r="O1659" i="169"/>
  <c r="M1659" i="169"/>
  <c r="M1601" i="169"/>
  <c r="O1604" i="169"/>
  <c r="K1604" i="169"/>
  <c r="O1619" i="169"/>
  <c r="M1619" i="169"/>
  <c r="K1619" i="169"/>
  <c r="O1633" i="169"/>
  <c r="M1633" i="169"/>
  <c r="K1633" i="169"/>
  <c r="O1609" i="169"/>
  <c r="O1610" i="169"/>
  <c r="O1611" i="169"/>
  <c r="O1612" i="169"/>
  <c r="O1613" i="169"/>
  <c r="O1614" i="169"/>
  <c r="O1627" i="169"/>
  <c r="M1637" i="169"/>
  <c r="K1637" i="169"/>
  <c r="O1669" i="169"/>
  <c r="M1669" i="169"/>
  <c r="K1669" i="169"/>
  <c r="K1674" i="169"/>
  <c r="O1674" i="169"/>
  <c r="M1674" i="169"/>
  <c r="K1617" i="169"/>
  <c r="O1634" i="169"/>
  <c r="M1634" i="169"/>
  <c r="K1634" i="169"/>
  <c r="M1641" i="169"/>
  <c r="K1641" i="169"/>
  <c r="O1666" i="169"/>
  <c r="M1666" i="169"/>
  <c r="K1666" i="169"/>
  <c r="K1693" i="169"/>
  <c r="O1693" i="169"/>
  <c r="M1617" i="169"/>
  <c r="M1631" i="169"/>
  <c r="K1631" i="169"/>
  <c r="M1693" i="169"/>
  <c r="K1624" i="169"/>
  <c r="O1635" i="169"/>
  <c r="M1635" i="169"/>
  <c r="K1635" i="169"/>
  <c r="O1637" i="169"/>
  <c r="M1638" i="169"/>
  <c r="K1638" i="169"/>
  <c r="O1641" i="169"/>
  <c r="M1642" i="169"/>
  <c r="K1642" i="169"/>
  <c r="M1624" i="169"/>
  <c r="K1625" i="169"/>
  <c r="M1652" i="169"/>
  <c r="K1673" i="169"/>
  <c r="O1673" i="169"/>
  <c r="M1625" i="169"/>
  <c r="K1626" i="169"/>
  <c r="O1631" i="169"/>
  <c r="O1632" i="169"/>
  <c r="M1632" i="169"/>
  <c r="K1632" i="169"/>
  <c r="O1636" i="169"/>
  <c r="M1636" i="169"/>
  <c r="K1636" i="169"/>
  <c r="O1638" i="169"/>
  <c r="M1639" i="169"/>
  <c r="K1639" i="169"/>
  <c r="O1642" i="169"/>
  <c r="M1643" i="169"/>
  <c r="K1643" i="169"/>
  <c r="O1652" i="169"/>
  <c r="M1673" i="169"/>
  <c r="O1706" i="169"/>
  <c r="M1706" i="169"/>
  <c r="K1706" i="169"/>
  <c r="O1671" i="169"/>
  <c r="M1671" i="169"/>
  <c r="K1671" i="169"/>
  <c r="M1677" i="169"/>
  <c r="K1677" i="169"/>
  <c r="M1675" i="169"/>
  <c r="M1676" i="169"/>
  <c r="K1676" i="169"/>
  <c r="O1677" i="169"/>
  <c r="O1675" i="169"/>
  <c r="O1676" i="169"/>
  <c r="K1664" i="169"/>
  <c r="M1672" i="169"/>
  <c r="K1672" i="169"/>
  <c r="M1691" i="169"/>
  <c r="K1645" i="169"/>
  <c r="K1646" i="169"/>
  <c r="K1647" i="169"/>
  <c r="K1648" i="169"/>
  <c r="K1649" i="169"/>
  <c r="K1650" i="169"/>
  <c r="K1651" i="169"/>
  <c r="M1658" i="169"/>
  <c r="M1664" i="169"/>
  <c r="O1670" i="169"/>
  <c r="M1670" i="169"/>
  <c r="O1658" i="169"/>
  <c r="M1667" i="169"/>
  <c r="O1672" i="169"/>
  <c r="K1690" i="169"/>
  <c r="O1690" i="169"/>
  <c r="M1690" i="169"/>
  <c r="O1701" i="169"/>
  <c r="M1701" i="169"/>
  <c r="K1701" i="169"/>
  <c r="O1702" i="169"/>
  <c r="M1702" i="169"/>
  <c r="K1702" i="169"/>
  <c r="O1700" i="169"/>
  <c r="M1700" i="169"/>
  <c r="K1700" i="169"/>
  <c r="M1689" i="169"/>
  <c r="K1689" i="169"/>
  <c r="M1692" i="169"/>
  <c r="K1699" i="169"/>
  <c r="K1703" i="169"/>
  <c r="K1704" i="169"/>
  <c r="M1703" i="169"/>
  <c r="M1704" i="169"/>
  <c r="M1705" i="169"/>
  <c r="O465" i="169"/>
  <c r="M465" i="169"/>
  <c r="K465" i="169"/>
  <c r="O467" i="169"/>
  <c r="M467" i="169"/>
  <c r="K467" i="169"/>
  <c r="O469" i="169"/>
  <c r="M469" i="169"/>
  <c r="K469" i="169"/>
  <c r="O481" i="169"/>
  <c r="M481" i="169"/>
  <c r="K481" i="169"/>
  <c r="O440" i="169"/>
  <c r="M440" i="169"/>
  <c r="K440" i="169"/>
  <c r="O442" i="169"/>
  <c r="M442" i="169"/>
  <c r="K442" i="169"/>
  <c r="O444" i="169"/>
  <c r="M444" i="169"/>
  <c r="K444" i="169"/>
  <c r="O446" i="169"/>
  <c r="M446" i="169"/>
  <c r="K446" i="169"/>
  <c r="O463" i="169"/>
  <c r="M463" i="169"/>
  <c r="K463" i="169"/>
  <c r="O448" i="169"/>
  <c r="M448" i="169"/>
  <c r="K448" i="169"/>
  <c r="O450" i="169"/>
  <c r="M450" i="169"/>
  <c r="K450" i="169"/>
  <c r="O452" i="169"/>
  <c r="M452" i="169"/>
  <c r="K452" i="169"/>
  <c r="O439" i="169"/>
  <c r="M439" i="169"/>
  <c r="K439" i="169"/>
  <c r="M529" i="169"/>
  <c r="K529" i="169"/>
  <c r="O529" i="169"/>
  <c r="O466" i="169"/>
  <c r="M466" i="169"/>
  <c r="K466" i="169"/>
  <c r="O468" i="169"/>
  <c r="M468" i="169"/>
  <c r="K468" i="169"/>
  <c r="O470" i="169"/>
  <c r="M470" i="169"/>
  <c r="K470" i="169"/>
  <c r="O441" i="169"/>
  <c r="M441" i="169"/>
  <c r="K441" i="169"/>
  <c r="O443" i="169"/>
  <c r="M443" i="169"/>
  <c r="K443" i="169"/>
  <c r="O445" i="169"/>
  <c r="M445" i="169"/>
  <c r="K445" i="169"/>
  <c r="O447" i="169"/>
  <c r="M447" i="169"/>
  <c r="K447" i="169"/>
  <c r="K512" i="169"/>
  <c r="M512" i="169"/>
  <c r="O512" i="169"/>
  <c r="O449" i="169"/>
  <c r="M449" i="169"/>
  <c r="K449" i="169"/>
  <c r="O451" i="169"/>
  <c r="M451" i="169"/>
  <c r="K451" i="169"/>
  <c r="O499" i="169"/>
  <c r="M499" i="169"/>
  <c r="K499" i="169"/>
  <c r="M531" i="169"/>
  <c r="K531" i="169"/>
  <c r="O604" i="169"/>
  <c r="K604" i="169"/>
  <c r="M604" i="169"/>
  <c r="O624" i="169"/>
  <c r="M624" i="169"/>
  <c r="K624" i="169"/>
  <c r="O456" i="169"/>
  <c r="O457" i="169"/>
  <c r="O458" i="169"/>
  <c r="O459" i="169"/>
  <c r="O460" i="169"/>
  <c r="O461" i="169"/>
  <c r="O474" i="169"/>
  <c r="O475" i="169"/>
  <c r="O476" i="169"/>
  <c r="O477" i="169"/>
  <c r="O478" i="169"/>
  <c r="O479" i="169"/>
  <c r="O492" i="169"/>
  <c r="O493" i="169"/>
  <c r="O494" i="169"/>
  <c r="O495" i="169"/>
  <c r="O496" i="169"/>
  <c r="O497" i="169"/>
  <c r="M498" i="169"/>
  <c r="M506" i="169"/>
  <c r="M528" i="169"/>
  <c r="K528" i="169"/>
  <c r="O531" i="169"/>
  <c r="O564" i="169"/>
  <c r="M564" i="169"/>
  <c r="K564" i="169"/>
  <c r="K464" i="169"/>
  <c r="K482" i="169"/>
  <c r="O508" i="169"/>
  <c r="M508" i="169"/>
  <c r="O528" i="169"/>
  <c r="M533" i="169"/>
  <c r="K533" i="169"/>
  <c r="K483" i="169"/>
  <c r="K484" i="169"/>
  <c r="K485" i="169"/>
  <c r="K486" i="169"/>
  <c r="K487" i="169"/>
  <c r="K488" i="169"/>
  <c r="K501" i="169"/>
  <c r="K502" i="169"/>
  <c r="K503" i="169"/>
  <c r="K504" i="169"/>
  <c r="K505" i="169"/>
  <c r="M530" i="169"/>
  <c r="K530" i="169"/>
  <c r="O533" i="169"/>
  <c r="M483" i="169"/>
  <c r="M484" i="169"/>
  <c r="M485" i="169"/>
  <c r="M486" i="169"/>
  <c r="M487" i="169"/>
  <c r="M488" i="169"/>
  <c r="M501" i="169"/>
  <c r="M502" i="169"/>
  <c r="M503" i="169"/>
  <c r="M504" i="169"/>
  <c r="M505" i="169"/>
  <c r="M515" i="169"/>
  <c r="K454" i="169"/>
  <c r="M511" i="169"/>
  <c r="M514" i="169"/>
  <c r="O515" i="169"/>
  <c r="O525" i="169"/>
  <c r="M525" i="169"/>
  <c r="M532" i="169"/>
  <c r="K532" i="169"/>
  <c r="O645" i="169"/>
  <c r="M645" i="169"/>
  <c r="K645" i="169"/>
  <c r="K507" i="169"/>
  <c r="M509" i="169"/>
  <c r="K509" i="169"/>
  <c r="O513" i="169"/>
  <c r="O519" i="169"/>
  <c r="O520" i="169"/>
  <c r="O521" i="169"/>
  <c r="O522" i="169"/>
  <c r="O523" i="169"/>
  <c r="O524" i="169"/>
  <c r="O537" i="169"/>
  <c r="O538" i="169"/>
  <c r="O539" i="169"/>
  <c r="O540" i="169"/>
  <c r="O541" i="169"/>
  <c r="O542" i="169"/>
  <c r="O543" i="169"/>
  <c r="M547" i="169"/>
  <c r="M548" i="169"/>
  <c r="M549" i="169"/>
  <c r="M550" i="169"/>
  <c r="M551" i="169"/>
  <c r="M552" i="169"/>
  <c r="M553" i="169"/>
  <c r="M554" i="169"/>
  <c r="M555" i="169"/>
  <c r="M556" i="169"/>
  <c r="M557" i="169"/>
  <c r="M558" i="169"/>
  <c r="M559" i="169"/>
  <c r="M560" i="169"/>
  <c r="M561" i="169"/>
  <c r="K562" i="169"/>
  <c r="M574" i="169"/>
  <c r="M575" i="169"/>
  <c r="M576" i="169"/>
  <c r="M577" i="169"/>
  <c r="M578" i="169"/>
  <c r="M579" i="169"/>
  <c r="K580" i="169"/>
  <c r="M584" i="169"/>
  <c r="M590" i="169"/>
  <c r="O593" i="169"/>
  <c r="K593" i="169"/>
  <c r="O597" i="169"/>
  <c r="K597" i="169"/>
  <c r="O603" i="169"/>
  <c r="K603" i="169"/>
  <c r="O621" i="169"/>
  <c r="M621" i="169"/>
  <c r="K621" i="169"/>
  <c r="M526" i="169"/>
  <c r="K527" i="169"/>
  <c r="M562" i="169"/>
  <c r="K563" i="169"/>
  <c r="K581" i="169"/>
  <c r="K583" i="169"/>
  <c r="K587" i="169"/>
  <c r="O592" i="169"/>
  <c r="K592" i="169"/>
  <c r="M593" i="169"/>
  <c r="M597" i="169"/>
  <c r="O602" i="169"/>
  <c r="K602" i="169"/>
  <c r="O637" i="169"/>
  <c r="M637" i="169"/>
  <c r="K637" i="169"/>
  <c r="O680" i="169"/>
  <c r="M680" i="169"/>
  <c r="K680" i="169"/>
  <c r="M527" i="169"/>
  <c r="M563" i="169"/>
  <c r="M581" i="169"/>
  <c r="M583" i="169"/>
  <c r="M587" i="169"/>
  <c r="O596" i="169"/>
  <c r="K596" i="169"/>
  <c r="O601" i="169"/>
  <c r="K601" i="169"/>
  <c r="M603" i="169"/>
  <c r="O623" i="169"/>
  <c r="M623" i="169"/>
  <c r="K623" i="169"/>
  <c r="O641" i="169"/>
  <c r="M641" i="169"/>
  <c r="K641" i="169"/>
  <c r="O653" i="169"/>
  <c r="M653" i="169"/>
  <c r="K653" i="169"/>
  <c r="F765" i="169"/>
  <c r="I656" i="169"/>
  <c r="I657" i="169" s="1"/>
  <c r="I658" i="169" s="1"/>
  <c r="I659" i="169" s="1"/>
  <c r="I660" i="169" s="1"/>
  <c r="I661" i="169" s="1"/>
  <c r="I662" i="169" s="1"/>
  <c r="I663" i="169" s="1"/>
  <c r="I664" i="169" s="1"/>
  <c r="I665" i="169" s="1"/>
  <c r="I666" i="169" s="1"/>
  <c r="I667" i="169" s="1"/>
  <c r="I668" i="169" s="1"/>
  <c r="I669" i="169" s="1"/>
  <c r="I670" i="169" s="1"/>
  <c r="I671" i="169" s="1"/>
  <c r="I672" i="169" s="1"/>
  <c r="I673" i="169" s="1"/>
  <c r="I674" i="169" s="1"/>
  <c r="I675" i="169" s="1"/>
  <c r="I676" i="169" s="1"/>
  <c r="I677" i="169" s="1"/>
  <c r="I678" i="169" s="1"/>
  <c r="I679" i="169" s="1"/>
  <c r="I680" i="169" s="1"/>
  <c r="I681" i="169" s="1"/>
  <c r="I682" i="169" s="1"/>
  <c r="I683" i="169" s="1"/>
  <c r="I684" i="169" s="1"/>
  <c r="I685" i="169" s="1"/>
  <c r="I686" i="169" s="1"/>
  <c r="I687" i="169" s="1"/>
  <c r="I688" i="169" s="1"/>
  <c r="I689" i="169" s="1"/>
  <c r="I690" i="169" s="1"/>
  <c r="I691" i="169" s="1"/>
  <c r="I692" i="169" s="1"/>
  <c r="I693" i="169" s="1"/>
  <c r="I694" i="169" s="1"/>
  <c r="I695" i="169" s="1"/>
  <c r="I696" i="169" s="1"/>
  <c r="I697" i="169" s="1"/>
  <c r="I698" i="169" s="1"/>
  <c r="I699" i="169" s="1"/>
  <c r="I700" i="169" s="1"/>
  <c r="I701" i="169" s="1"/>
  <c r="I702" i="169" s="1"/>
  <c r="I703" i="169" s="1"/>
  <c r="I704" i="169" s="1"/>
  <c r="I705" i="169" s="1"/>
  <c r="I706" i="169" s="1"/>
  <c r="I707" i="169" s="1"/>
  <c r="I708" i="169" s="1"/>
  <c r="I709" i="169" s="1"/>
  <c r="I710" i="169" s="1"/>
  <c r="I711" i="169" s="1"/>
  <c r="I712" i="169" s="1"/>
  <c r="I713" i="169" s="1"/>
  <c r="I714" i="169" s="1"/>
  <c r="I715" i="169" s="1"/>
  <c r="I716" i="169" s="1"/>
  <c r="I717" i="169" s="1"/>
  <c r="I718" i="169" s="1"/>
  <c r="I719" i="169" s="1"/>
  <c r="I720" i="169" s="1"/>
  <c r="I721" i="169" s="1"/>
  <c r="I722" i="169" s="1"/>
  <c r="I723" i="169" s="1"/>
  <c r="I724" i="169" s="1"/>
  <c r="I725" i="169" s="1"/>
  <c r="I726" i="169" s="1"/>
  <c r="I727" i="169" s="1"/>
  <c r="I728" i="169" s="1"/>
  <c r="I729" i="169" s="1"/>
  <c r="I730" i="169" s="1"/>
  <c r="I731" i="169" s="1"/>
  <c r="I732" i="169" s="1"/>
  <c r="I733" i="169" s="1"/>
  <c r="I734" i="169" s="1"/>
  <c r="I735" i="169" s="1"/>
  <c r="I736" i="169" s="1"/>
  <c r="I737" i="169" s="1"/>
  <c r="I738" i="169" s="1"/>
  <c r="I739" i="169" s="1"/>
  <c r="I740" i="169" s="1"/>
  <c r="I741" i="169" s="1"/>
  <c r="I742" i="169" s="1"/>
  <c r="I743" i="169" s="1"/>
  <c r="I744" i="169" s="1"/>
  <c r="I745" i="169" s="1"/>
  <c r="I746" i="169" s="1"/>
  <c r="I747" i="169" s="1"/>
  <c r="I748" i="169" s="1"/>
  <c r="I749" i="169" s="1"/>
  <c r="I750" i="169" s="1"/>
  <c r="I751" i="169" s="1"/>
  <c r="I752" i="169" s="1"/>
  <c r="I753" i="169" s="1"/>
  <c r="I754" i="169" s="1"/>
  <c r="I755" i="169" s="1"/>
  <c r="I756" i="169" s="1"/>
  <c r="I757" i="169" s="1"/>
  <c r="I758" i="169" s="1"/>
  <c r="I759" i="169" s="1"/>
  <c r="I760" i="169" s="1"/>
  <c r="I761" i="169" s="1"/>
  <c r="I762" i="169" s="1"/>
  <c r="I763" i="169" s="1"/>
  <c r="I764" i="169" s="1"/>
  <c r="K565" i="169"/>
  <c r="K566" i="169"/>
  <c r="K567" i="169"/>
  <c r="K568" i="169"/>
  <c r="K569" i="169"/>
  <c r="O606" i="169"/>
  <c r="M606" i="169"/>
  <c r="K606" i="169"/>
  <c r="O608" i="169"/>
  <c r="M608" i="169"/>
  <c r="K608" i="169"/>
  <c r="O620" i="169"/>
  <c r="M620" i="169"/>
  <c r="K620" i="169"/>
  <c r="O595" i="169"/>
  <c r="K595" i="169"/>
  <c r="I547" i="169"/>
  <c r="I548" i="169" s="1"/>
  <c r="I549" i="169" s="1"/>
  <c r="I550" i="169" s="1"/>
  <c r="I551" i="169" s="1"/>
  <c r="I552" i="169" s="1"/>
  <c r="I553" i="169" s="1"/>
  <c r="I554" i="169" s="1"/>
  <c r="I555" i="169" s="1"/>
  <c r="I556" i="169" s="1"/>
  <c r="I557" i="169" s="1"/>
  <c r="I558" i="169" s="1"/>
  <c r="I559" i="169" s="1"/>
  <c r="I560" i="169" s="1"/>
  <c r="I561" i="169" s="1"/>
  <c r="I562" i="169" s="1"/>
  <c r="I563" i="169" s="1"/>
  <c r="I564" i="169" s="1"/>
  <c r="I565" i="169" s="1"/>
  <c r="I566" i="169" s="1"/>
  <c r="I567" i="169" s="1"/>
  <c r="I568" i="169" s="1"/>
  <c r="I569" i="169" s="1"/>
  <c r="I570" i="169" s="1"/>
  <c r="I571" i="169" s="1"/>
  <c r="I572" i="169" s="1"/>
  <c r="I573" i="169" s="1"/>
  <c r="I574" i="169" s="1"/>
  <c r="I575" i="169" s="1"/>
  <c r="I576" i="169" s="1"/>
  <c r="I577" i="169" s="1"/>
  <c r="I578" i="169" s="1"/>
  <c r="I579" i="169" s="1"/>
  <c r="I580" i="169" s="1"/>
  <c r="I581" i="169" s="1"/>
  <c r="I582" i="169" s="1"/>
  <c r="I583" i="169" s="1"/>
  <c r="I584" i="169" s="1"/>
  <c r="I585" i="169" s="1"/>
  <c r="I586" i="169" s="1"/>
  <c r="I587" i="169" s="1"/>
  <c r="I588" i="169" s="1"/>
  <c r="I589" i="169" s="1"/>
  <c r="I590" i="169" s="1"/>
  <c r="I591" i="169" s="1"/>
  <c r="I592" i="169" s="1"/>
  <c r="I593" i="169" s="1"/>
  <c r="I594" i="169" s="1"/>
  <c r="I595" i="169" s="1"/>
  <c r="I596" i="169" s="1"/>
  <c r="I597" i="169" s="1"/>
  <c r="I598" i="169" s="1"/>
  <c r="I599" i="169" s="1"/>
  <c r="I600" i="169" s="1"/>
  <c r="I601" i="169" s="1"/>
  <c r="I602" i="169" s="1"/>
  <c r="I603" i="169" s="1"/>
  <c r="I604" i="169" s="1"/>
  <c r="I605" i="169" s="1"/>
  <c r="I606" i="169" s="1"/>
  <c r="I607" i="169" s="1"/>
  <c r="I608" i="169" s="1"/>
  <c r="I609" i="169" s="1"/>
  <c r="I610" i="169" s="1"/>
  <c r="I611" i="169" s="1"/>
  <c r="I612" i="169" s="1"/>
  <c r="I613" i="169" s="1"/>
  <c r="I614" i="169" s="1"/>
  <c r="I615" i="169" s="1"/>
  <c r="I616" i="169" s="1"/>
  <c r="I617" i="169" s="1"/>
  <c r="I618" i="169" s="1"/>
  <c r="I619" i="169" s="1"/>
  <c r="I620" i="169" s="1"/>
  <c r="I621" i="169" s="1"/>
  <c r="I622" i="169" s="1"/>
  <c r="I623" i="169" s="1"/>
  <c r="I624" i="169" s="1"/>
  <c r="I625" i="169" s="1"/>
  <c r="I626" i="169" s="1"/>
  <c r="I627" i="169" s="1"/>
  <c r="I628" i="169" s="1"/>
  <c r="I629" i="169" s="1"/>
  <c r="I630" i="169" s="1"/>
  <c r="I631" i="169" s="1"/>
  <c r="I632" i="169" s="1"/>
  <c r="I633" i="169" s="1"/>
  <c r="I634" i="169" s="1"/>
  <c r="I635" i="169" s="1"/>
  <c r="I636" i="169" s="1"/>
  <c r="I637" i="169" s="1"/>
  <c r="I638" i="169" s="1"/>
  <c r="I639" i="169" s="1"/>
  <c r="I640" i="169" s="1"/>
  <c r="I641" i="169" s="1"/>
  <c r="I642" i="169" s="1"/>
  <c r="I643" i="169" s="1"/>
  <c r="I644" i="169" s="1"/>
  <c r="I645" i="169" s="1"/>
  <c r="I646" i="169" s="1"/>
  <c r="I647" i="169" s="1"/>
  <c r="I648" i="169" s="1"/>
  <c r="I649" i="169" s="1"/>
  <c r="I650" i="169" s="1"/>
  <c r="I651" i="169" s="1"/>
  <c r="I652" i="169" s="1"/>
  <c r="I653" i="169" s="1"/>
  <c r="I654" i="169" s="1"/>
  <c r="I655" i="169" s="1"/>
  <c r="M595" i="169"/>
  <c r="O622" i="169"/>
  <c r="M622" i="169"/>
  <c r="K622" i="169"/>
  <c r="O594" i="169"/>
  <c r="K594" i="169"/>
  <c r="O605" i="169"/>
  <c r="M605" i="169"/>
  <c r="K605" i="169"/>
  <c r="O619" i="169"/>
  <c r="M619" i="169"/>
  <c r="K619" i="169"/>
  <c r="O626" i="169"/>
  <c r="M626" i="169"/>
  <c r="K626" i="169"/>
  <c r="O638" i="169"/>
  <c r="M638" i="169"/>
  <c r="K638" i="169"/>
  <c r="M660" i="169"/>
  <c r="K660" i="169"/>
  <c r="O660" i="169"/>
  <c r="O599" i="169"/>
  <c r="O617" i="169"/>
  <c r="O635" i="169"/>
  <c r="O639" i="169"/>
  <c r="M648" i="169"/>
  <c r="K648" i="169"/>
  <c r="M659" i="169"/>
  <c r="K659" i="169"/>
  <c r="O652" i="169"/>
  <c r="M652" i="169"/>
  <c r="K652" i="169"/>
  <c r="M658" i="169"/>
  <c r="K658" i="169"/>
  <c r="O659" i="169"/>
  <c r="O648" i="169"/>
  <c r="M649" i="169"/>
  <c r="K649" i="169"/>
  <c r="M656" i="169"/>
  <c r="K656" i="169"/>
  <c r="M657" i="169"/>
  <c r="K657" i="169"/>
  <c r="O658" i="169"/>
  <c r="K591" i="169"/>
  <c r="K609" i="169"/>
  <c r="K627" i="169"/>
  <c r="M646" i="169"/>
  <c r="K646" i="169"/>
  <c r="O651" i="169"/>
  <c r="M651" i="169"/>
  <c r="K651" i="169"/>
  <c r="O655" i="169"/>
  <c r="M655" i="169"/>
  <c r="K655" i="169"/>
  <c r="O718" i="169"/>
  <c r="M718" i="169"/>
  <c r="K718" i="169"/>
  <c r="K610" i="169"/>
  <c r="K611" i="169"/>
  <c r="K612" i="169"/>
  <c r="K613" i="169"/>
  <c r="K614" i="169"/>
  <c r="K615" i="169"/>
  <c r="K628" i="169"/>
  <c r="K629" i="169"/>
  <c r="K630" i="169"/>
  <c r="K631" i="169"/>
  <c r="K632" i="169"/>
  <c r="K633" i="169"/>
  <c r="K640" i="169"/>
  <c r="K644" i="169"/>
  <c r="M650" i="169"/>
  <c r="K650" i="169"/>
  <c r="O656" i="169"/>
  <c r="M640" i="169"/>
  <c r="O654" i="169"/>
  <c r="M654" i="169"/>
  <c r="K654" i="169"/>
  <c r="M734" i="169"/>
  <c r="O734" i="169"/>
  <c r="K734" i="169"/>
  <c r="O646" i="169"/>
  <c r="M647" i="169"/>
  <c r="K647" i="169"/>
  <c r="O682" i="169"/>
  <c r="M682" i="169"/>
  <c r="K682" i="169"/>
  <c r="O671" i="169"/>
  <c r="K673" i="169"/>
  <c r="K697" i="169"/>
  <c r="M676" i="169"/>
  <c r="M677" i="169"/>
  <c r="M678" i="169"/>
  <c r="M679" i="169"/>
  <c r="M692" i="169"/>
  <c r="M693" i="169"/>
  <c r="M694" i="169"/>
  <c r="M695" i="169"/>
  <c r="M696" i="169"/>
  <c r="O716" i="169"/>
  <c r="M716" i="169"/>
  <c r="K716" i="169"/>
  <c r="O768" i="169"/>
  <c r="M768" i="169"/>
  <c r="K768" i="169"/>
  <c r="K700" i="169"/>
  <c r="O746" i="169"/>
  <c r="M746" i="169"/>
  <c r="K661" i="169"/>
  <c r="K662" i="169"/>
  <c r="K663" i="169"/>
  <c r="K664" i="169"/>
  <c r="M700" i="169"/>
  <c r="K746" i="169"/>
  <c r="O808" i="169"/>
  <c r="M808" i="169"/>
  <c r="K808" i="169"/>
  <c r="M710" i="169"/>
  <c r="M711" i="169"/>
  <c r="M712" i="169"/>
  <c r="M713" i="169"/>
  <c r="M714" i="169"/>
  <c r="M715" i="169"/>
  <c r="O751" i="169"/>
  <c r="M751" i="169"/>
  <c r="M754" i="169"/>
  <c r="K754" i="169"/>
  <c r="O754" i="169"/>
  <c r="K717" i="169"/>
  <c r="O735" i="169"/>
  <c r="K735" i="169"/>
  <c r="O750" i="169"/>
  <c r="M750" i="169"/>
  <c r="O753" i="169"/>
  <c r="M753" i="169"/>
  <c r="K753" i="169"/>
  <c r="M717" i="169"/>
  <c r="O749" i="169"/>
  <c r="M749" i="169"/>
  <c r="K751" i="169"/>
  <c r="O772" i="169"/>
  <c r="M772" i="169"/>
  <c r="K772" i="169"/>
  <c r="K720" i="169"/>
  <c r="K721" i="169"/>
  <c r="K722" i="169"/>
  <c r="K723" i="169"/>
  <c r="K724" i="169"/>
  <c r="M735" i="169"/>
  <c r="O748" i="169"/>
  <c r="M748" i="169"/>
  <c r="K750" i="169"/>
  <c r="K736" i="169"/>
  <c r="O747" i="169"/>
  <c r="M747" i="169"/>
  <c r="K749" i="169"/>
  <c r="O777" i="169"/>
  <c r="K777" i="169"/>
  <c r="O778" i="169"/>
  <c r="K778" i="169"/>
  <c r="O779" i="169"/>
  <c r="K779" i="169"/>
  <c r="O737" i="169"/>
  <c r="O738" i="169"/>
  <c r="O755" i="169"/>
  <c r="O756" i="169"/>
  <c r="O757" i="169"/>
  <c r="O758" i="169"/>
  <c r="O759" i="169"/>
  <c r="O760" i="169"/>
  <c r="O761" i="169"/>
  <c r="O762" i="169"/>
  <c r="O763" i="169"/>
  <c r="O764" i="169"/>
  <c r="M767" i="169"/>
  <c r="M771" i="169"/>
  <c r="O793" i="169"/>
  <c r="M793" i="169"/>
  <c r="K793" i="169"/>
  <c r="K769" i="169"/>
  <c r="K773" i="169"/>
  <c r="O775" i="169"/>
  <c r="K775" i="169"/>
  <c r="K781" i="169"/>
  <c r="O781" i="169"/>
  <c r="O792" i="169"/>
  <c r="M792" i="169"/>
  <c r="K792" i="169"/>
  <c r="M769" i="169"/>
  <c r="M773" i="169"/>
  <c r="O794" i="169"/>
  <c r="M794" i="169"/>
  <c r="O790" i="169"/>
  <c r="M790" i="169"/>
  <c r="K790" i="169"/>
  <c r="O776" i="169"/>
  <c r="K776" i="169"/>
  <c r="O783" i="169"/>
  <c r="K783" i="169"/>
  <c r="K796" i="169"/>
  <c r="O796" i="169"/>
  <c r="M796" i="169"/>
  <c r="K784" i="169"/>
  <c r="K785" i="169"/>
  <c r="K786" i="169"/>
  <c r="K787" i="169"/>
  <c r="O809" i="169"/>
  <c r="M809" i="169"/>
  <c r="K809" i="169"/>
  <c r="O831" i="169"/>
  <c r="M831" i="169"/>
  <c r="K831" i="169"/>
  <c r="K842" i="169"/>
  <c r="O842" i="169"/>
  <c r="M842" i="169"/>
  <c r="M791" i="169"/>
  <c r="M798" i="169"/>
  <c r="M810" i="169"/>
  <c r="K810" i="169"/>
  <c r="M811" i="169"/>
  <c r="K811" i="169"/>
  <c r="M812" i="169"/>
  <c r="K812" i="169"/>
  <c r="O832" i="169"/>
  <c r="M832" i="169"/>
  <c r="O807" i="169"/>
  <c r="M807" i="169"/>
  <c r="O811" i="169"/>
  <c r="O828" i="169"/>
  <c r="M828" i="169"/>
  <c r="K828" i="169"/>
  <c r="K832" i="169"/>
  <c r="K841" i="169"/>
  <c r="O841" i="169"/>
  <c r="K830" i="169"/>
  <c r="K840" i="169"/>
  <c r="O840" i="169"/>
  <c r="M841" i="169"/>
  <c r="K829" i="169"/>
  <c r="M830" i="169"/>
  <c r="K839" i="169"/>
  <c r="O839" i="169"/>
  <c r="M840" i="169"/>
  <c r="K813" i="169"/>
  <c r="K814" i="169"/>
  <c r="K815" i="169"/>
  <c r="M836" i="169"/>
  <c r="K836" i="169"/>
  <c r="K838" i="169"/>
  <c r="O838" i="169"/>
  <c r="K837" i="169"/>
  <c r="O837" i="169"/>
  <c r="M838" i="169"/>
  <c r="O836" i="169"/>
  <c r="O235" i="169"/>
  <c r="M235" i="169"/>
  <c r="K235" i="169"/>
  <c r="O253" i="169"/>
  <c r="M253" i="169"/>
  <c r="K253" i="169"/>
  <c r="O244" i="169"/>
  <c r="K246" i="169"/>
  <c r="O262" i="169"/>
  <c r="M263" i="169"/>
  <c r="O269" i="169"/>
  <c r="K269" i="169"/>
  <c r="K221" i="169"/>
  <c r="K222" i="169"/>
  <c r="K223" i="169"/>
  <c r="K224" i="169"/>
  <c r="K225" i="169"/>
  <c r="K226" i="169"/>
  <c r="K227" i="169"/>
  <c r="K228" i="169"/>
  <c r="K229" i="169"/>
  <c r="K230" i="169"/>
  <c r="K231" i="169"/>
  <c r="M264" i="169"/>
  <c r="O267" i="169"/>
  <c r="K267" i="169"/>
  <c r="M222" i="169"/>
  <c r="M223" i="169"/>
  <c r="O300" i="169"/>
  <c r="M300" i="169"/>
  <c r="K300" i="169"/>
  <c r="O268" i="169"/>
  <c r="K268" i="169"/>
  <c r="O270" i="169"/>
  <c r="K270" i="169"/>
  <c r="M236" i="169"/>
  <c r="K237" i="169"/>
  <c r="O282" i="169"/>
  <c r="M282" i="169"/>
  <c r="K282" i="169"/>
  <c r="O340" i="169"/>
  <c r="M340" i="169"/>
  <c r="K340" i="169"/>
  <c r="O266" i="169"/>
  <c r="K266" i="169"/>
  <c r="M237" i="169"/>
  <c r="K242" i="169"/>
  <c r="K243" i="169"/>
  <c r="M255" i="169"/>
  <c r="K256" i="169"/>
  <c r="K257" i="169"/>
  <c r="K258" i="169"/>
  <c r="M292" i="169"/>
  <c r="M293" i="169"/>
  <c r="O305" i="169"/>
  <c r="M305" i="169"/>
  <c r="K305" i="169"/>
  <c r="O319" i="169"/>
  <c r="M319" i="169"/>
  <c r="K319" i="169"/>
  <c r="K281" i="169"/>
  <c r="K299" i="169"/>
  <c r="O306" i="169"/>
  <c r="M306" i="169"/>
  <c r="K306" i="169"/>
  <c r="O375" i="169"/>
  <c r="M375" i="169"/>
  <c r="K375" i="169"/>
  <c r="M281" i="169"/>
  <c r="M299" i="169"/>
  <c r="O307" i="169"/>
  <c r="M307" i="169"/>
  <c r="K307" i="169"/>
  <c r="M356" i="169"/>
  <c r="K356" i="169"/>
  <c r="O356" i="169"/>
  <c r="K283" i="169"/>
  <c r="K284" i="169"/>
  <c r="K285" i="169"/>
  <c r="K286" i="169"/>
  <c r="K287" i="169"/>
  <c r="K288" i="169"/>
  <c r="K301" i="169"/>
  <c r="K302" i="169"/>
  <c r="K303" i="169"/>
  <c r="O329" i="169"/>
  <c r="M329" i="169"/>
  <c r="K329" i="169"/>
  <c r="M283" i="169"/>
  <c r="M284" i="169"/>
  <c r="M285" i="169"/>
  <c r="M286" i="169"/>
  <c r="M287" i="169"/>
  <c r="M288" i="169"/>
  <c r="M301" i="169"/>
  <c r="M302" i="169"/>
  <c r="M303" i="169"/>
  <c r="O304" i="169"/>
  <c r="K304" i="169"/>
  <c r="K318" i="169"/>
  <c r="K331" i="169"/>
  <c r="K338" i="169"/>
  <c r="K344" i="169"/>
  <c r="M346" i="169"/>
  <c r="K346" i="169"/>
  <c r="M348" i="169"/>
  <c r="K383" i="169"/>
  <c r="O383" i="169"/>
  <c r="M383" i="169"/>
  <c r="M318" i="169"/>
  <c r="K320" i="169"/>
  <c r="K321" i="169"/>
  <c r="K322" i="169"/>
  <c r="K323" i="169"/>
  <c r="K324" i="169"/>
  <c r="K325" i="169"/>
  <c r="K326" i="169"/>
  <c r="K327" i="169"/>
  <c r="K328" i="169"/>
  <c r="K330" i="169"/>
  <c r="M331" i="169"/>
  <c r="K335" i="169"/>
  <c r="M338" i="169"/>
  <c r="K343" i="169"/>
  <c r="M344" i="169"/>
  <c r="O348" i="169"/>
  <c r="O365" i="169"/>
  <c r="M365" i="169"/>
  <c r="K365" i="169"/>
  <c r="O367" i="169"/>
  <c r="M367" i="169"/>
  <c r="M372" i="169"/>
  <c r="K372" i="169"/>
  <c r="M402" i="169"/>
  <c r="K402" i="169"/>
  <c r="O402" i="169"/>
  <c r="M320" i="169"/>
  <c r="M321" i="169"/>
  <c r="M322" i="169"/>
  <c r="M323" i="169"/>
  <c r="M324" i="169"/>
  <c r="M325" i="169"/>
  <c r="M326" i="169"/>
  <c r="M327" i="169"/>
  <c r="M328" i="169"/>
  <c r="M330" i="169"/>
  <c r="M335" i="169"/>
  <c r="M343" i="169"/>
  <c r="M349" i="169"/>
  <c r="K367" i="169"/>
  <c r="O372" i="169"/>
  <c r="K308" i="169"/>
  <c r="K337" i="169"/>
  <c r="O345" i="169"/>
  <c r="M345" i="169"/>
  <c r="O346" i="169"/>
  <c r="O349" i="169"/>
  <c r="O359" i="169"/>
  <c r="M359" i="169"/>
  <c r="K359" i="169"/>
  <c r="M358" i="169"/>
  <c r="K358" i="169"/>
  <c r="M382" i="169"/>
  <c r="O382" i="169"/>
  <c r="K382" i="169"/>
  <c r="M357" i="169"/>
  <c r="K357" i="169"/>
  <c r="O378" i="169"/>
  <c r="M378" i="169"/>
  <c r="K378" i="169"/>
  <c r="O379" i="169"/>
  <c r="M379" i="169"/>
  <c r="O391" i="169"/>
  <c r="M391" i="169"/>
  <c r="O364" i="169"/>
  <c r="O374" i="169"/>
  <c r="M374" i="169"/>
  <c r="K379" i="169"/>
  <c r="K391" i="169"/>
  <c r="K374" i="169"/>
  <c r="M386" i="169"/>
  <c r="K386" i="169"/>
  <c r="M405" i="169"/>
  <c r="K405" i="169"/>
  <c r="O405" i="169"/>
  <c r="O377" i="169"/>
  <c r="M377" i="169"/>
  <c r="K377" i="169"/>
  <c r="M406" i="169"/>
  <c r="K406" i="169"/>
  <c r="O406" i="169"/>
  <c r="K361" i="169"/>
  <c r="M368" i="169"/>
  <c r="O376" i="169"/>
  <c r="M376" i="169"/>
  <c r="K366" i="169"/>
  <c r="K376" i="169"/>
  <c r="M384" i="169"/>
  <c r="K384" i="169"/>
  <c r="M388" i="169"/>
  <c r="K388" i="169"/>
  <c r="M401" i="169"/>
  <c r="K401" i="169"/>
  <c r="M419" i="169"/>
  <c r="K419" i="169"/>
  <c r="M371" i="169"/>
  <c r="M396" i="169"/>
  <c r="M422" i="169"/>
  <c r="K422" i="169"/>
  <c r="K373" i="169"/>
  <c r="K392" i="169"/>
  <c r="K394" i="169"/>
  <c r="M404" i="169"/>
  <c r="K404" i="169"/>
  <c r="O422" i="169"/>
  <c r="O398" i="169"/>
  <c r="M398" i="169"/>
  <c r="M421" i="169"/>
  <c r="K421" i="169"/>
  <c r="K380" i="169"/>
  <c r="M403" i="169"/>
  <c r="K403" i="169"/>
  <c r="O421" i="169"/>
  <c r="K395" i="169"/>
  <c r="O403" i="169"/>
  <c r="M420" i="169"/>
  <c r="K420" i="169"/>
  <c r="K423" i="169"/>
  <c r="K424" i="169"/>
  <c r="K220" i="169"/>
  <c r="O220" i="169"/>
  <c r="K205" i="169"/>
  <c r="M205" i="169"/>
  <c r="O205" i="169"/>
  <c r="K203" i="169"/>
  <c r="M203" i="169"/>
  <c r="O203" i="169"/>
  <c r="K199" i="169"/>
  <c r="M199" i="169"/>
  <c r="O199" i="169"/>
  <c r="K219" i="169"/>
  <c r="O219" i="169"/>
  <c r="K218" i="169"/>
  <c r="O218" i="169"/>
  <c r="K206" i="169"/>
  <c r="M206" i="169"/>
  <c r="O206" i="169"/>
  <c r="K204" i="169"/>
  <c r="M204" i="169"/>
  <c r="O204" i="169"/>
  <c r="M207" i="169"/>
  <c r="O202" i="169"/>
  <c r="O201" i="169"/>
  <c r="M189" i="169"/>
  <c r="O188" i="169"/>
  <c r="O187" i="169"/>
  <c r="O186" i="169"/>
  <c r="O185" i="169"/>
  <c r="K184" i="169"/>
  <c r="K160" i="169"/>
  <c r="M160" i="169"/>
  <c r="O160" i="169"/>
  <c r="K156" i="169"/>
  <c r="M156" i="169"/>
  <c r="O156" i="169"/>
  <c r="M202" i="169"/>
  <c r="M201" i="169"/>
  <c r="O200" i="169"/>
  <c r="M188" i="169"/>
  <c r="M187" i="169"/>
  <c r="K174" i="169"/>
  <c r="M174" i="169"/>
  <c r="O174" i="169"/>
  <c r="K173" i="169"/>
  <c r="M173" i="169"/>
  <c r="O173" i="169"/>
  <c r="K175" i="169"/>
  <c r="M175" i="169"/>
  <c r="O175" i="169"/>
  <c r="K161" i="169"/>
  <c r="M161" i="169"/>
  <c r="O161" i="169"/>
  <c r="K157" i="169"/>
  <c r="M157" i="169"/>
  <c r="O157" i="169"/>
  <c r="K137" i="169"/>
  <c r="M137" i="169"/>
  <c r="O137" i="169"/>
  <c r="K176" i="169"/>
  <c r="M176" i="169"/>
  <c r="O176" i="169"/>
  <c r="M153" i="169"/>
  <c r="K153" i="169"/>
  <c r="O153" i="169"/>
  <c r="O217" i="169"/>
  <c r="O216" i="169"/>
  <c r="O215" i="169"/>
  <c r="O214" i="169"/>
  <c r="O213" i="169"/>
  <c r="K177" i="169"/>
  <c r="M177" i="169"/>
  <c r="O177" i="169"/>
  <c r="K158" i="169"/>
  <c r="M158" i="169"/>
  <c r="O158" i="169"/>
  <c r="K178" i="169"/>
  <c r="M178" i="169"/>
  <c r="O178" i="169"/>
  <c r="K179" i="169"/>
  <c r="M179" i="169"/>
  <c r="O179" i="169"/>
  <c r="K159" i="169"/>
  <c r="M159" i="169"/>
  <c r="O159" i="169"/>
  <c r="K123" i="169"/>
  <c r="M123" i="169"/>
  <c r="M163" i="169"/>
  <c r="O162" i="169"/>
  <c r="K143" i="169"/>
  <c r="M143" i="169"/>
  <c r="K136" i="169"/>
  <c r="M136" i="169"/>
  <c r="O136" i="169"/>
  <c r="K122" i="169"/>
  <c r="M122" i="169"/>
  <c r="M180" i="169"/>
  <c r="M162" i="169"/>
  <c r="O155" i="169"/>
  <c r="K154" i="169"/>
  <c r="O154" i="169"/>
  <c r="M152" i="169"/>
  <c r="K142" i="169"/>
  <c r="M142" i="169"/>
  <c r="K121" i="169"/>
  <c r="M121" i="169"/>
  <c r="K152" i="169"/>
  <c r="K141" i="169"/>
  <c r="M141" i="169"/>
  <c r="K120" i="169"/>
  <c r="M120" i="169"/>
  <c r="O172" i="169"/>
  <c r="K140" i="169"/>
  <c r="M140" i="169"/>
  <c r="M135" i="169"/>
  <c r="O135" i="169"/>
  <c r="K125" i="169"/>
  <c r="M125" i="169"/>
  <c r="K119" i="169"/>
  <c r="M119" i="169"/>
  <c r="M172" i="169"/>
  <c r="O171" i="169"/>
  <c r="K139" i="169"/>
  <c r="M139" i="169"/>
  <c r="O123" i="169"/>
  <c r="K118" i="169"/>
  <c r="M118" i="169"/>
  <c r="K138" i="169"/>
  <c r="M138" i="169"/>
  <c r="K124" i="169"/>
  <c r="M124" i="169"/>
  <c r="O122" i="169"/>
  <c r="K117" i="169"/>
  <c r="M117" i="169"/>
  <c r="M116" i="169"/>
  <c r="M115" i="169"/>
  <c r="M114" i="169"/>
  <c r="M113" i="169"/>
  <c r="M112" i="169"/>
  <c r="M111" i="169"/>
  <c r="D110" i="169"/>
  <c r="O110" i="169"/>
  <c r="Y32" i="177"/>
  <c r="D32" i="177" s="1"/>
  <c r="AA95" i="177"/>
  <c r="Z31" i="177"/>
  <c r="E31" i="177" s="1"/>
  <c r="AA32" i="177"/>
  <c r="AA96" i="177"/>
  <c r="Z32" i="177"/>
  <c r="E32" i="177" s="1"/>
  <c r="AA31" i="177"/>
  <c r="Y31" i="177"/>
  <c r="D31" i="177" s="1"/>
  <c r="X31" i="177"/>
  <c r="C31" i="177" s="1"/>
  <c r="R33" i="177"/>
  <c r="X94" i="177"/>
  <c r="X44" i="177" a="1"/>
  <c r="Y44" i="177" a="1"/>
  <c r="X42" i="177" a="1"/>
  <c r="Y43" i="177" a="1"/>
  <c r="Z43" i="177" a="1"/>
  <c r="AA44" i="177" a="1"/>
  <c r="Z44" i="177" a="1"/>
  <c r="Z33" i="178" a="1"/>
  <c r="Z96" i="178" a="1"/>
  <c r="Y33" i="178" a="1"/>
  <c r="Y96" i="178" a="1"/>
  <c r="X96" i="178" a="1"/>
  <c r="Z32" i="178" a="1"/>
  <c r="Y32" i="178" a="1"/>
  <c r="AA33" i="178" a="1"/>
  <c r="X32" i="178" a="1"/>
  <c r="AA97" i="177" a="1"/>
  <c r="X32" i="177" a="1"/>
  <c r="Z44" i="177" l="1"/>
  <c r="E44" i="177" s="1"/>
  <c r="AA44" i="177"/>
  <c r="Z43" i="177"/>
  <c r="E43" i="177" s="1"/>
  <c r="Y43" i="177"/>
  <c r="D43" i="177" s="1"/>
  <c r="X42" i="177"/>
  <c r="C42" i="177" s="1"/>
  <c r="Y44" i="177"/>
  <c r="D44" i="177" s="1"/>
  <c r="X44" i="177"/>
  <c r="C44" i="177" s="1"/>
  <c r="R46" i="177"/>
  <c r="X32" i="178"/>
  <c r="C32" i="178" s="1"/>
  <c r="AA33" i="178"/>
  <c r="Y32" i="178"/>
  <c r="D32" i="178" s="1"/>
  <c r="Z32" i="178"/>
  <c r="E32" i="178" s="1"/>
  <c r="X96" i="178"/>
  <c r="C96" i="178" s="1"/>
  <c r="Y96" i="178"/>
  <c r="D96" i="178" s="1"/>
  <c r="Y33" i="178"/>
  <c r="D33" i="178" s="1"/>
  <c r="Z96" i="178"/>
  <c r="E96" i="178" s="1"/>
  <c r="Z33" i="178"/>
  <c r="E33" i="178" s="1"/>
  <c r="R35" i="178"/>
  <c r="R36" i="178" s="1"/>
  <c r="R37" i="178" s="1"/>
  <c r="R38" i="178" s="1"/>
  <c r="R39" i="178" s="1"/>
  <c r="AA1947" i="169"/>
  <c r="AC1947" i="169" s="1"/>
  <c r="Z1947" i="169"/>
  <c r="Y1947" i="169"/>
  <c r="U1947" i="169"/>
  <c r="X1947" i="169"/>
  <c r="W1947" i="169"/>
  <c r="AB1947" i="169" s="1"/>
  <c r="E1947" i="169" s="1"/>
  <c r="T1947" i="169"/>
  <c r="C1947" i="169" s="1"/>
  <c r="W1964" i="169"/>
  <c r="U1964" i="169"/>
  <c r="T1964" i="169"/>
  <c r="C1964" i="169" s="1"/>
  <c r="Y1964" i="169"/>
  <c r="Z1964" i="169"/>
  <c r="X1964" i="169"/>
  <c r="AA1964" i="169"/>
  <c r="AC1964" i="169" s="1"/>
  <c r="B1948" i="169"/>
  <c r="I1949" i="169"/>
  <c r="F1310" i="169"/>
  <c r="I1201" i="169"/>
  <c r="I1202" i="169" s="1"/>
  <c r="I1203" i="169" s="1"/>
  <c r="I1204" i="169" s="1"/>
  <c r="I1205" i="169" s="1"/>
  <c r="I1206" i="169" s="1"/>
  <c r="I1207" i="169" s="1"/>
  <c r="I1208" i="169" s="1"/>
  <c r="I1209" i="169" s="1"/>
  <c r="I1210" i="169" s="1"/>
  <c r="I1211" i="169" s="1"/>
  <c r="I1212" i="169" s="1"/>
  <c r="I1213" i="169" s="1"/>
  <c r="I1214" i="169" s="1"/>
  <c r="I1215" i="169" s="1"/>
  <c r="I1216" i="169" s="1"/>
  <c r="I1217" i="169" s="1"/>
  <c r="I1218" i="169" s="1"/>
  <c r="I1219" i="169" s="1"/>
  <c r="I1220" i="169" s="1"/>
  <c r="I1221" i="169" s="1"/>
  <c r="I1222" i="169" s="1"/>
  <c r="I1223" i="169" s="1"/>
  <c r="I1224" i="169" s="1"/>
  <c r="I1225" i="169" s="1"/>
  <c r="I1226" i="169" s="1"/>
  <c r="I1227" i="169" s="1"/>
  <c r="I1228" i="169" s="1"/>
  <c r="I1229" i="169" s="1"/>
  <c r="I1230" i="169" s="1"/>
  <c r="I1231" i="169" s="1"/>
  <c r="I1232" i="169" s="1"/>
  <c r="I1233" i="169" s="1"/>
  <c r="I1234" i="169" s="1"/>
  <c r="I1235" i="169" s="1"/>
  <c r="I1236" i="169" s="1"/>
  <c r="I1237" i="169" s="1"/>
  <c r="I1238" i="169" s="1"/>
  <c r="I1239" i="169" s="1"/>
  <c r="I1240" i="169" s="1"/>
  <c r="I1241" i="169" s="1"/>
  <c r="I1242" i="169" s="1"/>
  <c r="I1243" i="169" s="1"/>
  <c r="I1244" i="169" s="1"/>
  <c r="I1245" i="169" s="1"/>
  <c r="I1246" i="169" s="1"/>
  <c r="I1247" i="169" s="1"/>
  <c r="I1248" i="169" s="1"/>
  <c r="I1249" i="169" s="1"/>
  <c r="I1250" i="169" s="1"/>
  <c r="I1251" i="169" s="1"/>
  <c r="I1252" i="169" s="1"/>
  <c r="I1253" i="169" s="1"/>
  <c r="I1254" i="169" s="1"/>
  <c r="I1255" i="169" s="1"/>
  <c r="I1256" i="169" s="1"/>
  <c r="I1257" i="169" s="1"/>
  <c r="I1258" i="169" s="1"/>
  <c r="I1259" i="169" s="1"/>
  <c r="I1260" i="169" s="1"/>
  <c r="I1261" i="169" s="1"/>
  <c r="I1262" i="169" s="1"/>
  <c r="I1263" i="169" s="1"/>
  <c r="I1264" i="169" s="1"/>
  <c r="I1265" i="169" s="1"/>
  <c r="I1266" i="169" s="1"/>
  <c r="I1267" i="169" s="1"/>
  <c r="I1268" i="169" s="1"/>
  <c r="I1269" i="169" s="1"/>
  <c r="I1270" i="169" s="1"/>
  <c r="I1271" i="169" s="1"/>
  <c r="I1272" i="169" s="1"/>
  <c r="I1273" i="169" s="1"/>
  <c r="I1274" i="169" s="1"/>
  <c r="I1275" i="169" s="1"/>
  <c r="I1276" i="169" s="1"/>
  <c r="I1277" i="169" s="1"/>
  <c r="I1278" i="169" s="1"/>
  <c r="I1279" i="169" s="1"/>
  <c r="I1280" i="169" s="1"/>
  <c r="I1281" i="169" s="1"/>
  <c r="I1282" i="169" s="1"/>
  <c r="I1283" i="169" s="1"/>
  <c r="I1284" i="169" s="1"/>
  <c r="I1285" i="169" s="1"/>
  <c r="I1286" i="169" s="1"/>
  <c r="I1287" i="169" s="1"/>
  <c r="I1288" i="169" s="1"/>
  <c r="I1289" i="169" s="1"/>
  <c r="I1290" i="169" s="1"/>
  <c r="I1291" i="169" s="1"/>
  <c r="I1292" i="169" s="1"/>
  <c r="I1293" i="169" s="1"/>
  <c r="I1294" i="169" s="1"/>
  <c r="I1295" i="169" s="1"/>
  <c r="I1296" i="169" s="1"/>
  <c r="I1297" i="169" s="1"/>
  <c r="I1298" i="169" s="1"/>
  <c r="I1299" i="169" s="1"/>
  <c r="I1300" i="169" s="1"/>
  <c r="I1301" i="169" s="1"/>
  <c r="I1302" i="169" s="1"/>
  <c r="I1303" i="169" s="1"/>
  <c r="I1304" i="169" s="1"/>
  <c r="I1305" i="169" s="1"/>
  <c r="I1306" i="169" s="1"/>
  <c r="I1307" i="169" s="1"/>
  <c r="I1308" i="169" s="1"/>
  <c r="I1309" i="169" s="1"/>
  <c r="F874" i="169"/>
  <c r="I874" i="169" s="1"/>
  <c r="I875" i="169" s="1"/>
  <c r="I876" i="169" s="1"/>
  <c r="I877" i="169" s="1"/>
  <c r="I878" i="169" s="1"/>
  <c r="I879" i="169" s="1"/>
  <c r="I880" i="169" s="1"/>
  <c r="I881" i="169" s="1"/>
  <c r="I882" i="169" s="1"/>
  <c r="I883" i="169" s="1"/>
  <c r="I884" i="169" s="1"/>
  <c r="I885" i="169" s="1"/>
  <c r="I886" i="169" s="1"/>
  <c r="I887" i="169" s="1"/>
  <c r="I888" i="169" s="1"/>
  <c r="I889" i="169" s="1"/>
  <c r="I890" i="169" s="1"/>
  <c r="I891" i="169" s="1"/>
  <c r="I892" i="169" s="1"/>
  <c r="I893" i="169" s="1"/>
  <c r="I894" i="169" s="1"/>
  <c r="I895" i="169" s="1"/>
  <c r="I896" i="169" s="1"/>
  <c r="I897" i="169" s="1"/>
  <c r="I898" i="169" s="1"/>
  <c r="I899" i="169" s="1"/>
  <c r="I900" i="169" s="1"/>
  <c r="I901" i="169" s="1"/>
  <c r="I902" i="169" s="1"/>
  <c r="I903" i="169" s="1"/>
  <c r="I904" i="169" s="1"/>
  <c r="I905" i="169" s="1"/>
  <c r="I906" i="169" s="1"/>
  <c r="I907" i="169" s="1"/>
  <c r="I908" i="169" s="1"/>
  <c r="I909" i="169" s="1"/>
  <c r="I910" i="169" s="1"/>
  <c r="I911" i="169" s="1"/>
  <c r="I912" i="169" s="1"/>
  <c r="I913" i="169" s="1"/>
  <c r="I914" i="169" s="1"/>
  <c r="I915" i="169" s="1"/>
  <c r="I916" i="169" s="1"/>
  <c r="I917" i="169" s="1"/>
  <c r="I918" i="169" s="1"/>
  <c r="I919" i="169" s="1"/>
  <c r="I920" i="169" s="1"/>
  <c r="I921" i="169" s="1"/>
  <c r="I922" i="169" s="1"/>
  <c r="I923" i="169" s="1"/>
  <c r="I924" i="169" s="1"/>
  <c r="I925" i="169" s="1"/>
  <c r="I926" i="169" s="1"/>
  <c r="I927" i="169" s="1"/>
  <c r="I928" i="169" s="1"/>
  <c r="I929" i="169" s="1"/>
  <c r="I930" i="169" s="1"/>
  <c r="I931" i="169" s="1"/>
  <c r="I932" i="169" s="1"/>
  <c r="I933" i="169" s="1"/>
  <c r="I934" i="169" s="1"/>
  <c r="I935" i="169" s="1"/>
  <c r="I936" i="169" s="1"/>
  <c r="I937" i="169" s="1"/>
  <c r="I938" i="169" s="1"/>
  <c r="I939" i="169" s="1"/>
  <c r="I940" i="169" s="1"/>
  <c r="I941" i="169" s="1"/>
  <c r="I942" i="169" s="1"/>
  <c r="I943" i="169" s="1"/>
  <c r="I944" i="169" s="1"/>
  <c r="I945" i="169" s="1"/>
  <c r="I946" i="169" s="1"/>
  <c r="I947" i="169" s="1"/>
  <c r="I948" i="169" s="1"/>
  <c r="I949" i="169" s="1"/>
  <c r="I950" i="169" s="1"/>
  <c r="I951" i="169" s="1"/>
  <c r="I952" i="169" s="1"/>
  <c r="I953" i="169" s="1"/>
  <c r="I954" i="169" s="1"/>
  <c r="I955" i="169" s="1"/>
  <c r="I956" i="169" s="1"/>
  <c r="I957" i="169" s="1"/>
  <c r="I958" i="169" s="1"/>
  <c r="I959" i="169" s="1"/>
  <c r="I960" i="169" s="1"/>
  <c r="I961" i="169" s="1"/>
  <c r="I962" i="169" s="1"/>
  <c r="I963" i="169" s="1"/>
  <c r="I964" i="169" s="1"/>
  <c r="I965" i="169" s="1"/>
  <c r="I966" i="169" s="1"/>
  <c r="I967" i="169" s="1"/>
  <c r="I968" i="169" s="1"/>
  <c r="I969" i="169" s="1"/>
  <c r="I970" i="169" s="1"/>
  <c r="I971" i="169" s="1"/>
  <c r="I972" i="169" s="1"/>
  <c r="I973" i="169" s="1"/>
  <c r="I974" i="169" s="1"/>
  <c r="I975" i="169" s="1"/>
  <c r="I976" i="169" s="1"/>
  <c r="I977" i="169" s="1"/>
  <c r="I978" i="169" s="1"/>
  <c r="I979" i="169" s="1"/>
  <c r="I980" i="169" s="1"/>
  <c r="I981" i="169" s="1"/>
  <c r="I982" i="169" s="1"/>
  <c r="I765" i="169"/>
  <c r="I766" i="169" s="1"/>
  <c r="I767" i="169" s="1"/>
  <c r="I768" i="169" s="1"/>
  <c r="I769" i="169" s="1"/>
  <c r="I770" i="169" s="1"/>
  <c r="I771" i="169" s="1"/>
  <c r="I772" i="169" s="1"/>
  <c r="I773" i="169" s="1"/>
  <c r="I774" i="169" s="1"/>
  <c r="I775" i="169" s="1"/>
  <c r="I776" i="169" s="1"/>
  <c r="I777" i="169" s="1"/>
  <c r="I778" i="169" s="1"/>
  <c r="I779" i="169" s="1"/>
  <c r="I780" i="169" s="1"/>
  <c r="I781" i="169" s="1"/>
  <c r="I782" i="169" s="1"/>
  <c r="I783" i="169" s="1"/>
  <c r="I784" i="169" s="1"/>
  <c r="I785" i="169" s="1"/>
  <c r="I786" i="169" s="1"/>
  <c r="I787" i="169" s="1"/>
  <c r="I788" i="169" s="1"/>
  <c r="I789" i="169" s="1"/>
  <c r="I790" i="169" s="1"/>
  <c r="I791" i="169" s="1"/>
  <c r="I792" i="169" s="1"/>
  <c r="I793" i="169" s="1"/>
  <c r="I794" i="169" s="1"/>
  <c r="I795" i="169" s="1"/>
  <c r="I796" i="169" s="1"/>
  <c r="I797" i="169" s="1"/>
  <c r="I798" i="169" s="1"/>
  <c r="I799" i="169" s="1"/>
  <c r="I800" i="169" s="1"/>
  <c r="I801" i="169" s="1"/>
  <c r="I802" i="169" s="1"/>
  <c r="I803" i="169" s="1"/>
  <c r="I804" i="169" s="1"/>
  <c r="I805" i="169" s="1"/>
  <c r="I806" i="169" s="1"/>
  <c r="I807" i="169" s="1"/>
  <c r="I808" i="169" s="1"/>
  <c r="I809" i="169" s="1"/>
  <c r="I810" i="169" s="1"/>
  <c r="I811" i="169" s="1"/>
  <c r="I812" i="169" s="1"/>
  <c r="I813" i="169" s="1"/>
  <c r="I814" i="169" s="1"/>
  <c r="I815" i="169" s="1"/>
  <c r="I816" i="169" s="1"/>
  <c r="I817" i="169" s="1"/>
  <c r="I818" i="169" s="1"/>
  <c r="I819" i="169" s="1"/>
  <c r="I820" i="169" s="1"/>
  <c r="I821" i="169" s="1"/>
  <c r="I822" i="169" s="1"/>
  <c r="I823" i="169" s="1"/>
  <c r="I824" i="169" s="1"/>
  <c r="I825" i="169" s="1"/>
  <c r="I826" i="169" s="1"/>
  <c r="I827" i="169" s="1"/>
  <c r="I828" i="169" s="1"/>
  <c r="I829" i="169" s="1"/>
  <c r="I830" i="169" s="1"/>
  <c r="I831" i="169" s="1"/>
  <c r="I832" i="169" s="1"/>
  <c r="I833" i="169" s="1"/>
  <c r="I834" i="169" s="1"/>
  <c r="I835" i="169" s="1"/>
  <c r="I836" i="169" s="1"/>
  <c r="I837" i="169" s="1"/>
  <c r="I838" i="169" s="1"/>
  <c r="I839" i="169" s="1"/>
  <c r="I840" i="169" s="1"/>
  <c r="I841" i="169" s="1"/>
  <c r="I842" i="169" s="1"/>
  <c r="I843" i="169" s="1"/>
  <c r="I844" i="169" s="1"/>
  <c r="I845" i="169" s="1"/>
  <c r="I846" i="169" s="1"/>
  <c r="I847" i="169" s="1"/>
  <c r="I848" i="169" s="1"/>
  <c r="I849" i="169" s="1"/>
  <c r="I850" i="169" s="1"/>
  <c r="I851" i="169" s="1"/>
  <c r="I852" i="169" s="1"/>
  <c r="I853" i="169" s="1"/>
  <c r="I854" i="169" s="1"/>
  <c r="I855" i="169" s="1"/>
  <c r="I856" i="169" s="1"/>
  <c r="I857" i="169" s="1"/>
  <c r="I858" i="169" s="1"/>
  <c r="I859" i="169" s="1"/>
  <c r="I860" i="169" s="1"/>
  <c r="I861" i="169" s="1"/>
  <c r="I862" i="169" s="1"/>
  <c r="I863" i="169" s="1"/>
  <c r="I864" i="169" s="1"/>
  <c r="I865" i="169" s="1"/>
  <c r="I866" i="169" s="1"/>
  <c r="I867" i="169" s="1"/>
  <c r="I868" i="169" s="1"/>
  <c r="I869" i="169" s="1"/>
  <c r="I870" i="169" s="1"/>
  <c r="I871" i="169" s="1"/>
  <c r="I872" i="169" s="1"/>
  <c r="I873" i="169" s="1"/>
  <c r="X32" i="177"/>
  <c r="C32" i="177" s="1"/>
  <c r="AA97" i="177"/>
  <c r="R34" i="177"/>
  <c r="AA45" i="177" a="1"/>
  <c r="Z45" i="177" a="1"/>
  <c r="Y45" i="177" a="1"/>
  <c r="X45" i="177" a="1"/>
  <c r="Y34" i="178" a="1"/>
  <c r="Z97" i="178" a="1"/>
  <c r="AA42" i="178" a="1"/>
  <c r="X97" i="178" a="1"/>
  <c r="Y42" i="178" a="1"/>
  <c r="Z34" i="178" a="1"/>
  <c r="Y97" i="178" a="1"/>
  <c r="AA34" i="178" a="1"/>
  <c r="AA97" i="178" a="1"/>
  <c r="X34" i="178" a="1"/>
  <c r="Z42" i="178" a="1"/>
  <c r="AA33" i="177" a="1"/>
  <c r="X33" i="177" a="1"/>
  <c r="AA98" i="177" a="1"/>
  <c r="Y33" i="177" a="1"/>
  <c r="Z33" i="177" a="1"/>
  <c r="X45" i="177" l="1"/>
  <c r="C45" i="177" s="1"/>
  <c r="Y45" i="177"/>
  <c r="D45" i="177" s="1"/>
  <c r="Z45" i="177"/>
  <c r="E45" i="177" s="1"/>
  <c r="AA45" i="177"/>
  <c r="R47" i="177"/>
  <c r="Z42" i="178"/>
  <c r="E42" i="178" s="1"/>
  <c r="X34" i="178"/>
  <c r="C34" i="178" s="1"/>
  <c r="AA97" i="178"/>
  <c r="AA34" i="178"/>
  <c r="Y97" i="178"/>
  <c r="D97" i="178" s="1"/>
  <c r="Z34" i="178"/>
  <c r="E34" i="178" s="1"/>
  <c r="Y42" i="178"/>
  <c r="D42" i="178" s="1"/>
  <c r="X97" i="178"/>
  <c r="C97" i="178" s="1"/>
  <c r="AA42" i="178"/>
  <c r="C42" i="178"/>
  <c r="Z97" i="178"/>
  <c r="E97" i="178" s="1"/>
  <c r="Y34" i="178"/>
  <c r="D34" i="178" s="1"/>
  <c r="AA1948" i="169"/>
  <c r="AC1948" i="169" s="1"/>
  <c r="Z1948" i="169"/>
  <c r="Y1948" i="169"/>
  <c r="U1948" i="169"/>
  <c r="X1948" i="169"/>
  <c r="W1948" i="169"/>
  <c r="T1948" i="169"/>
  <c r="C1948" i="169" s="1"/>
  <c r="I1950" i="169"/>
  <c r="B1949" i="169"/>
  <c r="AB1964" i="169"/>
  <c r="E1964" i="169" s="1"/>
  <c r="F1419" i="169"/>
  <c r="I1310" i="169"/>
  <c r="I1311" i="169" s="1"/>
  <c r="I1312" i="169" s="1"/>
  <c r="I1313" i="169" s="1"/>
  <c r="I1314" i="169" s="1"/>
  <c r="I1315" i="169" s="1"/>
  <c r="I1316" i="169" s="1"/>
  <c r="I1317" i="169" s="1"/>
  <c r="I1318" i="169" s="1"/>
  <c r="I1319" i="169" s="1"/>
  <c r="I1320" i="169" s="1"/>
  <c r="I1321" i="169" s="1"/>
  <c r="I1322" i="169" s="1"/>
  <c r="I1323" i="169" s="1"/>
  <c r="I1324" i="169" s="1"/>
  <c r="I1325" i="169" s="1"/>
  <c r="I1326" i="169" s="1"/>
  <c r="I1327" i="169" s="1"/>
  <c r="I1328" i="169" s="1"/>
  <c r="I1329" i="169" s="1"/>
  <c r="I1330" i="169" s="1"/>
  <c r="I1331" i="169" s="1"/>
  <c r="I1332" i="169" s="1"/>
  <c r="I1333" i="169" s="1"/>
  <c r="I1334" i="169" s="1"/>
  <c r="I1335" i="169" s="1"/>
  <c r="I1336" i="169" s="1"/>
  <c r="I1337" i="169" s="1"/>
  <c r="I1338" i="169" s="1"/>
  <c r="I1339" i="169" s="1"/>
  <c r="I1340" i="169" s="1"/>
  <c r="I1341" i="169" s="1"/>
  <c r="I1342" i="169" s="1"/>
  <c r="I1343" i="169" s="1"/>
  <c r="I1344" i="169" s="1"/>
  <c r="I1345" i="169" s="1"/>
  <c r="I1346" i="169" s="1"/>
  <c r="I1347" i="169" s="1"/>
  <c r="I1348" i="169" s="1"/>
  <c r="I1349" i="169" s="1"/>
  <c r="I1350" i="169" s="1"/>
  <c r="I1351" i="169" s="1"/>
  <c r="I1352" i="169" s="1"/>
  <c r="I1353" i="169" s="1"/>
  <c r="I1354" i="169" s="1"/>
  <c r="I1355" i="169" s="1"/>
  <c r="I1356" i="169" s="1"/>
  <c r="I1357" i="169" s="1"/>
  <c r="I1358" i="169" s="1"/>
  <c r="I1359" i="169" s="1"/>
  <c r="I1360" i="169" s="1"/>
  <c r="I1361" i="169" s="1"/>
  <c r="I1362" i="169" s="1"/>
  <c r="I1363" i="169" s="1"/>
  <c r="I1364" i="169" s="1"/>
  <c r="I1365" i="169" s="1"/>
  <c r="I1366" i="169" s="1"/>
  <c r="I1367" i="169" s="1"/>
  <c r="I1368" i="169" s="1"/>
  <c r="I1369" i="169" s="1"/>
  <c r="I1370" i="169" s="1"/>
  <c r="I1371" i="169" s="1"/>
  <c r="I1372" i="169" s="1"/>
  <c r="I1373" i="169" s="1"/>
  <c r="I1374" i="169" s="1"/>
  <c r="I1375" i="169" s="1"/>
  <c r="I1376" i="169" s="1"/>
  <c r="I1377" i="169" s="1"/>
  <c r="I1378" i="169" s="1"/>
  <c r="I1379" i="169" s="1"/>
  <c r="I1380" i="169" s="1"/>
  <c r="I1381" i="169" s="1"/>
  <c r="I1382" i="169" s="1"/>
  <c r="I1383" i="169" s="1"/>
  <c r="I1384" i="169" s="1"/>
  <c r="I1385" i="169" s="1"/>
  <c r="I1386" i="169" s="1"/>
  <c r="I1387" i="169" s="1"/>
  <c r="I1388" i="169" s="1"/>
  <c r="I1389" i="169" s="1"/>
  <c r="I1390" i="169" s="1"/>
  <c r="I1391" i="169" s="1"/>
  <c r="I1392" i="169" s="1"/>
  <c r="I1393" i="169" s="1"/>
  <c r="I1394" i="169" s="1"/>
  <c r="I1395" i="169" s="1"/>
  <c r="I1396" i="169" s="1"/>
  <c r="I1397" i="169" s="1"/>
  <c r="I1398" i="169" s="1"/>
  <c r="I1399" i="169" s="1"/>
  <c r="I1400" i="169" s="1"/>
  <c r="I1401" i="169" s="1"/>
  <c r="I1402" i="169" s="1"/>
  <c r="I1403" i="169" s="1"/>
  <c r="I1404" i="169" s="1"/>
  <c r="I1405" i="169" s="1"/>
  <c r="I1406" i="169" s="1"/>
  <c r="I1407" i="169" s="1"/>
  <c r="I1408" i="169" s="1"/>
  <c r="I1409" i="169" s="1"/>
  <c r="I1410" i="169" s="1"/>
  <c r="I1411" i="169" s="1"/>
  <c r="I1412" i="169" s="1"/>
  <c r="I1413" i="169" s="1"/>
  <c r="I1414" i="169" s="1"/>
  <c r="I1415" i="169" s="1"/>
  <c r="I1416" i="169" s="1"/>
  <c r="I1417" i="169" s="1"/>
  <c r="I1418" i="169" s="1"/>
  <c r="AA33" i="177"/>
  <c r="Z33" i="177"/>
  <c r="E33" i="177" s="1"/>
  <c r="Y33" i="177"/>
  <c r="D33" i="177" s="1"/>
  <c r="AA98" i="177"/>
  <c r="X33" i="177"/>
  <c r="C33" i="177" s="1"/>
  <c r="R35" i="177"/>
  <c r="X46" i="177" a="1"/>
  <c r="AA46" i="177" a="1"/>
  <c r="Z46" i="177" a="1"/>
  <c r="Y46" i="177" a="1"/>
  <c r="Y35" i="178" a="1"/>
  <c r="Z43" i="178" a="1"/>
  <c r="AA98" i="178" a="1"/>
  <c r="Z35" i="178" a="1"/>
  <c r="Y43" i="178" a="1"/>
  <c r="AA43" i="178" a="1"/>
  <c r="X35" i="178" a="1"/>
  <c r="X98" i="178" a="1"/>
  <c r="AA35" i="178" a="1"/>
  <c r="Z98" i="178" a="1"/>
  <c r="Y98" i="178" a="1"/>
  <c r="AA34" i="177" a="1"/>
  <c r="X34" i="177" a="1"/>
  <c r="Y34" i="177" a="1"/>
  <c r="Z34" i="177" a="1"/>
  <c r="Y46" i="177" l="1"/>
  <c r="D46" i="177" s="1"/>
  <c r="Z46" i="177"/>
  <c r="E46" i="177" s="1"/>
  <c r="AA46" i="177"/>
  <c r="X46" i="177"/>
  <c r="C46" i="177" s="1"/>
  <c r="R48" i="177"/>
  <c r="C43" i="178"/>
  <c r="Y98" i="178"/>
  <c r="D98" i="178" s="1"/>
  <c r="Z98" i="178"/>
  <c r="E98" i="178" s="1"/>
  <c r="AA35" i="178"/>
  <c r="X98" i="178"/>
  <c r="C98" i="178" s="1"/>
  <c r="X35" i="178"/>
  <c r="C35" i="178" s="1"/>
  <c r="AA43" i="178"/>
  <c r="Y43" i="178"/>
  <c r="D43" i="178" s="1"/>
  <c r="Z35" i="178"/>
  <c r="E35" i="178" s="1"/>
  <c r="AA98" i="178"/>
  <c r="Z43" i="178"/>
  <c r="E43" i="178" s="1"/>
  <c r="Y35" i="178"/>
  <c r="D35" i="178" s="1"/>
  <c r="AB1948" i="169"/>
  <c r="E1948" i="169" s="1"/>
  <c r="AA1949" i="169"/>
  <c r="AC1949" i="169" s="1"/>
  <c r="Z1949" i="169"/>
  <c r="Y1949" i="169"/>
  <c r="U1949" i="169"/>
  <c r="W1949" i="169"/>
  <c r="T1949" i="169"/>
  <c r="C1949" i="169" s="1"/>
  <c r="X1949" i="169"/>
  <c r="B1950" i="169"/>
  <c r="I1951" i="169"/>
  <c r="F1528" i="169"/>
  <c r="I1419" i="169"/>
  <c r="I1420" i="169" s="1"/>
  <c r="I1421" i="169" s="1"/>
  <c r="I1422" i="169" s="1"/>
  <c r="I1423" i="169" s="1"/>
  <c r="I1424" i="169" s="1"/>
  <c r="I1425" i="169" s="1"/>
  <c r="I1426" i="169" s="1"/>
  <c r="I1427" i="169" s="1"/>
  <c r="I1428" i="169" s="1"/>
  <c r="I1429" i="169" s="1"/>
  <c r="I1430" i="169" s="1"/>
  <c r="I1431" i="169" s="1"/>
  <c r="I1432" i="169" s="1"/>
  <c r="I1433" i="169" s="1"/>
  <c r="I1434" i="169" s="1"/>
  <c r="I1435" i="169" s="1"/>
  <c r="I1436" i="169" s="1"/>
  <c r="I1437" i="169" s="1"/>
  <c r="I1438" i="169" s="1"/>
  <c r="I1439" i="169" s="1"/>
  <c r="I1440" i="169" s="1"/>
  <c r="I1441" i="169" s="1"/>
  <c r="I1442" i="169" s="1"/>
  <c r="I1443" i="169" s="1"/>
  <c r="I1444" i="169" s="1"/>
  <c r="I1445" i="169" s="1"/>
  <c r="I1446" i="169" s="1"/>
  <c r="I1447" i="169" s="1"/>
  <c r="I1448" i="169" s="1"/>
  <c r="I1449" i="169" s="1"/>
  <c r="I1450" i="169" s="1"/>
  <c r="I1451" i="169" s="1"/>
  <c r="I1452" i="169" s="1"/>
  <c r="I1453" i="169" s="1"/>
  <c r="I1454" i="169" s="1"/>
  <c r="I1455" i="169" s="1"/>
  <c r="I1456" i="169" s="1"/>
  <c r="I1457" i="169" s="1"/>
  <c r="I1458" i="169" s="1"/>
  <c r="I1459" i="169" s="1"/>
  <c r="I1460" i="169" s="1"/>
  <c r="I1461" i="169" s="1"/>
  <c r="I1462" i="169" s="1"/>
  <c r="I1463" i="169" s="1"/>
  <c r="I1464" i="169" s="1"/>
  <c r="I1465" i="169" s="1"/>
  <c r="I1466" i="169" s="1"/>
  <c r="I1467" i="169" s="1"/>
  <c r="I1468" i="169" s="1"/>
  <c r="I1469" i="169" s="1"/>
  <c r="I1470" i="169" s="1"/>
  <c r="I1471" i="169" s="1"/>
  <c r="I1472" i="169" s="1"/>
  <c r="I1473" i="169" s="1"/>
  <c r="I1474" i="169" s="1"/>
  <c r="I1475" i="169" s="1"/>
  <c r="I1476" i="169" s="1"/>
  <c r="I1477" i="169" s="1"/>
  <c r="I1478" i="169" s="1"/>
  <c r="I1479" i="169" s="1"/>
  <c r="I1480" i="169" s="1"/>
  <c r="I1481" i="169" s="1"/>
  <c r="I1482" i="169" s="1"/>
  <c r="I1483" i="169" s="1"/>
  <c r="I1484" i="169" s="1"/>
  <c r="I1485" i="169" s="1"/>
  <c r="I1486" i="169" s="1"/>
  <c r="I1487" i="169" s="1"/>
  <c r="I1488" i="169" s="1"/>
  <c r="I1489" i="169" s="1"/>
  <c r="I1490" i="169" s="1"/>
  <c r="I1491" i="169" s="1"/>
  <c r="I1492" i="169" s="1"/>
  <c r="I1493" i="169" s="1"/>
  <c r="I1494" i="169" s="1"/>
  <c r="I1495" i="169" s="1"/>
  <c r="I1496" i="169" s="1"/>
  <c r="I1497" i="169" s="1"/>
  <c r="I1498" i="169" s="1"/>
  <c r="I1499" i="169" s="1"/>
  <c r="I1500" i="169" s="1"/>
  <c r="I1501" i="169" s="1"/>
  <c r="I1502" i="169" s="1"/>
  <c r="I1503" i="169" s="1"/>
  <c r="I1504" i="169" s="1"/>
  <c r="I1505" i="169" s="1"/>
  <c r="I1506" i="169" s="1"/>
  <c r="I1507" i="169" s="1"/>
  <c r="I1508" i="169" s="1"/>
  <c r="I1509" i="169" s="1"/>
  <c r="I1510" i="169" s="1"/>
  <c r="I1511" i="169" s="1"/>
  <c r="I1512" i="169" s="1"/>
  <c r="I1513" i="169" s="1"/>
  <c r="I1514" i="169" s="1"/>
  <c r="I1515" i="169" s="1"/>
  <c r="I1516" i="169" s="1"/>
  <c r="I1517" i="169" s="1"/>
  <c r="I1518" i="169" s="1"/>
  <c r="I1519" i="169" s="1"/>
  <c r="I1520" i="169" s="1"/>
  <c r="I1521" i="169" s="1"/>
  <c r="I1522" i="169" s="1"/>
  <c r="I1523" i="169" s="1"/>
  <c r="I1524" i="169" s="1"/>
  <c r="I1525" i="169" s="1"/>
  <c r="I1526" i="169" s="1"/>
  <c r="I1527" i="169" s="1"/>
  <c r="Y34" i="177"/>
  <c r="D34" i="177" s="1"/>
  <c r="X34" i="177"/>
  <c r="C34" i="177" s="1"/>
  <c r="AA34" i="177"/>
  <c r="Z34" i="177"/>
  <c r="E34" i="177" s="1"/>
  <c r="R36" i="177"/>
  <c r="AA47" i="177" a="1"/>
  <c r="X47" i="177" a="1"/>
  <c r="Z47" i="177" a="1"/>
  <c r="Y47" i="177" a="1"/>
  <c r="Z44" i="178" a="1"/>
  <c r="AA36" i="178" a="1"/>
  <c r="Y44" i="178" a="1"/>
  <c r="Z99" i="178" a="1"/>
  <c r="Y99" i="178" a="1"/>
  <c r="AA44" i="178" a="1"/>
  <c r="Z36" i="178" a="1"/>
  <c r="X99" i="178" a="1"/>
  <c r="Y36" i="178" a="1"/>
  <c r="AA99" i="178" a="1"/>
  <c r="X36" i="178" a="1"/>
  <c r="Z35" i="177" a="1"/>
  <c r="AA35" i="177" a="1"/>
  <c r="Y35" i="177" a="1"/>
  <c r="X35" i="177" a="1"/>
  <c r="Y47" i="177" l="1"/>
  <c r="D47" i="177" s="1"/>
  <c r="Z47" i="177"/>
  <c r="E47" i="177" s="1"/>
  <c r="X47" i="177"/>
  <c r="C47" i="177" s="1"/>
  <c r="AA47" i="177"/>
  <c r="X36" i="178"/>
  <c r="C36" i="178" s="1"/>
  <c r="AA99" i="178"/>
  <c r="Y36" i="178"/>
  <c r="D36" i="178" s="1"/>
  <c r="C44" i="178"/>
  <c r="X99" i="178"/>
  <c r="C99" i="178" s="1"/>
  <c r="Z36" i="178"/>
  <c r="E36" i="178" s="1"/>
  <c r="AA44" i="178"/>
  <c r="Y99" i="178"/>
  <c r="D99" i="178" s="1"/>
  <c r="Z99" i="178"/>
  <c r="E99" i="178" s="1"/>
  <c r="Y44" i="178"/>
  <c r="D44" i="178" s="1"/>
  <c r="AA36" i="178"/>
  <c r="Z44" i="178"/>
  <c r="E44" i="178" s="1"/>
  <c r="AB1949" i="169"/>
  <c r="E1949" i="169" s="1"/>
  <c r="I1952" i="169"/>
  <c r="B1951" i="169"/>
  <c r="AA1950" i="169"/>
  <c r="AC1950" i="169" s="1"/>
  <c r="Z1950" i="169"/>
  <c r="Y1950" i="169"/>
  <c r="X1950" i="169"/>
  <c r="T1950" i="169"/>
  <c r="C1950" i="169" s="1"/>
  <c r="W1950" i="169"/>
  <c r="U1950" i="169"/>
  <c r="F1637" i="169"/>
  <c r="I1528" i="169"/>
  <c r="I1529" i="169" s="1"/>
  <c r="I1530" i="169" s="1"/>
  <c r="I1531" i="169" s="1"/>
  <c r="I1532" i="169" s="1"/>
  <c r="I1533" i="169" s="1"/>
  <c r="I1534" i="169" s="1"/>
  <c r="I1535" i="169" s="1"/>
  <c r="I1536" i="169" s="1"/>
  <c r="I1537" i="169" s="1"/>
  <c r="I1538" i="169" s="1"/>
  <c r="I1539" i="169" s="1"/>
  <c r="I1540" i="169" s="1"/>
  <c r="I1541" i="169" s="1"/>
  <c r="I1542" i="169" s="1"/>
  <c r="I1543" i="169" s="1"/>
  <c r="I1544" i="169" s="1"/>
  <c r="I1545" i="169" s="1"/>
  <c r="I1546" i="169" s="1"/>
  <c r="I1547" i="169" s="1"/>
  <c r="I1548" i="169" s="1"/>
  <c r="I1549" i="169" s="1"/>
  <c r="I1550" i="169" s="1"/>
  <c r="I1551" i="169" s="1"/>
  <c r="I1552" i="169" s="1"/>
  <c r="I1553" i="169" s="1"/>
  <c r="I1554" i="169" s="1"/>
  <c r="I1555" i="169" s="1"/>
  <c r="I1556" i="169" s="1"/>
  <c r="I1557" i="169" s="1"/>
  <c r="I1558" i="169" s="1"/>
  <c r="I1559" i="169" s="1"/>
  <c r="I1560" i="169" s="1"/>
  <c r="I1561" i="169" s="1"/>
  <c r="I1562" i="169" s="1"/>
  <c r="I1563" i="169" s="1"/>
  <c r="I1564" i="169" s="1"/>
  <c r="I1565" i="169" s="1"/>
  <c r="I1566" i="169" s="1"/>
  <c r="I1567" i="169" s="1"/>
  <c r="I1568" i="169" s="1"/>
  <c r="I1569" i="169" s="1"/>
  <c r="I1570" i="169" s="1"/>
  <c r="I1571" i="169" s="1"/>
  <c r="I1572" i="169" s="1"/>
  <c r="I1573" i="169" s="1"/>
  <c r="I1574" i="169" s="1"/>
  <c r="I1575" i="169" s="1"/>
  <c r="I1576" i="169" s="1"/>
  <c r="I1577" i="169" s="1"/>
  <c r="I1578" i="169" s="1"/>
  <c r="I1579" i="169" s="1"/>
  <c r="I1580" i="169" s="1"/>
  <c r="I1581" i="169" s="1"/>
  <c r="I1582" i="169" s="1"/>
  <c r="I1583" i="169" s="1"/>
  <c r="I1584" i="169" s="1"/>
  <c r="I1585" i="169" s="1"/>
  <c r="I1586" i="169" s="1"/>
  <c r="I1587" i="169" s="1"/>
  <c r="I1588" i="169" s="1"/>
  <c r="I1589" i="169" s="1"/>
  <c r="I1590" i="169" s="1"/>
  <c r="I1591" i="169" s="1"/>
  <c r="I1592" i="169" s="1"/>
  <c r="I1593" i="169" s="1"/>
  <c r="I1594" i="169" s="1"/>
  <c r="I1595" i="169" s="1"/>
  <c r="I1596" i="169" s="1"/>
  <c r="I1597" i="169" s="1"/>
  <c r="I1598" i="169" s="1"/>
  <c r="I1599" i="169" s="1"/>
  <c r="I1600" i="169" s="1"/>
  <c r="I1601" i="169" s="1"/>
  <c r="I1602" i="169" s="1"/>
  <c r="I1603" i="169" s="1"/>
  <c r="I1604" i="169" s="1"/>
  <c r="I1605" i="169" s="1"/>
  <c r="I1606" i="169" s="1"/>
  <c r="I1607" i="169" s="1"/>
  <c r="I1608" i="169" s="1"/>
  <c r="I1609" i="169" s="1"/>
  <c r="I1610" i="169" s="1"/>
  <c r="I1611" i="169" s="1"/>
  <c r="I1612" i="169" s="1"/>
  <c r="I1613" i="169" s="1"/>
  <c r="I1614" i="169" s="1"/>
  <c r="I1615" i="169" s="1"/>
  <c r="I1616" i="169" s="1"/>
  <c r="I1617" i="169" s="1"/>
  <c r="I1618" i="169" s="1"/>
  <c r="I1619" i="169" s="1"/>
  <c r="I1620" i="169" s="1"/>
  <c r="I1621" i="169" s="1"/>
  <c r="I1622" i="169" s="1"/>
  <c r="I1623" i="169" s="1"/>
  <c r="I1624" i="169" s="1"/>
  <c r="I1625" i="169" s="1"/>
  <c r="I1626" i="169" s="1"/>
  <c r="I1627" i="169" s="1"/>
  <c r="I1628" i="169" s="1"/>
  <c r="I1629" i="169" s="1"/>
  <c r="I1630" i="169" s="1"/>
  <c r="I1631" i="169" s="1"/>
  <c r="I1632" i="169" s="1"/>
  <c r="I1633" i="169" s="1"/>
  <c r="I1634" i="169" s="1"/>
  <c r="I1635" i="169" s="1"/>
  <c r="I1636" i="169" s="1"/>
  <c r="X35" i="177"/>
  <c r="C35" i="177" s="1"/>
  <c r="AA35" i="177"/>
  <c r="Z35" i="177"/>
  <c r="E35" i="177" s="1"/>
  <c r="Y35" i="177"/>
  <c r="D35" i="177" s="1"/>
  <c r="R37" i="177"/>
  <c r="AA48" i="177" a="1"/>
  <c r="X48" i="177" a="1"/>
  <c r="Z48" i="177" a="1"/>
  <c r="Y48" i="177" a="1"/>
  <c r="X100" i="178" a="1"/>
  <c r="Y37" i="178" a="1"/>
  <c r="AA100" i="178" a="1"/>
  <c r="AA45" i="178" a="1"/>
  <c r="Z37" i="178" a="1"/>
  <c r="Z45" i="178" a="1"/>
  <c r="Y45" i="178" a="1"/>
  <c r="Y100" i="178" a="1"/>
  <c r="X37" i="178" a="1"/>
  <c r="AA37" i="178" a="1"/>
  <c r="Z100" i="178" a="1"/>
  <c r="X36" i="177" a="1"/>
  <c r="AA36" i="177" a="1"/>
  <c r="Z36" i="177" a="1"/>
  <c r="Y36" i="177" a="1"/>
  <c r="Y48" i="177" l="1"/>
  <c r="D48" i="177" s="1"/>
  <c r="Z48" i="177"/>
  <c r="E48" i="177" s="1"/>
  <c r="X48" i="177"/>
  <c r="C48" i="177" s="1"/>
  <c r="AA48" i="177"/>
  <c r="Z100" i="178"/>
  <c r="E100" i="178" s="1"/>
  <c r="AA37" i="178"/>
  <c r="C45" i="178"/>
  <c r="X37" i="178"/>
  <c r="C37" i="178" s="1"/>
  <c r="Y100" i="178"/>
  <c r="D100" i="178" s="1"/>
  <c r="Y45" i="178"/>
  <c r="D45" i="178" s="1"/>
  <c r="Z45" i="178"/>
  <c r="E45" i="178" s="1"/>
  <c r="Z37" i="178"/>
  <c r="E37" i="178" s="1"/>
  <c r="AA45" i="178"/>
  <c r="AA100" i="178"/>
  <c r="Y37" i="178"/>
  <c r="D37" i="178" s="1"/>
  <c r="X100" i="178"/>
  <c r="C100" i="178" s="1"/>
  <c r="Z1951" i="169"/>
  <c r="Y1951" i="169"/>
  <c r="X1951" i="169"/>
  <c r="W1951" i="169"/>
  <c r="AA1951" i="169"/>
  <c r="AC1951" i="169" s="1"/>
  <c r="T1951" i="169"/>
  <c r="U1951" i="169"/>
  <c r="I1953" i="169"/>
  <c r="B1952" i="169"/>
  <c r="AB1950" i="169"/>
  <c r="E1950" i="169" s="1"/>
  <c r="F1746" i="169"/>
  <c r="I1746" i="169" s="1"/>
  <c r="I1747" i="169" s="1"/>
  <c r="I1748" i="169" s="1"/>
  <c r="I1749" i="169" s="1"/>
  <c r="I1750" i="169" s="1"/>
  <c r="I1751" i="169" s="1"/>
  <c r="I1752" i="169" s="1"/>
  <c r="I1753" i="169" s="1"/>
  <c r="I1754" i="169" s="1"/>
  <c r="I1755" i="169" s="1"/>
  <c r="I1756" i="169" s="1"/>
  <c r="I1757" i="169" s="1"/>
  <c r="I1758" i="169" s="1"/>
  <c r="I1759" i="169" s="1"/>
  <c r="I1760" i="169" s="1"/>
  <c r="I1761" i="169" s="1"/>
  <c r="I1762" i="169" s="1"/>
  <c r="I1763" i="169" s="1"/>
  <c r="I1764" i="169" s="1"/>
  <c r="I1765" i="169" s="1"/>
  <c r="I1766" i="169" s="1"/>
  <c r="I1767" i="169" s="1"/>
  <c r="I1768" i="169" s="1"/>
  <c r="I1769" i="169" s="1"/>
  <c r="I1770" i="169" s="1"/>
  <c r="I1771" i="169" s="1"/>
  <c r="I1772" i="169" s="1"/>
  <c r="I1773" i="169" s="1"/>
  <c r="I1774" i="169" s="1"/>
  <c r="I1775" i="169" s="1"/>
  <c r="I1776" i="169" s="1"/>
  <c r="I1777" i="169" s="1"/>
  <c r="I1778" i="169" s="1"/>
  <c r="I1779" i="169" s="1"/>
  <c r="I1780" i="169" s="1"/>
  <c r="I1781" i="169" s="1"/>
  <c r="I1782" i="169" s="1"/>
  <c r="I1783" i="169" s="1"/>
  <c r="I1784" i="169" s="1"/>
  <c r="I1785" i="169" s="1"/>
  <c r="I1786" i="169" s="1"/>
  <c r="I1787" i="169" s="1"/>
  <c r="I1788" i="169" s="1"/>
  <c r="I1789" i="169" s="1"/>
  <c r="I1790" i="169" s="1"/>
  <c r="I1791" i="169" s="1"/>
  <c r="I1792" i="169" s="1"/>
  <c r="I1793" i="169" s="1"/>
  <c r="I1794" i="169" s="1"/>
  <c r="I1795" i="169" s="1"/>
  <c r="I1796" i="169" s="1"/>
  <c r="I1797" i="169" s="1"/>
  <c r="I1798" i="169" s="1"/>
  <c r="I1799" i="169" s="1"/>
  <c r="I1800" i="169" s="1"/>
  <c r="I1801" i="169" s="1"/>
  <c r="I1802" i="169" s="1"/>
  <c r="I1803" i="169" s="1"/>
  <c r="I1804" i="169" s="1"/>
  <c r="I1805" i="169" s="1"/>
  <c r="I1806" i="169" s="1"/>
  <c r="I1807" i="169" s="1"/>
  <c r="I1808" i="169" s="1"/>
  <c r="I1809" i="169" s="1"/>
  <c r="I1810" i="169" s="1"/>
  <c r="I1811" i="169" s="1"/>
  <c r="I1812" i="169" s="1"/>
  <c r="I1813" i="169" s="1"/>
  <c r="I1814" i="169" s="1"/>
  <c r="I1815" i="169" s="1"/>
  <c r="I1816" i="169" s="1"/>
  <c r="I1817" i="169" s="1"/>
  <c r="I1818" i="169" s="1"/>
  <c r="I1819" i="169" s="1"/>
  <c r="I1820" i="169" s="1"/>
  <c r="I1821" i="169" s="1"/>
  <c r="I1822" i="169" s="1"/>
  <c r="I1823" i="169" s="1"/>
  <c r="I1824" i="169" s="1"/>
  <c r="I1825" i="169" s="1"/>
  <c r="I1826" i="169" s="1"/>
  <c r="I1827" i="169" s="1"/>
  <c r="I1828" i="169" s="1"/>
  <c r="I1829" i="169" s="1"/>
  <c r="I1830" i="169" s="1"/>
  <c r="I1831" i="169" s="1"/>
  <c r="I1832" i="169" s="1"/>
  <c r="I1833" i="169" s="1"/>
  <c r="I1834" i="169" s="1"/>
  <c r="I1835" i="169" s="1"/>
  <c r="I1836" i="169" s="1"/>
  <c r="I1837" i="169" s="1"/>
  <c r="I1838" i="169" s="1"/>
  <c r="I1839" i="169" s="1"/>
  <c r="I1840" i="169" s="1"/>
  <c r="I1841" i="169" s="1"/>
  <c r="I1842" i="169" s="1"/>
  <c r="I1843" i="169" s="1"/>
  <c r="I1844" i="169" s="1"/>
  <c r="I1845" i="169" s="1"/>
  <c r="I1846" i="169" s="1"/>
  <c r="I1847" i="169" s="1"/>
  <c r="I1848" i="169" s="1"/>
  <c r="I1849" i="169" s="1"/>
  <c r="I1850" i="169" s="1"/>
  <c r="I1851" i="169" s="1"/>
  <c r="I1852" i="169" s="1"/>
  <c r="I1853" i="169" s="1"/>
  <c r="I1854" i="169" s="1"/>
  <c r="I1637" i="169"/>
  <c r="I1638" i="169" s="1"/>
  <c r="I1639" i="169" s="1"/>
  <c r="I1640" i="169" s="1"/>
  <c r="I1641" i="169" s="1"/>
  <c r="I1642" i="169" s="1"/>
  <c r="I1643" i="169" s="1"/>
  <c r="I1644" i="169" s="1"/>
  <c r="I1645" i="169" s="1"/>
  <c r="I1646" i="169" s="1"/>
  <c r="I1647" i="169" s="1"/>
  <c r="I1648" i="169" s="1"/>
  <c r="I1649" i="169" s="1"/>
  <c r="I1650" i="169" s="1"/>
  <c r="I1651" i="169" s="1"/>
  <c r="I1652" i="169" s="1"/>
  <c r="I1653" i="169" s="1"/>
  <c r="I1654" i="169" s="1"/>
  <c r="I1655" i="169" s="1"/>
  <c r="I1656" i="169" s="1"/>
  <c r="I1657" i="169" s="1"/>
  <c r="I1658" i="169" s="1"/>
  <c r="I1659" i="169" s="1"/>
  <c r="I1660" i="169" s="1"/>
  <c r="I1661" i="169" s="1"/>
  <c r="I1662" i="169" s="1"/>
  <c r="I1663" i="169" s="1"/>
  <c r="I1664" i="169" s="1"/>
  <c r="I1665" i="169" s="1"/>
  <c r="I1666" i="169" s="1"/>
  <c r="I1667" i="169" s="1"/>
  <c r="I1668" i="169" s="1"/>
  <c r="I1669" i="169" s="1"/>
  <c r="I1670" i="169" s="1"/>
  <c r="I1671" i="169" s="1"/>
  <c r="I1672" i="169" s="1"/>
  <c r="I1673" i="169" s="1"/>
  <c r="I1674" i="169" s="1"/>
  <c r="I1675" i="169" s="1"/>
  <c r="I1676" i="169" s="1"/>
  <c r="I1677" i="169" s="1"/>
  <c r="I1678" i="169" s="1"/>
  <c r="I1679" i="169" s="1"/>
  <c r="I1680" i="169" s="1"/>
  <c r="I1681" i="169" s="1"/>
  <c r="I1682" i="169" s="1"/>
  <c r="I1683" i="169" s="1"/>
  <c r="I1684" i="169" s="1"/>
  <c r="I1685" i="169" s="1"/>
  <c r="I1686" i="169" s="1"/>
  <c r="I1687" i="169" s="1"/>
  <c r="I1688" i="169" s="1"/>
  <c r="I1689" i="169" s="1"/>
  <c r="I1690" i="169" s="1"/>
  <c r="I1691" i="169" s="1"/>
  <c r="I1692" i="169" s="1"/>
  <c r="I1693" i="169" s="1"/>
  <c r="I1694" i="169" s="1"/>
  <c r="I1695" i="169" s="1"/>
  <c r="I1696" i="169" s="1"/>
  <c r="I1697" i="169" s="1"/>
  <c r="I1698" i="169" s="1"/>
  <c r="I1699" i="169" s="1"/>
  <c r="I1700" i="169" s="1"/>
  <c r="I1701" i="169" s="1"/>
  <c r="I1702" i="169" s="1"/>
  <c r="I1703" i="169" s="1"/>
  <c r="I1704" i="169" s="1"/>
  <c r="I1705" i="169" s="1"/>
  <c r="I1706" i="169" s="1"/>
  <c r="I1707" i="169" s="1"/>
  <c r="I1708" i="169" s="1"/>
  <c r="I1709" i="169" s="1"/>
  <c r="I1710" i="169" s="1"/>
  <c r="I1711" i="169" s="1"/>
  <c r="I1712" i="169" s="1"/>
  <c r="I1713" i="169" s="1"/>
  <c r="I1714" i="169" s="1"/>
  <c r="I1715" i="169" s="1"/>
  <c r="I1716" i="169" s="1"/>
  <c r="I1717" i="169" s="1"/>
  <c r="I1718" i="169" s="1"/>
  <c r="I1719" i="169" s="1"/>
  <c r="I1720" i="169" s="1"/>
  <c r="I1721" i="169" s="1"/>
  <c r="I1722" i="169" s="1"/>
  <c r="I1723" i="169" s="1"/>
  <c r="I1724" i="169" s="1"/>
  <c r="I1725" i="169" s="1"/>
  <c r="I1726" i="169" s="1"/>
  <c r="I1727" i="169" s="1"/>
  <c r="I1728" i="169" s="1"/>
  <c r="I1729" i="169" s="1"/>
  <c r="I1730" i="169" s="1"/>
  <c r="I1731" i="169" s="1"/>
  <c r="I1732" i="169" s="1"/>
  <c r="I1733" i="169" s="1"/>
  <c r="I1734" i="169" s="1"/>
  <c r="I1735" i="169" s="1"/>
  <c r="I1736" i="169" s="1"/>
  <c r="I1737" i="169" s="1"/>
  <c r="I1738" i="169" s="1"/>
  <c r="I1739" i="169" s="1"/>
  <c r="I1740" i="169" s="1"/>
  <c r="I1741" i="169" s="1"/>
  <c r="I1742" i="169" s="1"/>
  <c r="I1743" i="169" s="1"/>
  <c r="I1744" i="169" s="1"/>
  <c r="I1745" i="169" s="1"/>
  <c r="Z36" i="177"/>
  <c r="E36" i="177" s="1"/>
  <c r="AA36" i="177"/>
  <c r="X36" i="177"/>
  <c r="C36" i="177" s="1"/>
  <c r="Y36" i="177"/>
  <c r="D36" i="177" s="1"/>
  <c r="R38" i="177"/>
  <c r="AA46" i="178" a="1"/>
  <c r="X38" i="178" a="1"/>
  <c r="Y38" i="178" a="1"/>
  <c r="Z46" i="178" a="1"/>
  <c r="AA38" i="178" a="1"/>
  <c r="Y46" i="178" a="1"/>
  <c r="Z38" i="178" a="1"/>
  <c r="AA37" i="177" a="1"/>
  <c r="Z37" i="177" a="1"/>
  <c r="X37" i="177" a="1"/>
  <c r="Y37" i="177" a="1"/>
  <c r="Z38" i="178" l="1"/>
  <c r="E38" i="178" s="1"/>
  <c r="Y46" i="178"/>
  <c r="D46" i="178" s="1"/>
  <c r="AA38" i="178"/>
  <c r="Z46" i="178"/>
  <c r="E46" i="178" s="1"/>
  <c r="Y38" i="178"/>
  <c r="D38" i="178" s="1"/>
  <c r="X38" i="178"/>
  <c r="C38" i="178" s="1"/>
  <c r="AA46" i="178"/>
  <c r="C46" i="178"/>
  <c r="AB1951" i="169"/>
  <c r="E1951" i="169" s="1"/>
  <c r="C1951" i="169"/>
  <c r="Y1952" i="169"/>
  <c r="X1952" i="169"/>
  <c r="W1952" i="169"/>
  <c r="U1952" i="169"/>
  <c r="AA1952" i="169"/>
  <c r="AC1952" i="169" s="1"/>
  <c r="T1952" i="169"/>
  <c r="C1952" i="169" s="1"/>
  <c r="Z1952" i="169"/>
  <c r="B1953" i="169"/>
  <c r="I1954" i="169"/>
  <c r="AA37" i="177"/>
  <c r="Y37" i="177"/>
  <c r="D37" i="177" s="1"/>
  <c r="Z37" i="177"/>
  <c r="E37" i="177" s="1"/>
  <c r="X37" i="177"/>
  <c r="C37" i="177" s="1"/>
  <c r="R39" i="177"/>
  <c r="Z39" i="178" a="1"/>
  <c r="Y47" i="178" a="1"/>
  <c r="X39" i="178" a="1"/>
  <c r="Z47" i="178" a="1"/>
  <c r="AA39" i="178" a="1"/>
  <c r="AA47" i="178" a="1"/>
  <c r="Y39" i="178" a="1"/>
  <c r="X38" i="177" a="1"/>
  <c r="Y38" i="177" a="1"/>
  <c r="Z38" i="177" a="1"/>
  <c r="AA38" i="177" a="1"/>
  <c r="Y39" i="178" l="1"/>
  <c r="D39" i="178" s="1"/>
  <c r="AA47" i="178"/>
  <c r="AA39" i="178"/>
  <c r="Z47" i="178"/>
  <c r="E47" i="178" s="1"/>
  <c r="C47" i="178"/>
  <c r="X39" i="178"/>
  <c r="C39" i="178" s="1"/>
  <c r="Y47" i="178"/>
  <c r="D47" i="178" s="1"/>
  <c r="Z39" i="178"/>
  <c r="E39" i="178" s="1"/>
  <c r="B1954" i="169"/>
  <c r="I1955" i="169"/>
  <c r="X1953" i="169"/>
  <c r="W1953" i="169"/>
  <c r="U1953" i="169"/>
  <c r="T1953" i="169"/>
  <c r="C1953" i="169" s="1"/>
  <c r="Z1953" i="169"/>
  <c r="AA1953" i="169"/>
  <c r="AC1953" i="169" s="1"/>
  <c r="Y1953" i="169"/>
  <c r="AB1952" i="169"/>
  <c r="E1952" i="169" s="1"/>
  <c r="AA38" i="177"/>
  <c r="Y38" i="177"/>
  <c r="D38" i="177" s="1"/>
  <c r="X38" i="177"/>
  <c r="C38" i="177" s="1"/>
  <c r="Z38" i="177"/>
  <c r="E38" i="177" s="1"/>
  <c r="Z48" i="178" a="1"/>
  <c r="Y48" i="178" a="1"/>
  <c r="AA48" i="178" a="1"/>
  <c r="AA39" i="177" a="1"/>
  <c r="X39" i="177" a="1"/>
  <c r="Y39" i="177" a="1"/>
  <c r="Z39" i="177" a="1"/>
  <c r="AA48" i="178" l="1"/>
  <c r="C48" i="178"/>
  <c r="Y48" i="178"/>
  <c r="D48" i="178" s="1"/>
  <c r="Z48" i="178"/>
  <c r="E48" i="178" s="1"/>
  <c r="AB1953" i="169"/>
  <c r="E1953" i="169" s="1"/>
  <c r="I1956" i="169"/>
  <c r="B1955" i="169"/>
  <c r="X1954" i="169"/>
  <c r="W1954" i="169"/>
  <c r="AB1954" i="169" s="1"/>
  <c r="E1954" i="169" s="1"/>
  <c r="U1954" i="169"/>
  <c r="T1954" i="169"/>
  <c r="C1954" i="169" s="1"/>
  <c r="Z1954" i="169"/>
  <c r="AA1954" i="169"/>
  <c r="AC1954" i="169" s="1"/>
  <c r="Y1954" i="169"/>
  <c r="Y39" i="177"/>
  <c r="D39" i="177" s="1"/>
  <c r="X39" i="177"/>
  <c r="C39" i="177" s="1"/>
  <c r="AA39" i="177"/>
  <c r="Z39" i="177"/>
  <c r="E39" i="177" s="1"/>
  <c r="AA49" i="178" a="1"/>
  <c r="Y49" i="178" a="1"/>
  <c r="Z49" i="178" a="1"/>
  <c r="Z49" i="178" l="1"/>
  <c r="E49" i="178" s="1"/>
  <c r="Y49" i="178"/>
  <c r="D49" i="178" s="1"/>
  <c r="AA49" i="178"/>
  <c r="C49" i="178"/>
  <c r="X1955" i="169"/>
  <c r="W1955" i="169"/>
  <c r="AB1955" i="169" s="1"/>
  <c r="E1955" i="169" s="1"/>
  <c r="U1955" i="169"/>
  <c r="T1955" i="169"/>
  <c r="C1955" i="169" s="1"/>
  <c r="Z1955" i="169"/>
  <c r="Y1955" i="169"/>
  <c r="AA1955" i="169"/>
  <c r="AC1955" i="169" s="1"/>
  <c r="I1957" i="169"/>
  <c r="B1956" i="169"/>
  <c r="I1958" i="169" l="1"/>
  <c r="B1957" i="169"/>
  <c r="X1956" i="169"/>
  <c r="W1956" i="169"/>
  <c r="U1956" i="169"/>
  <c r="T1956" i="169"/>
  <c r="C1956" i="169" s="1"/>
  <c r="Z1956" i="169"/>
  <c r="AA1956" i="169"/>
  <c r="AC1956" i="169" s="1"/>
  <c r="Y1956" i="169"/>
  <c r="AB1956" i="169" l="1"/>
  <c r="E1956" i="169" s="1"/>
  <c r="X1957" i="169"/>
  <c r="W1957" i="169"/>
  <c r="U1957" i="169"/>
  <c r="T1957" i="169"/>
  <c r="C1957" i="169" s="1"/>
  <c r="Z1957" i="169"/>
  <c r="AA1957" i="169"/>
  <c r="AC1957" i="169" s="1"/>
  <c r="Y1957" i="169"/>
  <c r="I1959" i="169"/>
  <c r="B1958" i="169"/>
  <c r="X1958" i="169" l="1"/>
  <c r="W1958" i="169"/>
  <c r="U1958" i="169"/>
  <c r="T1958" i="169"/>
  <c r="C1958" i="169" s="1"/>
  <c r="Z1958" i="169"/>
  <c r="AA1958" i="169"/>
  <c r="AC1958" i="169" s="1"/>
  <c r="Y1958" i="169"/>
  <c r="AB1957" i="169"/>
  <c r="E1957" i="169" s="1"/>
  <c r="I1960" i="169"/>
  <c r="B1959" i="169"/>
  <c r="X1959" i="169" l="1"/>
  <c r="W1959" i="169"/>
  <c r="U1959" i="169"/>
  <c r="T1959" i="169"/>
  <c r="C1959" i="169" s="1"/>
  <c r="Z1959" i="169"/>
  <c r="Y1959" i="169"/>
  <c r="AA1959" i="169"/>
  <c r="AC1959" i="169" s="1"/>
  <c r="I1961" i="169"/>
  <c r="B1960" i="169"/>
  <c r="AB1958" i="169"/>
  <c r="E1958" i="169" s="1"/>
  <c r="X1960" i="169" l="1"/>
  <c r="W1960" i="169"/>
  <c r="U1960" i="169"/>
  <c r="T1960" i="169"/>
  <c r="C1960" i="169" s="1"/>
  <c r="Z1960" i="169"/>
  <c r="AA1960" i="169"/>
  <c r="AC1960" i="169" s="1"/>
  <c r="Y1960" i="169"/>
  <c r="AB1959" i="169"/>
  <c r="E1959" i="169" s="1"/>
  <c r="B1961" i="169"/>
  <c r="I1962" i="169"/>
  <c r="AB1960" i="169" l="1"/>
  <c r="E1960" i="169" s="1"/>
  <c r="B1962" i="169"/>
  <c r="I1963" i="169"/>
  <c r="X1961" i="169"/>
  <c r="W1961" i="169"/>
  <c r="U1961" i="169"/>
  <c r="T1961" i="169"/>
  <c r="C1961" i="169" s="1"/>
  <c r="Z1961" i="169"/>
  <c r="Y1961" i="169"/>
  <c r="AA1961" i="169"/>
  <c r="AC1961" i="169" s="1"/>
  <c r="AB1961" i="169" l="1"/>
  <c r="E1961" i="169" s="1"/>
  <c r="B1963" i="169"/>
  <c r="X1962" i="169"/>
  <c r="W1962" i="169"/>
  <c r="U1962" i="169"/>
  <c r="T1962" i="169"/>
  <c r="C1962" i="169" s="1"/>
  <c r="Z1962" i="169"/>
  <c r="Y1962" i="169"/>
  <c r="AA1962" i="169"/>
  <c r="AC1962" i="169" s="1"/>
  <c r="AB1962" i="169" l="1"/>
  <c r="E1962" i="169" s="1"/>
  <c r="X1963" i="169"/>
  <c r="W1963" i="169"/>
  <c r="U1963" i="169"/>
  <c r="T1963" i="169"/>
  <c r="C1963" i="169" s="1"/>
  <c r="Z1963" i="169"/>
  <c r="Y1963" i="169"/>
  <c r="AA1963" i="169"/>
  <c r="AC1963" i="169" s="1"/>
  <c r="AB1963" i="169" l="1"/>
  <c r="E1963" i="169" s="1"/>
  <c r="X94" i="162" l="1"/>
  <c r="X94" i="174"/>
  <c r="X94" i="173"/>
  <c r="X94" i="172"/>
  <c r="X30" i="162"/>
  <c r="X30" i="174"/>
  <c r="X30" i="173"/>
  <c r="X30" i="172"/>
  <c r="Q41" i="176" a="1"/>
  <c r="Q34" i="176" a="1"/>
  <c r="Q14" i="176" a="1"/>
  <c r="Q27" i="176" a="1"/>
  <c r="Q36" i="176" a="1"/>
  <c r="P33" i="176" a="1"/>
  <c r="P22" i="176" a="1"/>
  <c r="P43" i="176" a="1"/>
  <c r="P16" i="176" a="1"/>
  <c r="P28" i="176" a="1"/>
  <c r="O19" i="176" a="1"/>
  <c r="M10" i="176" a="1"/>
  <c r="K10" i="176" a="1"/>
  <c r="I10" i="176" a="1"/>
  <c r="G19" i="176" a="1"/>
  <c r="Q49" i="176" a="1"/>
  <c r="Q28" i="176" a="1"/>
  <c r="P9" i="176" a="1"/>
  <c r="P14" i="176" a="1"/>
  <c r="P11" i="176" a="1"/>
  <c r="P44" i="176" a="1"/>
  <c r="L40" i="176" a="1"/>
  <c r="H9" i="176" a="1"/>
  <c r="Q10" i="176" a="1"/>
  <c r="Q40" i="176" a="1"/>
  <c r="P13" i="176" a="1"/>
  <c r="P23" i="176" a="1"/>
  <c r="P37" i="176" a="1"/>
  <c r="L10" i="176" a="1"/>
  <c r="H10" i="176" a="1"/>
  <c r="Q29" i="176" a="1"/>
  <c r="Q15" i="176" a="1"/>
  <c r="P21" i="176" a="1"/>
  <c r="P45" i="176" a="1"/>
  <c r="J8" i="176" a="1"/>
  <c r="Q33" i="176" a="1"/>
  <c r="P25" i="176" a="1"/>
  <c r="P12" i="176" a="1"/>
  <c r="G9" i="176" a="1"/>
  <c r="Q24" i="176" a="1"/>
  <c r="K22" i="176" a="1"/>
  <c r="Q13" i="176" a="1"/>
  <c r="Q45" i="176" a="1"/>
  <c r="Q38" i="176" a="1"/>
  <c r="Q50" i="176" a="1"/>
  <c r="Q31" i="176" a="1"/>
  <c r="Q48" i="176" a="1"/>
  <c r="P41" i="176" a="1"/>
  <c r="P26" i="176" a="1"/>
  <c r="P49" i="176" a="1"/>
  <c r="P20" i="176" a="1"/>
  <c r="P36" i="176" a="1"/>
  <c r="N9" i="176" a="1"/>
  <c r="L9" i="176" a="1"/>
  <c r="J9" i="176" a="1"/>
  <c r="I8" i="176" a="1"/>
  <c r="G8" i="176" a="1"/>
  <c r="Q42" i="176" a="1"/>
  <c r="Q35" i="176" a="1"/>
  <c r="P34" i="176" a="1"/>
  <c r="P32" i="176" a="1"/>
  <c r="N10" i="176" a="1"/>
  <c r="J41" i="176" a="1"/>
  <c r="F9" i="176" a="1"/>
  <c r="Q21" i="176" a="1"/>
  <c r="Q46" i="176" a="1"/>
  <c r="Q39" i="176" a="1"/>
  <c r="P42" i="176" a="1"/>
  <c r="P40" i="176" a="1"/>
  <c r="N35" i="176" a="1"/>
  <c r="J10" i="176" a="1"/>
  <c r="F10" i="176" a="1"/>
  <c r="Q20" i="176" a="1"/>
  <c r="Q47" i="176" a="1"/>
  <c r="P46" i="176" a="1"/>
  <c r="P8" i="176" a="1"/>
  <c r="H8" i="176" a="1"/>
  <c r="Q26" i="176" a="1"/>
  <c r="P10" i="176" a="1"/>
  <c r="O9" i="176" a="1"/>
  <c r="Q23" i="176" a="1"/>
  <c r="P18" i="176" a="1"/>
  <c r="O10" i="176" a="1"/>
  <c r="G10" i="176" a="1"/>
  <c r="Q17" i="176" a="1"/>
  <c r="P39" i="176" a="1"/>
  <c r="M8" i="176" a="1"/>
  <c r="Q32" i="176" a="1"/>
  <c r="P27" i="176" a="1"/>
  <c r="K9" i="176" a="1"/>
  <c r="Q37" i="176" a="1"/>
  <c r="P29" i="176" a="1"/>
  <c r="P24" i="176" a="1"/>
  <c r="P30" i="176" a="1"/>
  <c r="Q12" i="176" a="1"/>
  <c r="M9" i="176" a="1"/>
  <c r="Q44" i="176" a="1"/>
  <c r="P50" i="176" a="1"/>
  <c r="Q25" i="176" a="1"/>
  <c r="Q18" i="176" a="1"/>
  <c r="Q16" i="176" a="1"/>
  <c r="Q11" i="176" a="1"/>
  <c r="Q43" i="176" a="1"/>
  <c r="P17" i="176" a="1"/>
  <c r="P38" i="176" a="1"/>
  <c r="P15" i="176" a="1"/>
  <c r="P31" i="176" a="1"/>
  <c r="P48" i="176" a="1"/>
  <c r="O8" i="176" a="1"/>
  <c r="L8" i="176" a="1"/>
  <c r="K8" i="176" a="1"/>
  <c r="H42" i="176" a="1"/>
  <c r="F39" i="176" a="1"/>
  <c r="Q22" i="176" a="1"/>
  <c r="P19" i="176" a="1"/>
  <c r="N8" i="176" a="1"/>
  <c r="F8" i="176" a="1"/>
  <c r="Q19" i="176" a="1"/>
  <c r="P47" i="176" a="1"/>
  <c r="I9" i="176" a="1"/>
  <c r="Q30" i="176" a="1"/>
  <c r="P35" i="176" a="1"/>
  <c r="M21" i="176" a="1"/>
  <c r="I20" i="176" a="1"/>
  <c r="Q48" i="176" l="1"/>
  <c r="Q36" i="176"/>
  <c r="Q24" i="176"/>
  <c r="Q12" i="176"/>
  <c r="Q47" i="176"/>
  <c r="Q43" i="176"/>
  <c r="Q39" i="176"/>
  <c r="Q35" i="176"/>
  <c r="Q31" i="176"/>
  <c r="Q27" i="176"/>
  <c r="Q23" i="176"/>
  <c r="Q19" i="176"/>
  <c r="Q15" i="176"/>
  <c r="Q11" i="176"/>
  <c r="Q40" i="176"/>
  <c r="Q28" i="176"/>
  <c r="Q50" i="176"/>
  <c r="Q14" i="176"/>
  <c r="Q44" i="176"/>
  <c r="Q32" i="176"/>
  <c r="Q20" i="176"/>
  <c r="Q16" i="176"/>
  <c r="Q46" i="176"/>
  <c r="Q42" i="176"/>
  <c r="Q38" i="176"/>
  <c r="Q34" i="176"/>
  <c r="Q30" i="176"/>
  <c r="Q26" i="176"/>
  <c r="Q22" i="176"/>
  <c r="Q18" i="176"/>
  <c r="Q10" i="176"/>
  <c r="Q49" i="176"/>
  <c r="Q45" i="176"/>
  <c r="Q41" i="176"/>
  <c r="Q37" i="176"/>
  <c r="Q33" i="176"/>
  <c r="Q29" i="176"/>
  <c r="Q25" i="176"/>
  <c r="Q21" i="176"/>
  <c r="Q17" i="176"/>
  <c r="Q13" i="176"/>
  <c r="P37" i="176"/>
  <c r="P44" i="176"/>
  <c r="P36" i="176"/>
  <c r="P28" i="176"/>
  <c r="P24" i="176"/>
  <c r="P12" i="176"/>
  <c r="P45" i="176"/>
  <c r="P48" i="176"/>
  <c r="P40" i="176"/>
  <c r="P32" i="176"/>
  <c r="P20" i="176"/>
  <c r="P16" i="176"/>
  <c r="P50" i="176"/>
  <c r="P47" i="176"/>
  <c r="P39" i="176"/>
  <c r="P31" i="176"/>
  <c r="P23" i="176"/>
  <c r="P11" i="176"/>
  <c r="P49" i="176"/>
  <c r="P43" i="176"/>
  <c r="P35" i="176"/>
  <c r="P27" i="176"/>
  <c r="P19" i="176"/>
  <c r="P15" i="176"/>
  <c r="P42" i="176"/>
  <c r="P34" i="176"/>
  <c r="P26" i="176"/>
  <c r="P22" i="176"/>
  <c r="P18" i="176"/>
  <c r="P10" i="176"/>
  <c r="P46" i="176"/>
  <c r="P38" i="176"/>
  <c r="P30" i="176"/>
  <c r="P14" i="176"/>
  <c r="P41" i="176"/>
  <c r="P33" i="176"/>
  <c r="P29" i="176"/>
  <c r="P25" i="176"/>
  <c r="P21" i="176"/>
  <c r="P17" i="176"/>
  <c r="P13" i="176"/>
  <c r="P9" i="176"/>
  <c r="P8" i="176"/>
  <c r="O19" i="176"/>
  <c r="O10" i="176"/>
  <c r="O4" i="176" s="1"/>
  <c r="O9" i="176"/>
  <c r="N35" i="176"/>
  <c r="N10" i="176"/>
  <c r="N4" i="176" s="1"/>
  <c r="N9" i="176"/>
  <c r="O8" i="176"/>
  <c r="N8" i="176"/>
  <c r="M10" i="176"/>
  <c r="M4" i="176" s="1"/>
  <c r="M21" i="176"/>
  <c r="M9" i="176"/>
  <c r="L10" i="176"/>
  <c r="L4" i="176" s="1"/>
  <c r="L40" i="176"/>
  <c r="L9" i="176"/>
  <c r="L8" i="176"/>
  <c r="M8" i="176"/>
  <c r="K10" i="176"/>
  <c r="K4" i="176" s="1"/>
  <c r="K22" i="176"/>
  <c r="K9" i="176"/>
  <c r="J10" i="176"/>
  <c r="J4" i="176" s="1"/>
  <c r="J41" i="176"/>
  <c r="J9" i="176"/>
  <c r="K8" i="176"/>
  <c r="J8" i="176"/>
  <c r="I10" i="176"/>
  <c r="I4" i="176" s="1"/>
  <c r="I20" i="176"/>
  <c r="I9" i="176"/>
  <c r="I8" i="176"/>
  <c r="H42" i="176"/>
  <c r="H10" i="176"/>
  <c r="H4" i="176" s="1"/>
  <c r="H9" i="176"/>
  <c r="H8" i="176"/>
  <c r="G19" i="176"/>
  <c r="G10" i="176"/>
  <c r="G4" i="176" s="1"/>
  <c r="G9" i="176"/>
  <c r="G8" i="176"/>
  <c r="F39" i="176"/>
  <c r="F10" i="176"/>
  <c r="F9" i="176"/>
  <c r="F8" i="176"/>
  <c r="X30" i="171"/>
  <c r="J104" i="174"/>
  <c r="I104" i="174"/>
  <c r="J103" i="174"/>
  <c r="I103" i="174"/>
  <c r="J102" i="174"/>
  <c r="I102" i="174"/>
  <c r="J101" i="174"/>
  <c r="I101" i="174"/>
  <c r="J100" i="174"/>
  <c r="I100" i="174"/>
  <c r="J99" i="174"/>
  <c r="I99" i="174"/>
  <c r="J98" i="174"/>
  <c r="I98" i="174"/>
  <c r="J97" i="174"/>
  <c r="I97" i="174"/>
  <c r="R96" i="174"/>
  <c r="R97" i="174" s="1"/>
  <c r="R98" i="174" s="1"/>
  <c r="R99" i="174" s="1"/>
  <c r="R100" i="174" s="1"/>
  <c r="R101" i="174" s="1"/>
  <c r="R102" i="174" s="1"/>
  <c r="R103" i="174" s="1"/>
  <c r="R104" i="174" s="1"/>
  <c r="J96" i="174"/>
  <c r="I96" i="174"/>
  <c r="J95" i="174"/>
  <c r="I95" i="174"/>
  <c r="R32" i="174"/>
  <c r="R33" i="174" s="1"/>
  <c r="R34" i="174" s="1"/>
  <c r="R35" i="174" s="1"/>
  <c r="R36" i="174" s="1"/>
  <c r="R37" i="174" s="1"/>
  <c r="R38" i="174" s="1"/>
  <c r="R39" i="174" s="1"/>
  <c r="R40" i="174" s="1"/>
  <c r="R41" i="174" s="1"/>
  <c r="R42" i="174" s="1"/>
  <c r="R43" i="174" s="1"/>
  <c r="R44" i="174" s="1"/>
  <c r="R45" i="174" s="1"/>
  <c r="R46" i="174" s="1"/>
  <c r="R47" i="174" s="1"/>
  <c r="R48" i="174" s="1"/>
  <c r="R49" i="174" s="1"/>
  <c r="R50" i="174" s="1"/>
  <c r="R51" i="174" s="1"/>
  <c r="R52" i="174" s="1"/>
  <c r="R53" i="174" s="1"/>
  <c r="R54" i="174" s="1"/>
  <c r="R55" i="174" s="1"/>
  <c r="R56" i="174" s="1"/>
  <c r="R57" i="174" s="1"/>
  <c r="R58" i="174" s="1"/>
  <c r="R59" i="174" s="1"/>
  <c r="R25" i="174"/>
  <c r="AA94" i="174"/>
  <c r="P78" i="174"/>
  <c r="O78" i="174"/>
  <c r="N78" i="174"/>
  <c r="M78" i="174"/>
  <c r="L78" i="174"/>
  <c r="J73" i="174"/>
  <c r="J59" i="174"/>
  <c r="I59" i="174"/>
  <c r="J58" i="174"/>
  <c r="I58" i="174"/>
  <c r="J57" i="174"/>
  <c r="I57" i="174"/>
  <c r="J56" i="174"/>
  <c r="I56" i="174"/>
  <c r="J55" i="174"/>
  <c r="I55" i="174"/>
  <c r="J54" i="174"/>
  <c r="I54" i="174"/>
  <c r="J53" i="174"/>
  <c r="I53" i="174"/>
  <c r="J52" i="174"/>
  <c r="I52" i="174"/>
  <c r="J51" i="174"/>
  <c r="I51" i="174"/>
  <c r="J50" i="174"/>
  <c r="I50" i="174"/>
  <c r="J49" i="174"/>
  <c r="I49" i="174"/>
  <c r="J48" i="174"/>
  <c r="I48" i="174"/>
  <c r="J47" i="174"/>
  <c r="I47" i="174"/>
  <c r="J46" i="174"/>
  <c r="I46" i="174"/>
  <c r="J45" i="174"/>
  <c r="I45" i="174"/>
  <c r="J44" i="174"/>
  <c r="I44" i="174"/>
  <c r="J43" i="174"/>
  <c r="I43" i="174"/>
  <c r="J42" i="174"/>
  <c r="I42" i="174"/>
  <c r="J41" i="174"/>
  <c r="I41" i="174"/>
  <c r="J40" i="174"/>
  <c r="I40" i="174"/>
  <c r="J39" i="174"/>
  <c r="I39" i="174"/>
  <c r="J38" i="174"/>
  <c r="I38" i="174"/>
  <c r="J37" i="174"/>
  <c r="I37" i="174"/>
  <c r="J36" i="174"/>
  <c r="I36" i="174"/>
  <c r="J35" i="174"/>
  <c r="I35" i="174"/>
  <c r="J34" i="174"/>
  <c r="I34" i="174"/>
  <c r="J33" i="174"/>
  <c r="I33" i="174"/>
  <c r="J32" i="174"/>
  <c r="I32" i="174"/>
  <c r="J31" i="174"/>
  <c r="I31" i="174"/>
  <c r="AA30" i="174"/>
  <c r="Y30" i="174"/>
  <c r="E14" i="174"/>
  <c r="J9" i="174"/>
  <c r="J105" i="173"/>
  <c r="I105" i="173"/>
  <c r="J104" i="173"/>
  <c r="I104" i="173"/>
  <c r="J103" i="173"/>
  <c r="I103" i="173"/>
  <c r="J102" i="173"/>
  <c r="I102" i="173"/>
  <c r="J101" i="173"/>
  <c r="I101" i="173"/>
  <c r="J100" i="173"/>
  <c r="I100" i="173"/>
  <c r="J99" i="173"/>
  <c r="I99" i="173"/>
  <c r="J98" i="173"/>
  <c r="I98" i="173"/>
  <c r="J97" i="173"/>
  <c r="I97" i="173"/>
  <c r="R96" i="173"/>
  <c r="R97" i="173" s="1"/>
  <c r="R98" i="173" s="1"/>
  <c r="R99" i="173" s="1"/>
  <c r="R100" i="173" s="1"/>
  <c r="R101" i="173" s="1"/>
  <c r="R102" i="173" s="1"/>
  <c r="R103" i="173" s="1"/>
  <c r="R104" i="173" s="1"/>
  <c r="R105" i="173" s="1"/>
  <c r="J96" i="173"/>
  <c r="I96" i="173"/>
  <c r="J95" i="173"/>
  <c r="I95" i="173"/>
  <c r="R32" i="173"/>
  <c r="R33" i="173" s="1"/>
  <c r="R34" i="173" s="1"/>
  <c r="R35" i="173" s="1"/>
  <c r="R36" i="173" s="1"/>
  <c r="R37" i="173" s="1"/>
  <c r="R38" i="173" s="1"/>
  <c r="R39" i="173" s="1"/>
  <c r="R40" i="173" s="1"/>
  <c r="R41" i="173" s="1"/>
  <c r="R42" i="173" s="1"/>
  <c r="R43" i="173" s="1"/>
  <c r="R44" i="173" s="1"/>
  <c r="R45" i="173" s="1"/>
  <c r="R46" i="173" s="1"/>
  <c r="R47" i="173" s="1"/>
  <c r="R48" i="173" s="1"/>
  <c r="R49" i="173" s="1"/>
  <c r="R50" i="173" s="1"/>
  <c r="R51" i="173" s="1"/>
  <c r="R52" i="173" s="1"/>
  <c r="R53" i="173" s="1"/>
  <c r="R54" i="173" s="1"/>
  <c r="R55" i="173" s="1"/>
  <c r="R56" i="173" s="1"/>
  <c r="R57" i="173" s="1"/>
  <c r="R58" i="173" s="1"/>
  <c r="R59" i="173" s="1"/>
  <c r="R60" i="173" s="1"/>
  <c r="AA94" i="173"/>
  <c r="P78" i="173"/>
  <c r="O78" i="173"/>
  <c r="N78" i="173"/>
  <c r="M78" i="173"/>
  <c r="L78" i="173"/>
  <c r="J73" i="173"/>
  <c r="J60" i="173"/>
  <c r="I60" i="173"/>
  <c r="J59" i="173"/>
  <c r="I59" i="173"/>
  <c r="J58" i="173"/>
  <c r="I58" i="173"/>
  <c r="J57" i="173"/>
  <c r="I57" i="173"/>
  <c r="J56" i="173"/>
  <c r="I56" i="173"/>
  <c r="J55" i="173"/>
  <c r="I55" i="173"/>
  <c r="J54" i="173"/>
  <c r="I54" i="173"/>
  <c r="J53" i="173"/>
  <c r="I53" i="173"/>
  <c r="J52" i="173"/>
  <c r="I52" i="173"/>
  <c r="J51" i="173"/>
  <c r="I51" i="173"/>
  <c r="J50" i="173"/>
  <c r="I50" i="173"/>
  <c r="J49" i="173"/>
  <c r="I49" i="173"/>
  <c r="J48" i="173"/>
  <c r="I48" i="173"/>
  <c r="J47" i="173"/>
  <c r="I47" i="173"/>
  <c r="J46" i="173"/>
  <c r="I46" i="173"/>
  <c r="J45" i="173"/>
  <c r="I45" i="173"/>
  <c r="J44" i="173"/>
  <c r="I44" i="173"/>
  <c r="J43" i="173"/>
  <c r="I43" i="173"/>
  <c r="J42" i="173"/>
  <c r="I42" i="173"/>
  <c r="J41" i="173"/>
  <c r="I41" i="173"/>
  <c r="J40" i="173"/>
  <c r="I40" i="173"/>
  <c r="J39" i="173"/>
  <c r="I39" i="173"/>
  <c r="J38" i="173"/>
  <c r="I38" i="173"/>
  <c r="J37" i="173"/>
  <c r="I37" i="173"/>
  <c r="J36" i="173"/>
  <c r="I36" i="173"/>
  <c r="J35" i="173"/>
  <c r="I35" i="173"/>
  <c r="J34" i="173"/>
  <c r="I34" i="173"/>
  <c r="J33" i="173"/>
  <c r="I33" i="173"/>
  <c r="J32" i="173"/>
  <c r="I32" i="173"/>
  <c r="J31" i="173"/>
  <c r="I31" i="173"/>
  <c r="AA30" i="173"/>
  <c r="Y30" i="173"/>
  <c r="E14" i="173"/>
  <c r="J9" i="173"/>
  <c r="J103" i="172"/>
  <c r="I103" i="172"/>
  <c r="J102" i="172"/>
  <c r="I102" i="172"/>
  <c r="J101" i="172"/>
  <c r="I101" i="172"/>
  <c r="J100" i="172"/>
  <c r="I100" i="172"/>
  <c r="J99" i="172"/>
  <c r="I99" i="172"/>
  <c r="J98" i="172"/>
  <c r="I98" i="172"/>
  <c r="J97" i="172"/>
  <c r="I97" i="172"/>
  <c r="R96" i="172"/>
  <c r="R97" i="172" s="1"/>
  <c r="R98" i="172" s="1"/>
  <c r="R99" i="172" s="1"/>
  <c r="R100" i="172" s="1"/>
  <c r="R101" i="172" s="1"/>
  <c r="R102" i="172" s="1"/>
  <c r="R103" i="172" s="1"/>
  <c r="J96" i="172"/>
  <c r="I96" i="172"/>
  <c r="J95" i="172"/>
  <c r="I95" i="172"/>
  <c r="R32" i="172"/>
  <c r="R33" i="172" s="1"/>
  <c r="R34" i="172" s="1"/>
  <c r="R35" i="172" s="1"/>
  <c r="R36" i="172" s="1"/>
  <c r="R37" i="172" s="1"/>
  <c r="R38" i="172" s="1"/>
  <c r="R39" i="172" s="1"/>
  <c r="R40" i="172" s="1"/>
  <c r="R41" i="172" s="1"/>
  <c r="R42" i="172" s="1"/>
  <c r="R43" i="172" s="1"/>
  <c r="R44" i="172" s="1"/>
  <c r="R45" i="172" s="1"/>
  <c r="R46" i="172" s="1"/>
  <c r="R47" i="172" s="1"/>
  <c r="R48" i="172" s="1"/>
  <c r="R49" i="172" s="1"/>
  <c r="R50" i="172" s="1"/>
  <c r="R51" i="172" s="1"/>
  <c r="R52" i="172" s="1"/>
  <c r="R53" i="172" s="1"/>
  <c r="R54" i="172" s="1"/>
  <c r="R55" i="172" s="1"/>
  <c r="R56" i="172" s="1"/>
  <c r="R57" i="172" s="1"/>
  <c r="R58" i="172" s="1"/>
  <c r="R59" i="172" s="1"/>
  <c r="R60" i="172" s="1"/>
  <c r="R61" i="172" s="1"/>
  <c r="AA30" i="172"/>
  <c r="Y30" i="172"/>
  <c r="I61" i="172"/>
  <c r="J61" i="172"/>
  <c r="I59" i="172"/>
  <c r="J59" i="172"/>
  <c r="I60" i="172"/>
  <c r="J60" i="172"/>
  <c r="AA94" i="172"/>
  <c r="P78" i="172"/>
  <c r="O78" i="172"/>
  <c r="N78" i="172"/>
  <c r="M78" i="172"/>
  <c r="L78" i="172"/>
  <c r="J73" i="172"/>
  <c r="J58" i="172"/>
  <c r="I58" i="172"/>
  <c r="J57" i="172"/>
  <c r="I57" i="172"/>
  <c r="J56" i="172"/>
  <c r="I56" i="172"/>
  <c r="J55" i="172"/>
  <c r="I55" i="172"/>
  <c r="J54" i="172"/>
  <c r="I54" i="172"/>
  <c r="J53" i="172"/>
  <c r="I53" i="172"/>
  <c r="J52" i="172"/>
  <c r="I52" i="172"/>
  <c r="J51" i="172"/>
  <c r="I51" i="172"/>
  <c r="J50" i="172"/>
  <c r="I50" i="172"/>
  <c r="J49" i="172"/>
  <c r="I49" i="172"/>
  <c r="J48" i="172"/>
  <c r="I48" i="172"/>
  <c r="J47" i="172"/>
  <c r="I47" i="172"/>
  <c r="J46" i="172"/>
  <c r="I46" i="172"/>
  <c r="J45" i="172"/>
  <c r="I45" i="172"/>
  <c r="J44" i="172"/>
  <c r="I44" i="172"/>
  <c r="J43" i="172"/>
  <c r="I43" i="172"/>
  <c r="J42" i="172"/>
  <c r="I42" i="172"/>
  <c r="J41" i="172"/>
  <c r="I41" i="172"/>
  <c r="J40" i="172"/>
  <c r="I40" i="172"/>
  <c r="J39" i="172"/>
  <c r="I39" i="172"/>
  <c r="J38" i="172"/>
  <c r="I38" i="172"/>
  <c r="J37" i="172"/>
  <c r="I37" i="172"/>
  <c r="J36" i="172"/>
  <c r="I36" i="172"/>
  <c r="J35" i="172"/>
  <c r="I35" i="172"/>
  <c r="J34" i="172"/>
  <c r="I34" i="172"/>
  <c r="J33" i="172"/>
  <c r="I33" i="172"/>
  <c r="J32" i="172"/>
  <c r="I32" i="172"/>
  <c r="J31" i="172"/>
  <c r="I31" i="172"/>
  <c r="E14" i="172"/>
  <c r="J9" i="172"/>
  <c r="R99" i="171"/>
  <c r="R96" i="171"/>
  <c r="R100" i="171" s="1"/>
  <c r="AA30" i="171"/>
  <c r="Y30" i="171"/>
  <c r="I55" i="171"/>
  <c r="J55" i="171"/>
  <c r="I56" i="171"/>
  <c r="J56" i="171"/>
  <c r="I57" i="171"/>
  <c r="J57" i="171"/>
  <c r="I58" i="171"/>
  <c r="J58" i="171"/>
  <c r="R47" i="171"/>
  <c r="R48" i="171" s="1"/>
  <c r="R49" i="171" s="1"/>
  <c r="R35" i="171"/>
  <c r="R39" i="171" s="1"/>
  <c r="R32" i="171"/>
  <c r="R33" i="171" s="1"/>
  <c r="R34" i="171" s="1"/>
  <c r="J102" i="171"/>
  <c r="I102" i="171"/>
  <c r="J101" i="171"/>
  <c r="I101" i="171"/>
  <c r="J100" i="171"/>
  <c r="I100" i="171"/>
  <c r="J99" i="171"/>
  <c r="I99" i="171"/>
  <c r="J98" i="171"/>
  <c r="I98" i="171"/>
  <c r="J97" i="171"/>
  <c r="I97" i="171"/>
  <c r="J96" i="171"/>
  <c r="I96" i="171"/>
  <c r="J95" i="171"/>
  <c r="I95" i="171"/>
  <c r="AA94" i="171"/>
  <c r="P78" i="171"/>
  <c r="O78" i="171"/>
  <c r="N78" i="171"/>
  <c r="M78" i="171"/>
  <c r="L78" i="171"/>
  <c r="J73" i="171"/>
  <c r="J54" i="171"/>
  <c r="I54" i="171"/>
  <c r="J53" i="171"/>
  <c r="I53" i="171"/>
  <c r="J52" i="171"/>
  <c r="I52" i="171"/>
  <c r="J51" i="171"/>
  <c r="I51" i="171"/>
  <c r="J50" i="171"/>
  <c r="I50" i="171"/>
  <c r="J49" i="171"/>
  <c r="I49" i="171"/>
  <c r="J48" i="171"/>
  <c r="I48" i="171"/>
  <c r="J47" i="171"/>
  <c r="I47" i="171"/>
  <c r="J46" i="171"/>
  <c r="I46" i="171"/>
  <c r="J45" i="171"/>
  <c r="I45" i="171"/>
  <c r="J44" i="171"/>
  <c r="I44" i="171"/>
  <c r="J43" i="171"/>
  <c r="I43" i="171"/>
  <c r="J42" i="171"/>
  <c r="I42" i="171"/>
  <c r="J41" i="171"/>
  <c r="I41" i="171"/>
  <c r="J40" i="171"/>
  <c r="I40" i="171"/>
  <c r="J39" i="171"/>
  <c r="I39" i="171"/>
  <c r="J38" i="171"/>
  <c r="I38" i="171"/>
  <c r="J37" i="171"/>
  <c r="I37" i="171"/>
  <c r="J36" i="171"/>
  <c r="I36" i="171"/>
  <c r="J35" i="171"/>
  <c r="I35" i="171"/>
  <c r="J34" i="171"/>
  <c r="I34" i="171"/>
  <c r="J33" i="171"/>
  <c r="I33" i="171"/>
  <c r="J32" i="171"/>
  <c r="I32" i="171"/>
  <c r="J31" i="171"/>
  <c r="I31" i="171"/>
  <c r="E14" i="171"/>
  <c r="J9" i="171"/>
  <c r="E14" i="162"/>
  <c r="P78" i="162"/>
  <c r="O78" i="162"/>
  <c r="N78" i="162"/>
  <c r="M78" i="162"/>
  <c r="L78" i="162"/>
  <c r="E78" i="162" s="1"/>
  <c r="I102" i="162"/>
  <c r="J102" i="162"/>
  <c r="R100" i="162"/>
  <c r="R101" i="162" s="1"/>
  <c r="R96" i="162"/>
  <c r="R97" i="162" s="1"/>
  <c r="R98" i="162" s="1"/>
  <c r="J101" i="162"/>
  <c r="I101" i="162"/>
  <c r="J100" i="162"/>
  <c r="I100" i="162"/>
  <c r="J99" i="162"/>
  <c r="I99" i="162"/>
  <c r="J98" i="162"/>
  <c r="I98" i="162"/>
  <c r="J97" i="162"/>
  <c r="I97" i="162"/>
  <c r="J96" i="162"/>
  <c r="I96" i="162"/>
  <c r="J95" i="162"/>
  <c r="I95" i="162"/>
  <c r="AA94" i="162"/>
  <c r="Y94" i="162"/>
  <c r="J73" i="162"/>
  <c r="J9" i="162"/>
  <c r="X32" i="171" a="1"/>
  <c r="Y31" i="171" a="1"/>
  <c r="Y96" i="171" a="1"/>
  <c r="AA95" i="162" a="1"/>
  <c r="Y34" i="171" a="1"/>
  <c r="X100" i="171" a="1"/>
  <c r="AA34" i="171" a="1"/>
  <c r="Y99" i="162" a="1"/>
  <c r="AA96" i="162" a="1"/>
  <c r="Y35" i="171" a="1"/>
  <c r="AA99" i="171" a="1"/>
  <c r="Y32" i="171" a="1"/>
  <c r="Y95" i="162" a="1"/>
  <c r="X95" i="171" a="1"/>
  <c r="AA95" i="171" a="1"/>
  <c r="AA100" i="171" a="1"/>
  <c r="X35" i="171" a="1"/>
  <c r="Y98" i="162" a="1"/>
  <c r="X34" i="171" a="1"/>
  <c r="AA31" i="171" a="1"/>
  <c r="AA35" i="171" a="1"/>
  <c r="AA32" i="171" a="1"/>
  <c r="AA98" i="162" a="1"/>
  <c r="Y100" i="171" a="1"/>
  <c r="Y33" i="171" a="1"/>
  <c r="AA33" i="171" a="1"/>
  <c r="Y96" i="162" a="1"/>
  <c r="X99" i="162" a="1"/>
  <c r="X96" i="162" a="1"/>
  <c r="Y99" i="171" a="1"/>
  <c r="X99" i="171" a="1"/>
  <c r="X33" i="171" a="1"/>
  <c r="Y95" i="171" a="1"/>
  <c r="X95" i="162" a="1"/>
  <c r="X98" i="162" a="1"/>
  <c r="X31" i="171" a="1"/>
  <c r="F4" i="176" l="1"/>
  <c r="Y94" i="171"/>
  <c r="X94" i="171"/>
  <c r="R97" i="171"/>
  <c r="R101" i="171" s="1"/>
  <c r="E78" i="174"/>
  <c r="Y94" i="174"/>
  <c r="Y94" i="173"/>
  <c r="E78" i="173"/>
  <c r="E78" i="172"/>
  <c r="Y94" i="172"/>
  <c r="R98" i="171"/>
  <c r="R50" i="171"/>
  <c r="R40" i="171"/>
  <c r="R41" i="171" s="1"/>
  <c r="R42" i="171" s="1"/>
  <c r="R43" i="171"/>
  <c r="R44" i="171" s="1"/>
  <c r="R45" i="171" s="1"/>
  <c r="R46" i="171" s="1"/>
  <c r="R36" i="171"/>
  <c r="R37" i="171" s="1"/>
  <c r="X35" i="171"/>
  <c r="C35" i="171" s="1"/>
  <c r="Y32" i="171"/>
  <c r="D32" i="171" s="1"/>
  <c r="AA34" i="171"/>
  <c r="Y96" i="171"/>
  <c r="D96" i="171" s="1"/>
  <c r="Y99" i="171"/>
  <c r="D99" i="171" s="1"/>
  <c r="Y95" i="171"/>
  <c r="D95" i="171" s="1"/>
  <c r="AA33" i="171"/>
  <c r="AA32" i="171"/>
  <c r="AA100" i="171"/>
  <c r="AA99" i="171"/>
  <c r="X100" i="171"/>
  <c r="C100" i="171" s="1"/>
  <c r="Y31" i="171"/>
  <c r="D31" i="171" s="1"/>
  <c r="X34" i="171"/>
  <c r="C34" i="171" s="1"/>
  <c r="X33" i="171"/>
  <c r="C33" i="171" s="1"/>
  <c r="Y33" i="171"/>
  <c r="D33" i="171" s="1"/>
  <c r="AA35" i="171"/>
  <c r="AA95" i="171"/>
  <c r="Y35" i="171"/>
  <c r="D35" i="171" s="1"/>
  <c r="Y34" i="171"/>
  <c r="D34" i="171" s="1"/>
  <c r="X32" i="171"/>
  <c r="C32" i="171" s="1"/>
  <c r="X31" i="171"/>
  <c r="C31" i="171" s="1"/>
  <c r="X99" i="171"/>
  <c r="C99" i="171" s="1"/>
  <c r="Y100" i="171"/>
  <c r="D100" i="171" s="1"/>
  <c r="AA31" i="171"/>
  <c r="X95" i="171"/>
  <c r="C95" i="171" s="1"/>
  <c r="E78" i="171"/>
  <c r="R102" i="162"/>
  <c r="X96" i="162"/>
  <c r="C96" i="162" s="1"/>
  <c r="X99" i="162"/>
  <c r="C99" i="162" s="1"/>
  <c r="AA96" i="162"/>
  <c r="Y98" i="162"/>
  <c r="D98" i="162" s="1"/>
  <c r="Y95" i="162"/>
  <c r="D95" i="162" s="1"/>
  <c r="Y99" i="162"/>
  <c r="D99" i="162" s="1"/>
  <c r="AA95" i="162"/>
  <c r="X98" i="162"/>
  <c r="C98" i="162" s="1"/>
  <c r="X95" i="162"/>
  <c r="C95" i="162" s="1"/>
  <c r="Y96" i="162"/>
  <c r="D96" i="162" s="1"/>
  <c r="AA98" i="162"/>
  <c r="R43" i="162"/>
  <c r="R46" i="162" s="1"/>
  <c r="R34" i="162"/>
  <c r="R37" i="162" s="1"/>
  <c r="A4" i="170"/>
  <c r="A5" i="170" s="1"/>
  <c r="A6" i="170" s="1"/>
  <c r="A7" i="170" s="1"/>
  <c r="A8" i="170" s="1"/>
  <c r="A9" i="170" s="1"/>
  <c r="A10" i="170" s="1"/>
  <c r="A11" i="170" s="1"/>
  <c r="A12" i="170" s="1"/>
  <c r="A13" i="170" s="1"/>
  <c r="A14" i="170" s="1"/>
  <c r="A15" i="170" s="1"/>
  <c r="A16" i="170" s="1"/>
  <c r="A17" i="170" s="1"/>
  <c r="A18" i="170" s="1"/>
  <c r="A19" i="170" s="1"/>
  <c r="A20" i="170" s="1"/>
  <c r="A21" i="170" s="1"/>
  <c r="A22" i="170" s="1"/>
  <c r="A23" i="170" s="1"/>
  <c r="A24" i="170" s="1"/>
  <c r="A25" i="170" s="1"/>
  <c r="A26" i="170" s="1"/>
  <c r="A27" i="170" s="1"/>
  <c r="A28" i="170" s="1"/>
  <c r="A29" i="170" s="1"/>
  <c r="A30" i="170" s="1"/>
  <c r="A31" i="170" s="1"/>
  <c r="A32" i="170" s="1"/>
  <c r="A33" i="170" s="1"/>
  <c r="A34" i="170" s="1"/>
  <c r="A35" i="170" s="1"/>
  <c r="A36" i="170" s="1"/>
  <c r="A37" i="170" s="1"/>
  <c r="A38" i="170" s="1"/>
  <c r="A39" i="170" s="1"/>
  <c r="A40" i="170" s="1"/>
  <c r="A41" i="170" s="1"/>
  <c r="A42" i="170" s="1"/>
  <c r="A43" i="170" s="1"/>
  <c r="A44" i="170" s="1"/>
  <c r="A45" i="170" s="1"/>
  <c r="A46" i="170" s="1"/>
  <c r="A47" i="170" s="1"/>
  <c r="A48" i="170" s="1"/>
  <c r="A49" i="170" s="1"/>
  <c r="A50" i="170" s="1"/>
  <c r="A51" i="170" s="1"/>
  <c r="A52" i="170" s="1"/>
  <c r="A53" i="170" s="1"/>
  <c r="A54" i="170" s="1"/>
  <c r="A55" i="170" s="1"/>
  <c r="A56" i="170" s="1"/>
  <c r="A57" i="170" s="1"/>
  <c r="A58" i="170" s="1"/>
  <c r="A59" i="170" s="1"/>
  <c r="A60" i="170" s="1"/>
  <c r="A61" i="170" s="1"/>
  <c r="A62" i="170" s="1"/>
  <c r="A63" i="170" s="1"/>
  <c r="A64" i="170" s="1"/>
  <c r="A65" i="170" s="1"/>
  <c r="A66" i="170" s="1"/>
  <c r="A67" i="170" s="1"/>
  <c r="A68" i="170" s="1"/>
  <c r="A69" i="170" s="1"/>
  <c r="A70" i="170" s="1"/>
  <c r="A71" i="170" s="1"/>
  <c r="A72" i="170" s="1"/>
  <c r="A73" i="170" s="1"/>
  <c r="A74" i="170" s="1"/>
  <c r="A75" i="170" s="1"/>
  <c r="A76" i="170" s="1"/>
  <c r="A77" i="170" s="1"/>
  <c r="A78" i="170" s="1"/>
  <c r="A79" i="170" s="1"/>
  <c r="A80" i="170" s="1"/>
  <c r="A81" i="170" s="1"/>
  <c r="A82" i="170" s="1"/>
  <c r="A83" i="170" s="1"/>
  <c r="A84" i="170" s="1"/>
  <c r="A85" i="170" s="1"/>
  <c r="A86" i="170" s="1"/>
  <c r="A87" i="170" s="1"/>
  <c r="A88" i="170" s="1"/>
  <c r="A89" i="170" s="1"/>
  <c r="A90" i="170" s="1"/>
  <c r="A91" i="170" s="1"/>
  <c r="A92" i="170" s="1"/>
  <c r="A93" i="170" s="1"/>
  <c r="A94" i="170" s="1"/>
  <c r="A95" i="170" s="1"/>
  <c r="A96" i="170" s="1"/>
  <c r="A97" i="170" s="1"/>
  <c r="A98" i="170" s="1"/>
  <c r="A99" i="170" s="1"/>
  <c r="A100" i="170" s="1"/>
  <c r="A101" i="170" s="1"/>
  <c r="A102" i="170" s="1"/>
  <c r="A103" i="170" s="1"/>
  <c r="A104" i="170" s="1"/>
  <c r="A105" i="170" s="1"/>
  <c r="A106" i="170" s="1"/>
  <c r="A107" i="170" s="1"/>
  <c r="A108" i="170" s="1"/>
  <c r="A109" i="170" s="1"/>
  <c r="A110" i="170" s="1"/>
  <c r="A111" i="170" s="1"/>
  <c r="A112" i="170" s="1"/>
  <c r="A113" i="170" s="1"/>
  <c r="A114" i="170" s="1"/>
  <c r="A115" i="170" s="1"/>
  <c r="A116" i="170" s="1"/>
  <c r="A117" i="170" s="1"/>
  <c r="A118" i="170" s="1"/>
  <c r="A119" i="170" s="1"/>
  <c r="A120" i="170" s="1"/>
  <c r="A121" i="170" s="1"/>
  <c r="A122" i="170" s="1"/>
  <c r="A123" i="170" s="1"/>
  <c r="A124" i="170" s="1"/>
  <c r="A125" i="170" s="1"/>
  <c r="A126" i="170" s="1"/>
  <c r="A127" i="170" s="1"/>
  <c r="A128" i="170" s="1"/>
  <c r="A129" i="170" s="1"/>
  <c r="A130" i="170" s="1"/>
  <c r="A131" i="170" s="1"/>
  <c r="A132" i="170" s="1"/>
  <c r="A133" i="170" s="1"/>
  <c r="A134" i="170" s="1"/>
  <c r="A135" i="170" s="1"/>
  <c r="A136" i="170" s="1"/>
  <c r="A137" i="170" s="1"/>
  <c r="A138" i="170" s="1"/>
  <c r="A139" i="170" s="1"/>
  <c r="A140" i="170" s="1"/>
  <c r="A141" i="170" s="1"/>
  <c r="A142" i="170" s="1"/>
  <c r="A143" i="170" s="1"/>
  <c r="A144" i="170" s="1"/>
  <c r="A145" i="170" s="1"/>
  <c r="A146" i="170" s="1"/>
  <c r="A147" i="170" s="1"/>
  <c r="A148" i="170" s="1"/>
  <c r="A149" i="170" s="1"/>
  <c r="A150" i="170" s="1"/>
  <c r="A151" i="170" s="1"/>
  <c r="A152" i="170" s="1"/>
  <c r="A153" i="170" s="1"/>
  <c r="A154" i="170" s="1"/>
  <c r="A155" i="170" s="1"/>
  <c r="A156" i="170" s="1"/>
  <c r="A157" i="170" s="1"/>
  <c r="A158" i="170" s="1"/>
  <c r="A159" i="170" s="1"/>
  <c r="A160" i="170" s="1"/>
  <c r="A161" i="170" s="1"/>
  <c r="A162" i="170" s="1"/>
  <c r="A163" i="170" s="1"/>
  <c r="A164" i="170" s="1"/>
  <c r="A165" i="170" s="1"/>
  <c r="A166" i="170" s="1"/>
  <c r="A167" i="170" s="1"/>
  <c r="A168" i="170" s="1"/>
  <c r="A169" i="170" s="1"/>
  <c r="A170" i="170" s="1"/>
  <c r="A171" i="170" s="1"/>
  <c r="A172" i="170" s="1"/>
  <c r="A173" i="170" s="1"/>
  <c r="A174" i="170" s="1"/>
  <c r="A175" i="170" s="1"/>
  <c r="A176" i="170" s="1"/>
  <c r="A177" i="170" s="1"/>
  <c r="A178" i="170" s="1"/>
  <c r="A179" i="170" s="1"/>
  <c r="A180" i="170" s="1"/>
  <c r="A181" i="170" s="1"/>
  <c r="A182" i="170" s="1"/>
  <c r="A183" i="170" s="1"/>
  <c r="A184" i="170" s="1"/>
  <c r="A185" i="170" s="1"/>
  <c r="A186" i="170" s="1"/>
  <c r="A187" i="170" s="1"/>
  <c r="A188" i="170" s="1"/>
  <c r="A189" i="170" s="1"/>
  <c r="A190" i="170" s="1"/>
  <c r="A191" i="170" s="1"/>
  <c r="A192" i="170" s="1"/>
  <c r="A193" i="170" s="1"/>
  <c r="A194" i="170" s="1"/>
  <c r="A195" i="170" s="1"/>
  <c r="A196" i="170" s="1"/>
  <c r="A197" i="170" s="1"/>
  <c r="A198" i="170" s="1"/>
  <c r="A199" i="170" s="1"/>
  <c r="A200" i="170" s="1"/>
  <c r="A201" i="170" s="1"/>
  <c r="A202" i="170" s="1"/>
  <c r="A203" i="170" s="1"/>
  <c r="A204" i="170" s="1"/>
  <c r="A205" i="170" s="1"/>
  <c r="A206" i="170" s="1"/>
  <c r="A207" i="170" s="1"/>
  <c r="A208" i="170" s="1"/>
  <c r="A209" i="170" s="1"/>
  <c r="A210" i="170" s="1"/>
  <c r="A211" i="170" s="1"/>
  <c r="A212" i="170" s="1"/>
  <c r="A213" i="170" s="1"/>
  <c r="A214" i="170" s="1"/>
  <c r="A215" i="170" s="1"/>
  <c r="A216" i="170" s="1"/>
  <c r="A217" i="170" s="1"/>
  <c r="A218" i="170" s="1"/>
  <c r="A219" i="170" s="1"/>
  <c r="A220" i="170" s="1"/>
  <c r="A221" i="170" s="1"/>
  <c r="A222" i="170" s="1"/>
  <c r="A223" i="170" s="1"/>
  <c r="A224" i="170" s="1"/>
  <c r="A225" i="170" s="1"/>
  <c r="A226" i="170" s="1"/>
  <c r="A227" i="170" s="1"/>
  <c r="A228" i="170" s="1"/>
  <c r="A229" i="170" s="1"/>
  <c r="A230" i="170" s="1"/>
  <c r="A231" i="170" s="1"/>
  <c r="A232" i="170" s="1"/>
  <c r="A233" i="170" s="1"/>
  <c r="A234" i="170" s="1"/>
  <c r="A235" i="170" s="1"/>
  <c r="A236" i="170" s="1"/>
  <c r="A237" i="170" s="1"/>
  <c r="A238" i="170" s="1"/>
  <c r="A239" i="170" s="1"/>
  <c r="A240" i="170" s="1"/>
  <c r="A241" i="170" s="1"/>
  <c r="A242" i="170" s="1"/>
  <c r="A243" i="170" s="1"/>
  <c r="A244" i="170" s="1"/>
  <c r="A245" i="170" s="1"/>
  <c r="A246" i="170" s="1"/>
  <c r="A247" i="170" s="1"/>
  <c r="A248" i="170" s="1"/>
  <c r="A249" i="170" s="1"/>
  <c r="A250" i="170" s="1"/>
  <c r="A251" i="170" s="1"/>
  <c r="A252" i="170" s="1"/>
  <c r="A253" i="170" s="1"/>
  <c r="A254" i="170" s="1"/>
  <c r="A255" i="170" s="1"/>
  <c r="A256" i="170" s="1"/>
  <c r="A257" i="170" s="1"/>
  <c r="A258" i="170" s="1"/>
  <c r="A259" i="170" s="1"/>
  <c r="A260" i="170" s="1"/>
  <c r="A261" i="170" s="1"/>
  <c r="A262" i="170" s="1"/>
  <c r="A263" i="170" s="1"/>
  <c r="A264" i="170" s="1"/>
  <c r="A265" i="170" s="1"/>
  <c r="A266" i="170" s="1"/>
  <c r="A267" i="170" s="1"/>
  <c r="A268" i="170" s="1"/>
  <c r="A269" i="170" s="1"/>
  <c r="A270" i="170" s="1"/>
  <c r="A271" i="170" s="1"/>
  <c r="A272" i="170" s="1"/>
  <c r="A273" i="170" s="1"/>
  <c r="A274" i="170" s="1"/>
  <c r="A275" i="170" s="1"/>
  <c r="A276" i="170" s="1"/>
  <c r="A277" i="170" s="1"/>
  <c r="A278" i="170" s="1"/>
  <c r="A279" i="170" s="1"/>
  <c r="A280" i="170" s="1"/>
  <c r="A281" i="170" s="1"/>
  <c r="A282" i="170" s="1"/>
  <c r="A283" i="170" s="1"/>
  <c r="A284" i="170" s="1"/>
  <c r="A285" i="170" s="1"/>
  <c r="A286" i="170" s="1"/>
  <c r="A287" i="170" s="1"/>
  <c r="A288" i="170" s="1"/>
  <c r="A289" i="170" s="1"/>
  <c r="A290" i="170" s="1"/>
  <c r="A291" i="170" s="1"/>
  <c r="A292" i="170" s="1"/>
  <c r="A293" i="170" s="1"/>
  <c r="A294" i="170" s="1"/>
  <c r="A295" i="170" s="1"/>
  <c r="A296" i="170" s="1"/>
  <c r="A297" i="170" s="1"/>
  <c r="A298" i="170" s="1"/>
  <c r="A299" i="170" s="1"/>
  <c r="A300" i="170" s="1"/>
  <c r="A301" i="170" s="1"/>
  <c r="A302" i="170" s="1"/>
  <c r="A303" i="170" s="1"/>
  <c r="A304" i="170" s="1"/>
  <c r="A305" i="170" s="1"/>
  <c r="A306" i="170" s="1"/>
  <c r="A307" i="170" s="1"/>
  <c r="A308" i="170" s="1"/>
  <c r="A309" i="170" s="1"/>
  <c r="A310" i="170" s="1"/>
  <c r="A311" i="170" s="1"/>
  <c r="A312" i="170" s="1"/>
  <c r="A313" i="170" s="1"/>
  <c r="A314" i="170" s="1"/>
  <c r="A315" i="170" s="1"/>
  <c r="A316" i="170" s="1"/>
  <c r="A317" i="170" s="1"/>
  <c r="A318" i="170" s="1"/>
  <c r="A319" i="170" s="1"/>
  <c r="A320" i="170" s="1"/>
  <c r="A321" i="170" s="1"/>
  <c r="A322" i="170" s="1"/>
  <c r="A323" i="170" s="1"/>
  <c r="A324" i="170" s="1"/>
  <c r="A325" i="170" s="1"/>
  <c r="A326" i="170" s="1"/>
  <c r="A327" i="170" s="1"/>
  <c r="A328" i="170" s="1"/>
  <c r="A329" i="170" s="1"/>
  <c r="A330" i="170" s="1"/>
  <c r="A331" i="170" s="1"/>
  <c r="A332" i="170" s="1"/>
  <c r="A333" i="170" s="1"/>
  <c r="A334" i="170" s="1"/>
  <c r="A335" i="170" s="1"/>
  <c r="A336" i="170" s="1"/>
  <c r="A337" i="170" s="1"/>
  <c r="A338" i="170" s="1"/>
  <c r="A339" i="170" s="1"/>
  <c r="A340" i="170" s="1"/>
  <c r="A341" i="170" s="1"/>
  <c r="A342" i="170" s="1"/>
  <c r="A343" i="170" s="1"/>
  <c r="A344" i="170" s="1"/>
  <c r="A345" i="170" s="1"/>
  <c r="A346" i="170" s="1"/>
  <c r="A347" i="170" s="1"/>
  <c r="A348" i="170" s="1"/>
  <c r="A349" i="170" s="1"/>
  <c r="A350" i="170" s="1"/>
  <c r="A351" i="170" s="1"/>
  <c r="A352" i="170" s="1"/>
  <c r="A353" i="170" s="1"/>
  <c r="A354" i="170" s="1"/>
  <c r="A355" i="170" s="1"/>
  <c r="A356" i="170" s="1"/>
  <c r="A357" i="170" s="1"/>
  <c r="A358" i="170" s="1"/>
  <c r="A359" i="170" s="1"/>
  <c r="A360" i="170" s="1"/>
  <c r="A361" i="170" s="1"/>
  <c r="A362" i="170" s="1"/>
  <c r="A363" i="170" s="1"/>
  <c r="A364" i="170" s="1"/>
  <c r="A365" i="170" s="1"/>
  <c r="A366" i="170" s="1"/>
  <c r="A367" i="170" s="1"/>
  <c r="A368" i="170" s="1"/>
  <c r="A369" i="170" s="1"/>
  <c r="A370" i="170" s="1"/>
  <c r="A371" i="170" s="1"/>
  <c r="A372" i="170" s="1"/>
  <c r="A373" i="170" s="1"/>
  <c r="A374" i="170" s="1"/>
  <c r="A375" i="170" s="1"/>
  <c r="A376" i="170" s="1"/>
  <c r="A377" i="170" s="1"/>
  <c r="A378" i="170" s="1"/>
  <c r="A379" i="170" s="1"/>
  <c r="A380" i="170" s="1"/>
  <c r="A381" i="170" s="1"/>
  <c r="A382" i="170" s="1"/>
  <c r="A383" i="170" s="1"/>
  <c r="A384" i="170" s="1"/>
  <c r="A385" i="170" s="1"/>
  <c r="A386" i="170" s="1"/>
  <c r="A387" i="170" s="1"/>
  <c r="A388" i="170" s="1"/>
  <c r="A389" i="170" s="1"/>
  <c r="A390" i="170" s="1"/>
  <c r="A391" i="170" s="1"/>
  <c r="A392" i="170" s="1"/>
  <c r="A393" i="170" s="1"/>
  <c r="A394" i="170" s="1"/>
  <c r="A395" i="170" s="1"/>
  <c r="A396" i="170" s="1"/>
  <c r="A397" i="170" s="1"/>
  <c r="A398" i="170" s="1"/>
  <c r="A399" i="170" s="1"/>
  <c r="A400" i="170" s="1"/>
  <c r="A401" i="170" s="1"/>
  <c r="A402" i="170" s="1"/>
  <c r="A403" i="170" s="1"/>
  <c r="A404" i="170" s="1"/>
  <c r="A405" i="170" s="1"/>
  <c r="A406" i="170" s="1"/>
  <c r="A407" i="170" s="1"/>
  <c r="A408" i="170" s="1"/>
  <c r="A409" i="170" s="1"/>
  <c r="A410" i="170" s="1"/>
  <c r="A411" i="170" s="1"/>
  <c r="A412" i="170" s="1"/>
  <c r="A413" i="170" s="1"/>
  <c r="A414" i="170" s="1"/>
  <c r="A415" i="170" s="1"/>
  <c r="A416" i="170" s="1"/>
  <c r="A417" i="170" s="1"/>
  <c r="A418" i="170" s="1"/>
  <c r="A419" i="170" s="1"/>
  <c r="A420" i="170" s="1"/>
  <c r="A421" i="170" s="1"/>
  <c r="A422" i="170" s="1"/>
  <c r="A423" i="170" s="1"/>
  <c r="A424" i="170" s="1"/>
  <c r="A425" i="170" s="1"/>
  <c r="A426" i="170" s="1"/>
  <c r="A427" i="170" s="1"/>
  <c r="A428" i="170" s="1"/>
  <c r="A429" i="170" s="1"/>
  <c r="A430" i="170" s="1"/>
  <c r="A431" i="170" s="1"/>
  <c r="A432" i="170" s="1"/>
  <c r="A433" i="170" s="1"/>
  <c r="A434" i="170" s="1"/>
  <c r="A435" i="170" s="1"/>
  <c r="A436" i="170" s="1"/>
  <c r="A437" i="170" s="1"/>
  <c r="A438" i="170" s="1"/>
  <c r="A439" i="170" s="1"/>
  <c r="A440" i="170" s="1"/>
  <c r="A441" i="170" s="1"/>
  <c r="A442" i="170" s="1"/>
  <c r="A443" i="170" s="1"/>
  <c r="A444" i="170" s="1"/>
  <c r="A445" i="170" s="1"/>
  <c r="A446" i="170" s="1"/>
  <c r="A447" i="170" s="1"/>
  <c r="A448" i="170" s="1"/>
  <c r="A449" i="170" s="1"/>
  <c r="A450" i="170" s="1"/>
  <c r="A451" i="170" s="1"/>
  <c r="A452" i="170" s="1"/>
  <c r="A453" i="170" s="1"/>
  <c r="A454" i="170" s="1"/>
  <c r="A455" i="170" s="1"/>
  <c r="A456" i="170" s="1"/>
  <c r="A457" i="170" s="1"/>
  <c r="A458" i="170" s="1"/>
  <c r="A459" i="170" s="1"/>
  <c r="A460" i="170" s="1"/>
  <c r="A461" i="170" s="1"/>
  <c r="A462" i="170" s="1"/>
  <c r="A463" i="170" s="1"/>
  <c r="A464" i="170" s="1"/>
  <c r="A465" i="170" s="1"/>
  <c r="A466" i="170" s="1"/>
  <c r="A467" i="170" s="1"/>
  <c r="A468" i="170" s="1"/>
  <c r="A469" i="170" s="1"/>
  <c r="A470" i="170" s="1"/>
  <c r="A471" i="170" s="1"/>
  <c r="A472" i="170" s="1"/>
  <c r="A473" i="170" s="1"/>
  <c r="A474" i="170" s="1"/>
  <c r="A475" i="170" s="1"/>
  <c r="A476" i="170" s="1"/>
  <c r="A477" i="170" s="1"/>
  <c r="A478" i="170" s="1"/>
  <c r="A479" i="170" s="1"/>
  <c r="A480" i="170" s="1"/>
  <c r="A481" i="170" s="1"/>
  <c r="A482" i="170" s="1"/>
  <c r="A483" i="170" s="1"/>
  <c r="A484" i="170" s="1"/>
  <c r="A485" i="170" s="1"/>
  <c r="A486" i="170" s="1"/>
  <c r="A487" i="170" s="1"/>
  <c r="A488" i="170" s="1"/>
  <c r="A489" i="170" s="1"/>
  <c r="A490" i="170" s="1"/>
  <c r="A491" i="170" s="1"/>
  <c r="A492" i="170" s="1"/>
  <c r="A493" i="170" s="1"/>
  <c r="A494" i="170" s="1"/>
  <c r="A495" i="170" s="1"/>
  <c r="A496" i="170" s="1"/>
  <c r="A497" i="170" s="1"/>
  <c r="A498" i="170" s="1"/>
  <c r="A499" i="170" s="1"/>
  <c r="A500" i="170" s="1"/>
  <c r="A501" i="170" s="1"/>
  <c r="A502" i="170" s="1"/>
  <c r="A503" i="170" s="1"/>
  <c r="A504" i="170" s="1"/>
  <c r="A505" i="170" s="1"/>
  <c r="A506" i="170" s="1"/>
  <c r="A507" i="170" s="1"/>
  <c r="A508" i="170" s="1"/>
  <c r="A509" i="170" s="1"/>
  <c r="A510" i="170" s="1"/>
  <c r="A511" i="170" s="1"/>
  <c r="A512" i="170" s="1"/>
  <c r="A513" i="170" s="1"/>
  <c r="A514" i="170" s="1"/>
  <c r="A515" i="170" s="1"/>
  <c r="A516" i="170" s="1"/>
  <c r="A517" i="170" s="1"/>
  <c r="A518" i="170" s="1"/>
  <c r="A519" i="170" s="1"/>
  <c r="A520" i="170" s="1"/>
  <c r="A521" i="170" s="1"/>
  <c r="A522" i="170" s="1"/>
  <c r="A523" i="170" s="1"/>
  <c r="A524" i="170" s="1"/>
  <c r="A525" i="170" s="1"/>
  <c r="A526" i="170" s="1"/>
  <c r="A527" i="170" s="1"/>
  <c r="A528" i="170" s="1"/>
  <c r="A529" i="170" s="1"/>
  <c r="A530" i="170" s="1"/>
  <c r="A531" i="170" s="1"/>
  <c r="A532" i="170" s="1"/>
  <c r="A533" i="170" s="1"/>
  <c r="A534" i="170" s="1"/>
  <c r="A535" i="170" s="1"/>
  <c r="A536" i="170" s="1"/>
  <c r="A537" i="170" s="1"/>
  <c r="A538" i="170" s="1"/>
  <c r="A539" i="170" s="1"/>
  <c r="A540" i="170" s="1"/>
  <c r="A541" i="170" s="1"/>
  <c r="A542" i="170" s="1"/>
  <c r="A543" i="170" s="1"/>
  <c r="A544" i="170" s="1"/>
  <c r="A545" i="170" s="1"/>
  <c r="A546" i="170" s="1"/>
  <c r="A547" i="170" s="1"/>
  <c r="A548" i="170" s="1"/>
  <c r="A549" i="170" s="1"/>
  <c r="A550" i="170" s="1"/>
  <c r="A551" i="170" s="1"/>
  <c r="A552" i="170" s="1"/>
  <c r="A553" i="170" s="1"/>
  <c r="A554" i="170" s="1"/>
  <c r="A555" i="170" s="1"/>
  <c r="A556" i="170" s="1"/>
  <c r="A557" i="170" s="1"/>
  <c r="A558" i="170" s="1"/>
  <c r="A559" i="170" s="1"/>
  <c r="A560" i="170" s="1"/>
  <c r="A561" i="170" s="1"/>
  <c r="A562" i="170" s="1"/>
  <c r="A563" i="170" s="1"/>
  <c r="A564" i="170" s="1"/>
  <c r="A565" i="170" s="1"/>
  <c r="A566" i="170" s="1"/>
  <c r="A567" i="170" s="1"/>
  <c r="A568" i="170" s="1"/>
  <c r="A569" i="170" s="1"/>
  <c r="A570" i="170" s="1"/>
  <c r="A571" i="170" s="1"/>
  <c r="A572" i="170" s="1"/>
  <c r="A573" i="170" s="1"/>
  <c r="A574" i="170" s="1"/>
  <c r="A575" i="170" s="1"/>
  <c r="A576" i="170" s="1"/>
  <c r="A577" i="170" s="1"/>
  <c r="A578" i="170" s="1"/>
  <c r="A579" i="170" s="1"/>
  <c r="A580" i="170" s="1"/>
  <c r="A581" i="170" s="1"/>
  <c r="A582" i="170" s="1"/>
  <c r="A583" i="170" s="1"/>
  <c r="A584" i="170" s="1"/>
  <c r="A585" i="170" s="1"/>
  <c r="A586" i="170" s="1"/>
  <c r="A587" i="170" s="1"/>
  <c r="A588" i="170" s="1"/>
  <c r="A589" i="170" s="1"/>
  <c r="A590" i="170" s="1"/>
  <c r="A591" i="170" s="1"/>
  <c r="A592" i="170" s="1"/>
  <c r="A593" i="170" s="1"/>
  <c r="A594" i="170" s="1"/>
  <c r="A595" i="170" s="1"/>
  <c r="A596" i="170" s="1"/>
  <c r="A597" i="170" s="1"/>
  <c r="A598" i="170" s="1"/>
  <c r="A599" i="170" s="1"/>
  <c r="A600" i="170" s="1"/>
  <c r="A601" i="170" s="1"/>
  <c r="A602" i="170" s="1"/>
  <c r="A603" i="170" s="1"/>
  <c r="A604" i="170" s="1"/>
  <c r="A605" i="170" s="1"/>
  <c r="A606" i="170" s="1"/>
  <c r="A607" i="170" s="1"/>
  <c r="A608" i="170" s="1"/>
  <c r="A609" i="170" s="1"/>
  <c r="D1299" i="169"/>
  <c r="D1300" i="169"/>
  <c r="D1301" i="169"/>
  <c r="D1302" i="169"/>
  <c r="D1303" i="169"/>
  <c r="D1304" i="169"/>
  <c r="D1305" i="169"/>
  <c r="D1306" i="169"/>
  <c r="D1307" i="169"/>
  <c r="D1308" i="169"/>
  <c r="D1309" i="169"/>
  <c r="D1310" i="169"/>
  <c r="D1311" i="169"/>
  <c r="D1312" i="169"/>
  <c r="D1313" i="169"/>
  <c r="D1314" i="169"/>
  <c r="D1315" i="169"/>
  <c r="D1316" i="169"/>
  <c r="D1317" i="169"/>
  <c r="D1318" i="169"/>
  <c r="D1319" i="169"/>
  <c r="D1320" i="169"/>
  <c r="D1321" i="169"/>
  <c r="D1322" i="169"/>
  <c r="D1323" i="169"/>
  <c r="D1324" i="169"/>
  <c r="D1325" i="169"/>
  <c r="D1326" i="169"/>
  <c r="D1327" i="169"/>
  <c r="D1328" i="169"/>
  <c r="D1329" i="169"/>
  <c r="D1330" i="169"/>
  <c r="D1331" i="169"/>
  <c r="D1332" i="169"/>
  <c r="D1333" i="169"/>
  <c r="D1334" i="169"/>
  <c r="D1335" i="169"/>
  <c r="D1336" i="169"/>
  <c r="D1337" i="169"/>
  <c r="D1338" i="169"/>
  <c r="D1339" i="169"/>
  <c r="D1340" i="169"/>
  <c r="D1341" i="169"/>
  <c r="D1342" i="169"/>
  <c r="D1343" i="169"/>
  <c r="D1344" i="169"/>
  <c r="D1345" i="169"/>
  <c r="D1346" i="169"/>
  <c r="D1347" i="169"/>
  <c r="D1348" i="169"/>
  <c r="D1349" i="169"/>
  <c r="D1350" i="169"/>
  <c r="D1351" i="169"/>
  <c r="D1352" i="169"/>
  <c r="D1353" i="169"/>
  <c r="D1354" i="169"/>
  <c r="D1355" i="169"/>
  <c r="D1356" i="169"/>
  <c r="D1357" i="169"/>
  <c r="D1358" i="169"/>
  <c r="D1359" i="169"/>
  <c r="D1360" i="169"/>
  <c r="D1361" i="169"/>
  <c r="D1362" i="169"/>
  <c r="D1363" i="169"/>
  <c r="D1364" i="169"/>
  <c r="D1365" i="169"/>
  <c r="D1366" i="169"/>
  <c r="D1367" i="169"/>
  <c r="D1368" i="169"/>
  <c r="D1369" i="169"/>
  <c r="D1370" i="169"/>
  <c r="D1371" i="169"/>
  <c r="D1372" i="169"/>
  <c r="D1373" i="169"/>
  <c r="D1374" i="169"/>
  <c r="D1375" i="169"/>
  <c r="D1376" i="169"/>
  <c r="D1377" i="169"/>
  <c r="D1378" i="169"/>
  <c r="D1379" i="169"/>
  <c r="D1380" i="169"/>
  <c r="D1381" i="169"/>
  <c r="D1382" i="169"/>
  <c r="D1383" i="169"/>
  <c r="D1384" i="169"/>
  <c r="D1385" i="169"/>
  <c r="D1386" i="169"/>
  <c r="D1387" i="169"/>
  <c r="D1388" i="169"/>
  <c r="D1389" i="169"/>
  <c r="D1390" i="169"/>
  <c r="D1391" i="169"/>
  <c r="D1392" i="169"/>
  <c r="D1393" i="169"/>
  <c r="D1394" i="169"/>
  <c r="D1395" i="169"/>
  <c r="D1396" i="169"/>
  <c r="D1397" i="169"/>
  <c r="D1398" i="169"/>
  <c r="D1399" i="169"/>
  <c r="D1400" i="169"/>
  <c r="D1401" i="169"/>
  <c r="D1402" i="169"/>
  <c r="D1403" i="169"/>
  <c r="D1404" i="169"/>
  <c r="D1405" i="169"/>
  <c r="D1406" i="169"/>
  <c r="D1407" i="169"/>
  <c r="D1408" i="169"/>
  <c r="D1409" i="169"/>
  <c r="D1410" i="169"/>
  <c r="D1411" i="169"/>
  <c r="D1412" i="169"/>
  <c r="D1413" i="169"/>
  <c r="D1414" i="169"/>
  <c r="D1415" i="169"/>
  <c r="D1416" i="169"/>
  <c r="D1417" i="169"/>
  <c r="D1418" i="169"/>
  <c r="D1419" i="169"/>
  <c r="D1420" i="169"/>
  <c r="D1421" i="169"/>
  <c r="D1422" i="169"/>
  <c r="D1423" i="169"/>
  <c r="D1424" i="169"/>
  <c r="D1425" i="169"/>
  <c r="D1426" i="169"/>
  <c r="D1427" i="169"/>
  <c r="D1428" i="169"/>
  <c r="D1429" i="169"/>
  <c r="D1430" i="169"/>
  <c r="D1431" i="169"/>
  <c r="D1432" i="169"/>
  <c r="D1433" i="169"/>
  <c r="D1434" i="169"/>
  <c r="D1435" i="169"/>
  <c r="D1436" i="169"/>
  <c r="D1437" i="169"/>
  <c r="D1438" i="169"/>
  <c r="D1439" i="169"/>
  <c r="D1440" i="169"/>
  <c r="D1441" i="169"/>
  <c r="D1442" i="169"/>
  <c r="D1443" i="169"/>
  <c r="D1444" i="169"/>
  <c r="D1445" i="169"/>
  <c r="D1446" i="169"/>
  <c r="D1447" i="169"/>
  <c r="D1448" i="169"/>
  <c r="D1449" i="169"/>
  <c r="D1450" i="169"/>
  <c r="D1451" i="169"/>
  <c r="D1452" i="169"/>
  <c r="D1453" i="169"/>
  <c r="D1454" i="169"/>
  <c r="D1455" i="169"/>
  <c r="D1456" i="169"/>
  <c r="D1457" i="169"/>
  <c r="D1458" i="169"/>
  <c r="D1459" i="169"/>
  <c r="D1460" i="169"/>
  <c r="D1461" i="169"/>
  <c r="D1462" i="169"/>
  <c r="D1463" i="169"/>
  <c r="D1464" i="169"/>
  <c r="D1465" i="169"/>
  <c r="D1466" i="169"/>
  <c r="D1467" i="169"/>
  <c r="D1468" i="169"/>
  <c r="D1469" i="169"/>
  <c r="D1470" i="169"/>
  <c r="D1471" i="169"/>
  <c r="D1472" i="169"/>
  <c r="D1473" i="169"/>
  <c r="D1474" i="169"/>
  <c r="D1475" i="169"/>
  <c r="D1476" i="169"/>
  <c r="D1477" i="169"/>
  <c r="D1478" i="169"/>
  <c r="D1479" i="169"/>
  <c r="D1480" i="169"/>
  <c r="D1481" i="169"/>
  <c r="D1482" i="169"/>
  <c r="D1483" i="169"/>
  <c r="D1484" i="169"/>
  <c r="D1485" i="169"/>
  <c r="D1486" i="169"/>
  <c r="D1487" i="169"/>
  <c r="D1488" i="169"/>
  <c r="D1489" i="169"/>
  <c r="D1490" i="169"/>
  <c r="D1491" i="169"/>
  <c r="D1492" i="169"/>
  <c r="D1493" i="169"/>
  <c r="D1494" i="169"/>
  <c r="D1495" i="169"/>
  <c r="D1496" i="169"/>
  <c r="D1497" i="169"/>
  <c r="D1498" i="169"/>
  <c r="D1499" i="169"/>
  <c r="D1500" i="169"/>
  <c r="D1501" i="169"/>
  <c r="D1502" i="169"/>
  <c r="D1503" i="169"/>
  <c r="D1504" i="169"/>
  <c r="D1505" i="169"/>
  <c r="D1506" i="169"/>
  <c r="D1507" i="169"/>
  <c r="D1508" i="169"/>
  <c r="D1509" i="169"/>
  <c r="D1510" i="169"/>
  <c r="D1511" i="169"/>
  <c r="D1512" i="169"/>
  <c r="D1513" i="169"/>
  <c r="D1514" i="169"/>
  <c r="D1515" i="169"/>
  <c r="D1516" i="169"/>
  <c r="D1517" i="169"/>
  <c r="D1518" i="169"/>
  <c r="D1519" i="169"/>
  <c r="D1520" i="169"/>
  <c r="D1521" i="169"/>
  <c r="D1522" i="169"/>
  <c r="D1523" i="169"/>
  <c r="D1524" i="169"/>
  <c r="D1525" i="169"/>
  <c r="D1526" i="169"/>
  <c r="D1527" i="169"/>
  <c r="D1528" i="169"/>
  <c r="D1529" i="169"/>
  <c r="D1530" i="169"/>
  <c r="D1531" i="169"/>
  <c r="D1532" i="169"/>
  <c r="D1533" i="169"/>
  <c r="D1534" i="169"/>
  <c r="D1535" i="169"/>
  <c r="D1536" i="169"/>
  <c r="D1537" i="169"/>
  <c r="D1538" i="169"/>
  <c r="D1539" i="169"/>
  <c r="D1540" i="169"/>
  <c r="D1541" i="169"/>
  <c r="D1542" i="169"/>
  <c r="D1543" i="169"/>
  <c r="D1544" i="169"/>
  <c r="D1545" i="169"/>
  <c r="D1546" i="169"/>
  <c r="D1547" i="169"/>
  <c r="D1548" i="169"/>
  <c r="D1549" i="169"/>
  <c r="D1550" i="169"/>
  <c r="D1551" i="169"/>
  <c r="D1552" i="169"/>
  <c r="D1553" i="169"/>
  <c r="D1554" i="169"/>
  <c r="D1555" i="169"/>
  <c r="D1556" i="169"/>
  <c r="D1557" i="169"/>
  <c r="D1558" i="169"/>
  <c r="D1559" i="169"/>
  <c r="D1560" i="169"/>
  <c r="D1561" i="169"/>
  <c r="D1562" i="169"/>
  <c r="D1563" i="169"/>
  <c r="D1564" i="169"/>
  <c r="D1565" i="169"/>
  <c r="D1566" i="169"/>
  <c r="D1567" i="169"/>
  <c r="D1568" i="169"/>
  <c r="D1569" i="169"/>
  <c r="D1570" i="169"/>
  <c r="D1571" i="169"/>
  <c r="D1572" i="169"/>
  <c r="D1573" i="169"/>
  <c r="D1574" i="169"/>
  <c r="D1575" i="169"/>
  <c r="D1576" i="169"/>
  <c r="D1577" i="169"/>
  <c r="D1578" i="169"/>
  <c r="D1579" i="169"/>
  <c r="D1580" i="169"/>
  <c r="D1581" i="169"/>
  <c r="D1582" i="169"/>
  <c r="D1583" i="169"/>
  <c r="D1584" i="169"/>
  <c r="D1585" i="169"/>
  <c r="D1586" i="169"/>
  <c r="D1587" i="169"/>
  <c r="D1588" i="169"/>
  <c r="D1589" i="169"/>
  <c r="D1590" i="169"/>
  <c r="D1591" i="169"/>
  <c r="D1592" i="169"/>
  <c r="D1593" i="169"/>
  <c r="D1594" i="169"/>
  <c r="D1595" i="169"/>
  <c r="D1596" i="169"/>
  <c r="D1597" i="169"/>
  <c r="D1598" i="169"/>
  <c r="D1599" i="169"/>
  <c r="D1600" i="169"/>
  <c r="D1601" i="169"/>
  <c r="D1602" i="169"/>
  <c r="D1603" i="169"/>
  <c r="D1604" i="169"/>
  <c r="D1605" i="169"/>
  <c r="D1606" i="169"/>
  <c r="D1607" i="169"/>
  <c r="D1608" i="169"/>
  <c r="D1609" i="169"/>
  <c r="D1610" i="169"/>
  <c r="D1611" i="169"/>
  <c r="D1612" i="169"/>
  <c r="D1613" i="169"/>
  <c r="D1614" i="169"/>
  <c r="D1615" i="169"/>
  <c r="D1616" i="169"/>
  <c r="D1617" i="169"/>
  <c r="D1618" i="169"/>
  <c r="D1619" i="169"/>
  <c r="D1620" i="169"/>
  <c r="D1621" i="169"/>
  <c r="D1622" i="169"/>
  <c r="D1623" i="169"/>
  <c r="D1624" i="169"/>
  <c r="D1625" i="169"/>
  <c r="D1626" i="169"/>
  <c r="D1627" i="169"/>
  <c r="D1628" i="169"/>
  <c r="D1629" i="169"/>
  <c r="D1630" i="169"/>
  <c r="D1631" i="169"/>
  <c r="D1632" i="169"/>
  <c r="D1633" i="169"/>
  <c r="D1634" i="169"/>
  <c r="D1635" i="169"/>
  <c r="D1636" i="169"/>
  <c r="D1637" i="169"/>
  <c r="D1638" i="169"/>
  <c r="D1639" i="169"/>
  <c r="D1640" i="169"/>
  <c r="D1641" i="169"/>
  <c r="D1642" i="169"/>
  <c r="D1643" i="169"/>
  <c r="D1644" i="169"/>
  <c r="D1645" i="169"/>
  <c r="D1646" i="169"/>
  <c r="D1647" i="169"/>
  <c r="D1648" i="169"/>
  <c r="D1649" i="169"/>
  <c r="D1650" i="169"/>
  <c r="D1651" i="169"/>
  <c r="D1652" i="169"/>
  <c r="D1653" i="169"/>
  <c r="D1654" i="169"/>
  <c r="D1655" i="169"/>
  <c r="D1656" i="169"/>
  <c r="D1657" i="169"/>
  <c r="D1658" i="169"/>
  <c r="D1659" i="169"/>
  <c r="D1660" i="169"/>
  <c r="D1661" i="169"/>
  <c r="D1662" i="169"/>
  <c r="D1663" i="169"/>
  <c r="D1664" i="169"/>
  <c r="D1665" i="169"/>
  <c r="D1666" i="169"/>
  <c r="D1667" i="169"/>
  <c r="D1668" i="169"/>
  <c r="D1669" i="169"/>
  <c r="D1670" i="169"/>
  <c r="D1671" i="169"/>
  <c r="D1672" i="169"/>
  <c r="D1673" i="169"/>
  <c r="D1674" i="169"/>
  <c r="D1675" i="169"/>
  <c r="D1676" i="169"/>
  <c r="D1677" i="169"/>
  <c r="D1678" i="169"/>
  <c r="D1679" i="169"/>
  <c r="D1680" i="169"/>
  <c r="D1681" i="169"/>
  <c r="D1682" i="169"/>
  <c r="D1683" i="169"/>
  <c r="D1684" i="169"/>
  <c r="D1685" i="169"/>
  <c r="D1686" i="169"/>
  <c r="D1687" i="169"/>
  <c r="D1688" i="169"/>
  <c r="D1689" i="169"/>
  <c r="D1690" i="169"/>
  <c r="D1691" i="169"/>
  <c r="D1692" i="169"/>
  <c r="D1693" i="169"/>
  <c r="D1694" i="169"/>
  <c r="D1695" i="169"/>
  <c r="D1696" i="169"/>
  <c r="D1697" i="169"/>
  <c r="D1698" i="169"/>
  <c r="D1699" i="169"/>
  <c r="D1700" i="169"/>
  <c r="D1701" i="169"/>
  <c r="D1702" i="169"/>
  <c r="D1703" i="169"/>
  <c r="D1704" i="169"/>
  <c r="D1705" i="169"/>
  <c r="D1706" i="169"/>
  <c r="D1707" i="169"/>
  <c r="D1708" i="169"/>
  <c r="D1709" i="169"/>
  <c r="D1710" i="169"/>
  <c r="D1711" i="169"/>
  <c r="D1712" i="169"/>
  <c r="D1713" i="169"/>
  <c r="D1714" i="169"/>
  <c r="D1715" i="169"/>
  <c r="D1716" i="169"/>
  <c r="D1717" i="169"/>
  <c r="D1718" i="169"/>
  <c r="D1719" i="169"/>
  <c r="D1720" i="169"/>
  <c r="D1721" i="169"/>
  <c r="D1722" i="169"/>
  <c r="D1723" i="169"/>
  <c r="D1724" i="169"/>
  <c r="D1725" i="169"/>
  <c r="D1726" i="169"/>
  <c r="D1727" i="169"/>
  <c r="D1728" i="169"/>
  <c r="D1729" i="169"/>
  <c r="D1730" i="169"/>
  <c r="D1731" i="169"/>
  <c r="D1732" i="169"/>
  <c r="D1733" i="169"/>
  <c r="D1734" i="169"/>
  <c r="D1735" i="169"/>
  <c r="D1736" i="169"/>
  <c r="D1737" i="169"/>
  <c r="D1738" i="169"/>
  <c r="D1739" i="169"/>
  <c r="D1740" i="169"/>
  <c r="D1741" i="169"/>
  <c r="D1742" i="169"/>
  <c r="D1743" i="169"/>
  <c r="D1744" i="169"/>
  <c r="D1745" i="169"/>
  <c r="D1746" i="169"/>
  <c r="D1747" i="169"/>
  <c r="D1748" i="169"/>
  <c r="D1749" i="169"/>
  <c r="D1750" i="169"/>
  <c r="D1751" i="169"/>
  <c r="D1752" i="169"/>
  <c r="D1753" i="169"/>
  <c r="D1754" i="169"/>
  <c r="D1755" i="169"/>
  <c r="D1756" i="169"/>
  <c r="D1757" i="169"/>
  <c r="D1758" i="169"/>
  <c r="D1759" i="169"/>
  <c r="D1760" i="169"/>
  <c r="D1761" i="169"/>
  <c r="D1762" i="169"/>
  <c r="D1763" i="169"/>
  <c r="D1764" i="169"/>
  <c r="D1765" i="169"/>
  <c r="D1766" i="169"/>
  <c r="D1767" i="169"/>
  <c r="D1768" i="169"/>
  <c r="D1769" i="169"/>
  <c r="D1770" i="169"/>
  <c r="D1771" i="169"/>
  <c r="D1772" i="169"/>
  <c r="D1773" i="169"/>
  <c r="D1774" i="169"/>
  <c r="D1775" i="169"/>
  <c r="D1776" i="169"/>
  <c r="D1777" i="169"/>
  <c r="D1778" i="169"/>
  <c r="D1779" i="169"/>
  <c r="D1780" i="169"/>
  <c r="D1781" i="169"/>
  <c r="D1782" i="169"/>
  <c r="D1783" i="169"/>
  <c r="D1784" i="169"/>
  <c r="D1785" i="169"/>
  <c r="D1786" i="169"/>
  <c r="D1787" i="169"/>
  <c r="D1788" i="169"/>
  <c r="D1789" i="169"/>
  <c r="D1790" i="169"/>
  <c r="D1791" i="169"/>
  <c r="D1792" i="169"/>
  <c r="D1793" i="169"/>
  <c r="D1794" i="169"/>
  <c r="D1795" i="169"/>
  <c r="D1796" i="169"/>
  <c r="D1797" i="169"/>
  <c r="D1798" i="169"/>
  <c r="D1799" i="169"/>
  <c r="D1800" i="169"/>
  <c r="D1801" i="169"/>
  <c r="D1802" i="169"/>
  <c r="D1803" i="169"/>
  <c r="D1804" i="169"/>
  <c r="D1805" i="169"/>
  <c r="D1806" i="169"/>
  <c r="D1807" i="169"/>
  <c r="D1808" i="169"/>
  <c r="D1809" i="169"/>
  <c r="D1810" i="169"/>
  <c r="D1811" i="169"/>
  <c r="D1812" i="169"/>
  <c r="D1813" i="169"/>
  <c r="D1814" i="169"/>
  <c r="D1815" i="169"/>
  <c r="D1816" i="169"/>
  <c r="D1817" i="169"/>
  <c r="D1818" i="169"/>
  <c r="D1819" i="169"/>
  <c r="D1820" i="169"/>
  <c r="D1821" i="169"/>
  <c r="D1822" i="169"/>
  <c r="D1823" i="169"/>
  <c r="D1824" i="169"/>
  <c r="D1825" i="169"/>
  <c r="D1826" i="169"/>
  <c r="D1827" i="169"/>
  <c r="D1828" i="169"/>
  <c r="D1829" i="169"/>
  <c r="D1830" i="169"/>
  <c r="D1831" i="169"/>
  <c r="D1832" i="169"/>
  <c r="D1833" i="169"/>
  <c r="D1834" i="169"/>
  <c r="D1835" i="169"/>
  <c r="D1836" i="169"/>
  <c r="D1837" i="169"/>
  <c r="D1838" i="169"/>
  <c r="D1839" i="169"/>
  <c r="D1840" i="169"/>
  <c r="D1841" i="169"/>
  <c r="D1842" i="169"/>
  <c r="D1843" i="169"/>
  <c r="D1844" i="169"/>
  <c r="D1845" i="169"/>
  <c r="D1846" i="169"/>
  <c r="D1847" i="169"/>
  <c r="D1848" i="169"/>
  <c r="D1849" i="169"/>
  <c r="D1850" i="169"/>
  <c r="D1851" i="169"/>
  <c r="D1852" i="169"/>
  <c r="D1853" i="169"/>
  <c r="D1854" i="169"/>
  <c r="D1855" i="169"/>
  <c r="D1856" i="169"/>
  <c r="D1857" i="169"/>
  <c r="D1858" i="169"/>
  <c r="D1859" i="169"/>
  <c r="D1860" i="169"/>
  <c r="D1861" i="169"/>
  <c r="D1862" i="169"/>
  <c r="D1863" i="169"/>
  <c r="D1864" i="169"/>
  <c r="D1865" i="169"/>
  <c r="D1866" i="169"/>
  <c r="D1867" i="169"/>
  <c r="D1868" i="169"/>
  <c r="D1869" i="169"/>
  <c r="D1870" i="169"/>
  <c r="D1871" i="169"/>
  <c r="D1872" i="169"/>
  <c r="D1873" i="169"/>
  <c r="D1874" i="169"/>
  <c r="D1875" i="169"/>
  <c r="D1876" i="169"/>
  <c r="D1877" i="169"/>
  <c r="D1878" i="169"/>
  <c r="D1879" i="169"/>
  <c r="D1880" i="169"/>
  <c r="D1881" i="169"/>
  <c r="D1882" i="169"/>
  <c r="D1883" i="169"/>
  <c r="D1884" i="169"/>
  <c r="D1885" i="169"/>
  <c r="D1886" i="169"/>
  <c r="D1887" i="169"/>
  <c r="D1888" i="169"/>
  <c r="D1889" i="169"/>
  <c r="D1890" i="169"/>
  <c r="D1891" i="169"/>
  <c r="D1892" i="169"/>
  <c r="D1893" i="169"/>
  <c r="D1894" i="169"/>
  <c r="D1895" i="169"/>
  <c r="D1896" i="169"/>
  <c r="D1897" i="169"/>
  <c r="D1898" i="169"/>
  <c r="D1899" i="169"/>
  <c r="D1900" i="169"/>
  <c r="D1901" i="169"/>
  <c r="D1902" i="169"/>
  <c r="D1903" i="169"/>
  <c r="D1904" i="169"/>
  <c r="D1905" i="169"/>
  <c r="D1906" i="169"/>
  <c r="D1907" i="169"/>
  <c r="D1908" i="169"/>
  <c r="D1909" i="169"/>
  <c r="D1910" i="169"/>
  <c r="D1911" i="169"/>
  <c r="D1912" i="169"/>
  <c r="D1913" i="169"/>
  <c r="D1914" i="169"/>
  <c r="D1915" i="169"/>
  <c r="D1916" i="169"/>
  <c r="D1917" i="169"/>
  <c r="D1918" i="169"/>
  <c r="D1919" i="169"/>
  <c r="D1920" i="169"/>
  <c r="D1921" i="169"/>
  <c r="D1922" i="169"/>
  <c r="D1923" i="169"/>
  <c r="D1924" i="169"/>
  <c r="D1925" i="169"/>
  <c r="D1926" i="169"/>
  <c r="D1927" i="169"/>
  <c r="D1928" i="169"/>
  <c r="D1929" i="169"/>
  <c r="D1930" i="169"/>
  <c r="D1931" i="169"/>
  <c r="D1932" i="169"/>
  <c r="D1933" i="169"/>
  <c r="D1934" i="169"/>
  <c r="D1935" i="169"/>
  <c r="D1936" i="169"/>
  <c r="D1937" i="169"/>
  <c r="D1938" i="169"/>
  <c r="D1939" i="169"/>
  <c r="D1940" i="169"/>
  <c r="D1941" i="169"/>
  <c r="D1942" i="169"/>
  <c r="D1943" i="169"/>
  <c r="D1944" i="169"/>
  <c r="D1945" i="169"/>
  <c r="D1946" i="169"/>
  <c r="F111" i="169"/>
  <c r="AA2" i="170"/>
  <c r="AA3" i="170"/>
  <c r="AA4" i="170"/>
  <c r="AA5" i="170"/>
  <c r="AA6" i="170"/>
  <c r="AA7" i="170"/>
  <c r="AA8" i="170"/>
  <c r="AA9" i="170"/>
  <c r="AA10" i="170"/>
  <c r="AA11" i="170"/>
  <c r="AA12" i="170"/>
  <c r="AA13" i="170"/>
  <c r="AA14" i="170"/>
  <c r="AA15" i="170"/>
  <c r="AA16" i="170"/>
  <c r="AA17" i="170"/>
  <c r="AA18" i="170"/>
  <c r="AA19" i="170"/>
  <c r="AA20" i="170"/>
  <c r="AA21" i="170"/>
  <c r="AA22" i="170"/>
  <c r="AA23" i="170"/>
  <c r="AA24" i="170"/>
  <c r="AA25" i="170"/>
  <c r="AA26" i="170"/>
  <c r="AA27" i="170"/>
  <c r="AA28" i="170"/>
  <c r="AA29" i="170"/>
  <c r="AA30" i="170"/>
  <c r="AA31" i="170"/>
  <c r="AA32" i="170"/>
  <c r="AA33" i="170"/>
  <c r="AA34" i="170"/>
  <c r="AA35" i="170"/>
  <c r="AA36" i="170"/>
  <c r="AA37" i="170"/>
  <c r="AA38" i="170"/>
  <c r="AA39" i="170"/>
  <c r="AA40" i="170"/>
  <c r="AA41" i="170"/>
  <c r="AA42" i="170"/>
  <c r="AA43" i="170"/>
  <c r="AA44" i="170"/>
  <c r="AA45" i="170"/>
  <c r="AA46" i="170"/>
  <c r="AA47" i="170"/>
  <c r="AA48" i="170"/>
  <c r="AA49" i="170"/>
  <c r="AA50" i="170"/>
  <c r="AA51" i="170"/>
  <c r="AA52" i="170"/>
  <c r="AA53" i="170"/>
  <c r="AA54" i="170"/>
  <c r="AA55" i="170"/>
  <c r="AA56" i="170"/>
  <c r="AA57" i="170"/>
  <c r="AA58" i="170"/>
  <c r="AA59" i="170"/>
  <c r="AA60" i="170"/>
  <c r="AA61" i="170"/>
  <c r="AA62" i="170"/>
  <c r="AA63" i="170"/>
  <c r="AA64" i="170"/>
  <c r="AA65" i="170"/>
  <c r="AA66" i="170"/>
  <c r="AA67" i="170"/>
  <c r="AA68" i="170"/>
  <c r="AA69" i="170"/>
  <c r="AA70" i="170"/>
  <c r="AA71" i="170"/>
  <c r="AA72" i="170"/>
  <c r="AA73" i="170"/>
  <c r="AA74" i="170"/>
  <c r="AA75" i="170"/>
  <c r="AA76" i="170"/>
  <c r="AA77" i="170"/>
  <c r="AA78" i="170"/>
  <c r="AA79" i="170"/>
  <c r="AA80" i="170"/>
  <c r="AA81" i="170"/>
  <c r="AA82" i="170"/>
  <c r="AA83" i="170"/>
  <c r="AA84" i="170"/>
  <c r="AA85" i="170"/>
  <c r="AA86" i="170"/>
  <c r="AA87" i="170"/>
  <c r="AA88" i="170"/>
  <c r="AA89" i="170"/>
  <c r="AA90" i="170"/>
  <c r="AA91" i="170"/>
  <c r="AA92" i="170"/>
  <c r="AA93" i="170"/>
  <c r="AA94" i="170"/>
  <c r="AA95" i="170"/>
  <c r="AA96" i="170"/>
  <c r="AA97" i="170"/>
  <c r="AA98" i="170"/>
  <c r="AA99" i="170"/>
  <c r="AA100" i="170"/>
  <c r="AA101" i="170"/>
  <c r="AA102" i="170"/>
  <c r="AA103" i="170"/>
  <c r="AA104" i="170"/>
  <c r="AA105" i="170"/>
  <c r="AA106" i="170"/>
  <c r="AA107" i="170"/>
  <c r="AA108" i="170"/>
  <c r="AA109" i="170"/>
  <c r="AA110" i="170"/>
  <c r="AA111" i="170"/>
  <c r="AA112" i="170"/>
  <c r="AA113" i="170"/>
  <c r="AA114" i="170"/>
  <c r="AA115" i="170"/>
  <c r="AA116" i="170"/>
  <c r="AA117" i="170"/>
  <c r="AA118" i="170"/>
  <c r="AA119" i="170"/>
  <c r="AA120" i="170"/>
  <c r="AA121" i="170"/>
  <c r="AA122" i="170"/>
  <c r="AA123" i="170"/>
  <c r="AA124" i="170"/>
  <c r="AA125" i="170"/>
  <c r="AA126" i="170"/>
  <c r="AA127" i="170"/>
  <c r="AA128" i="170"/>
  <c r="AA129" i="170"/>
  <c r="AA130" i="170"/>
  <c r="AA131" i="170"/>
  <c r="AA132" i="170"/>
  <c r="AA133" i="170"/>
  <c r="AA134" i="170"/>
  <c r="AA135" i="170"/>
  <c r="AA136" i="170"/>
  <c r="AA137" i="170"/>
  <c r="AA138" i="170"/>
  <c r="AA139" i="170"/>
  <c r="AA140" i="170"/>
  <c r="AA141" i="170"/>
  <c r="AA142" i="170"/>
  <c r="AA143" i="170"/>
  <c r="AA144" i="170"/>
  <c r="AA145" i="170"/>
  <c r="AA146" i="170"/>
  <c r="AA147" i="170"/>
  <c r="AA148" i="170"/>
  <c r="AA149" i="170"/>
  <c r="AA150" i="170"/>
  <c r="AA151" i="170"/>
  <c r="AA152" i="170"/>
  <c r="AA153" i="170"/>
  <c r="AA154" i="170"/>
  <c r="AA155" i="170"/>
  <c r="AA156" i="170"/>
  <c r="AA157" i="170"/>
  <c r="AA158" i="170"/>
  <c r="AA159" i="170"/>
  <c r="AA160" i="170"/>
  <c r="AA161" i="170"/>
  <c r="AA162" i="170"/>
  <c r="AA163" i="170"/>
  <c r="AA164" i="170"/>
  <c r="AA165" i="170"/>
  <c r="AA166" i="170"/>
  <c r="AA167" i="170"/>
  <c r="AA168" i="170"/>
  <c r="AA169" i="170"/>
  <c r="AA170" i="170"/>
  <c r="AA171" i="170"/>
  <c r="AA172" i="170"/>
  <c r="AA173" i="170"/>
  <c r="AA174" i="170"/>
  <c r="AA175" i="170"/>
  <c r="AA176" i="170"/>
  <c r="AA177" i="170"/>
  <c r="AA178" i="170"/>
  <c r="AA179" i="170"/>
  <c r="AA180" i="170"/>
  <c r="AA181" i="170"/>
  <c r="AA182" i="170"/>
  <c r="AA183" i="170"/>
  <c r="AA184" i="170"/>
  <c r="AA185" i="170"/>
  <c r="AA186" i="170"/>
  <c r="AA187" i="170"/>
  <c r="AA188" i="170"/>
  <c r="AA189" i="170"/>
  <c r="AA190" i="170"/>
  <c r="AA191" i="170"/>
  <c r="AA192" i="170"/>
  <c r="AA193" i="170"/>
  <c r="AA194" i="170"/>
  <c r="AA195" i="170"/>
  <c r="AA196" i="170"/>
  <c r="AA197" i="170"/>
  <c r="AA198" i="170"/>
  <c r="AA199" i="170"/>
  <c r="AA200" i="170"/>
  <c r="AA201" i="170"/>
  <c r="AA202" i="170"/>
  <c r="AA203" i="170"/>
  <c r="AA204" i="170"/>
  <c r="AA205" i="170"/>
  <c r="AA206" i="170"/>
  <c r="AA207" i="170"/>
  <c r="AA208" i="170"/>
  <c r="AA209" i="170"/>
  <c r="AA210" i="170"/>
  <c r="AA211" i="170"/>
  <c r="AA212" i="170"/>
  <c r="AA213" i="170"/>
  <c r="AA214" i="170"/>
  <c r="AA215" i="170"/>
  <c r="AA216" i="170"/>
  <c r="AA217" i="170"/>
  <c r="AA218" i="170"/>
  <c r="AA219" i="170"/>
  <c r="AA220" i="170"/>
  <c r="AA221" i="170"/>
  <c r="AA222" i="170"/>
  <c r="AA223" i="170"/>
  <c r="AA224" i="170"/>
  <c r="AA225" i="170"/>
  <c r="AA226" i="170"/>
  <c r="AA227" i="170"/>
  <c r="AA228" i="170"/>
  <c r="AA229" i="170"/>
  <c r="AA230" i="170"/>
  <c r="AA231" i="170"/>
  <c r="AA232" i="170"/>
  <c r="AA233" i="170"/>
  <c r="AA234" i="170"/>
  <c r="AA235" i="170"/>
  <c r="AA236" i="170"/>
  <c r="AA237" i="170"/>
  <c r="AA238" i="170"/>
  <c r="AA239" i="170"/>
  <c r="AA240" i="170"/>
  <c r="AA241" i="170"/>
  <c r="AA242" i="170"/>
  <c r="AA243" i="170"/>
  <c r="AA244" i="170"/>
  <c r="AA245" i="170"/>
  <c r="AA246" i="170"/>
  <c r="AA247" i="170"/>
  <c r="AA248" i="170"/>
  <c r="AA249" i="170"/>
  <c r="AA250" i="170"/>
  <c r="AA251" i="170"/>
  <c r="AA252" i="170"/>
  <c r="AA418" i="170"/>
  <c r="AA419" i="170"/>
  <c r="AA420" i="170"/>
  <c r="AA421" i="170"/>
  <c r="AA422" i="170"/>
  <c r="AA423" i="170"/>
  <c r="AA424" i="170"/>
  <c r="AA425" i="170"/>
  <c r="AA426" i="170"/>
  <c r="AA427" i="170"/>
  <c r="AA428" i="170"/>
  <c r="AA429" i="170"/>
  <c r="AA430" i="170"/>
  <c r="AA431" i="170"/>
  <c r="AA432" i="170"/>
  <c r="AA433" i="170"/>
  <c r="AA434" i="170"/>
  <c r="AA435" i="170"/>
  <c r="AA436" i="170"/>
  <c r="AA437" i="170"/>
  <c r="AA438" i="170"/>
  <c r="AA439" i="170"/>
  <c r="AA440" i="170"/>
  <c r="AA441" i="170"/>
  <c r="AA442" i="170"/>
  <c r="AA443" i="170"/>
  <c r="AA444" i="170"/>
  <c r="AA445" i="170"/>
  <c r="AA446" i="170"/>
  <c r="AA447" i="170"/>
  <c r="AA448" i="170"/>
  <c r="AA449" i="170"/>
  <c r="AA450" i="170"/>
  <c r="AA451" i="170"/>
  <c r="AA452" i="170"/>
  <c r="AA453" i="170"/>
  <c r="AA454" i="170"/>
  <c r="AA455" i="170"/>
  <c r="AA456" i="170"/>
  <c r="AA457" i="170"/>
  <c r="AA458" i="170"/>
  <c r="AA459" i="170"/>
  <c r="AA460" i="170"/>
  <c r="AA461" i="170"/>
  <c r="AA462" i="170"/>
  <c r="AA463" i="170"/>
  <c r="AA464" i="170"/>
  <c r="AA465" i="170"/>
  <c r="AA466" i="170"/>
  <c r="AA467" i="170"/>
  <c r="AA468" i="170"/>
  <c r="AA469" i="170"/>
  <c r="AA470" i="170"/>
  <c r="AA471" i="170"/>
  <c r="AA472" i="170"/>
  <c r="AA473" i="170"/>
  <c r="AA474" i="170"/>
  <c r="AA475" i="170"/>
  <c r="AA476" i="170"/>
  <c r="AA477" i="170"/>
  <c r="AA478" i="170"/>
  <c r="AA479" i="170"/>
  <c r="AA480" i="170"/>
  <c r="AA481" i="170"/>
  <c r="AA482" i="170"/>
  <c r="AA483" i="170"/>
  <c r="AA484" i="170"/>
  <c r="AA485" i="170"/>
  <c r="AA486" i="170"/>
  <c r="AA487" i="170"/>
  <c r="AA488" i="170"/>
  <c r="AA489" i="170"/>
  <c r="AA490" i="170"/>
  <c r="AA491" i="170"/>
  <c r="AA492" i="170"/>
  <c r="AA493" i="170"/>
  <c r="AA494" i="170"/>
  <c r="AA495" i="170"/>
  <c r="AA496" i="170"/>
  <c r="AA497" i="170"/>
  <c r="AA498" i="170"/>
  <c r="AA499" i="170"/>
  <c r="AA500" i="170"/>
  <c r="AA501" i="170"/>
  <c r="AA502" i="170"/>
  <c r="AA503" i="170"/>
  <c r="AA504" i="170"/>
  <c r="AA505" i="170"/>
  <c r="AA506" i="170"/>
  <c r="AA507" i="170"/>
  <c r="AA508" i="170"/>
  <c r="AA509" i="170"/>
  <c r="AA510" i="170"/>
  <c r="AA511" i="170"/>
  <c r="AA512" i="170"/>
  <c r="AA513" i="170"/>
  <c r="AA514" i="170"/>
  <c r="AA515" i="170"/>
  <c r="AA516" i="170"/>
  <c r="AA517" i="170"/>
  <c r="AA518" i="170"/>
  <c r="AA519" i="170"/>
  <c r="AA520" i="170"/>
  <c r="AA521" i="170"/>
  <c r="AA522" i="170"/>
  <c r="AA523" i="170"/>
  <c r="AA524" i="170"/>
  <c r="AA525" i="170"/>
  <c r="AA526" i="170"/>
  <c r="AA527" i="170"/>
  <c r="AA528" i="170"/>
  <c r="AA529" i="170"/>
  <c r="AA530" i="170"/>
  <c r="AA531" i="170"/>
  <c r="AA532" i="170"/>
  <c r="AA533" i="170"/>
  <c r="AA534" i="170"/>
  <c r="AA535" i="170"/>
  <c r="AA536" i="170"/>
  <c r="AA537" i="170"/>
  <c r="AA538" i="170"/>
  <c r="AA539" i="170"/>
  <c r="AA540" i="170"/>
  <c r="AA541" i="170"/>
  <c r="AA542" i="170"/>
  <c r="AA543" i="170"/>
  <c r="AA544" i="170"/>
  <c r="AA545" i="170"/>
  <c r="AA546" i="170"/>
  <c r="AA547" i="170"/>
  <c r="AA548" i="170"/>
  <c r="AA549" i="170"/>
  <c r="AA550" i="170"/>
  <c r="AA551" i="170"/>
  <c r="AA552" i="170"/>
  <c r="AA553" i="170"/>
  <c r="AA554" i="170"/>
  <c r="AA555" i="170"/>
  <c r="AA556" i="170"/>
  <c r="AA557" i="170"/>
  <c r="AA558" i="170"/>
  <c r="AA559" i="170"/>
  <c r="AA560" i="170"/>
  <c r="AA561" i="170"/>
  <c r="AA562" i="170"/>
  <c r="AA563" i="170"/>
  <c r="AA564" i="170"/>
  <c r="AA565" i="170"/>
  <c r="AA566" i="170"/>
  <c r="AA567" i="170"/>
  <c r="AA568" i="170"/>
  <c r="AA569" i="170"/>
  <c r="AA570" i="170"/>
  <c r="AA571" i="170"/>
  <c r="AA572" i="170"/>
  <c r="AA573" i="170"/>
  <c r="AA574" i="170"/>
  <c r="AA575" i="170"/>
  <c r="AA576" i="170"/>
  <c r="AA577" i="170"/>
  <c r="AA578" i="170"/>
  <c r="AA579" i="170"/>
  <c r="AA580" i="170"/>
  <c r="AA581" i="170"/>
  <c r="AA582" i="170"/>
  <c r="AA583" i="170"/>
  <c r="AA584" i="170"/>
  <c r="AA585" i="170"/>
  <c r="AA586" i="170"/>
  <c r="AA587" i="170"/>
  <c r="AA588" i="170"/>
  <c r="AA589" i="170"/>
  <c r="AA590" i="170"/>
  <c r="AA591" i="170"/>
  <c r="AA592" i="170"/>
  <c r="AA593" i="170"/>
  <c r="AA594" i="170"/>
  <c r="AA595" i="170"/>
  <c r="AA596" i="170"/>
  <c r="AA597" i="170"/>
  <c r="AA598" i="170"/>
  <c r="AA599" i="170"/>
  <c r="AA600" i="170"/>
  <c r="AA601" i="170"/>
  <c r="AA602" i="170"/>
  <c r="AA603" i="170"/>
  <c r="AA604" i="170"/>
  <c r="AA605" i="170"/>
  <c r="AA606" i="170"/>
  <c r="AA607" i="170"/>
  <c r="AA608" i="170"/>
  <c r="AA609" i="170"/>
  <c r="Q100" i="169"/>
  <c r="Q99" i="169"/>
  <c r="Q98" i="169"/>
  <c r="Q97" i="169"/>
  <c r="Q91" i="169"/>
  <c r="Q90" i="169"/>
  <c r="Q89" i="169"/>
  <c r="Q88" i="169"/>
  <c r="Q82" i="169"/>
  <c r="Q81" i="169"/>
  <c r="Q80" i="169"/>
  <c r="Q79" i="169"/>
  <c r="Q73" i="169"/>
  <c r="Q72" i="169"/>
  <c r="Q71" i="169"/>
  <c r="Q70" i="169"/>
  <c r="Q64" i="169"/>
  <c r="Q63" i="169"/>
  <c r="Q62" i="169"/>
  <c r="Q61" i="169"/>
  <c r="Q55" i="169"/>
  <c r="Q54" i="169"/>
  <c r="Q53" i="169"/>
  <c r="Q52" i="169"/>
  <c r="Q46" i="169"/>
  <c r="Q45" i="169"/>
  <c r="Q44" i="169"/>
  <c r="Q43" i="169"/>
  <c r="Q37" i="169"/>
  <c r="Q36" i="169"/>
  <c r="Q35" i="169"/>
  <c r="Q34" i="169"/>
  <c r="Q19" i="169"/>
  <c r="Q18" i="169"/>
  <c r="Q17" i="169"/>
  <c r="Q16" i="169"/>
  <c r="Q26" i="169"/>
  <c r="Q27" i="169"/>
  <c r="Q28" i="169"/>
  <c r="Q25" i="169"/>
  <c r="D867" i="169"/>
  <c r="D868" i="169"/>
  <c r="D869" i="169"/>
  <c r="D870" i="169"/>
  <c r="D871" i="169"/>
  <c r="D872" i="169"/>
  <c r="D873" i="169"/>
  <c r="D874" i="169"/>
  <c r="D875" i="169"/>
  <c r="D876" i="169"/>
  <c r="D877" i="169"/>
  <c r="D878" i="169"/>
  <c r="D879" i="169"/>
  <c r="D880" i="169"/>
  <c r="D881" i="169"/>
  <c r="D882" i="169"/>
  <c r="D883" i="169"/>
  <c r="D884" i="169"/>
  <c r="D885" i="169"/>
  <c r="D886" i="169"/>
  <c r="D887" i="169"/>
  <c r="D888" i="169"/>
  <c r="D889" i="169"/>
  <c r="D890" i="169"/>
  <c r="D891" i="169"/>
  <c r="D892" i="169"/>
  <c r="D893" i="169"/>
  <c r="D894" i="169"/>
  <c r="D895" i="169"/>
  <c r="D896" i="169"/>
  <c r="D897" i="169"/>
  <c r="D898" i="169"/>
  <c r="D899" i="169"/>
  <c r="D900" i="169"/>
  <c r="D901" i="169"/>
  <c r="D902" i="169"/>
  <c r="D903" i="169"/>
  <c r="D904" i="169"/>
  <c r="D905" i="169"/>
  <c r="D906" i="169"/>
  <c r="D907" i="169"/>
  <c r="D908" i="169"/>
  <c r="D909" i="169"/>
  <c r="D910" i="169"/>
  <c r="D911" i="169"/>
  <c r="D912" i="169"/>
  <c r="D913" i="169"/>
  <c r="D914" i="169"/>
  <c r="D915" i="169"/>
  <c r="D916" i="169"/>
  <c r="D917" i="169"/>
  <c r="D918" i="169"/>
  <c r="D919" i="169"/>
  <c r="D920" i="169"/>
  <c r="D921" i="169"/>
  <c r="D922" i="169"/>
  <c r="D923" i="169"/>
  <c r="D924" i="169"/>
  <c r="D925" i="169"/>
  <c r="D926" i="169"/>
  <c r="D927" i="169"/>
  <c r="D928" i="169"/>
  <c r="D929" i="169"/>
  <c r="D930" i="169"/>
  <c r="D931" i="169"/>
  <c r="D932" i="169"/>
  <c r="D933" i="169"/>
  <c r="D934" i="169"/>
  <c r="D935" i="169"/>
  <c r="D936" i="169"/>
  <c r="D937" i="169"/>
  <c r="D938" i="169"/>
  <c r="D939" i="169"/>
  <c r="D940" i="169"/>
  <c r="D941" i="169"/>
  <c r="D942" i="169"/>
  <c r="D943" i="169"/>
  <c r="D944" i="169"/>
  <c r="D945" i="169"/>
  <c r="D946" i="169"/>
  <c r="D947" i="169"/>
  <c r="D948" i="169"/>
  <c r="D949" i="169"/>
  <c r="D950" i="169"/>
  <c r="D951" i="169"/>
  <c r="D952" i="169"/>
  <c r="D953" i="169"/>
  <c r="D954" i="169"/>
  <c r="D955" i="169"/>
  <c r="D956" i="169"/>
  <c r="D957" i="169"/>
  <c r="D958" i="169"/>
  <c r="D959" i="169"/>
  <c r="D960" i="169"/>
  <c r="D961" i="169"/>
  <c r="D962" i="169"/>
  <c r="D963" i="169"/>
  <c r="D964" i="169"/>
  <c r="D965" i="169"/>
  <c r="D966" i="169"/>
  <c r="D967" i="169"/>
  <c r="D968" i="169"/>
  <c r="D969" i="169"/>
  <c r="D970" i="169"/>
  <c r="D971" i="169"/>
  <c r="D972" i="169"/>
  <c r="D973" i="169"/>
  <c r="D974" i="169"/>
  <c r="D975" i="169"/>
  <c r="D976" i="169"/>
  <c r="D977" i="169"/>
  <c r="D978" i="169"/>
  <c r="D979" i="169"/>
  <c r="D980" i="169"/>
  <c r="D981" i="169"/>
  <c r="D982" i="169"/>
  <c r="D983" i="169"/>
  <c r="D984" i="169"/>
  <c r="D985" i="169"/>
  <c r="D986" i="169"/>
  <c r="D987" i="169"/>
  <c r="D988" i="169"/>
  <c r="D989" i="169"/>
  <c r="D990" i="169"/>
  <c r="D991" i="169"/>
  <c r="D992" i="169"/>
  <c r="D993" i="169"/>
  <c r="D994" i="169"/>
  <c r="D995" i="169"/>
  <c r="D996" i="169"/>
  <c r="D997" i="169"/>
  <c r="D998" i="169"/>
  <c r="D999" i="169"/>
  <c r="D1000" i="169"/>
  <c r="D1001" i="169"/>
  <c r="D1002" i="169"/>
  <c r="D1003" i="169"/>
  <c r="D1004" i="169"/>
  <c r="D1005" i="169"/>
  <c r="D1006" i="169"/>
  <c r="D1007" i="169"/>
  <c r="D1008" i="169"/>
  <c r="D1009" i="169"/>
  <c r="D1010" i="169"/>
  <c r="D1011" i="169"/>
  <c r="D1012" i="169"/>
  <c r="D1013" i="169"/>
  <c r="D1014" i="169"/>
  <c r="D1015" i="169"/>
  <c r="D1016" i="169"/>
  <c r="D1017" i="169"/>
  <c r="D1018" i="169"/>
  <c r="D1019" i="169"/>
  <c r="D1020" i="169"/>
  <c r="D1021" i="169"/>
  <c r="D1022" i="169"/>
  <c r="D1023" i="169"/>
  <c r="D1024" i="169"/>
  <c r="D1025" i="169"/>
  <c r="D1026" i="169"/>
  <c r="D1027" i="169"/>
  <c r="D1028" i="169"/>
  <c r="D1029" i="169"/>
  <c r="D1030" i="169"/>
  <c r="D1031" i="169"/>
  <c r="D1032" i="169"/>
  <c r="D1033" i="169"/>
  <c r="D1034" i="169"/>
  <c r="D1035" i="169"/>
  <c r="D1036" i="169"/>
  <c r="D1037" i="169"/>
  <c r="D1038" i="169"/>
  <c r="D1039" i="169"/>
  <c r="D1040" i="169"/>
  <c r="D1041" i="169"/>
  <c r="D1042" i="169"/>
  <c r="D1043" i="169"/>
  <c r="D1044" i="169"/>
  <c r="D1045" i="169"/>
  <c r="D1046" i="169"/>
  <c r="D1047" i="169"/>
  <c r="D1048" i="169"/>
  <c r="D1049" i="169"/>
  <c r="D1050" i="169"/>
  <c r="D1051" i="169"/>
  <c r="D1052" i="169"/>
  <c r="D1053" i="169"/>
  <c r="D1054" i="169"/>
  <c r="D1055" i="169"/>
  <c r="D1056" i="169"/>
  <c r="D1057" i="169"/>
  <c r="D1058" i="169"/>
  <c r="D1059" i="169"/>
  <c r="D1060" i="169"/>
  <c r="D1061" i="169"/>
  <c r="D1062" i="169"/>
  <c r="D1063" i="169"/>
  <c r="D1064" i="169"/>
  <c r="D1065" i="169"/>
  <c r="D1066" i="169"/>
  <c r="D1067" i="169"/>
  <c r="D1068" i="169"/>
  <c r="D1069" i="169"/>
  <c r="D1070" i="169"/>
  <c r="D1071" i="169"/>
  <c r="D1072" i="169"/>
  <c r="D1073" i="169"/>
  <c r="D1074" i="169"/>
  <c r="D1075" i="169"/>
  <c r="D1076" i="169"/>
  <c r="D1077" i="169"/>
  <c r="D1078" i="169"/>
  <c r="D1079" i="169"/>
  <c r="D1080" i="169"/>
  <c r="D1081" i="169"/>
  <c r="D1082" i="169"/>
  <c r="D1083" i="169"/>
  <c r="D1084" i="169"/>
  <c r="D1085" i="169"/>
  <c r="D1086" i="169"/>
  <c r="D1087" i="169"/>
  <c r="D1088" i="169"/>
  <c r="D1089" i="169"/>
  <c r="D1090" i="169"/>
  <c r="D1091" i="169"/>
  <c r="D1092" i="169"/>
  <c r="D1093" i="169"/>
  <c r="D1094" i="169"/>
  <c r="D1095" i="169"/>
  <c r="D1096" i="169"/>
  <c r="D1097" i="169"/>
  <c r="D1098" i="169"/>
  <c r="D1099" i="169"/>
  <c r="D1100" i="169"/>
  <c r="D1101" i="169"/>
  <c r="D1102" i="169"/>
  <c r="D1103" i="169"/>
  <c r="D1104" i="169"/>
  <c r="D1105" i="169"/>
  <c r="D1106" i="169"/>
  <c r="D1107" i="169"/>
  <c r="D1108" i="169"/>
  <c r="D1109" i="169"/>
  <c r="D1110" i="169"/>
  <c r="D1111" i="169"/>
  <c r="D1112" i="169"/>
  <c r="D1113" i="169"/>
  <c r="D1114" i="169"/>
  <c r="D1115" i="169"/>
  <c r="D1116" i="169"/>
  <c r="D1117" i="169"/>
  <c r="D1118" i="169"/>
  <c r="D1119" i="169"/>
  <c r="D1120" i="169"/>
  <c r="D1121" i="169"/>
  <c r="D1122" i="169"/>
  <c r="D1123" i="169"/>
  <c r="D1124" i="169"/>
  <c r="D1125" i="169"/>
  <c r="D1126" i="169"/>
  <c r="D1127" i="169"/>
  <c r="D1128" i="169"/>
  <c r="D1129" i="169"/>
  <c r="D1130" i="169"/>
  <c r="D1131" i="169"/>
  <c r="D1132" i="169"/>
  <c r="D1133" i="169"/>
  <c r="D1134" i="169"/>
  <c r="D1135" i="169"/>
  <c r="D1136" i="169"/>
  <c r="D1137" i="169"/>
  <c r="D1138" i="169"/>
  <c r="D1139" i="169"/>
  <c r="D1140" i="169"/>
  <c r="D1141" i="169"/>
  <c r="D1142" i="169"/>
  <c r="D1143" i="169"/>
  <c r="D1144" i="169"/>
  <c r="D1145" i="169"/>
  <c r="D1146" i="169"/>
  <c r="D1147" i="169"/>
  <c r="D1148" i="169"/>
  <c r="D1149" i="169"/>
  <c r="D1150" i="169"/>
  <c r="D1151" i="169"/>
  <c r="D1152" i="169"/>
  <c r="D1153" i="169"/>
  <c r="D1154" i="169"/>
  <c r="D1155" i="169"/>
  <c r="D1156" i="169"/>
  <c r="D1157" i="169"/>
  <c r="D1158" i="169"/>
  <c r="D1159" i="169"/>
  <c r="D1160" i="169"/>
  <c r="D1161" i="169"/>
  <c r="D1162" i="169"/>
  <c r="D1163" i="169"/>
  <c r="D1164" i="169"/>
  <c r="D1165" i="169"/>
  <c r="D1166" i="169"/>
  <c r="D1167" i="169"/>
  <c r="D1168" i="169"/>
  <c r="D1169" i="169"/>
  <c r="D1170" i="169"/>
  <c r="D1171" i="169"/>
  <c r="D1172" i="169"/>
  <c r="D1173" i="169"/>
  <c r="D1174" i="169"/>
  <c r="D1175" i="169"/>
  <c r="D1176" i="169"/>
  <c r="D1177" i="169"/>
  <c r="D1178" i="169"/>
  <c r="D1179" i="169"/>
  <c r="D1180" i="169"/>
  <c r="D1181" i="169"/>
  <c r="D1182" i="169"/>
  <c r="D1183" i="169"/>
  <c r="D1184" i="169"/>
  <c r="D1185" i="169"/>
  <c r="D1186" i="169"/>
  <c r="D1187" i="169"/>
  <c r="D1188" i="169"/>
  <c r="D1189" i="169"/>
  <c r="D1190" i="169"/>
  <c r="D1191" i="169"/>
  <c r="D1192" i="169"/>
  <c r="D1193" i="169"/>
  <c r="D1194" i="169"/>
  <c r="D1195" i="169"/>
  <c r="D1196" i="169"/>
  <c r="D1197" i="169"/>
  <c r="D1198" i="169"/>
  <c r="D1199" i="169"/>
  <c r="D1200" i="169"/>
  <c r="D1201" i="169"/>
  <c r="D1202" i="169"/>
  <c r="D1203" i="169"/>
  <c r="D1204" i="169"/>
  <c r="D1205" i="169"/>
  <c r="D1206" i="169"/>
  <c r="D1207" i="169"/>
  <c r="D1208" i="169"/>
  <c r="D1209" i="169"/>
  <c r="D1210" i="169"/>
  <c r="D1211" i="169"/>
  <c r="D1212" i="169"/>
  <c r="D1213" i="169"/>
  <c r="D1214" i="169"/>
  <c r="D1215" i="169"/>
  <c r="D1216" i="169"/>
  <c r="D1217" i="169"/>
  <c r="D1218" i="169"/>
  <c r="D1219" i="169"/>
  <c r="D1220" i="169"/>
  <c r="D1221" i="169"/>
  <c r="D1222" i="169"/>
  <c r="D1223" i="169"/>
  <c r="D1224" i="169"/>
  <c r="D1225" i="169"/>
  <c r="D1226" i="169"/>
  <c r="D1227" i="169"/>
  <c r="D1228" i="169"/>
  <c r="D1229" i="169"/>
  <c r="D1230" i="169"/>
  <c r="D1231" i="169"/>
  <c r="D1232" i="169"/>
  <c r="D1233" i="169"/>
  <c r="D1234" i="169"/>
  <c r="D1235" i="169"/>
  <c r="D1236" i="169"/>
  <c r="D1237" i="169"/>
  <c r="D1238" i="169"/>
  <c r="D1239" i="169"/>
  <c r="D1240" i="169"/>
  <c r="D1241" i="169"/>
  <c r="D1242" i="169"/>
  <c r="D1243" i="169"/>
  <c r="D1244" i="169"/>
  <c r="D1245" i="169"/>
  <c r="D1246" i="169"/>
  <c r="D1247" i="169"/>
  <c r="D1248" i="169"/>
  <c r="D1249" i="169"/>
  <c r="D1250" i="169"/>
  <c r="D1251" i="169"/>
  <c r="D1252" i="169"/>
  <c r="D1253" i="169"/>
  <c r="D1254" i="169"/>
  <c r="D1255" i="169"/>
  <c r="D1256" i="169"/>
  <c r="D1257" i="169"/>
  <c r="D1258" i="169"/>
  <c r="D1259" i="169"/>
  <c r="D1260" i="169"/>
  <c r="D1261" i="169"/>
  <c r="D1262" i="169"/>
  <c r="D1263" i="169"/>
  <c r="D1264" i="169"/>
  <c r="D1265" i="169"/>
  <c r="D1266" i="169"/>
  <c r="D1267" i="169"/>
  <c r="D1268" i="169"/>
  <c r="D1269" i="169"/>
  <c r="D1270" i="169"/>
  <c r="D1271" i="169"/>
  <c r="D1272" i="169"/>
  <c r="D1273" i="169"/>
  <c r="D1274" i="169"/>
  <c r="D1275" i="169"/>
  <c r="D1276" i="169"/>
  <c r="D1277" i="169"/>
  <c r="D1278" i="169"/>
  <c r="D1279" i="169"/>
  <c r="D1280" i="169"/>
  <c r="D1281" i="169"/>
  <c r="D1282" i="169"/>
  <c r="D1283" i="169"/>
  <c r="D1284" i="169"/>
  <c r="D1285" i="169"/>
  <c r="D1286" i="169"/>
  <c r="D1287" i="169"/>
  <c r="D1288" i="169"/>
  <c r="D1289" i="169"/>
  <c r="D1290" i="169"/>
  <c r="D1291" i="169"/>
  <c r="D1292" i="169"/>
  <c r="D1293" i="169"/>
  <c r="D1294" i="169"/>
  <c r="D1295" i="169"/>
  <c r="D1296" i="169"/>
  <c r="D1297" i="169"/>
  <c r="D1298" i="169"/>
  <c r="D469" i="169"/>
  <c r="D470" i="169"/>
  <c r="D471" i="169"/>
  <c r="D472" i="169"/>
  <c r="D473" i="169"/>
  <c r="D474" i="169"/>
  <c r="D475" i="169"/>
  <c r="D476" i="169"/>
  <c r="D477" i="169"/>
  <c r="D478" i="169"/>
  <c r="D479" i="169"/>
  <c r="D480" i="169"/>
  <c r="D481" i="169"/>
  <c r="D482" i="169"/>
  <c r="D483" i="169"/>
  <c r="D484" i="169"/>
  <c r="D485" i="169"/>
  <c r="D486" i="169"/>
  <c r="D487" i="169"/>
  <c r="D488" i="169"/>
  <c r="D489" i="169"/>
  <c r="D490" i="169"/>
  <c r="D491" i="169"/>
  <c r="D492" i="169"/>
  <c r="D493" i="169"/>
  <c r="D494" i="169"/>
  <c r="D495" i="169"/>
  <c r="D496" i="169"/>
  <c r="D497" i="169"/>
  <c r="D498" i="169"/>
  <c r="D499" i="169"/>
  <c r="D500" i="169"/>
  <c r="D501" i="169"/>
  <c r="D502" i="169"/>
  <c r="D503" i="169"/>
  <c r="D504" i="169"/>
  <c r="D505" i="169"/>
  <c r="D506" i="169"/>
  <c r="D507" i="169"/>
  <c r="D508" i="169"/>
  <c r="D509" i="169"/>
  <c r="D510" i="169"/>
  <c r="D511" i="169"/>
  <c r="D512" i="169"/>
  <c r="D513" i="169"/>
  <c r="D514" i="169"/>
  <c r="D515" i="169"/>
  <c r="D516" i="169"/>
  <c r="D517" i="169"/>
  <c r="D518" i="169"/>
  <c r="D519" i="169"/>
  <c r="D520" i="169"/>
  <c r="D521" i="169"/>
  <c r="D522" i="169"/>
  <c r="D523" i="169"/>
  <c r="D524" i="169"/>
  <c r="D525" i="169"/>
  <c r="D526" i="169"/>
  <c r="D527" i="169"/>
  <c r="D528" i="169"/>
  <c r="D529" i="169"/>
  <c r="D530" i="169"/>
  <c r="D531" i="169"/>
  <c r="D532" i="169"/>
  <c r="D533" i="169"/>
  <c r="D534" i="169"/>
  <c r="D535" i="169"/>
  <c r="D536" i="169"/>
  <c r="D537" i="169"/>
  <c r="D538" i="169"/>
  <c r="D539" i="169"/>
  <c r="D540" i="169"/>
  <c r="D541" i="169"/>
  <c r="D542" i="169"/>
  <c r="D543" i="169"/>
  <c r="D544" i="169"/>
  <c r="D545" i="169"/>
  <c r="D546" i="169"/>
  <c r="D547" i="169"/>
  <c r="D548" i="169"/>
  <c r="D549" i="169"/>
  <c r="D550" i="169"/>
  <c r="D551" i="169"/>
  <c r="D552" i="169"/>
  <c r="D553" i="169"/>
  <c r="D554" i="169"/>
  <c r="D555" i="169"/>
  <c r="D556" i="169"/>
  <c r="D557" i="169"/>
  <c r="D558" i="169"/>
  <c r="D559" i="169"/>
  <c r="D560" i="169"/>
  <c r="D561" i="169"/>
  <c r="D562" i="169"/>
  <c r="D563" i="169"/>
  <c r="D564" i="169"/>
  <c r="D565" i="169"/>
  <c r="D566" i="169"/>
  <c r="D567" i="169"/>
  <c r="D568" i="169"/>
  <c r="D569" i="169"/>
  <c r="D570" i="169"/>
  <c r="D571" i="169"/>
  <c r="D572" i="169"/>
  <c r="D573" i="169"/>
  <c r="D574" i="169"/>
  <c r="D575" i="169"/>
  <c r="D576" i="169"/>
  <c r="D577" i="169"/>
  <c r="D578" i="169"/>
  <c r="D579" i="169"/>
  <c r="D580" i="169"/>
  <c r="D581" i="169"/>
  <c r="D582" i="169"/>
  <c r="D583" i="169"/>
  <c r="D584" i="169"/>
  <c r="D585" i="169"/>
  <c r="D586" i="169"/>
  <c r="D587" i="169"/>
  <c r="D588" i="169"/>
  <c r="D589" i="169"/>
  <c r="D590" i="169"/>
  <c r="D591" i="169"/>
  <c r="D592" i="169"/>
  <c r="D593" i="169"/>
  <c r="D594" i="169"/>
  <c r="D595" i="169"/>
  <c r="D596" i="169"/>
  <c r="D597" i="169"/>
  <c r="D598" i="169"/>
  <c r="D599" i="169"/>
  <c r="D600" i="169"/>
  <c r="D601" i="169"/>
  <c r="D602" i="169"/>
  <c r="D603" i="169"/>
  <c r="D604" i="169"/>
  <c r="D605" i="169"/>
  <c r="D606" i="169"/>
  <c r="D607" i="169"/>
  <c r="D608" i="169"/>
  <c r="D609" i="169"/>
  <c r="D610" i="169"/>
  <c r="D611" i="169"/>
  <c r="D612" i="169"/>
  <c r="D613" i="169"/>
  <c r="D614" i="169"/>
  <c r="D615" i="169"/>
  <c r="D616" i="169"/>
  <c r="D617" i="169"/>
  <c r="D618" i="169"/>
  <c r="D619" i="169"/>
  <c r="D620" i="169"/>
  <c r="D621" i="169"/>
  <c r="D622" i="169"/>
  <c r="D623" i="169"/>
  <c r="D624" i="169"/>
  <c r="D625" i="169"/>
  <c r="D626" i="169"/>
  <c r="D627" i="169"/>
  <c r="D628" i="169"/>
  <c r="D629" i="169"/>
  <c r="D630" i="169"/>
  <c r="D631" i="169"/>
  <c r="D632" i="169"/>
  <c r="D633" i="169"/>
  <c r="D634" i="169"/>
  <c r="D635" i="169"/>
  <c r="D636" i="169"/>
  <c r="D637" i="169"/>
  <c r="D638" i="169"/>
  <c r="D639" i="169"/>
  <c r="D640" i="169"/>
  <c r="D641" i="169"/>
  <c r="D642" i="169"/>
  <c r="D643" i="169"/>
  <c r="D644" i="169"/>
  <c r="D645" i="169"/>
  <c r="D646" i="169"/>
  <c r="D647" i="169"/>
  <c r="D648" i="169"/>
  <c r="D649" i="169"/>
  <c r="D650" i="169"/>
  <c r="D651" i="169"/>
  <c r="D652" i="169"/>
  <c r="D653" i="169"/>
  <c r="D654" i="169"/>
  <c r="D655" i="169"/>
  <c r="D656" i="169"/>
  <c r="D657" i="169"/>
  <c r="D658" i="169"/>
  <c r="D659" i="169"/>
  <c r="D660" i="169"/>
  <c r="D661" i="169"/>
  <c r="D662" i="169"/>
  <c r="D663" i="169"/>
  <c r="D664" i="169"/>
  <c r="D665" i="169"/>
  <c r="D666" i="169"/>
  <c r="D667" i="169"/>
  <c r="D668" i="169"/>
  <c r="D669" i="169"/>
  <c r="D670" i="169"/>
  <c r="D671" i="169"/>
  <c r="D672" i="169"/>
  <c r="D673" i="169"/>
  <c r="D674" i="169"/>
  <c r="D675" i="169"/>
  <c r="D676" i="169"/>
  <c r="D677" i="169"/>
  <c r="D678" i="169"/>
  <c r="D679" i="169"/>
  <c r="D680" i="169"/>
  <c r="D681" i="169"/>
  <c r="D682" i="169"/>
  <c r="D683" i="169"/>
  <c r="D684" i="169"/>
  <c r="D685" i="169"/>
  <c r="D686" i="169"/>
  <c r="D687" i="169"/>
  <c r="D688" i="169"/>
  <c r="D689" i="169"/>
  <c r="D690" i="169"/>
  <c r="D691" i="169"/>
  <c r="D692" i="169"/>
  <c r="D693" i="169"/>
  <c r="D694" i="169"/>
  <c r="D695" i="169"/>
  <c r="D696" i="169"/>
  <c r="D697" i="169"/>
  <c r="D698" i="169"/>
  <c r="D699" i="169"/>
  <c r="D700" i="169"/>
  <c r="D701" i="169"/>
  <c r="D702" i="169"/>
  <c r="D703" i="169"/>
  <c r="D704" i="169"/>
  <c r="D705" i="169"/>
  <c r="D706" i="169"/>
  <c r="D707" i="169"/>
  <c r="D708" i="169"/>
  <c r="D709" i="169"/>
  <c r="D710" i="169"/>
  <c r="D711" i="169"/>
  <c r="D712" i="169"/>
  <c r="D713" i="169"/>
  <c r="D714" i="169"/>
  <c r="D715" i="169"/>
  <c r="D716" i="169"/>
  <c r="D717" i="169"/>
  <c r="D718" i="169"/>
  <c r="D719" i="169"/>
  <c r="D720" i="169"/>
  <c r="D721" i="169"/>
  <c r="D722" i="169"/>
  <c r="D723" i="169"/>
  <c r="D724" i="169"/>
  <c r="D725" i="169"/>
  <c r="D726" i="169"/>
  <c r="D727" i="169"/>
  <c r="D728" i="169"/>
  <c r="D729" i="169"/>
  <c r="D730" i="169"/>
  <c r="D731" i="169"/>
  <c r="D732" i="169"/>
  <c r="D733" i="169"/>
  <c r="D734" i="169"/>
  <c r="D735" i="169"/>
  <c r="D736" i="169"/>
  <c r="D737" i="169"/>
  <c r="D738" i="169"/>
  <c r="D739" i="169"/>
  <c r="D740" i="169"/>
  <c r="D741" i="169"/>
  <c r="D742" i="169"/>
  <c r="D743" i="169"/>
  <c r="D744" i="169"/>
  <c r="D745" i="169"/>
  <c r="D746" i="169"/>
  <c r="D747" i="169"/>
  <c r="D748" i="169"/>
  <c r="D749" i="169"/>
  <c r="D750" i="169"/>
  <c r="D751" i="169"/>
  <c r="D752" i="169"/>
  <c r="D753" i="169"/>
  <c r="D754" i="169"/>
  <c r="D755" i="169"/>
  <c r="D756" i="169"/>
  <c r="D757" i="169"/>
  <c r="D758" i="169"/>
  <c r="D759" i="169"/>
  <c r="D760" i="169"/>
  <c r="D761" i="169"/>
  <c r="D762" i="169"/>
  <c r="D763" i="169"/>
  <c r="D764" i="169"/>
  <c r="D765" i="169"/>
  <c r="D766" i="169"/>
  <c r="D767" i="169"/>
  <c r="D768" i="169"/>
  <c r="D769" i="169"/>
  <c r="D770" i="169"/>
  <c r="D771" i="169"/>
  <c r="D772" i="169"/>
  <c r="D773" i="169"/>
  <c r="D774" i="169"/>
  <c r="D775" i="169"/>
  <c r="D776" i="169"/>
  <c r="D777" i="169"/>
  <c r="D778" i="169"/>
  <c r="D779" i="169"/>
  <c r="D780" i="169"/>
  <c r="D781" i="169"/>
  <c r="D782" i="169"/>
  <c r="D783" i="169"/>
  <c r="D784" i="169"/>
  <c r="D785" i="169"/>
  <c r="D786" i="169"/>
  <c r="D787" i="169"/>
  <c r="D788" i="169"/>
  <c r="D789" i="169"/>
  <c r="D790" i="169"/>
  <c r="D791" i="169"/>
  <c r="D792" i="169"/>
  <c r="D793" i="169"/>
  <c r="D794" i="169"/>
  <c r="D795" i="169"/>
  <c r="D796" i="169"/>
  <c r="D797" i="169"/>
  <c r="D798" i="169"/>
  <c r="D799" i="169"/>
  <c r="D800" i="169"/>
  <c r="D801" i="169"/>
  <c r="D802" i="169"/>
  <c r="D803" i="169"/>
  <c r="D804" i="169"/>
  <c r="D805" i="169"/>
  <c r="D806" i="169"/>
  <c r="D807" i="169"/>
  <c r="D808" i="169"/>
  <c r="D809" i="169"/>
  <c r="D810" i="169"/>
  <c r="D811" i="169"/>
  <c r="D812" i="169"/>
  <c r="D813" i="169"/>
  <c r="D814" i="169"/>
  <c r="D815" i="169"/>
  <c r="D816" i="169"/>
  <c r="D817" i="169"/>
  <c r="D818" i="169"/>
  <c r="D819" i="169"/>
  <c r="D820" i="169"/>
  <c r="D821" i="169"/>
  <c r="D822" i="169"/>
  <c r="D823" i="169"/>
  <c r="D824" i="169"/>
  <c r="D825" i="169"/>
  <c r="D826" i="169"/>
  <c r="D827" i="169"/>
  <c r="D828" i="169"/>
  <c r="D829" i="169"/>
  <c r="D830" i="169"/>
  <c r="D831" i="169"/>
  <c r="D832" i="169"/>
  <c r="D833" i="169"/>
  <c r="D834" i="169"/>
  <c r="D835" i="169"/>
  <c r="D836" i="169"/>
  <c r="D837" i="169"/>
  <c r="D838" i="169"/>
  <c r="D839" i="169"/>
  <c r="D840" i="169"/>
  <c r="D841" i="169"/>
  <c r="D842" i="169"/>
  <c r="D843" i="169"/>
  <c r="D844" i="169"/>
  <c r="D845" i="169"/>
  <c r="D846" i="169"/>
  <c r="D847" i="169"/>
  <c r="D848" i="169"/>
  <c r="D849" i="169"/>
  <c r="D850" i="169"/>
  <c r="D851" i="169"/>
  <c r="D852" i="169"/>
  <c r="D853" i="169"/>
  <c r="D854" i="169"/>
  <c r="D855" i="169"/>
  <c r="D856" i="169"/>
  <c r="D857" i="169"/>
  <c r="D858" i="169"/>
  <c r="D859" i="169"/>
  <c r="D860" i="169"/>
  <c r="D861" i="169"/>
  <c r="D862" i="169"/>
  <c r="D863" i="169"/>
  <c r="D864" i="169"/>
  <c r="D865" i="169"/>
  <c r="D866" i="169"/>
  <c r="D3" i="169"/>
  <c r="D4" i="169"/>
  <c r="D5" i="169"/>
  <c r="D6" i="169"/>
  <c r="D7" i="169"/>
  <c r="D8" i="169"/>
  <c r="D9" i="169"/>
  <c r="D10" i="169"/>
  <c r="D11" i="169"/>
  <c r="D12" i="169"/>
  <c r="D13" i="169"/>
  <c r="D14" i="169"/>
  <c r="D15" i="169"/>
  <c r="D16" i="169"/>
  <c r="D17" i="169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D34" i="169"/>
  <c r="D35" i="169"/>
  <c r="D36" i="169"/>
  <c r="D37" i="169"/>
  <c r="D38" i="169"/>
  <c r="D39" i="169"/>
  <c r="D40" i="169"/>
  <c r="D41" i="169"/>
  <c r="D42" i="169"/>
  <c r="D43" i="169"/>
  <c r="D44" i="169"/>
  <c r="D45" i="169"/>
  <c r="D46" i="169"/>
  <c r="D47" i="169"/>
  <c r="D48" i="169"/>
  <c r="D49" i="169"/>
  <c r="D50" i="169"/>
  <c r="D51" i="169"/>
  <c r="D52" i="169"/>
  <c r="D53" i="169"/>
  <c r="D54" i="169"/>
  <c r="D55" i="169"/>
  <c r="D56" i="169"/>
  <c r="D57" i="169"/>
  <c r="D58" i="169"/>
  <c r="D59" i="169"/>
  <c r="D60" i="169"/>
  <c r="D61" i="169"/>
  <c r="D62" i="169"/>
  <c r="D63" i="169"/>
  <c r="D64" i="169"/>
  <c r="D65" i="169"/>
  <c r="D66" i="169"/>
  <c r="D67" i="169"/>
  <c r="D68" i="169"/>
  <c r="D69" i="169"/>
  <c r="D70" i="169"/>
  <c r="D71" i="169"/>
  <c r="D72" i="169"/>
  <c r="D73" i="169"/>
  <c r="D74" i="169"/>
  <c r="D75" i="169"/>
  <c r="D76" i="169"/>
  <c r="D77" i="169"/>
  <c r="D78" i="169"/>
  <c r="D79" i="169"/>
  <c r="D80" i="169"/>
  <c r="D81" i="169"/>
  <c r="D82" i="169"/>
  <c r="D83" i="169"/>
  <c r="D84" i="169"/>
  <c r="D85" i="169"/>
  <c r="D86" i="169"/>
  <c r="D87" i="169"/>
  <c r="D88" i="169"/>
  <c r="D89" i="169"/>
  <c r="D90" i="169"/>
  <c r="D91" i="169"/>
  <c r="D92" i="169"/>
  <c r="D93" i="169"/>
  <c r="D94" i="169"/>
  <c r="D95" i="169"/>
  <c r="D96" i="169"/>
  <c r="D97" i="169"/>
  <c r="D98" i="169"/>
  <c r="D99" i="169"/>
  <c r="D100" i="169"/>
  <c r="D101" i="169"/>
  <c r="D102" i="169"/>
  <c r="D103" i="169"/>
  <c r="D104" i="169"/>
  <c r="D105" i="169"/>
  <c r="D106" i="169"/>
  <c r="D107" i="169"/>
  <c r="D108" i="169"/>
  <c r="D109" i="169"/>
  <c r="D111" i="169"/>
  <c r="D112" i="169"/>
  <c r="D113" i="169"/>
  <c r="D114" i="169"/>
  <c r="D115" i="169"/>
  <c r="D116" i="169"/>
  <c r="D117" i="169"/>
  <c r="D118" i="169"/>
  <c r="D119" i="169"/>
  <c r="D120" i="169"/>
  <c r="D121" i="169"/>
  <c r="D122" i="169"/>
  <c r="D123" i="169"/>
  <c r="D124" i="169"/>
  <c r="D125" i="169"/>
  <c r="D126" i="169"/>
  <c r="D127" i="169"/>
  <c r="D128" i="169"/>
  <c r="D129" i="169"/>
  <c r="D130" i="169"/>
  <c r="D131" i="169"/>
  <c r="D132" i="169"/>
  <c r="D133" i="169"/>
  <c r="D134" i="169"/>
  <c r="D135" i="169"/>
  <c r="D136" i="169"/>
  <c r="D137" i="169"/>
  <c r="D138" i="169"/>
  <c r="D139" i="169"/>
  <c r="D140" i="169"/>
  <c r="D141" i="169"/>
  <c r="D142" i="169"/>
  <c r="D143" i="169"/>
  <c r="D144" i="169"/>
  <c r="D145" i="169"/>
  <c r="D146" i="169"/>
  <c r="D147" i="169"/>
  <c r="D148" i="169"/>
  <c r="D149" i="169"/>
  <c r="D150" i="169"/>
  <c r="D151" i="169"/>
  <c r="D152" i="169"/>
  <c r="D153" i="169"/>
  <c r="D154" i="169"/>
  <c r="D155" i="169"/>
  <c r="D156" i="169"/>
  <c r="D157" i="169"/>
  <c r="D158" i="169"/>
  <c r="D159" i="169"/>
  <c r="D160" i="169"/>
  <c r="D161" i="169"/>
  <c r="D162" i="169"/>
  <c r="D163" i="169"/>
  <c r="D164" i="169"/>
  <c r="D165" i="169"/>
  <c r="D166" i="169"/>
  <c r="D167" i="169"/>
  <c r="D168" i="169"/>
  <c r="D169" i="169"/>
  <c r="D170" i="169"/>
  <c r="D171" i="169"/>
  <c r="D172" i="169"/>
  <c r="D173" i="169"/>
  <c r="D174" i="169"/>
  <c r="D175" i="169"/>
  <c r="D176" i="169"/>
  <c r="D177" i="169"/>
  <c r="D178" i="169"/>
  <c r="D179" i="169"/>
  <c r="D180" i="169"/>
  <c r="D181" i="169"/>
  <c r="D182" i="169"/>
  <c r="D183" i="169"/>
  <c r="D184" i="169"/>
  <c r="D185" i="169"/>
  <c r="D186" i="169"/>
  <c r="D187" i="169"/>
  <c r="D188" i="169"/>
  <c r="D189" i="169"/>
  <c r="D190" i="169"/>
  <c r="D191" i="169"/>
  <c r="D192" i="169"/>
  <c r="D193" i="169"/>
  <c r="D194" i="169"/>
  <c r="D195" i="169"/>
  <c r="D196" i="169"/>
  <c r="D197" i="169"/>
  <c r="D198" i="169"/>
  <c r="D199" i="169"/>
  <c r="D200" i="169"/>
  <c r="D201" i="169"/>
  <c r="D202" i="169"/>
  <c r="D203" i="169"/>
  <c r="D204" i="169"/>
  <c r="D205" i="169"/>
  <c r="D206" i="169"/>
  <c r="D207" i="169"/>
  <c r="D208" i="169"/>
  <c r="D209" i="169"/>
  <c r="D210" i="169"/>
  <c r="D211" i="169"/>
  <c r="D212" i="169"/>
  <c r="D213" i="169"/>
  <c r="D214" i="169"/>
  <c r="D215" i="169"/>
  <c r="D216" i="169"/>
  <c r="D217" i="169"/>
  <c r="D218" i="169"/>
  <c r="D219" i="169"/>
  <c r="D220" i="169"/>
  <c r="D221" i="169"/>
  <c r="D222" i="169"/>
  <c r="D223" i="169"/>
  <c r="D224" i="169"/>
  <c r="D225" i="169"/>
  <c r="D226" i="169"/>
  <c r="D227" i="169"/>
  <c r="D228" i="169"/>
  <c r="D229" i="169"/>
  <c r="D230" i="169"/>
  <c r="D231" i="169"/>
  <c r="D232" i="169"/>
  <c r="D233" i="169"/>
  <c r="D234" i="169"/>
  <c r="D235" i="169"/>
  <c r="D236" i="169"/>
  <c r="D237" i="169"/>
  <c r="D238" i="169"/>
  <c r="D239" i="169"/>
  <c r="D240" i="169"/>
  <c r="D241" i="169"/>
  <c r="D242" i="169"/>
  <c r="D243" i="169"/>
  <c r="D244" i="169"/>
  <c r="D245" i="169"/>
  <c r="D246" i="169"/>
  <c r="D247" i="169"/>
  <c r="D248" i="169"/>
  <c r="D249" i="169"/>
  <c r="D250" i="169"/>
  <c r="D251" i="169"/>
  <c r="D252" i="169"/>
  <c r="D253" i="169"/>
  <c r="D254" i="169"/>
  <c r="D255" i="169"/>
  <c r="D256" i="169"/>
  <c r="D257" i="169"/>
  <c r="D258" i="169"/>
  <c r="D259" i="169"/>
  <c r="D260" i="169"/>
  <c r="D261" i="169"/>
  <c r="D262" i="169"/>
  <c r="D263" i="169"/>
  <c r="D264" i="169"/>
  <c r="D265" i="169"/>
  <c r="D266" i="169"/>
  <c r="D267" i="169"/>
  <c r="D268" i="169"/>
  <c r="D269" i="169"/>
  <c r="D270" i="169"/>
  <c r="D271" i="169"/>
  <c r="D272" i="169"/>
  <c r="D273" i="169"/>
  <c r="D274" i="169"/>
  <c r="D275" i="169"/>
  <c r="D276" i="169"/>
  <c r="D277" i="169"/>
  <c r="D278" i="169"/>
  <c r="D279" i="169"/>
  <c r="D280" i="169"/>
  <c r="D281" i="169"/>
  <c r="D282" i="169"/>
  <c r="D283" i="169"/>
  <c r="D284" i="169"/>
  <c r="D285" i="169"/>
  <c r="D286" i="169"/>
  <c r="D287" i="169"/>
  <c r="D288" i="169"/>
  <c r="D289" i="169"/>
  <c r="D290" i="169"/>
  <c r="D291" i="169"/>
  <c r="D292" i="169"/>
  <c r="D293" i="169"/>
  <c r="D294" i="169"/>
  <c r="D295" i="169"/>
  <c r="D296" i="169"/>
  <c r="D297" i="169"/>
  <c r="D298" i="169"/>
  <c r="D299" i="169"/>
  <c r="D300" i="169"/>
  <c r="D301" i="169"/>
  <c r="D302" i="169"/>
  <c r="D303" i="169"/>
  <c r="D304" i="169"/>
  <c r="D305" i="169"/>
  <c r="D306" i="169"/>
  <c r="D307" i="169"/>
  <c r="D308" i="169"/>
  <c r="D309" i="169"/>
  <c r="D310" i="169"/>
  <c r="D311" i="169"/>
  <c r="D312" i="169"/>
  <c r="D313" i="169"/>
  <c r="D314" i="169"/>
  <c r="D315" i="169"/>
  <c r="D316" i="169"/>
  <c r="D317" i="169"/>
  <c r="D318" i="169"/>
  <c r="D319" i="169"/>
  <c r="D320" i="169"/>
  <c r="D321" i="169"/>
  <c r="D322" i="169"/>
  <c r="D323" i="169"/>
  <c r="D324" i="169"/>
  <c r="D325" i="169"/>
  <c r="D326" i="169"/>
  <c r="D327" i="169"/>
  <c r="D328" i="169"/>
  <c r="D329" i="169"/>
  <c r="D330" i="169"/>
  <c r="D331" i="169"/>
  <c r="D332" i="169"/>
  <c r="D333" i="169"/>
  <c r="D334" i="169"/>
  <c r="D335" i="169"/>
  <c r="D336" i="169"/>
  <c r="D337" i="169"/>
  <c r="D338" i="169"/>
  <c r="D339" i="169"/>
  <c r="D340" i="169"/>
  <c r="D341" i="169"/>
  <c r="D342" i="169"/>
  <c r="D343" i="169"/>
  <c r="D344" i="169"/>
  <c r="D345" i="169"/>
  <c r="D346" i="169"/>
  <c r="D347" i="169"/>
  <c r="D348" i="169"/>
  <c r="D349" i="169"/>
  <c r="D350" i="169"/>
  <c r="D351" i="169"/>
  <c r="D352" i="169"/>
  <c r="D353" i="169"/>
  <c r="D354" i="169"/>
  <c r="D355" i="169"/>
  <c r="D356" i="169"/>
  <c r="D357" i="169"/>
  <c r="D358" i="169"/>
  <c r="D359" i="169"/>
  <c r="D360" i="169"/>
  <c r="D361" i="169"/>
  <c r="D362" i="169"/>
  <c r="D363" i="169"/>
  <c r="D364" i="169"/>
  <c r="D365" i="169"/>
  <c r="D366" i="169"/>
  <c r="D367" i="169"/>
  <c r="D368" i="169"/>
  <c r="D369" i="169"/>
  <c r="D370" i="169"/>
  <c r="D371" i="169"/>
  <c r="D372" i="169"/>
  <c r="D373" i="169"/>
  <c r="D374" i="169"/>
  <c r="D375" i="169"/>
  <c r="D376" i="169"/>
  <c r="D377" i="169"/>
  <c r="D378" i="169"/>
  <c r="D379" i="169"/>
  <c r="D380" i="169"/>
  <c r="D381" i="169"/>
  <c r="D382" i="169"/>
  <c r="D383" i="169"/>
  <c r="D384" i="169"/>
  <c r="D385" i="169"/>
  <c r="D386" i="169"/>
  <c r="D387" i="169"/>
  <c r="D388" i="169"/>
  <c r="D389" i="169"/>
  <c r="D390" i="169"/>
  <c r="D391" i="169"/>
  <c r="D392" i="169"/>
  <c r="D393" i="169"/>
  <c r="D394" i="169"/>
  <c r="D395" i="169"/>
  <c r="D396" i="169"/>
  <c r="D397" i="169"/>
  <c r="D398" i="169"/>
  <c r="D399" i="169"/>
  <c r="D400" i="169"/>
  <c r="D401" i="169"/>
  <c r="D402" i="169"/>
  <c r="D403" i="169"/>
  <c r="D404" i="169"/>
  <c r="D405" i="169"/>
  <c r="D406" i="169"/>
  <c r="D407" i="169"/>
  <c r="D408" i="169"/>
  <c r="D409" i="169"/>
  <c r="D410" i="169"/>
  <c r="D411" i="169"/>
  <c r="D412" i="169"/>
  <c r="D413" i="169"/>
  <c r="D414" i="169"/>
  <c r="D415" i="169"/>
  <c r="D416" i="169"/>
  <c r="D417" i="169"/>
  <c r="D418" i="169"/>
  <c r="D419" i="169"/>
  <c r="D420" i="169"/>
  <c r="D421" i="169"/>
  <c r="D422" i="169"/>
  <c r="D423" i="169"/>
  <c r="D424" i="169"/>
  <c r="D425" i="169"/>
  <c r="D426" i="169"/>
  <c r="D427" i="169"/>
  <c r="D428" i="169"/>
  <c r="D429" i="169"/>
  <c r="D430" i="169"/>
  <c r="D431" i="169"/>
  <c r="D432" i="169"/>
  <c r="D433" i="169"/>
  <c r="D434" i="169"/>
  <c r="D435" i="169"/>
  <c r="D436" i="169"/>
  <c r="D437" i="169"/>
  <c r="D438" i="169"/>
  <c r="D439" i="169"/>
  <c r="D440" i="169"/>
  <c r="D441" i="169"/>
  <c r="D442" i="169"/>
  <c r="D443" i="169"/>
  <c r="D444" i="169"/>
  <c r="D445" i="169"/>
  <c r="D446" i="169"/>
  <c r="D447" i="169"/>
  <c r="D448" i="169"/>
  <c r="D449" i="169"/>
  <c r="D450" i="169"/>
  <c r="D451" i="169"/>
  <c r="D452" i="169"/>
  <c r="D453" i="169"/>
  <c r="D454" i="169"/>
  <c r="D455" i="169"/>
  <c r="D456" i="169"/>
  <c r="D457" i="169"/>
  <c r="D458" i="169"/>
  <c r="D459" i="169"/>
  <c r="D460" i="169"/>
  <c r="D461" i="169"/>
  <c r="D462" i="169"/>
  <c r="D463" i="169"/>
  <c r="D464" i="169"/>
  <c r="D465" i="169"/>
  <c r="D466" i="169"/>
  <c r="D467" i="169"/>
  <c r="D468" i="169"/>
  <c r="V589" i="170"/>
  <c r="N608" i="170"/>
  <c r="Q605" i="170"/>
  <c r="Q606" i="170" s="1"/>
  <c r="Q607" i="170" s="1"/>
  <c r="M605" i="170"/>
  <c r="N603" i="170"/>
  <c r="M602" i="170"/>
  <c r="Q601" i="170"/>
  <c r="Q602" i="170" s="1"/>
  <c r="N599" i="170"/>
  <c r="M599" i="170"/>
  <c r="Q596" i="170"/>
  <c r="Q597" i="170" s="1"/>
  <c r="Q598" i="170" s="1"/>
  <c r="O596" i="170"/>
  <c r="N594" i="170"/>
  <c r="O593" i="170"/>
  <c r="Q592" i="170"/>
  <c r="Q593" i="170" s="1"/>
  <c r="Q591" i="170"/>
  <c r="O590" i="170"/>
  <c r="N589" i="170"/>
  <c r="Q587" i="170"/>
  <c r="Q588" i="170" s="1"/>
  <c r="N585" i="170"/>
  <c r="Q584" i="170"/>
  <c r="Q582" i="170"/>
  <c r="O581" i="170"/>
  <c r="N580" i="170"/>
  <c r="Q579" i="170"/>
  <c r="O578" i="170"/>
  <c r="N576" i="170"/>
  <c r="O575" i="170"/>
  <c r="Q574" i="170"/>
  <c r="Q575" i="170" s="1"/>
  <c r="N572" i="170"/>
  <c r="Q569" i="170"/>
  <c r="Q570" i="170" s="1"/>
  <c r="Q571" i="170" s="1"/>
  <c r="N567" i="170"/>
  <c r="Q566" i="170"/>
  <c r="Q565" i="170"/>
  <c r="O563" i="170"/>
  <c r="N563" i="170"/>
  <c r="Q560" i="170"/>
  <c r="N558" i="170"/>
  <c r="M557" i="170"/>
  <c r="N554" i="170"/>
  <c r="Q553" i="170"/>
  <c r="N550" i="170"/>
  <c r="Q549" i="170"/>
  <c r="M547" i="170"/>
  <c r="N545" i="170"/>
  <c r="Q544" i="170"/>
  <c r="N541" i="170"/>
  <c r="Q540" i="170"/>
  <c r="Q539" i="170"/>
  <c r="O537" i="170"/>
  <c r="N536" i="170"/>
  <c r="Q534" i="170"/>
  <c r="Q535" i="170" s="1"/>
  <c r="N532" i="170"/>
  <c r="O531" i="170"/>
  <c r="N530" i="170"/>
  <c r="M526" i="170"/>
  <c r="N525" i="170"/>
  <c r="O522" i="170"/>
  <c r="O518" i="170"/>
  <c r="N516" i="170"/>
  <c r="M515" i="170"/>
  <c r="N512" i="170"/>
  <c r="O511" i="170"/>
  <c r="O507" i="170"/>
  <c r="N505" i="170"/>
  <c r="M504" i="170"/>
  <c r="M500" i="170"/>
  <c r="M496" i="170"/>
  <c r="N495" i="170"/>
  <c r="O492" i="170"/>
  <c r="O488" i="170"/>
  <c r="N488" i="170"/>
  <c r="N482" i="170"/>
  <c r="O481" i="170"/>
  <c r="N478" i="170"/>
  <c r="M478" i="170"/>
  <c r="M474" i="170"/>
  <c r="N471" i="170"/>
  <c r="O470" i="170"/>
  <c r="O466" i="170"/>
  <c r="N465" i="170"/>
  <c r="M463" i="170"/>
  <c r="M459" i="170"/>
  <c r="N458" i="170"/>
  <c r="O455" i="170"/>
  <c r="O451" i="170"/>
  <c r="N448" i="170"/>
  <c r="M448" i="170"/>
  <c r="M444" i="170"/>
  <c r="N442" i="170"/>
  <c r="O440" i="170"/>
  <c r="O436" i="170"/>
  <c r="N435" i="170"/>
  <c r="M433" i="170"/>
  <c r="N429" i="170"/>
  <c r="O425" i="170"/>
  <c r="N422" i="170"/>
  <c r="M422" i="170"/>
  <c r="N418" i="170"/>
  <c r="M414" i="170"/>
  <c r="N413" i="170"/>
  <c r="O410" i="170"/>
  <c r="O406" i="170"/>
  <c r="N404" i="170"/>
  <c r="M403" i="170"/>
  <c r="N400" i="170"/>
  <c r="O399" i="170"/>
  <c r="O395" i="170"/>
  <c r="N393" i="170"/>
  <c r="M392" i="170"/>
  <c r="M384" i="170"/>
  <c r="N383" i="170"/>
  <c r="O376" i="170"/>
  <c r="N376" i="170"/>
  <c r="N370" i="170"/>
  <c r="N366" i="170"/>
  <c r="N359" i="170"/>
  <c r="N353" i="170"/>
  <c r="N346" i="170"/>
  <c r="N336" i="170"/>
  <c r="N330" i="170"/>
  <c r="N323" i="170"/>
  <c r="N317" i="170"/>
  <c r="N310" i="170"/>
  <c r="N306" i="170"/>
  <c r="N301" i="170"/>
  <c r="N292" i="170"/>
  <c r="N288" i="170"/>
  <c r="N281" i="170"/>
  <c r="N271" i="170"/>
  <c r="N264" i="170"/>
  <c r="N258" i="170"/>
  <c r="N254" i="170"/>
  <c r="N247" i="170"/>
  <c r="M247" i="170"/>
  <c r="O246" i="170"/>
  <c r="O242" i="170"/>
  <c r="N241" i="170"/>
  <c r="O239" i="170"/>
  <c r="M239" i="170"/>
  <c r="M235" i="170"/>
  <c r="N234" i="170"/>
  <c r="M232" i="170"/>
  <c r="O231" i="170"/>
  <c r="O227" i="170"/>
  <c r="N224" i="170"/>
  <c r="M224" i="170"/>
  <c r="N218" i="170"/>
  <c r="M217" i="170"/>
  <c r="O216" i="170"/>
  <c r="M213" i="170"/>
  <c r="N211" i="170"/>
  <c r="O209" i="170"/>
  <c r="M209" i="170"/>
  <c r="O205" i="170"/>
  <c r="N205" i="170"/>
  <c r="M202" i="170"/>
  <c r="O201" i="170"/>
  <c r="N198" i="170"/>
  <c r="M198" i="170"/>
  <c r="O194" i="170"/>
  <c r="N194" i="170"/>
  <c r="Z194" i="170"/>
  <c r="Z2" i="170"/>
  <c r="Z3" i="170"/>
  <c r="Z4" i="170"/>
  <c r="Z5" i="170"/>
  <c r="Z6" i="170"/>
  <c r="Z7" i="170"/>
  <c r="Z8" i="170"/>
  <c r="Z9" i="170"/>
  <c r="Z10" i="170"/>
  <c r="Z11" i="170"/>
  <c r="Z12" i="170"/>
  <c r="Z13" i="170"/>
  <c r="Z14" i="170"/>
  <c r="Z15" i="170"/>
  <c r="Z16" i="170"/>
  <c r="Z17" i="170"/>
  <c r="Z18" i="170"/>
  <c r="Z19" i="170"/>
  <c r="Z20" i="170"/>
  <c r="Z21" i="170"/>
  <c r="Z22" i="170"/>
  <c r="Z23" i="170"/>
  <c r="Z24" i="170"/>
  <c r="Z25" i="170"/>
  <c r="Z26" i="170"/>
  <c r="Z27" i="170"/>
  <c r="Z28" i="170"/>
  <c r="Z29" i="170"/>
  <c r="Z30" i="170"/>
  <c r="Z31" i="170"/>
  <c r="Z32" i="170"/>
  <c r="Z33" i="170"/>
  <c r="Z34" i="170"/>
  <c r="Z35" i="170"/>
  <c r="Z36" i="170"/>
  <c r="Z37" i="170"/>
  <c r="Z38" i="170"/>
  <c r="Z39" i="170"/>
  <c r="Z40" i="170"/>
  <c r="Z41" i="170"/>
  <c r="Z42" i="170"/>
  <c r="Z43" i="170"/>
  <c r="Z44" i="170"/>
  <c r="Z45" i="170"/>
  <c r="Z46" i="170"/>
  <c r="Z47" i="170"/>
  <c r="Z48" i="170"/>
  <c r="Z49" i="170"/>
  <c r="Z50" i="170"/>
  <c r="Z51" i="170"/>
  <c r="Z52" i="170"/>
  <c r="Z53" i="170"/>
  <c r="Z54" i="170"/>
  <c r="Z55" i="170"/>
  <c r="Z56" i="170"/>
  <c r="Z57" i="170"/>
  <c r="Z58" i="170"/>
  <c r="Z59" i="170"/>
  <c r="Z60" i="170"/>
  <c r="Z61" i="170"/>
  <c r="Z62" i="170"/>
  <c r="Z63" i="170"/>
  <c r="Z64" i="170"/>
  <c r="Z65" i="170"/>
  <c r="Z66" i="170"/>
  <c r="Z67" i="170"/>
  <c r="Z68" i="170"/>
  <c r="Z69" i="170"/>
  <c r="Z70" i="170"/>
  <c r="Z71" i="170"/>
  <c r="Z72" i="170"/>
  <c r="Z73" i="170"/>
  <c r="Z74" i="170"/>
  <c r="Z75" i="170"/>
  <c r="Z76" i="170"/>
  <c r="Z77" i="170"/>
  <c r="Z78" i="170"/>
  <c r="Z79" i="170"/>
  <c r="Z80" i="170"/>
  <c r="Z81" i="170"/>
  <c r="Z82" i="170"/>
  <c r="Z83" i="170"/>
  <c r="Z84" i="170"/>
  <c r="Z85" i="170"/>
  <c r="Z86" i="170"/>
  <c r="Z87" i="170"/>
  <c r="Z88" i="170"/>
  <c r="Z89" i="170"/>
  <c r="Z90" i="170"/>
  <c r="Z91" i="170"/>
  <c r="Z92" i="170"/>
  <c r="Z93" i="170"/>
  <c r="Z94" i="170"/>
  <c r="Z95" i="170"/>
  <c r="Z96" i="170"/>
  <c r="Z97" i="170"/>
  <c r="Z98" i="170"/>
  <c r="Z99" i="170"/>
  <c r="Z100" i="170"/>
  <c r="Z101" i="170"/>
  <c r="Z102" i="170"/>
  <c r="Z103" i="170"/>
  <c r="Z104" i="170"/>
  <c r="Z105" i="170"/>
  <c r="Z106" i="170"/>
  <c r="Z107" i="170"/>
  <c r="Z108" i="170"/>
  <c r="Z109" i="170"/>
  <c r="Z110" i="170"/>
  <c r="Z111" i="170"/>
  <c r="Z112" i="170"/>
  <c r="Z113" i="170"/>
  <c r="Z114" i="170"/>
  <c r="Z115" i="170"/>
  <c r="Z116" i="170"/>
  <c r="Z117" i="170"/>
  <c r="Z118" i="170"/>
  <c r="Z119" i="170"/>
  <c r="Z120" i="170"/>
  <c r="Z121" i="170"/>
  <c r="Z122" i="170"/>
  <c r="Z123" i="170"/>
  <c r="Z124" i="170"/>
  <c r="Z125" i="170"/>
  <c r="Z126" i="170"/>
  <c r="Z127" i="170"/>
  <c r="Z128" i="170"/>
  <c r="Z129" i="170"/>
  <c r="Z130" i="170"/>
  <c r="Z131" i="170"/>
  <c r="Z132" i="170"/>
  <c r="Z133" i="170"/>
  <c r="Z134" i="170"/>
  <c r="Z135" i="170"/>
  <c r="Z136" i="170"/>
  <c r="Z137" i="170"/>
  <c r="Z138" i="170"/>
  <c r="Z139" i="170"/>
  <c r="Z140" i="170"/>
  <c r="Z141" i="170"/>
  <c r="Z142" i="170"/>
  <c r="Z143" i="170"/>
  <c r="Z144" i="170"/>
  <c r="Z145" i="170"/>
  <c r="Z146" i="170"/>
  <c r="Z147" i="170"/>
  <c r="Z148" i="170"/>
  <c r="Z149" i="170"/>
  <c r="Z150" i="170"/>
  <c r="Z151" i="170"/>
  <c r="Z152" i="170"/>
  <c r="Z153" i="170"/>
  <c r="Z154" i="170"/>
  <c r="Z155" i="170"/>
  <c r="Z156" i="170"/>
  <c r="Z157" i="170"/>
  <c r="Z158" i="170"/>
  <c r="Z159" i="170"/>
  <c r="Z160" i="170"/>
  <c r="Z161" i="170"/>
  <c r="Z162" i="170"/>
  <c r="Z163" i="170"/>
  <c r="Z164" i="170"/>
  <c r="Z165" i="170"/>
  <c r="Z166" i="170"/>
  <c r="Z167" i="170"/>
  <c r="Z168" i="170"/>
  <c r="Z169" i="170"/>
  <c r="Z170" i="170"/>
  <c r="Z171" i="170"/>
  <c r="Z172" i="170"/>
  <c r="Z173" i="170"/>
  <c r="Z174" i="170"/>
  <c r="Z175" i="170"/>
  <c r="Z176" i="170"/>
  <c r="Z177" i="170"/>
  <c r="Z178" i="170"/>
  <c r="Z179" i="170"/>
  <c r="Z180" i="170"/>
  <c r="Z181" i="170"/>
  <c r="Z182" i="170"/>
  <c r="Z183" i="170"/>
  <c r="Z184" i="170"/>
  <c r="Z185" i="170"/>
  <c r="Z186" i="170"/>
  <c r="Z187" i="170"/>
  <c r="Z188" i="170"/>
  <c r="Z189" i="170"/>
  <c r="Z190" i="170"/>
  <c r="Z191" i="170"/>
  <c r="Z192" i="170"/>
  <c r="Z193" i="170"/>
  <c r="Z199" i="170"/>
  <c r="Z200" i="170"/>
  <c r="Z207" i="170"/>
  <c r="Z214" i="170"/>
  <c r="Z216" i="170"/>
  <c r="Z220" i="170"/>
  <c r="Z224" i="170"/>
  <c r="Z226" i="170"/>
  <c r="Z229" i="170"/>
  <c r="Z231" i="170"/>
  <c r="Z232" i="170"/>
  <c r="Z238" i="170"/>
  <c r="Z239" i="170"/>
  <c r="Z240" i="170"/>
  <c r="Z245" i="170"/>
  <c r="Z247" i="170"/>
  <c r="Z248" i="170"/>
  <c r="Z424" i="170"/>
  <c r="Z425" i="170"/>
  <c r="Z431" i="170"/>
  <c r="Z433" i="170"/>
  <c r="Z438" i="170"/>
  <c r="Z444" i="170"/>
  <c r="Z449" i="170"/>
  <c r="Z450" i="170"/>
  <c r="Z453" i="170"/>
  <c r="Z456" i="170"/>
  <c r="Z457" i="170"/>
  <c r="Z462" i="170"/>
  <c r="Z465" i="170"/>
  <c r="Z469" i="170"/>
  <c r="Z473" i="170"/>
  <c r="Z476" i="170"/>
  <c r="Z481" i="170"/>
  <c r="Z484" i="170"/>
  <c r="Z491" i="170"/>
  <c r="Z497" i="170"/>
  <c r="Z500" i="170"/>
  <c r="Z503" i="170"/>
  <c r="Z505" i="170"/>
  <c r="Z510" i="170"/>
  <c r="Z513" i="170"/>
  <c r="Z518" i="170"/>
  <c r="Z521" i="170"/>
  <c r="Z523" i="170"/>
  <c r="Z529" i="170"/>
  <c r="Z533" i="170"/>
  <c r="Z541" i="170"/>
  <c r="Z549" i="170"/>
  <c r="Z557" i="170"/>
  <c r="Z565" i="170"/>
  <c r="Z573" i="170"/>
  <c r="Z581" i="170"/>
  <c r="Z589" i="170"/>
  <c r="Z605" i="170"/>
  <c r="W2" i="170"/>
  <c r="W3" i="170"/>
  <c r="W4" i="170"/>
  <c r="W5" i="170"/>
  <c r="W6" i="170"/>
  <c r="W7" i="170"/>
  <c r="W8" i="170"/>
  <c r="W9" i="170"/>
  <c r="W10" i="170"/>
  <c r="W11" i="170"/>
  <c r="W12" i="170"/>
  <c r="W13" i="170"/>
  <c r="W14" i="170"/>
  <c r="W15" i="170"/>
  <c r="W16" i="170"/>
  <c r="W17" i="170"/>
  <c r="W18" i="170"/>
  <c r="W19" i="170"/>
  <c r="W20" i="170"/>
  <c r="W21" i="170"/>
  <c r="W22" i="170"/>
  <c r="W23" i="170"/>
  <c r="W24" i="170"/>
  <c r="W25" i="170"/>
  <c r="W26" i="170"/>
  <c r="W27" i="170"/>
  <c r="W28" i="170"/>
  <c r="W29" i="170"/>
  <c r="W30" i="170"/>
  <c r="W31" i="170"/>
  <c r="W32" i="170"/>
  <c r="W33" i="170"/>
  <c r="W34" i="170"/>
  <c r="W35" i="170"/>
  <c r="W36" i="170"/>
  <c r="W37" i="170"/>
  <c r="W38" i="170"/>
  <c r="W39" i="170"/>
  <c r="W40" i="170"/>
  <c r="W41" i="170"/>
  <c r="W42" i="170"/>
  <c r="W43" i="170"/>
  <c r="W44" i="170"/>
  <c r="W45" i="170"/>
  <c r="W46" i="170"/>
  <c r="W47" i="170"/>
  <c r="W48" i="170"/>
  <c r="W49" i="170"/>
  <c r="W50" i="170"/>
  <c r="W51" i="170"/>
  <c r="W52" i="170"/>
  <c r="W53" i="170"/>
  <c r="W54" i="170"/>
  <c r="W55" i="170"/>
  <c r="W56" i="170"/>
  <c r="W57" i="170"/>
  <c r="W58" i="170"/>
  <c r="W59" i="170"/>
  <c r="W60" i="170"/>
  <c r="W61" i="170"/>
  <c r="W62" i="170"/>
  <c r="W63" i="170"/>
  <c r="W64" i="170"/>
  <c r="W65" i="170"/>
  <c r="W66" i="170"/>
  <c r="W67" i="170"/>
  <c r="W68" i="170"/>
  <c r="W69" i="170"/>
  <c r="W70" i="170"/>
  <c r="W71" i="170"/>
  <c r="W72" i="170"/>
  <c r="W73" i="170"/>
  <c r="W74" i="170"/>
  <c r="W75" i="170"/>
  <c r="W76" i="170"/>
  <c r="W77" i="170"/>
  <c r="W78" i="170"/>
  <c r="W79" i="170"/>
  <c r="W80" i="170"/>
  <c r="W81" i="170"/>
  <c r="W82" i="170"/>
  <c r="W83" i="170"/>
  <c r="W84" i="170"/>
  <c r="W85" i="170"/>
  <c r="W86" i="170"/>
  <c r="W87" i="170"/>
  <c r="W88" i="170"/>
  <c r="W89" i="170"/>
  <c r="W90" i="170"/>
  <c r="W91" i="170"/>
  <c r="W92" i="170"/>
  <c r="W93" i="170"/>
  <c r="W94" i="170"/>
  <c r="W95" i="170"/>
  <c r="W96" i="170"/>
  <c r="W97" i="170"/>
  <c r="W98" i="170"/>
  <c r="W99" i="170"/>
  <c r="W100" i="170"/>
  <c r="W101" i="170"/>
  <c r="W102" i="170"/>
  <c r="W103" i="170"/>
  <c r="W104" i="170"/>
  <c r="W105" i="170"/>
  <c r="W106" i="170"/>
  <c r="W107" i="170"/>
  <c r="W108" i="170"/>
  <c r="W109" i="170"/>
  <c r="W110" i="170"/>
  <c r="W111" i="170"/>
  <c r="W112" i="170"/>
  <c r="W113" i="170"/>
  <c r="W114" i="170"/>
  <c r="W115" i="170"/>
  <c r="W116" i="170"/>
  <c r="W117" i="170"/>
  <c r="W118" i="170"/>
  <c r="W119" i="170"/>
  <c r="W120" i="170"/>
  <c r="W121" i="170"/>
  <c r="W122" i="170"/>
  <c r="W123" i="170"/>
  <c r="W124" i="170"/>
  <c r="W125" i="170"/>
  <c r="W126" i="170"/>
  <c r="W127" i="170"/>
  <c r="W128" i="170"/>
  <c r="W129" i="170"/>
  <c r="W130" i="170"/>
  <c r="W131" i="170"/>
  <c r="W132" i="170"/>
  <c r="W133" i="170"/>
  <c r="W134" i="170"/>
  <c r="W135" i="170"/>
  <c r="W136" i="170"/>
  <c r="W137" i="170"/>
  <c r="W138" i="170"/>
  <c r="W139" i="170"/>
  <c r="W140" i="170"/>
  <c r="W141" i="170"/>
  <c r="W142" i="170"/>
  <c r="W143" i="170"/>
  <c r="W144" i="170"/>
  <c r="W145" i="170"/>
  <c r="W146" i="170"/>
  <c r="W147" i="170"/>
  <c r="W148" i="170"/>
  <c r="W149" i="170"/>
  <c r="W150" i="170"/>
  <c r="W151" i="170"/>
  <c r="W152" i="170"/>
  <c r="W153" i="170"/>
  <c r="W154" i="170"/>
  <c r="W155" i="170"/>
  <c r="W156" i="170"/>
  <c r="W157" i="170"/>
  <c r="W158" i="170"/>
  <c r="W159" i="170"/>
  <c r="W160" i="170"/>
  <c r="W161" i="170"/>
  <c r="W162" i="170"/>
  <c r="W163" i="170"/>
  <c r="W164" i="170"/>
  <c r="W165" i="170"/>
  <c r="W166" i="170"/>
  <c r="W167" i="170"/>
  <c r="W168" i="170"/>
  <c r="W169" i="170"/>
  <c r="W170" i="170"/>
  <c r="W171" i="170"/>
  <c r="W172" i="170"/>
  <c r="W173" i="170"/>
  <c r="W174" i="170"/>
  <c r="W175" i="170"/>
  <c r="W176" i="170"/>
  <c r="W177" i="170"/>
  <c r="W178" i="170"/>
  <c r="W179" i="170"/>
  <c r="W180" i="170"/>
  <c r="W181" i="170"/>
  <c r="W182" i="170"/>
  <c r="W183" i="170"/>
  <c r="W184" i="170"/>
  <c r="W185" i="170"/>
  <c r="W186" i="170"/>
  <c r="W187" i="170"/>
  <c r="W188" i="170"/>
  <c r="W189" i="170"/>
  <c r="W190" i="170"/>
  <c r="W191" i="170"/>
  <c r="W192" i="170"/>
  <c r="W193" i="170"/>
  <c r="W194" i="170"/>
  <c r="W199" i="170"/>
  <c r="W200" i="170"/>
  <c r="W207" i="170"/>
  <c r="W214" i="170"/>
  <c r="W216" i="170"/>
  <c r="W220" i="170"/>
  <c r="W224" i="170"/>
  <c r="W226" i="170"/>
  <c r="W229" i="170"/>
  <c r="W231" i="170"/>
  <c r="W232" i="170"/>
  <c r="W238" i="170"/>
  <c r="W239" i="170"/>
  <c r="W240" i="170"/>
  <c r="W245" i="170"/>
  <c r="W247" i="170"/>
  <c r="W248" i="170"/>
  <c r="W418" i="170"/>
  <c r="W424" i="170"/>
  <c r="W426" i="170"/>
  <c r="W431" i="170"/>
  <c r="W438" i="170"/>
  <c r="W442" i="170"/>
  <c r="W444" i="170"/>
  <c r="W450" i="170"/>
  <c r="W453" i="170"/>
  <c r="W456" i="170"/>
  <c r="W458" i="170"/>
  <c r="W462" i="170"/>
  <c r="W466" i="170"/>
  <c r="W469" i="170"/>
  <c r="W474" i="170"/>
  <c r="W476" i="170"/>
  <c r="W484" i="170"/>
  <c r="W490" i="170"/>
  <c r="W491" i="170"/>
  <c r="W497" i="170"/>
  <c r="W498" i="170"/>
  <c r="W500" i="170"/>
  <c r="W503" i="170"/>
  <c r="W506" i="170"/>
  <c r="W510" i="170"/>
  <c r="W514" i="170"/>
  <c r="W518" i="170"/>
  <c r="W522" i="170"/>
  <c r="W523" i="170"/>
  <c r="W537" i="170"/>
  <c r="W545" i="170"/>
  <c r="W553" i="170"/>
  <c r="W561" i="170"/>
  <c r="W569" i="170"/>
  <c r="W577" i="170"/>
  <c r="W585" i="170"/>
  <c r="W593" i="170"/>
  <c r="W601" i="170"/>
  <c r="W609" i="170"/>
  <c r="R99" i="170"/>
  <c r="R104" i="170"/>
  <c r="R105" i="170"/>
  <c r="R86" i="170"/>
  <c r="R87" i="170"/>
  <c r="R88" i="170"/>
  <c r="R89" i="170"/>
  <c r="R90" i="170"/>
  <c r="R91" i="170"/>
  <c r="R92" i="170"/>
  <c r="R93" i="170"/>
  <c r="R94" i="170"/>
  <c r="R95" i="170"/>
  <c r="R96" i="170"/>
  <c r="R97" i="170"/>
  <c r="R98" i="170"/>
  <c r="R100" i="170"/>
  <c r="R101" i="170"/>
  <c r="R102" i="170"/>
  <c r="R103" i="170"/>
  <c r="R106" i="170"/>
  <c r="R107" i="170"/>
  <c r="R108" i="170"/>
  <c r="R109" i="170"/>
  <c r="R110" i="170"/>
  <c r="R111" i="170"/>
  <c r="R112" i="170"/>
  <c r="R113" i="170"/>
  <c r="R114" i="170"/>
  <c r="D71" i="170"/>
  <c r="V61" i="170"/>
  <c r="R39" i="170"/>
  <c r="R20" i="170"/>
  <c r="R21" i="170"/>
  <c r="R22" i="170"/>
  <c r="R23" i="170"/>
  <c r="R24" i="170"/>
  <c r="R25" i="170"/>
  <c r="R26" i="170"/>
  <c r="R27" i="170"/>
  <c r="R28" i="170"/>
  <c r="R29" i="170"/>
  <c r="R30" i="170"/>
  <c r="R31" i="170"/>
  <c r="R32" i="170"/>
  <c r="R33" i="170"/>
  <c r="R34" i="170"/>
  <c r="R35" i="170"/>
  <c r="R36" i="170"/>
  <c r="R37" i="170"/>
  <c r="R38" i="170"/>
  <c r="R43" i="170"/>
  <c r="R44" i="170"/>
  <c r="R46" i="170"/>
  <c r="R16" i="170"/>
  <c r="D18" i="170"/>
  <c r="D21" i="170"/>
  <c r="R40" i="170"/>
  <c r="D41" i="170"/>
  <c r="D42" i="170"/>
  <c r="R45" i="170"/>
  <c r="R47" i="170"/>
  <c r="R58" i="170"/>
  <c r="R68" i="170"/>
  <c r="R69" i="170"/>
  <c r="R79" i="170"/>
  <c r="R8" i="170"/>
  <c r="D31" i="170"/>
  <c r="R48" i="170"/>
  <c r="R80" i="170"/>
  <c r="H2" i="170"/>
  <c r="H3" i="170"/>
  <c r="H4" i="170"/>
  <c r="H5" i="170"/>
  <c r="H6" i="170"/>
  <c r="H7" i="170"/>
  <c r="H8" i="170"/>
  <c r="H9" i="170"/>
  <c r="K9" i="170" s="1"/>
  <c r="H10" i="170"/>
  <c r="H11" i="170"/>
  <c r="H12" i="170"/>
  <c r="H13" i="170"/>
  <c r="H14" i="170"/>
  <c r="H15" i="170"/>
  <c r="H16" i="170"/>
  <c r="H17" i="170"/>
  <c r="K17" i="170" s="1"/>
  <c r="H18" i="170"/>
  <c r="H19" i="170"/>
  <c r="H20" i="170"/>
  <c r="H21" i="170"/>
  <c r="H22" i="170"/>
  <c r="M22" i="170" s="1"/>
  <c r="H23" i="170"/>
  <c r="H24" i="170"/>
  <c r="H25" i="170"/>
  <c r="K25" i="170" s="1"/>
  <c r="H26" i="170"/>
  <c r="H27" i="170"/>
  <c r="H28" i="170"/>
  <c r="H29" i="170"/>
  <c r="H30" i="170"/>
  <c r="H31" i="170"/>
  <c r="H32" i="170"/>
  <c r="H33" i="170"/>
  <c r="K33" i="170" s="1"/>
  <c r="H34" i="170"/>
  <c r="H35" i="170"/>
  <c r="H36" i="170"/>
  <c r="H37" i="170"/>
  <c r="H38" i="170"/>
  <c r="H39" i="170"/>
  <c r="H40" i="170"/>
  <c r="H41" i="170"/>
  <c r="K41" i="170" s="1"/>
  <c r="H42" i="170"/>
  <c r="H43" i="170"/>
  <c r="H44" i="170"/>
  <c r="H45" i="170"/>
  <c r="H46" i="170"/>
  <c r="H47" i="170"/>
  <c r="H48" i="170"/>
  <c r="H49" i="170"/>
  <c r="K49" i="170" s="1"/>
  <c r="H50" i="170"/>
  <c r="H51" i="170"/>
  <c r="H52" i="170"/>
  <c r="H53" i="170"/>
  <c r="H54" i="170"/>
  <c r="H55" i="170"/>
  <c r="H56" i="170"/>
  <c r="H57" i="170"/>
  <c r="K57" i="170" s="1"/>
  <c r="H58" i="170"/>
  <c r="H59" i="170"/>
  <c r="H60" i="170"/>
  <c r="H61" i="170"/>
  <c r="H62" i="170"/>
  <c r="H63" i="170"/>
  <c r="H64" i="170"/>
  <c r="H65" i="170"/>
  <c r="K65" i="170" s="1"/>
  <c r="H66" i="170"/>
  <c r="H67" i="170"/>
  <c r="H68" i="170"/>
  <c r="H69" i="170"/>
  <c r="H70" i="170"/>
  <c r="H71" i="170"/>
  <c r="H72" i="170"/>
  <c r="H73" i="170"/>
  <c r="K73" i="170" s="1"/>
  <c r="H74" i="170"/>
  <c r="H75" i="170"/>
  <c r="K75" i="170" s="1"/>
  <c r="H76" i="170"/>
  <c r="H77" i="170"/>
  <c r="H78" i="170"/>
  <c r="H79" i="170"/>
  <c r="H80" i="170"/>
  <c r="K80" i="170" s="1"/>
  <c r="H81" i="170"/>
  <c r="K81" i="170" s="1"/>
  <c r="H82" i="170"/>
  <c r="H83" i="170"/>
  <c r="H84" i="170"/>
  <c r="H85" i="170"/>
  <c r="H86" i="170"/>
  <c r="H87" i="170"/>
  <c r="H88" i="170"/>
  <c r="H89" i="170"/>
  <c r="K89" i="170" s="1"/>
  <c r="H90" i="170"/>
  <c r="H91" i="170"/>
  <c r="H92" i="170"/>
  <c r="H93" i="170"/>
  <c r="K93" i="170" s="1"/>
  <c r="H94" i="170"/>
  <c r="H95" i="170"/>
  <c r="H96" i="170"/>
  <c r="H97" i="170"/>
  <c r="M97" i="170" s="1"/>
  <c r="H98" i="170"/>
  <c r="H99" i="170"/>
  <c r="H100" i="170"/>
  <c r="H101" i="170"/>
  <c r="H102" i="170"/>
  <c r="H103" i="170"/>
  <c r="H104" i="170"/>
  <c r="H105" i="170"/>
  <c r="K105" i="170" s="1"/>
  <c r="H106" i="170"/>
  <c r="H107" i="170"/>
  <c r="H108" i="170"/>
  <c r="H109" i="170"/>
  <c r="H110" i="170"/>
  <c r="H111" i="170"/>
  <c r="H112" i="170"/>
  <c r="H113" i="170"/>
  <c r="K113" i="170" s="1"/>
  <c r="H114" i="170"/>
  <c r="H115" i="170"/>
  <c r="H116" i="170"/>
  <c r="H117" i="170"/>
  <c r="H118" i="170"/>
  <c r="H119" i="170"/>
  <c r="H120" i="170"/>
  <c r="H121" i="170"/>
  <c r="K121" i="170" s="1"/>
  <c r="H122" i="170"/>
  <c r="H123" i="170"/>
  <c r="H124" i="170"/>
  <c r="H125" i="170"/>
  <c r="H126" i="170"/>
  <c r="H127" i="170"/>
  <c r="H128" i="170"/>
  <c r="H129" i="170"/>
  <c r="K129" i="170" s="1"/>
  <c r="H130" i="170"/>
  <c r="H131" i="170"/>
  <c r="H132" i="170"/>
  <c r="H133" i="170"/>
  <c r="H134" i="170"/>
  <c r="H135" i="170"/>
  <c r="H136" i="170"/>
  <c r="H137" i="170"/>
  <c r="K137" i="170" s="1"/>
  <c r="H138" i="170"/>
  <c r="H139" i="170"/>
  <c r="H140" i="170"/>
  <c r="H141" i="170"/>
  <c r="H142" i="170"/>
  <c r="H143" i="170"/>
  <c r="H144" i="170"/>
  <c r="H145" i="170"/>
  <c r="K145" i="170" s="1"/>
  <c r="H146" i="170"/>
  <c r="H147" i="170"/>
  <c r="H148" i="170"/>
  <c r="H149" i="170"/>
  <c r="H150" i="170"/>
  <c r="H151" i="170"/>
  <c r="H152" i="170"/>
  <c r="H153" i="170"/>
  <c r="K153" i="170" s="1"/>
  <c r="H154" i="170"/>
  <c r="H155" i="170"/>
  <c r="H156" i="170"/>
  <c r="H157" i="170"/>
  <c r="H158" i="170"/>
  <c r="H159" i="170"/>
  <c r="H160" i="170"/>
  <c r="H161" i="170"/>
  <c r="O161" i="170" s="1"/>
  <c r="H162" i="170"/>
  <c r="H163" i="170"/>
  <c r="H164" i="170"/>
  <c r="H165" i="170"/>
  <c r="H166" i="170"/>
  <c r="H167" i="170"/>
  <c r="H168" i="170"/>
  <c r="H169" i="170"/>
  <c r="K169" i="170" s="1"/>
  <c r="H170" i="170"/>
  <c r="H171" i="170"/>
  <c r="H172" i="170"/>
  <c r="H173" i="170"/>
  <c r="H174" i="170"/>
  <c r="H175" i="170"/>
  <c r="H176" i="170"/>
  <c r="H177" i="170"/>
  <c r="K177" i="170" s="1"/>
  <c r="H178" i="170"/>
  <c r="H179" i="170"/>
  <c r="H180" i="170"/>
  <c r="K180" i="170" s="1"/>
  <c r="H181" i="170"/>
  <c r="H182" i="170"/>
  <c r="H183" i="170"/>
  <c r="H184" i="170"/>
  <c r="H185" i="170"/>
  <c r="O185" i="170" s="1"/>
  <c r="H186" i="170"/>
  <c r="H187" i="170"/>
  <c r="H188" i="170"/>
  <c r="H189" i="170"/>
  <c r="K189" i="170" s="1"/>
  <c r="H190" i="170"/>
  <c r="H191" i="170"/>
  <c r="H192" i="170"/>
  <c r="H193" i="170"/>
  <c r="K193" i="170" s="1"/>
  <c r="H194" i="170"/>
  <c r="M194" i="170" s="1"/>
  <c r="H195" i="170"/>
  <c r="K195" i="170" s="1"/>
  <c r="H196" i="170"/>
  <c r="O196" i="170" s="1"/>
  <c r="H197" i="170"/>
  <c r="O197" i="170" s="1"/>
  <c r="H198" i="170"/>
  <c r="O198" i="170" s="1"/>
  <c r="H199" i="170"/>
  <c r="O199" i="170" s="1"/>
  <c r="H200" i="170"/>
  <c r="O200" i="170" s="1"/>
  <c r="H201" i="170"/>
  <c r="K201" i="170" s="1"/>
  <c r="H202" i="170"/>
  <c r="O202" i="170" s="1"/>
  <c r="H203" i="170"/>
  <c r="O203" i="170" s="1"/>
  <c r="H204" i="170"/>
  <c r="O204" i="170" s="1"/>
  <c r="H205" i="170"/>
  <c r="M205" i="170" s="1"/>
  <c r="H206" i="170"/>
  <c r="O206" i="170" s="1"/>
  <c r="H207" i="170"/>
  <c r="O207" i="170" s="1"/>
  <c r="H208" i="170"/>
  <c r="O208" i="170" s="1"/>
  <c r="H209" i="170"/>
  <c r="H210" i="170"/>
  <c r="O210" i="170" s="1"/>
  <c r="H211" i="170"/>
  <c r="O211" i="170" s="1"/>
  <c r="H212" i="170"/>
  <c r="M212" i="170" s="1"/>
  <c r="H213" i="170"/>
  <c r="O213" i="170" s="1"/>
  <c r="H214" i="170"/>
  <c r="O214" i="170" s="1"/>
  <c r="H215" i="170"/>
  <c r="O215" i="170" s="1"/>
  <c r="H216" i="170"/>
  <c r="M216" i="170" s="1"/>
  <c r="H217" i="170"/>
  <c r="K217" i="170" s="1"/>
  <c r="H218" i="170"/>
  <c r="O218" i="170" s="1"/>
  <c r="H219" i="170"/>
  <c r="O219" i="170" s="1"/>
  <c r="H220" i="170"/>
  <c r="K220" i="170" s="1"/>
  <c r="H221" i="170"/>
  <c r="O221" i="170" s="1"/>
  <c r="H222" i="170"/>
  <c r="O222" i="170" s="1"/>
  <c r="H223" i="170"/>
  <c r="O223" i="170" s="1"/>
  <c r="H224" i="170"/>
  <c r="O224" i="170" s="1"/>
  <c r="H225" i="170"/>
  <c r="K225" i="170" s="1"/>
  <c r="H226" i="170"/>
  <c r="O226" i="170" s="1"/>
  <c r="H227" i="170"/>
  <c r="M227" i="170" s="1"/>
  <c r="H228" i="170"/>
  <c r="K228" i="170" s="1"/>
  <c r="H229" i="170"/>
  <c r="O229" i="170" s="1"/>
  <c r="H230" i="170"/>
  <c r="O230" i="170" s="1"/>
  <c r="H231" i="170"/>
  <c r="M231" i="170" s="1"/>
  <c r="H232" i="170"/>
  <c r="O232" i="170" s="1"/>
  <c r="H233" i="170"/>
  <c r="K233" i="170" s="1"/>
  <c r="H234" i="170"/>
  <c r="O234" i="170" s="1"/>
  <c r="H235" i="170"/>
  <c r="O235" i="170" s="1"/>
  <c r="H236" i="170"/>
  <c r="K236" i="170" s="1"/>
  <c r="H237" i="170"/>
  <c r="O237" i="170" s="1"/>
  <c r="H238" i="170"/>
  <c r="O238" i="170" s="1"/>
  <c r="H239" i="170"/>
  <c r="H240" i="170"/>
  <c r="O240" i="170" s="1"/>
  <c r="H241" i="170"/>
  <c r="O241" i="170" s="1"/>
  <c r="H242" i="170"/>
  <c r="M242" i="170" s="1"/>
  <c r="H243" i="170"/>
  <c r="O243" i="170" s="1"/>
  <c r="H244" i="170"/>
  <c r="O244" i="170" s="1"/>
  <c r="H245" i="170"/>
  <c r="O245" i="170" s="1"/>
  <c r="H246" i="170"/>
  <c r="M246" i="170" s="1"/>
  <c r="H247" i="170"/>
  <c r="O247" i="170" s="1"/>
  <c r="H248" i="170"/>
  <c r="O248" i="170" s="1"/>
  <c r="H249" i="170"/>
  <c r="O249" i="170" s="1"/>
  <c r="H250" i="170"/>
  <c r="O250" i="170" s="1"/>
  <c r="H251" i="170"/>
  <c r="O251" i="170" s="1"/>
  <c r="H252" i="170"/>
  <c r="O252" i="170" s="1"/>
  <c r="H253" i="170"/>
  <c r="O253" i="170" s="1"/>
  <c r="H254" i="170"/>
  <c r="O254" i="170" s="1"/>
  <c r="H255" i="170"/>
  <c r="O255" i="170" s="1"/>
  <c r="H256" i="170"/>
  <c r="O256" i="170" s="1"/>
  <c r="H257" i="170"/>
  <c r="K257" i="170" s="1"/>
  <c r="H258" i="170"/>
  <c r="O258" i="170" s="1"/>
  <c r="H259" i="170"/>
  <c r="O259" i="170" s="1"/>
  <c r="H260" i="170"/>
  <c r="O260" i="170" s="1"/>
  <c r="H261" i="170"/>
  <c r="O261" i="170" s="1"/>
  <c r="H262" i="170"/>
  <c r="O262" i="170" s="1"/>
  <c r="H263" i="170"/>
  <c r="O263" i="170" s="1"/>
  <c r="H264" i="170"/>
  <c r="M264" i="170" s="1"/>
  <c r="H265" i="170"/>
  <c r="O265" i="170" s="1"/>
  <c r="H266" i="170"/>
  <c r="O266" i="170" s="1"/>
  <c r="H267" i="170"/>
  <c r="K267" i="170" s="1"/>
  <c r="H268" i="170"/>
  <c r="M268" i="170" s="1"/>
  <c r="H269" i="170"/>
  <c r="O269" i="170" s="1"/>
  <c r="H270" i="170"/>
  <c r="O270" i="170" s="1"/>
  <c r="H271" i="170"/>
  <c r="O271" i="170" s="1"/>
  <c r="H272" i="170"/>
  <c r="O272" i="170" s="1"/>
  <c r="H273" i="170"/>
  <c r="K273" i="170" s="1"/>
  <c r="H274" i="170"/>
  <c r="O274" i="170" s="1"/>
  <c r="H275" i="170"/>
  <c r="O275" i="170" s="1"/>
  <c r="H276" i="170"/>
  <c r="M276" i="170" s="1"/>
  <c r="H277" i="170"/>
  <c r="O277" i="170" s="1"/>
  <c r="H278" i="170"/>
  <c r="O278" i="170" s="1"/>
  <c r="H279" i="170"/>
  <c r="O279" i="170" s="1"/>
  <c r="H280" i="170"/>
  <c r="O280" i="170" s="1"/>
  <c r="H281" i="170"/>
  <c r="O281" i="170" s="1"/>
  <c r="H282" i="170"/>
  <c r="O282" i="170" s="1"/>
  <c r="H283" i="170"/>
  <c r="M283" i="170" s="1"/>
  <c r="H284" i="170"/>
  <c r="O284" i="170" s="1"/>
  <c r="H285" i="170"/>
  <c r="O285" i="170" s="1"/>
  <c r="H286" i="170"/>
  <c r="O286" i="170" s="1"/>
  <c r="H287" i="170"/>
  <c r="M287" i="170" s="1"/>
  <c r="H288" i="170"/>
  <c r="O288" i="170" s="1"/>
  <c r="H289" i="170"/>
  <c r="K289" i="170" s="1"/>
  <c r="H290" i="170"/>
  <c r="O290" i="170" s="1"/>
  <c r="H291" i="170"/>
  <c r="K291" i="170" s="1"/>
  <c r="H292" i="170"/>
  <c r="O292" i="170" s="1"/>
  <c r="H293" i="170"/>
  <c r="O293" i="170" s="1"/>
  <c r="H294" i="170"/>
  <c r="M294" i="170" s="1"/>
  <c r="H295" i="170"/>
  <c r="O295" i="170" s="1"/>
  <c r="H296" i="170"/>
  <c r="O296" i="170" s="1"/>
  <c r="H297" i="170"/>
  <c r="K297" i="170" s="1"/>
  <c r="H298" i="170"/>
  <c r="M298" i="170" s="1"/>
  <c r="H299" i="170"/>
  <c r="K299" i="170" s="1"/>
  <c r="H300" i="170"/>
  <c r="K300" i="170" s="1"/>
  <c r="H301" i="170"/>
  <c r="O301" i="170" s="1"/>
  <c r="H302" i="170"/>
  <c r="O302" i="170" s="1"/>
  <c r="H303" i="170"/>
  <c r="O303" i="170" s="1"/>
  <c r="H304" i="170"/>
  <c r="O304" i="170" s="1"/>
  <c r="H305" i="170"/>
  <c r="O305" i="170" s="1"/>
  <c r="H306" i="170"/>
  <c r="M306" i="170" s="1"/>
  <c r="H307" i="170"/>
  <c r="O307" i="170" s="1"/>
  <c r="H308" i="170"/>
  <c r="O308" i="170" s="1"/>
  <c r="H309" i="170"/>
  <c r="O309" i="170" s="1"/>
  <c r="H310" i="170"/>
  <c r="O310" i="170" s="1"/>
  <c r="H311" i="170"/>
  <c r="O311" i="170" s="1"/>
  <c r="H312" i="170"/>
  <c r="O312" i="170" s="1"/>
  <c r="H313" i="170"/>
  <c r="K313" i="170" s="1"/>
  <c r="H314" i="170"/>
  <c r="O314" i="170" s="1"/>
  <c r="H315" i="170"/>
  <c r="O315" i="170" s="1"/>
  <c r="H316" i="170"/>
  <c r="K316" i="170" s="1"/>
  <c r="H317" i="170"/>
  <c r="M317" i="170" s="1"/>
  <c r="H318" i="170"/>
  <c r="O318" i="170" s="1"/>
  <c r="H319" i="170"/>
  <c r="O319" i="170" s="1"/>
  <c r="H320" i="170"/>
  <c r="O320" i="170" s="1"/>
  <c r="H321" i="170"/>
  <c r="K321" i="170" s="1"/>
  <c r="H322" i="170"/>
  <c r="O322" i="170" s="1"/>
  <c r="H323" i="170"/>
  <c r="O323" i="170" s="1"/>
  <c r="H324" i="170"/>
  <c r="M324" i="170" s="1"/>
  <c r="H325" i="170"/>
  <c r="O325" i="170" s="1"/>
  <c r="H326" i="170"/>
  <c r="O326" i="170" s="1"/>
  <c r="H327" i="170"/>
  <c r="O327" i="170" s="1"/>
  <c r="H328" i="170"/>
  <c r="M328" i="170" s="1"/>
  <c r="H329" i="170"/>
  <c r="K329" i="170" s="1"/>
  <c r="H330" i="170"/>
  <c r="O330" i="170" s="1"/>
  <c r="H331" i="170"/>
  <c r="O331" i="170" s="1"/>
  <c r="H332" i="170"/>
  <c r="M332" i="170" s="1"/>
  <c r="H333" i="170"/>
  <c r="O333" i="170" s="1"/>
  <c r="H334" i="170"/>
  <c r="O334" i="170" s="1"/>
  <c r="H335" i="170"/>
  <c r="O335" i="170" s="1"/>
  <c r="H336" i="170"/>
  <c r="O336" i="170" s="1"/>
  <c r="H337" i="170"/>
  <c r="K337" i="170" s="1"/>
  <c r="H338" i="170"/>
  <c r="O338" i="170" s="1"/>
  <c r="H339" i="170"/>
  <c r="M339" i="170" s="1"/>
  <c r="H340" i="170"/>
  <c r="O340" i="170" s="1"/>
  <c r="H341" i="170"/>
  <c r="O341" i="170" s="1"/>
  <c r="H342" i="170"/>
  <c r="O342" i="170" s="1"/>
  <c r="H343" i="170"/>
  <c r="M343" i="170" s="1"/>
  <c r="H344" i="170"/>
  <c r="O344" i="170" s="1"/>
  <c r="H345" i="170"/>
  <c r="K345" i="170" s="1"/>
  <c r="H346" i="170"/>
  <c r="O346" i="170" s="1"/>
  <c r="H347" i="170"/>
  <c r="O347" i="170" s="1"/>
  <c r="H348" i="170"/>
  <c r="O348" i="170" s="1"/>
  <c r="H349" i="170"/>
  <c r="O349" i="170" s="1"/>
  <c r="H350" i="170"/>
  <c r="O350" i="170" s="1"/>
  <c r="H351" i="170"/>
  <c r="O351" i="170" s="1"/>
  <c r="H352" i="170"/>
  <c r="O352" i="170" s="1"/>
  <c r="H353" i="170"/>
  <c r="K353" i="170" s="1"/>
  <c r="H354" i="170"/>
  <c r="M354" i="170" s="1"/>
  <c r="H355" i="170"/>
  <c r="O355" i="170" s="1"/>
  <c r="H356" i="170"/>
  <c r="O356" i="170" s="1"/>
  <c r="H357" i="170"/>
  <c r="O357" i="170" s="1"/>
  <c r="H358" i="170"/>
  <c r="M358" i="170" s="1"/>
  <c r="H359" i="170"/>
  <c r="O359" i="170" s="1"/>
  <c r="H360" i="170"/>
  <c r="O360" i="170" s="1"/>
  <c r="H361" i="170"/>
  <c r="K361" i="170" s="1"/>
  <c r="H362" i="170"/>
  <c r="O362" i="170" s="1"/>
  <c r="H363" i="170"/>
  <c r="O363" i="170" s="1"/>
  <c r="H364" i="170"/>
  <c r="O364" i="170" s="1"/>
  <c r="H365" i="170"/>
  <c r="O365" i="170" s="1"/>
  <c r="H366" i="170"/>
  <c r="O366" i="170" s="1"/>
  <c r="H367" i="170"/>
  <c r="O367" i="170" s="1"/>
  <c r="H368" i="170"/>
  <c r="O368" i="170" s="1"/>
  <c r="H369" i="170"/>
  <c r="M369" i="170" s="1"/>
  <c r="H370" i="170"/>
  <c r="O370" i="170" s="1"/>
  <c r="H371" i="170"/>
  <c r="O371" i="170" s="1"/>
  <c r="H372" i="170"/>
  <c r="O372" i="170" s="1"/>
  <c r="H373" i="170"/>
  <c r="O373" i="170" s="1"/>
  <c r="H374" i="170"/>
  <c r="O374" i="170" s="1"/>
  <c r="H375" i="170"/>
  <c r="O375" i="170" s="1"/>
  <c r="H376" i="170"/>
  <c r="M376" i="170" s="1"/>
  <c r="H377" i="170"/>
  <c r="O377" i="170" s="1"/>
  <c r="H378" i="170"/>
  <c r="O378" i="170" s="1"/>
  <c r="H379" i="170"/>
  <c r="O379" i="170" s="1"/>
  <c r="H380" i="170"/>
  <c r="M380" i="170" s="1"/>
  <c r="H381" i="170"/>
  <c r="O381" i="170" s="1"/>
  <c r="H382" i="170"/>
  <c r="O382" i="170" s="1"/>
  <c r="H383" i="170"/>
  <c r="O383" i="170" s="1"/>
  <c r="H384" i="170"/>
  <c r="O384" i="170" s="1"/>
  <c r="H385" i="170"/>
  <c r="K385" i="170" s="1"/>
  <c r="H386" i="170"/>
  <c r="O386" i="170" s="1"/>
  <c r="H387" i="170"/>
  <c r="O387" i="170" s="1"/>
  <c r="H388" i="170"/>
  <c r="M388" i="170" s="1"/>
  <c r="H389" i="170"/>
  <c r="O389" i="170" s="1"/>
  <c r="H390" i="170"/>
  <c r="O390" i="170" s="1"/>
  <c r="H391" i="170"/>
  <c r="O391" i="170" s="1"/>
  <c r="H392" i="170"/>
  <c r="O392" i="170" s="1"/>
  <c r="H393" i="170"/>
  <c r="K393" i="170" s="1"/>
  <c r="H394" i="170"/>
  <c r="O394" i="170" s="1"/>
  <c r="H395" i="170"/>
  <c r="M395" i="170" s="1"/>
  <c r="H396" i="170"/>
  <c r="O396" i="170" s="1"/>
  <c r="H397" i="170"/>
  <c r="O397" i="170" s="1"/>
  <c r="H398" i="170"/>
  <c r="O398" i="170" s="1"/>
  <c r="H399" i="170"/>
  <c r="M399" i="170" s="1"/>
  <c r="H400" i="170"/>
  <c r="O400" i="170" s="1"/>
  <c r="H401" i="170"/>
  <c r="K401" i="170" s="1"/>
  <c r="H402" i="170"/>
  <c r="O402" i="170" s="1"/>
  <c r="H403" i="170"/>
  <c r="O403" i="170" s="1"/>
  <c r="H404" i="170"/>
  <c r="O404" i="170" s="1"/>
  <c r="H405" i="170"/>
  <c r="O405" i="170" s="1"/>
  <c r="H406" i="170"/>
  <c r="M406" i="170" s="1"/>
  <c r="H407" i="170"/>
  <c r="O407" i="170" s="1"/>
  <c r="H408" i="170"/>
  <c r="O408" i="170" s="1"/>
  <c r="H409" i="170"/>
  <c r="K409" i="170" s="1"/>
  <c r="H410" i="170"/>
  <c r="M410" i="170" s="1"/>
  <c r="H411" i="170"/>
  <c r="O411" i="170" s="1"/>
  <c r="H412" i="170"/>
  <c r="K412" i="170" s="1"/>
  <c r="H413" i="170"/>
  <c r="O413" i="170" s="1"/>
  <c r="H414" i="170"/>
  <c r="O414" i="170" s="1"/>
  <c r="H415" i="170"/>
  <c r="O415" i="170" s="1"/>
  <c r="H416" i="170"/>
  <c r="O416" i="170" s="1"/>
  <c r="H417" i="170"/>
  <c r="K417" i="170" s="1"/>
  <c r="H418" i="170"/>
  <c r="M418" i="170" s="1"/>
  <c r="H419" i="170"/>
  <c r="O419" i="170" s="1"/>
  <c r="H420" i="170"/>
  <c r="O420" i="170" s="1"/>
  <c r="H421" i="170"/>
  <c r="O421" i="170" s="1"/>
  <c r="H422" i="170"/>
  <c r="O422" i="170" s="1"/>
  <c r="H423" i="170"/>
  <c r="O423" i="170" s="1"/>
  <c r="H424" i="170"/>
  <c r="O424" i="170" s="1"/>
  <c r="H425" i="170"/>
  <c r="K425" i="170" s="1"/>
  <c r="H426" i="170"/>
  <c r="O426" i="170" s="1"/>
  <c r="H427" i="170"/>
  <c r="O427" i="170" s="1"/>
  <c r="H428" i="170"/>
  <c r="O428" i="170" s="1"/>
  <c r="H429" i="170"/>
  <c r="M429" i="170" s="1"/>
  <c r="H430" i="170"/>
  <c r="O430" i="170" s="1"/>
  <c r="H431" i="170"/>
  <c r="O431" i="170" s="1"/>
  <c r="H432" i="170"/>
  <c r="O432" i="170" s="1"/>
  <c r="H433" i="170"/>
  <c r="K433" i="170" s="1"/>
  <c r="H434" i="170"/>
  <c r="O434" i="170" s="1"/>
  <c r="H435" i="170"/>
  <c r="O435" i="170" s="1"/>
  <c r="H436" i="170"/>
  <c r="M436" i="170" s="1"/>
  <c r="H437" i="170"/>
  <c r="K437" i="170" s="1"/>
  <c r="H438" i="170"/>
  <c r="O438" i="170" s="1"/>
  <c r="H439" i="170"/>
  <c r="O439" i="170" s="1"/>
  <c r="H440" i="170"/>
  <c r="M440" i="170" s="1"/>
  <c r="H441" i="170"/>
  <c r="K441" i="170" s="1"/>
  <c r="H442" i="170"/>
  <c r="O442" i="170" s="1"/>
  <c r="H443" i="170"/>
  <c r="O443" i="170" s="1"/>
  <c r="H444" i="170"/>
  <c r="O444" i="170" s="1"/>
  <c r="H445" i="170"/>
  <c r="K445" i="170" s="1"/>
  <c r="H446" i="170"/>
  <c r="O446" i="170" s="1"/>
  <c r="H447" i="170"/>
  <c r="O447" i="170" s="1"/>
  <c r="H448" i="170"/>
  <c r="O448" i="170" s="1"/>
  <c r="H449" i="170"/>
  <c r="K449" i="170" s="1"/>
  <c r="H450" i="170"/>
  <c r="O450" i="170" s="1"/>
  <c r="H451" i="170"/>
  <c r="M451" i="170" s="1"/>
  <c r="H452" i="170"/>
  <c r="O452" i="170" s="1"/>
  <c r="H453" i="170"/>
  <c r="O453" i="170" s="1"/>
  <c r="H454" i="170"/>
  <c r="O454" i="170" s="1"/>
  <c r="H455" i="170"/>
  <c r="M455" i="170" s="1"/>
  <c r="H456" i="170"/>
  <c r="O456" i="170" s="1"/>
  <c r="H457" i="170"/>
  <c r="K457" i="170" s="1"/>
  <c r="H458" i="170"/>
  <c r="O458" i="170" s="1"/>
  <c r="H459" i="170"/>
  <c r="O459" i="170" s="1"/>
  <c r="H460" i="170"/>
  <c r="O460" i="170" s="1"/>
  <c r="H461" i="170"/>
  <c r="O461" i="170" s="1"/>
  <c r="H462" i="170"/>
  <c r="O462" i="170" s="1"/>
  <c r="H463" i="170"/>
  <c r="O463" i="170" s="1"/>
  <c r="H464" i="170"/>
  <c r="O464" i="170" s="1"/>
  <c r="H465" i="170"/>
  <c r="K465" i="170" s="1"/>
  <c r="H466" i="170"/>
  <c r="M466" i="170" s="1"/>
  <c r="H467" i="170"/>
  <c r="O467" i="170" s="1"/>
  <c r="H468" i="170"/>
  <c r="O468" i="170" s="1"/>
  <c r="H469" i="170"/>
  <c r="O469" i="170" s="1"/>
  <c r="H470" i="170"/>
  <c r="M470" i="170" s="1"/>
  <c r="H471" i="170"/>
  <c r="O471" i="170" s="1"/>
  <c r="H472" i="170"/>
  <c r="O472" i="170" s="1"/>
  <c r="H473" i="170"/>
  <c r="K473" i="170" s="1"/>
  <c r="H474" i="170"/>
  <c r="O474" i="170" s="1"/>
  <c r="H475" i="170"/>
  <c r="O475" i="170" s="1"/>
  <c r="H476" i="170"/>
  <c r="O476" i="170" s="1"/>
  <c r="H477" i="170"/>
  <c r="O477" i="170" s="1"/>
  <c r="H478" i="170"/>
  <c r="O478" i="170" s="1"/>
  <c r="H479" i="170"/>
  <c r="O479" i="170" s="1"/>
  <c r="H480" i="170"/>
  <c r="O480" i="170" s="1"/>
  <c r="H481" i="170"/>
  <c r="K481" i="170" s="1"/>
  <c r="H482" i="170"/>
  <c r="O482" i="170" s="1"/>
  <c r="H483" i="170"/>
  <c r="O483" i="170" s="1"/>
  <c r="H484" i="170"/>
  <c r="O484" i="170" s="1"/>
  <c r="H485" i="170"/>
  <c r="K485" i="170" s="1"/>
  <c r="H486" i="170"/>
  <c r="O486" i="170" s="1"/>
  <c r="H487" i="170"/>
  <c r="O487" i="170" s="1"/>
  <c r="H488" i="170"/>
  <c r="M488" i="170" s="1"/>
  <c r="H489" i="170"/>
  <c r="K489" i="170" s="1"/>
  <c r="H490" i="170"/>
  <c r="O490" i="170" s="1"/>
  <c r="H491" i="170"/>
  <c r="O491" i="170" s="1"/>
  <c r="H492" i="170"/>
  <c r="M492" i="170" s="1"/>
  <c r="H493" i="170"/>
  <c r="K493" i="170" s="1"/>
  <c r="H494" i="170"/>
  <c r="O494" i="170" s="1"/>
  <c r="H495" i="170"/>
  <c r="O495" i="170" s="1"/>
  <c r="H496" i="170"/>
  <c r="O496" i="170" s="1"/>
  <c r="H497" i="170"/>
  <c r="O497" i="170" s="1"/>
  <c r="H498" i="170"/>
  <c r="O498" i="170" s="1"/>
  <c r="H499" i="170"/>
  <c r="O499" i="170" s="1"/>
  <c r="H500" i="170"/>
  <c r="O500" i="170" s="1"/>
  <c r="H501" i="170"/>
  <c r="K501" i="170" s="1"/>
  <c r="H502" i="170"/>
  <c r="O502" i="170" s="1"/>
  <c r="H503" i="170"/>
  <c r="O503" i="170" s="1"/>
  <c r="H504" i="170"/>
  <c r="O504" i="170" s="1"/>
  <c r="H505" i="170"/>
  <c r="O505" i="170" s="1"/>
  <c r="H506" i="170"/>
  <c r="O506" i="170" s="1"/>
  <c r="H507" i="170"/>
  <c r="M507" i="170" s="1"/>
  <c r="H508" i="170"/>
  <c r="O508" i="170" s="1"/>
  <c r="H509" i="170"/>
  <c r="O509" i="170" s="1"/>
  <c r="H510" i="170"/>
  <c r="O510" i="170" s="1"/>
  <c r="H511" i="170"/>
  <c r="M511" i="170" s="1"/>
  <c r="H512" i="170"/>
  <c r="O512" i="170" s="1"/>
  <c r="H513" i="170"/>
  <c r="K513" i="170" s="1"/>
  <c r="H514" i="170"/>
  <c r="O514" i="170" s="1"/>
  <c r="H515" i="170"/>
  <c r="O515" i="170" s="1"/>
  <c r="H516" i="170"/>
  <c r="O516" i="170" s="1"/>
  <c r="H517" i="170"/>
  <c r="O517" i="170" s="1"/>
  <c r="H518" i="170"/>
  <c r="M518" i="170" s="1"/>
  <c r="H519" i="170"/>
  <c r="O519" i="170" s="1"/>
  <c r="H520" i="170"/>
  <c r="O520" i="170" s="1"/>
  <c r="H521" i="170"/>
  <c r="O521" i="170" s="1"/>
  <c r="H522" i="170"/>
  <c r="M522" i="170" s="1"/>
  <c r="H523" i="170"/>
  <c r="O523" i="170" s="1"/>
  <c r="H524" i="170"/>
  <c r="O524" i="170" s="1"/>
  <c r="H525" i="170"/>
  <c r="O525" i="170" s="1"/>
  <c r="H526" i="170"/>
  <c r="O526" i="170" s="1"/>
  <c r="H527" i="170"/>
  <c r="O527" i="170" s="1"/>
  <c r="H528" i="170"/>
  <c r="O528" i="170" s="1"/>
  <c r="H529" i="170"/>
  <c r="O529" i="170" s="1"/>
  <c r="H530" i="170"/>
  <c r="M530" i="170" s="1"/>
  <c r="H531" i="170"/>
  <c r="M531" i="170" s="1"/>
  <c r="H532" i="170"/>
  <c r="O532" i="170" s="1"/>
  <c r="H533" i="170"/>
  <c r="O533" i="170" s="1"/>
  <c r="H534" i="170"/>
  <c r="O534" i="170" s="1"/>
  <c r="H535" i="170"/>
  <c r="O535" i="170" s="1"/>
  <c r="H536" i="170"/>
  <c r="M536" i="170" s="1"/>
  <c r="H537" i="170"/>
  <c r="M537" i="170" s="1"/>
  <c r="H538" i="170"/>
  <c r="O538" i="170" s="1"/>
  <c r="H539" i="170"/>
  <c r="O539" i="170" s="1"/>
  <c r="H540" i="170"/>
  <c r="O540" i="170" s="1"/>
  <c r="H541" i="170"/>
  <c r="O541" i="170" s="1"/>
  <c r="H542" i="170"/>
  <c r="O542" i="170" s="1"/>
  <c r="H543" i="170"/>
  <c r="O543" i="170" s="1"/>
  <c r="H544" i="170"/>
  <c r="M544" i="170" s="1"/>
  <c r="H545" i="170"/>
  <c r="K545" i="170" s="1"/>
  <c r="H546" i="170"/>
  <c r="O546" i="170" s="1"/>
  <c r="H547" i="170"/>
  <c r="O547" i="170" s="1"/>
  <c r="H548" i="170"/>
  <c r="O548" i="170" s="1"/>
  <c r="H549" i="170"/>
  <c r="O549" i="170" s="1"/>
  <c r="H550" i="170"/>
  <c r="O550" i="170" s="1"/>
  <c r="H551" i="170"/>
  <c r="O551" i="170" s="1"/>
  <c r="H552" i="170"/>
  <c r="O552" i="170" s="1"/>
  <c r="H553" i="170"/>
  <c r="O553" i="170" s="1"/>
  <c r="H554" i="170"/>
  <c r="O554" i="170" s="1"/>
  <c r="H555" i="170"/>
  <c r="O555" i="170" s="1"/>
  <c r="H556" i="170"/>
  <c r="O556" i="170" s="1"/>
  <c r="H557" i="170"/>
  <c r="O557" i="170" s="1"/>
  <c r="H558" i="170"/>
  <c r="O558" i="170" s="1"/>
  <c r="H559" i="170"/>
  <c r="M559" i="170" s="1"/>
  <c r="H560" i="170"/>
  <c r="O560" i="170" s="1"/>
  <c r="H561" i="170"/>
  <c r="K561" i="170" s="1"/>
  <c r="H562" i="170"/>
  <c r="O562" i="170" s="1"/>
  <c r="H563" i="170"/>
  <c r="M563" i="170" s="1"/>
  <c r="H564" i="170"/>
  <c r="O564" i="170" s="1"/>
  <c r="H565" i="170"/>
  <c r="O565" i="170" s="1"/>
  <c r="H566" i="170"/>
  <c r="O566" i="170" s="1"/>
  <c r="H567" i="170"/>
  <c r="O567" i="170" s="1"/>
  <c r="H568" i="170"/>
  <c r="O568" i="170" s="1"/>
  <c r="H569" i="170"/>
  <c r="K569" i="170" s="1"/>
  <c r="H570" i="170"/>
  <c r="O570" i="170" s="1"/>
  <c r="H571" i="170"/>
  <c r="O571" i="170" s="1"/>
  <c r="H572" i="170"/>
  <c r="O572" i="170" s="1"/>
  <c r="H573" i="170"/>
  <c r="O573" i="170" s="1"/>
  <c r="H574" i="170"/>
  <c r="O574" i="170" s="1"/>
  <c r="H575" i="170"/>
  <c r="M575" i="170" s="1"/>
  <c r="H576" i="170"/>
  <c r="O576" i="170" s="1"/>
  <c r="H577" i="170"/>
  <c r="K577" i="170" s="1"/>
  <c r="H578" i="170"/>
  <c r="M578" i="170" s="1"/>
  <c r="H579" i="170"/>
  <c r="O579" i="170" s="1"/>
  <c r="H580" i="170"/>
  <c r="M580" i="170" s="1"/>
  <c r="H581" i="170"/>
  <c r="M581" i="170" s="1"/>
  <c r="H582" i="170"/>
  <c r="O582" i="170" s="1"/>
  <c r="H583" i="170"/>
  <c r="O583" i="170" s="1"/>
  <c r="H584" i="170"/>
  <c r="K584" i="170" s="1"/>
  <c r="H585" i="170"/>
  <c r="K585" i="170" s="1"/>
  <c r="H586" i="170"/>
  <c r="O586" i="170" s="1"/>
  <c r="H587" i="170"/>
  <c r="O587" i="170" s="1"/>
  <c r="H588" i="170"/>
  <c r="O588" i="170" s="1"/>
  <c r="H589" i="170"/>
  <c r="M589" i="170" s="1"/>
  <c r="H590" i="170"/>
  <c r="M590" i="170" s="1"/>
  <c r="H591" i="170"/>
  <c r="O591" i="170" s="1"/>
  <c r="H592" i="170"/>
  <c r="O592" i="170" s="1"/>
  <c r="H593" i="170"/>
  <c r="K593" i="170" s="1"/>
  <c r="H594" i="170"/>
  <c r="O594" i="170" s="1"/>
  <c r="H595" i="170"/>
  <c r="M595" i="170" s="1"/>
  <c r="H596" i="170"/>
  <c r="M596" i="170" s="1"/>
  <c r="H597" i="170"/>
  <c r="O597" i="170" s="1"/>
  <c r="H598" i="170"/>
  <c r="M598" i="170" s="1"/>
  <c r="H599" i="170"/>
  <c r="K599" i="170" s="1"/>
  <c r="H600" i="170"/>
  <c r="O600" i="170" s="1"/>
  <c r="H601" i="170"/>
  <c r="M601" i="170" s="1"/>
  <c r="H602" i="170"/>
  <c r="O602" i="170" s="1"/>
  <c r="H603" i="170"/>
  <c r="O603" i="170" s="1"/>
  <c r="H604" i="170"/>
  <c r="O604" i="170" s="1"/>
  <c r="H605" i="170"/>
  <c r="O605" i="170" s="1"/>
  <c r="H606" i="170"/>
  <c r="O606" i="170" s="1"/>
  <c r="H607" i="170"/>
  <c r="K607" i="170" s="1"/>
  <c r="H608" i="170"/>
  <c r="O608" i="170" s="1"/>
  <c r="H609" i="170"/>
  <c r="O609" i="170" s="1"/>
  <c r="Q527" i="170"/>
  <c r="Q528" i="170" s="1"/>
  <c r="Q529" i="170" s="1"/>
  <c r="Q521" i="170"/>
  <c r="Q514" i="170"/>
  <c r="Q515" i="170" s="1"/>
  <c r="Q507" i="170"/>
  <c r="Q508" i="170" s="1"/>
  <c r="Q494" i="170"/>
  <c r="Q487" i="170"/>
  <c r="Q480" i="170"/>
  <c r="Q481" i="170" s="1"/>
  <c r="Q473" i="170"/>
  <c r="Q474" i="170" s="1"/>
  <c r="Q467" i="170"/>
  <c r="Q460" i="170"/>
  <c r="Q447" i="170"/>
  <c r="Q441" i="170"/>
  <c r="Q434" i="170"/>
  <c r="Q427" i="170"/>
  <c r="Q428" i="170" s="1"/>
  <c r="Q420" i="170"/>
  <c r="Q421" i="170" s="1"/>
  <c r="Q416" i="170"/>
  <c r="Q417" i="170" s="1"/>
  <c r="Q415" i="170"/>
  <c r="Q409" i="170"/>
  <c r="Q402" i="170"/>
  <c r="Q403" i="170" s="1"/>
  <c r="Q395" i="170"/>
  <c r="Q396" i="170" s="1"/>
  <c r="Q382" i="170"/>
  <c r="Q375" i="170"/>
  <c r="Q368" i="170"/>
  <c r="Q369" i="170" s="1"/>
  <c r="Q361" i="170"/>
  <c r="Q362" i="170" s="1"/>
  <c r="Q355" i="170"/>
  <c r="Q348" i="170"/>
  <c r="Q335" i="170"/>
  <c r="Q329" i="170"/>
  <c r="Q322" i="170"/>
  <c r="Q315" i="170"/>
  <c r="Q316" i="170" s="1"/>
  <c r="Q308" i="170"/>
  <c r="Q309" i="170" s="1"/>
  <c r="Q303" i="170"/>
  <c r="Q304" i="170" s="1"/>
  <c r="Q305" i="170" s="1"/>
  <c r="Q297" i="170"/>
  <c r="Q290" i="170"/>
  <c r="Q291" i="170" s="1"/>
  <c r="Q283" i="170"/>
  <c r="Q284" i="170" s="1"/>
  <c r="Q270" i="170"/>
  <c r="Q263" i="170"/>
  <c r="Q257" i="170"/>
  <c r="Q256" i="170"/>
  <c r="Q249" i="170"/>
  <c r="Q250" i="170" s="1"/>
  <c r="Q243" i="170"/>
  <c r="Q236" i="170"/>
  <c r="Q223" i="170"/>
  <c r="Q217" i="170"/>
  <c r="Q210" i="170"/>
  <c r="Q203" i="170"/>
  <c r="Q204" i="170" s="1"/>
  <c r="Q196" i="170"/>
  <c r="Q197" i="170" s="1"/>
  <c r="Q192" i="170"/>
  <c r="Q193" i="170" s="1"/>
  <c r="Q191" i="170"/>
  <c r="Q185" i="170"/>
  <c r="Q178" i="170"/>
  <c r="Q179" i="170" s="1"/>
  <c r="Q171" i="170"/>
  <c r="Q172" i="170" s="1"/>
  <c r="Q158" i="170"/>
  <c r="Q151" i="170"/>
  <c r="Q144" i="170"/>
  <c r="Q145" i="170" s="1"/>
  <c r="Q137" i="170"/>
  <c r="Q138" i="170" s="1"/>
  <c r="Q131" i="170"/>
  <c r="Q124" i="170"/>
  <c r="Q111" i="170"/>
  <c r="Q105" i="170"/>
  <c r="Q98" i="170"/>
  <c r="Q92" i="170"/>
  <c r="Q91" i="170"/>
  <c r="Q85" i="170"/>
  <c r="Q84" i="170"/>
  <c r="Q77" i="170"/>
  <c r="Q78" i="170" s="1"/>
  <c r="Q79" i="170" s="1"/>
  <c r="Q73" i="170"/>
  <c r="Q74" i="170" s="1"/>
  <c r="Q68" i="170"/>
  <c r="Q69" i="170" s="1"/>
  <c r="Q70" i="170" s="1"/>
  <c r="Q63" i="170"/>
  <c r="Q64" i="170" s="1"/>
  <c r="Q65" i="170" s="1"/>
  <c r="Q59" i="170"/>
  <c r="Q60" i="170" s="1"/>
  <c r="Q56" i="170"/>
  <c r="Q54" i="170"/>
  <c r="Q51" i="170"/>
  <c r="Q46" i="170"/>
  <c r="Q47" i="170" s="1"/>
  <c r="Q41" i="170"/>
  <c r="Q42" i="170" s="1"/>
  <c r="Q43" i="170" s="1"/>
  <c r="Q37" i="170"/>
  <c r="Q38" i="170" s="1"/>
  <c r="Q32" i="170"/>
  <c r="Q25" i="170"/>
  <c r="Q21" i="170"/>
  <c r="Q16" i="170"/>
  <c r="Q11" i="170"/>
  <c r="Q12" i="170" s="1"/>
  <c r="Q6" i="170"/>
  <c r="Q7" i="170" s="1"/>
  <c r="K534" i="170"/>
  <c r="I534" i="170"/>
  <c r="I535" i="170" s="1"/>
  <c r="I536" i="170" s="1"/>
  <c r="I537" i="170" s="1"/>
  <c r="I538" i="170" s="1"/>
  <c r="I539" i="170" s="1"/>
  <c r="I540" i="170" s="1"/>
  <c r="I541" i="170" s="1"/>
  <c r="I542" i="170" s="1"/>
  <c r="I543" i="170" s="1"/>
  <c r="I544" i="170" s="1"/>
  <c r="I545" i="170" s="1"/>
  <c r="I546" i="170" s="1"/>
  <c r="I547" i="170" s="1"/>
  <c r="I548" i="170" s="1"/>
  <c r="I549" i="170" s="1"/>
  <c r="I550" i="170" s="1"/>
  <c r="I551" i="170" s="1"/>
  <c r="I552" i="170" s="1"/>
  <c r="I553" i="170" s="1"/>
  <c r="I554" i="170" s="1"/>
  <c r="I555" i="170" s="1"/>
  <c r="I556" i="170" s="1"/>
  <c r="I557" i="170" s="1"/>
  <c r="I558" i="170" s="1"/>
  <c r="I559" i="170" s="1"/>
  <c r="I560" i="170" s="1"/>
  <c r="I561" i="170" s="1"/>
  <c r="I562" i="170" s="1"/>
  <c r="I563" i="170" s="1"/>
  <c r="I564" i="170" s="1"/>
  <c r="I565" i="170" s="1"/>
  <c r="I566" i="170" s="1"/>
  <c r="I567" i="170" s="1"/>
  <c r="I568" i="170" s="1"/>
  <c r="I569" i="170" s="1"/>
  <c r="I570" i="170" s="1"/>
  <c r="I571" i="170" s="1"/>
  <c r="I572" i="170" s="1"/>
  <c r="I573" i="170" s="1"/>
  <c r="I574" i="170" s="1"/>
  <c r="I575" i="170" s="1"/>
  <c r="I576" i="170" s="1"/>
  <c r="I577" i="170" s="1"/>
  <c r="I578" i="170" s="1"/>
  <c r="I579" i="170" s="1"/>
  <c r="I580" i="170" s="1"/>
  <c r="I581" i="170" s="1"/>
  <c r="I582" i="170" s="1"/>
  <c r="I583" i="170" s="1"/>
  <c r="I584" i="170" s="1"/>
  <c r="I585" i="170" s="1"/>
  <c r="I586" i="170" s="1"/>
  <c r="I587" i="170" s="1"/>
  <c r="I588" i="170" s="1"/>
  <c r="I589" i="170" s="1"/>
  <c r="I590" i="170" s="1"/>
  <c r="I591" i="170" s="1"/>
  <c r="I592" i="170" s="1"/>
  <c r="I593" i="170" s="1"/>
  <c r="I594" i="170" s="1"/>
  <c r="I595" i="170" s="1"/>
  <c r="I596" i="170" s="1"/>
  <c r="I597" i="170" s="1"/>
  <c r="I598" i="170" s="1"/>
  <c r="I599" i="170" s="1"/>
  <c r="I600" i="170" s="1"/>
  <c r="I601" i="170" s="1"/>
  <c r="I602" i="170" s="1"/>
  <c r="I603" i="170" s="1"/>
  <c r="I604" i="170" s="1"/>
  <c r="I605" i="170" s="1"/>
  <c r="I606" i="170" s="1"/>
  <c r="I607" i="170" s="1"/>
  <c r="I608" i="170" s="1"/>
  <c r="I609" i="170" s="1"/>
  <c r="J534" i="170"/>
  <c r="J535" i="170"/>
  <c r="K535" i="170"/>
  <c r="J536" i="170"/>
  <c r="J537" i="170"/>
  <c r="K538" i="170"/>
  <c r="J538" i="170"/>
  <c r="J539" i="170"/>
  <c r="K539" i="170"/>
  <c r="K540" i="170"/>
  <c r="J540" i="170"/>
  <c r="J541" i="170"/>
  <c r="K541" i="170"/>
  <c r="K542" i="170"/>
  <c r="J542" i="170"/>
  <c r="J543" i="170"/>
  <c r="K543" i="170"/>
  <c r="K544" i="170"/>
  <c r="J544" i="170"/>
  <c r="J545" i="170"/>
  <c r="K546" i="170"/>
  <c r="J546" i="170"/>
  <c r="J547" i="170"/>
  <c r="K547" i="170"/>
  <c r="K548" i="170"/>
  <c r="J548" i="170"/>
  <c r="J549" i="170"/>
  <c r="K549" i="170"/>
  <c r="K550" i="170"/>
  <c r="J550" i="170"/>
  <c r="J551" i="170"/>
  <c r="K551" i="170"/>
  <c r="J552" i="170"/>
  <c r="J553" i="170"/>
  <c r="K554" i="170"/>
  <c r="J554" i="170"/>
  <c r="J555" i="170"/>
  <c r="K555" i="170"/>
  <c r="K556" i="170"/>
  <c r="J556" i="170"/>
  <c r="J557" i="170"/>
  <c r="K557" i="170"/>
  <c r="K558" i="170"/>
  <c r="J558" i="170"/>
  <c r="J559" i="170"/>
  <c r="K559" i="170"/>
  <c r="J560" i="170"/>
  <c r="J561" i="170"/>
  <c r="K562" i="170"/>
  <c r="J562" i="170"/>
  <c r="J563" i="170"/>
  <c r="K563" i="170"/>
  <c r="K564" i="170"/>
  <c r="J564" i="170"/>
  <c r="J565" i="170"/>
  <c r="K565" i="170"/>
  <c r="K566" i="170"/>
  <c r="J566" i="170"/>
  <c r="J567" i="170"/>
  <c r="K567" i="170"/>
  <c r="J568" i="170"/>
  <c r="J569" i="170"/>
  <c r="K570" i="170"/>
  <c r="J570" i="170"/>
  <c r="J571" i="170"/>
  <c r="K571" i="170"/>
  <c r="K572" i="170"/>
  <c r="J572" i="170"/>
  <c r="J573" i="170"/>
  <c r="K573" i="170"/>
  <c r="K574" i="170"/>
  <c r="J574" i="170"/>
  <c r="J575" i="170"/>
  <c r="K575" i="170"/>
  <c r="J576" i="170"/>
  <c r="J577" i="170"/>
  <c r="K578" i="170"/>
  <c r="J578" i="170"/>
  <c r="J579" i="170"/>
  <c r="K579" i="170"/>
  <c r="K580" i="170"/>
  <c r="J580" i="170"/>
  <c r="J581" i="170"/>
  <c r="K581" i="170"/>
  <c r="K582" i="170"/>
  <c r="J582" i="170"/>
  <c r="J583" i="170"/>
  <c r="K583" i="170"/>
  <c r="J584" i="170"/>
  <c r="J585" i="170"/>
  <c r="K586" i="170"/>
  <c r="J586" i="170"/>
  <c r="J587" i="170"/>
  <c r="K587" i="170"/>
  <c r="K588" i="170"/>
  <c r="J588" i="170"/>
  <c r="J589" i="170"/>
  <c r="K589" i="170"/>
  <c r="K590" i="170"/>
  <c r="J590" i="170"/>
  <c r="J591" i="170"/>
  <c r="K591" i="170"/>
  <c r="J592" i="170"/>
  <c r="J593" i="170"/>
  <c r="K594" i="170"/>
  <c r="J594" i="170"/>
  <c r="J595" i="170"/>
  <c r="K596" i="170"/>
  <c r="J596" i="170"/>
  <c r="J597" i="170"/>
  <c r="K597" i="170"/>
  <c r="K598" i="170"/>
  <c r="J598" i="170"/>
  <c r="J599" i="170"/>
  <c r="J600" i="170"/>
  <c r="J601" i="170"/>
  <c r="K601" i="170"/>
  <c r="K602" i="170"/>
  <c r="J602" i="170"/>
  <c r="J603" i="170"/>
  <c r="K604" i="170"/>
  <c r="J604" i="170"/>
  <c r="J605" i="170"/>
  <c r="K605" i="170"/>
  <c r="K606" i="170"/>
  <c r="J606" i="170"/>
  <c r="J607" i="170"/>
  <c r="J608" i="170"/>
  <c r="J609" i="170"/>
  <c r="K420" i="170"/>
  <c r="I420" i="170"/>
  <c r="I421" i="170" s="1"/>
  <c r="I422" i="170" s="1"/>
  <c r="I423" i="170" s="1"/>
  <c r="I424" i="170" s="1"/>
  <c r="I425" i="170" s="1"/>
  <c r="I426" i="170" s="1"/>
  <c r="I427" i="170" s="1"/>
  <c r="I428" i="170" s="1"/>
  <c r="I429" i="170" s="1"/>
  <c r="I430" i="170" s="1"/>
  <c r="I431" i="170" s="1"/>
  <c r="I432" i="170" s="1"/>
  <c r="I433" i="170" s="1"/>
  <c r="I434" i="170" s="1"/>
  <c r="I435" i="170" s="1"/>
  <c r="I436" i="170" s="1"/>
  <c r="I437" i="170" s="1"/>
  <c r="I438" i="170" s="1"/>
  <c r="I439" i="170" s="1"/>
  <c r="I440" i="170" s="1"/>
  <c r="I441" i="170" s="1"/>
  <c r="I442" i="170" s="1"/>
  <c r="I443" i="170" s="1"/>
  <c r="I444" i="170" s="1"/>
  <c r="I445" i="170" s="1"/>
  <c r="I446" i="170" s="1"/>
  <c r="I447" i="170" s="1"/>
  <c r="I448" i="170" s="1"/>
  <c r="I449" i="170" s="1"/>
  <c r="I450" i="170" s="1"/>
  <c r="I451" i="170" s="1"/>
  <c r="I452" i="170" s="1"/>
  <c r="I453" i="170" s="1"/>
  <c r="I454" i="170" s="1"/>
  <c r="I455" i="170" s="1"/>
  <c r="I456" i="170" s="1"/>
  <c r="I457" i="170" s="1"/>
  <c r="I458" i="170" s="1"/>
  <c r="I459" i="170" s="1"/>
  <c r="I460" i="170" s="1"/>
  <c r="I461" i="170" s="1"/>
  <c r="I462" i="170" s="1"/>
  <c r="I463" i="170" s="1"/>
  <c r="I464" i="170" s="1"/>
  <c r="I465" i="170" s="1"/>
  <c r="I466" i="170" s="1"/>
  <c r="I467" i="170" s="1"/>
  <c r="I468" i="170" s="1"/>
  <c r="I469" i="170" s="1"/>
  <c r="I470" i="170" s="1"/>
  <c r="I471" i="170" s="1"/>
  <c r="I472" i="170" s="1"/>
  <c r="I473" i="170" s="1"/>
  <c r="I474" i="170" s="1"/>
  <c r="I475" i="170" s="1"/>
  <c r="I476" i="170" s="1"/>
  <c r="I477" i="170" s="1"/>
  <c r="I478" i="170" s="1"/>
  <c r="I479" i="170" s="1"/>
  <c r="I480" i="170" s="1"/>
  <c r="I481" i="170" s="1"/>
  <c r="I482" i="170" s="1"/>
  <c r="I483" i="170" s="1"/>
  <c r="I484" i="170" s="1"/>
  <c r="I485" i="170" s="1"/>
  <c r="I486" i="170" s="1"/>
  <c r="I487" i="170" s="1"/>
  <c r="I488" i="170" s="1"/>
  <c r="I489" i="170" s="1"/>
  <c r="I490" i="170" s="1"/>
  <c r="I491" i="170" s="1"/>
  <c r="I492" i="170" s="1"/>
  <c r="I493" i="170" s="1"/>
  <c r="I494" i="170" s="1"/>
  <c r="I495" i="170" s="1"/>
  <c r="I496" i="170" s="1"/>
  <c r="I497" i="170" s="1"/>
  <c r="I498" i="170" s="1"/>
  <c r="I499" i="170" s="1"/>
  <c r="I500" i="170" s="1"/>
  <c r="I501" i="170" s="1"/>
  <c r="I502" i="170" s="1"/>
  <c r="I503" i="170" s="1"/>
  <c r="I504" i="170" s="1"/>
  <c r="I505" i="170" s="1"/>
  <c r="I506" i="170" s="1"/>
  <c r="I507" i="170" s="1"/>
  <c r="I508" i="170" s="1"/>
  <c r="I509" i="170" s="1"/>
  <c r="I510" i="170" s="1"/>
  <c r="I511" i="170" s="1"/>
  <c r="I512" i="170" s="1"/>
  <c r="I513" i="170" s="1"/>
  <c r="I514" i="170" s="1"/>
  <c r="I515" i="170" s="1"/>
  <c r="I516" i="170" s="1"/>
  <c r="I517" i="170" s="1"/>
  <c r="I518" i="170" s="1"/>
  <c r="I519" i="170" s="1"/>
  <c r="I520" i="170" s="1"/>
  <c r="I521" i="170" s="1"/>
  <c r="I522" i="170" s="1"/>
  <c r="I523" i="170" s="1"/>
  <c r="I524" i="170" s="1"/>
  <c r="I525" i="170" s="1"/>
  <c r="I526" i="170" s="1"/>
  <c r="I527" i="170" s="1"/>
  <c r="I528" i="170" s="1"/>
  <c r="I529" i="170" s="1"/>
  <c r="J420" i="170"/>
  <c r="J421" i="170"/>
  <c r="K422" i="170"/>
  <c r="J422" i="170"/>
  <c r="J423" i="170"/>
  <c r="K423" i="170"/>
  <c r="K424" i="170"/>
  <c r="J424" i="170"/>
  <c r="J425" i="170"/>
  <c r="K426" i="170"/>
  <c r="J426" i="170"/>
  <c r="J427" i="170"/>
  <c r="K427" i="170"/>
  <c r="K428" i="170"/>
  <c r="J428" i="170"/>
  <c r="J429" i="170"/>
  <c r="K430" i="170"/>
  <c r="J430" i="170"/>
  <c r="J431" i="170"/>
  <c r="K431" i="170"/>
  <c r="K432" i="170"/>
  <c r="J432" i="170"/>
  <c r="J433" i="170"/>
  <c r="K434" i="170"/>
  <c r="J434" i="170"/>
  <c r="J435" i="170"/>
  <c r="K435" i="170"/>
  <c r="K436" i="170"/>
  <c r="J436" i="170"/>
  <c r="J437" i="170"/>
  <c r="K438" i="170"/>
  <c r="J438" i="170"/>
  <c r="J439" i="170"/>
  <c r="K439" i="170"/>
  <c r="K440" i="170"/>
  <c r="J440" i="170"/>
  <c r="J441" i="170"/>
  <c r="K442" i="170"/>
  <c r="J442" i="170"/>
  <c r="J443" i="170"/>
  <c r="K443" i="170"/>
  <c r="K444" i="170"/>
  <c r="J444" i="170"/>
  <c r="J445" i="170"/>
  <c r="K446" i="170"/>
  <c r="J446" i="170"/>
  <c r="J447" i="170"/>
  <c r="K447" i="170"/>
  <c r="K448" i="170"/>
  <c r="J448" i="170"/>
  <c r="J449" i="170"/>
  <c r="K450" i="170"/>
  <c r="J450" i="170"/>
  <c r="J451" i="170"/>
  <c r="K451" i="170"/>
  <c r="K452" i="170"/>
  <c r="J452" i="170"/>
  <c r="J453" i="170"/>
  <c r="K453" i="170"/>
  <c r="K454" i="170"/>
  <c r="J454" i="170"/>
  <c r="J455" i="170"/>
  <c r="K455" i="170"/>
  <c r="K456" i="170"/>
  <c r="J456" i="170"/>
  <c r="J457" i="170"/>
  <c r="K458" i="170"/>
  <c r="J458" i="170"/>
  <c r="J459" i="170"/>
  <c r="K459" i="170"/>
  <c r="K460" i="170"/>
  <c r="J460" i="170"/>
  <c r="J461" i="170"/>
  <c r="K462" i="170"/>
  <c r="J462" i="170"/>
  <c r="J463" i="170"/>
  <c r="K463" i="170"/>
  <c r="K464" i="170"/>
  <c r="J464" i="170"/>
  <c r="J465" i="170"/>
  <c r="K466" i="170"/>
  <c r="J466" i="170"/>
  <c r="J467" i="170"/>
  <c r="K467" i="170"/>
  <c r="K468" i="170"/>
  <c r="J468" i="170"/>
  <c r="J469" i="170"/>
  <c r="K470" i="170"/>
  <c r="J470" i="170"/>
  <c r="J471" i="170"/>
  <c r="K471" i="170"/>
  <c r="K472" i="170"/>
  <c r="J472" i="170"/>
  <c r="J473" i="170"/>
  <c r="K474" i="170"/>
  <c r="J474" i="170"/>
  <c r="J475" i="170"/>
  <c r="K475" i="170"/>
  <c r="K476" i="170"/>
  <c r="J476" i="170"/>
  <c r="J477" i="170"/>
  <c r="K478" i="170"/>
  <c r="J478" i="170"/>
  <c r="J479" i="170"/>
  <c r="K479" i="170"/>
  <c r="K480" i="170"/>
  <c r="J480" i="170"/>
  <c r="J481" i="170"/>
  <c r="K482" i="170"/>
  <c r="J482" i="170"/>
  <c r="J483" i="170"/>
  <c r="K483" i="170"/>
  <c r="K484" i="170"/>
  <c r="J484" i="170"/>
  <c r="J485" i="170"/>
  <c r="K486" i="170"/>
  <c r="J486" i="170"/>
  <c r="J487" i="170"/>
  <c r="K487" i="170"/>
  <c r="K488" i="170"/>
  <c r="J488" i="170"/>
  <c r="J489" i="170"/>
  <c r="K490" i="170"/>
  <c r="J490" i="170"/>
  <c r="J491" i="170"/>
  <c r="K491" i="170"/>
  <c r="K492" i="170"/>
  <c r="J492" i="170"/>
  <c r="J493" i="170"/>
  <c r="K494" i="170"/>
  <c r="J494" i="170"/>
  <c r="J495" i="170"/>
  <c r="K495" i="170"/>
  <c r="K496" i="170"/>
  <c r="J496" i="170"/>
  <c r="J497" i="170"/>
  <c r="J498" i="170"/>
  <c r="J499" i="170"/>
  <c r="K499" i="170"/>
  <c r="K500" i="170"/>
  <c r="J500" i="170"/>
  <c r="J501" i="170"/>
  <c r="K502" i="170"/>
  <c r="J502" i="170"/>
  <c r="J503" i="170"/>
  <c r="K503" i="170"/>
  <c r="K504" i="170"/>
  <c r="J504" i="170"/>
  <c r="J505" i="170"/>
  <c r="K506" i="170"/>
  <c r="J506" i="170"/>
  <c r="J507" i="170"/>
  <c r="K507" i="170"/>
  <c r="K508" i="170"/>
  <c r="J508" i="170"/>
  <c r="J509" i="170"/>
  <c r="K509" i="170"/>
  <c r="K510" i="170"/>
  <c r="J510" i="170"/>
  <c r="J511" i="170"/>
  <c r="K511" i="170"/>
  <c r="K512" i="170"/>
  <c r="J512" i="170"/>
  <c r="J513" i="170"/>
  <c r="K514" i="170"/>
  <c r="J514" i="170"/>
  <c r="J515" i="170"/>
  <c r="K515" i="170"/>
  <c r="K516" i="170"/>
  <c r="J516" i="170"/>
  <c r="J517" i="170"/>
  <c r="K518" i="170"/>
  <c r="J518" i="170"/>
  <c r="J519" i="170"/>
  <c r="K519" i="170"/>
  <c r="K520" i="170"/>
  <c r="J520" i="170"/>
  <c r="J521" i="170"/>
  <c r="K522" i="170"/>
  <c r="J522" i="170"/>
  <c r="J523" i="170"/>
  <c r="K523" i="170"/>
  <c r="K524" i="170"/>
  <c r="J524" i="170"/>
  <c r="J525" i="170"/>
  <c r="K526" i="170"/>
  <c r="J526" i="170"/>
  <c r="J527" i="170"/>
  <c r="K527" i="170"/>
  <c r="K528" i="170"/>
  <c r="J528" i="170"/>
  <c r="J529" i="170"/>
  <c r="K529" i="170"/>
  <c r="J417" i="170"/>
  <c r="J308" i="170"/>
  <c r="J309" i="170"/>
  <c r="J310" i="170"/>
  <c r="J311" i="170"/>
  <c r="K311" i="170"/>
  <c r="K312" i="170"/>
  <c r="J312" i="170"/>
  <c r="J313" i="170"/>
  <c r="J314" i="170"/>
  <c r="J315" i="170"/>
  <c r="J316" i="170"/>
  <c r="J317" i="170"/>
  <c r="J318" i="170"/>
  <c r="J319" i="170"/>
  <c r="J320" i="170"/>
  <c r="J321" i="170"/>
  <c r="J322" i="170"/>
  <c r="J323" i="170"/>
  <c r="J324" i="170"/>
  <c r="J325" i="170"/>
  <c r="J326" i="170"/>
  <c r="J327" i="170"/>
  <c r="J328" i="170"/>
  <c r="J329" i="170"/>
  <c r="J330" i="170"/>
  <c r="J331" i="170"/>
  <c r="J332" i="170"/>
  <c r="J333" i="170"/>
  <c r="J334" i="170"/>
  <c r="J335" i="170"/>
  <c r="J336" i="170"/>
  <c r="J337" i="170"/>
  <c r="J338" i="170"/>
  <c r="J339" i="170"/>
  <c r="J340" i="170"/>
  <c r="J341" i="170"/>
  <c r="J342" i="170"/>
  <c r="J343" i="170"/>
  <c r="J344" i="170"/>
  <c r="J345" i="170"/>
  <c r="J346" i="170"/>
  <c r="J347" i="170"/>
  <c r="J348" i="170"/>
  <c r="J349" i="170"/>
  <c r="J350" i="170"/>
  <c r="J351" i="170"/>
  <c r="J352" i="170"/>
  <c r="J353" i="170"/>
  <c r="J354" i="170"/>
  <c r="J355" i="170"/>
  <c r="J356" i="170"/>
  <c r="J357" i="170"/>
  <c r="J358" i="170"/>
  <c r="J359" i="170"/>
  <c r="J360" i="170"/>
  <c r="J361" i="170"/>
  <c r="J362" i="170"/>
  <c r="J363" i="170"/>
  <c r="J364" i="170"/>
  <c r="J365" i="170"/>
  <c r="J366" i="170"/>
  <c r="J367" i="170"/>
  <c r="J368" i="170"/>
  <c r="J369" i="170"/>
  <c r="J370" i="170"/>
  <c r="J371" i="170"/>
  <c r="J372" i="170"/>
  <c r="J373" i="170"/>
  <c r="J374" i="170"/>
  <c r="J375" i="170"/>
  <c r="K376" i="170"/>
  <c r="J376" i="170"/>
  <c r="J377" i="170"/>
  <c r="K378" i="170"/>
  <c r="J378" i="170"/>
  <c r="J379" i="170"/>
  <c r="K379" i="170"/>
  <c r="K380" i="170"/>
  <c r="J380" i="170"/>
  <c r="J381" i="170"/>
  <c r="K381" i="170"/>
  <c r="K382" i="170"/>
  <c r="J382" i="170"/>
  <c r="J383" i="170"/>
  <c r="K383" i="170"/>
  <c r="K384" i="170"/>
  <c r="J384" i="170"/>
  <c r="J385" i="170"/>
  <c r="K386" i="170"/>
  <c r="J386" i="170"/>
  <c r="J387" i="170"/>
  <c r="K387" i="170"/>
  <c r="J388" i="170"/>
  <c r="J389" i="170"/>
  <c r="K389" i="170"/>
  <c r="K390" i="170"/>
  <c r="J390" i="170"/>
  <c r="J391" i="170"/>
  <c r="K391" i="170"/>
  <c r="K392" i="170"/>
  <c r="J392" i="170"/>
  <c r="J393" i="170"/>
  <c r="K394" i="170"/>
  <c r="J394" i="170"/>
  <c r="J395" i="170"/>
  <c r="K395" i="170"/>
  <c r="J396" i="170"/>
  <c r="J397" i="170"/>
  <c r="K397" i="170"/>
  <c r="K398" i="170"/>
  <c r="J398" i="170"/>
  <c r="J399" i="170"/>
  <c r="K399" i="170"/>
  <c r="K400" i="170"/>
  <c r="J400" i="170"/>
  <c r="J401" i="170"/>
  <c r="J402" i="170"/>
  <c r="J403" i="170"/>
  <c r="K403" i="170"/>
  <c r="J404" i="170"/>
  <c r="J405" i="170"/>
  <c r="K405" i="170"/>
  <c r="J406" i="170"/>
  <c r="J407" i="170"/>
  <c r="K407" i="170"/>
  <c r="K408" i="170"/>
  <c r="J408" i="170"/>
  <c r="J409" i="170"/>
  <c r="K410" i="170"/>
  <c r="J410" i="170"/>
  <c r="J411" i="170"/>
  <c r="K411" i="170"/>
  <c r="J412" i="170"/>
  <c r="J413" i="170"/>
  <c r="K413" i="170"/>
  <c r="K414" i="170"/>
  <c r="J414" i="170"/>
  <c r="J415" i="170"/>
  <c r="K415" i="170"/>
  <c r="K416" i="170"/>
  <c r="J416" i="170"/>
  <c r="I196" i="170"/>
  <c r="I197" i="170" s="1"/>
  <c r="I198" i="170" s="1"/>
  <c r="I199" i="170" s="1"/>
  <c r="I200" i="170" s="1"/>
  <c r="I201" i="170" s="1"/>
  <c r="I202" i="170" s="1"/>
  <c r="I203" i="170" s="1"/>
  <c r="I204" i="170" s="1"/>
  <c r="I205" i="170" s="1"/>
  <c r="I206" i="170" s="1"/>
  <c r="I207" i="170" s="1"/>
  <c r="I208" i="170" s="1"/>
  <c r="I209" i="170" s="1"/>
  <c r="I210" i="170" s="1"/>
  <c r="I211" i="170" s="1"/>
  <c r="I212" i="170" s="1"/>
  <c r="I213" i="170" s="1"/>
  <c r="I214" i="170" s="1"/>
  <c r="I215" i="170" s="1"/>
  <c r="I216" i="170" s="1"/>
  <c r="I217" i="170" s="1"/>
  <c r="I218" i="170" s="1"/>
  <c r="I219" i="170" s="1"/>
  <c r="I220" i="170" s="1"/>
  <c r="I221" i="170" s="1"/>
  <c r="I222" i="170" s="1"/>
  <c r="I223" i="170" s="1"/>
  <c r="I224" i="170" s="1"/>
  <c r="I225" i="170" s="1"/>
  <c r="I226" i="170" s="1"/>
  <c r="I227" i="170" s="1"/>
  <c r="I228" i="170" s="1"/>
  <c r="I229" i="170" s="1"/>
  <c r="I230" i="170" s="1"/>
  <c r="I231" i="170" s="1"/>
  <c r="I232" i="170" s="1"/>
  <c r="I233" i="170" s="1"/>
  <c r="I234" i="170" s="1"/>
  <c r="I235" i="170" s="1"/>
  <c r="I236" i="170" s="1"/>
  <c r="I237" i="170" s="1"/>
  <c r="I238" i="170" s="1"/>
  <c r="I239" i="170" s="1"/>
  <c r="I240" i="170" s="1"/>
  <c r="I241" i="170" s="1"/>
  <c r="I242" i="170" s="1"/>
  <c r="I243" i="170" s="1"/>
  <c r="I244" i="170" s="1"/>
  <c r="I245" i="170" s="1"/>
  <c r="I246" i="170" s="1"/>
  <c r="I247" i="170" s="1"/>
  <c r="I248" i="170" s="1"/>
  <c r="I249" i="170" s="1"/>
  <c r="I250" i="170" s="1"/>
  <c r="I251" i="170" s="1"/>
  <c r="I252" i="170" s="1"/>
  <c r="I253" i="170" s="1"/>
  <c r="I254" i="170" s="1"/>
  <c r="I255" i="170" s="1"/>
  <c r="I256" i="170" s="1"/>
  <c r="I257" i="170" s="1"/>
  <c r="I258" i="170" s="1"/>
  <c r="I259" i="170" s="1"/>
  <c r="I260" i="170" s="1"/>
  <c r="I261" i="170" s="1"/>
  <c r="I262" i="170" s="1"/>
  <c r="I263" i="170" s="1"/>
  <c r="I264" i="170" s="1"/>
  <c r="I265" i="170" s="1"/>
  <c r="I266" i="170" s="1"/>
  <c r="I267" i="170" s="1"/>
  <c r="I268" i="170" s="1"/>
  <c r="I269" i="170" s="1"/>
  <c r="I270" i="170" s="1"/>
  <c r="I271" i="170" s="1"/>
  <c r="I272" i="170" s="1"/>
  <c r="I273" i="170" s="1"/>
  <c r="I274" i="170" s="1"/>
  <c r="I275" i="170" s="1"/>
  <c r="I276" i="170" s="1"/>
  <c r="I277" i="170" s="1"/>
  <c r="I278" i="170" s="1"/>
  <c r="I279" i="170" s="1"/>
  <c r="I280" i="170" s="1"/>
  <c r="I281" i="170" s="1"/>
  <c r="I282" i="170" s="1"/>
  <c r="I283" i="170" s="1"/>
  <c r="I284" i="170" s="1"/>
  <c r="I285" i="170" s="1"/>
  <c r="I286" i="170" s="1"/>
  <c r="I287" i="170" s="1"/>
  <c r="I288" i="170" s="1"/>
  <c r="I289" i="170" s="1"/>
  <c r="I290" i="170" s="1"/>
  <c r="I291" i="170" s="1"/>
  <c r="I292" i="170" s="1"/>
  <c r="I293" i="170" s="1"/>
  <c r="I294" i="170" s="1"/>
  <c r="I295" i="170" s="1"/>
  <c r="I296" i="170" s="1"/>
  <c r="I297" i="170" s="1"/>
  <c r="I298" i="170" s="1"/>
  <c r="I299" i="170" s="1"/>
  <c r="I300" i="170" s="1"/>
  <c r="I301" i="170" s="1"/>
  <c r="I302" i="170" s="1"/>
  <c r="I303" i="170" s="1"/>
  <c r="I304" i="170" s="1"/>
  <c r="I305" i="170" s="1"/>
  <c r="J196" i="170"/>
  <c r="J197" i="170"/>
  <c r="K197" i="170"/>
  <c r="K198" i="170"/>
  <c r="J198" i="170"/>
  <c r="J199" i="170"/>
  <c r="K199" i="170"/>
  <c r="K200" i="170"/>
  <c r="J200" i="170"/>
  <c r="J201" i="170"/>
  <c r="K202" i="170"/>
  <c r="J202" i="170"/>
  <c r="J203" i="170"/>
  <c r="J204" i="170"/>
  <c r="J205" i="170"/>
  <c r="K205" i="170"/>
  <c r="K206" i="170"/>
  <c r="J206" i="170"/>
  <c r="J207" i="170"/>
  <c r="K207" i="170"/>
  <c r="K208" i="170"/>
  <c r="J208" i="170"/>
  <c r="J209" i="170"/>
  <c r="K210" i="170"/>
  <c r="J210" i="170"/>
  <c r="J211" i="170"/>
  <c r="J212" i="170"/>
  <c r="J213" i="170"/>
  <c r="K213" i="170"/>
  <c r="K214" i="170"/>
  <c r="J214" i="170"/>
  <c r="J215" i="170"/>
  <c r="K215" i="170"/>
  <c r="K216" i="170"/>
  <c r="J216" i="170"/>
  <c r="J217" i="170"/>
  <c r="K218" i="170"/>
  <c r="J218" i="170"/>
  <c r="J219" i="170"/>
  <c r="J220" i="170"/>
  <c r="J221" i="170"/>
  <c r="K221" i="170"/>
  <c r="K222" i="170"/>
  <c r="J222" i="170"/>
  <c r="J223" i="170"/>
  <c r="K223" i="170"/>
  <c r="K224" i="170"/>
  <c r="J224" i="170"/>
  <c r="J225" i="170"/>
  <c r="K226" i="170"/>
  <c r="J226" i="170"/>
  <c r="J227" i="170"/>
  <c r="J228" i="170"/>
  <c r="J229" i="170"/>
  <c r="K229" i="170"/>
  <c r="K230" i="170"/>
  <c r="J230" i="170"/>
  <c r="J231" i="170"/>
  <c r="K231" i="170"/>
  <c r="K232" i="170"/>
  <c r="J232" i="170"/>
  <c r="J233" i="170"/>
  <c r="K234" i="170"/>
  <c r="J234" i="170"/>
  <c r="J235" i="170"/>
  <c r="K235" i="170"/>
  <c r="J236" i="170"/>
  <c r="J237" i="170"/>
  <c r="K237" i="170"/>
  <c r="K238" i="170"/>
  <c r="J238" i="170"/>
  <c r="J239" i="170"/>
  <c r="K239" i="170"/>
  <c r="K240" i="170"/>
  <c r="J240" i="170"/>
  <c r="J241" i="170"/>
  <c r="K242" i="170"/>
  <c r="J242" i="170"/>
  <c r="J243" i="170"/>
  <c r="K243" i="170"/>
  <c r="K244" i="170"/>
  <c r="J244" i="170"/>
  <c r="J245" i="170"/>
  <c r="K245" i="170"/>
  <c r="K246" i="170"/>
  <c r="J246" i="170"/>
  <c r="J247" i="170"/>
  <c r="K247" i="170"/>
  <c r="J248" i="170"/>
  <c r="J249" i="170"/>
  <c r="K250" i="170"/>
  <c r="J250" i="170"/>
  <c r="J251" i="170"/>
  <c r="J252" i="170"/>
  <c r="J253" i="170"/>
  <c r="J254" i="170"/>
  <c r="J255" i="170"/>
  <c r="J256" i="170"/>
  <c r="J257" i="170"/>
  <c r="J258" i="170"/>
  <c r="J259" i="170"/>
  <c r="J260" i="170"/>
  <c r="J261" i="170"/>
  <c r="J262" i="170"/>
  <c r="J263" i="170"/>
  <c r="J264" i="170"/>
  <c r="J265" i="170"/>
  <c r="J266" i="170"/>
  <c r="J267" i="170"/>
  <c r="J268" i="170"/>
  <c r="J269" i="170"/>
  <c r="J270" i="170"/>
  <c r="J271" i="170"/>
  <c r="J272" i="170"/>
  <c r="J273" i="170"/>
  <c r="J274" i="170"/>
  <c r="J275" i="170"/>
  <c r="J276" i="170"/>
  <c r="J277" i="170"/>
  <c r="J278" i="170"/>
  <c r="J279" i="170"/>
  <c r="J280" i="170"/>
  <c r="J281" i="170"/>
  <c r="J282" i="170"/>
  <c r="J283" i="170"/>
  <c r="J284" i="170"/>
  <c r="J285" i="170"/>
  <c r="J286" i="170"/>
  <c r="J287" i="170"/>
  <c r="J288" i="170"/>
  <c r="J289" i="170"/>
  <c r="J290" i="170"/>
  <c r="J291" i="170"/>
  <c r="J292" i="170"/>
  <c r="J293" i="170"/>
  <c r="J294" i="170"/>
  <c r="J295" i="170"/>
  <c r="J296" i="170"/>
  <c r="J297" i="170"/>
  <c r="J298" i="170"/>
  <c r="J299" i="170"/>
  <c r="J300" i="170"/>
  <c r="J301" i="170"/>
  <c r="J302" i="170"/>
  <c r="J303" i="170"/>
  <c r="J304" i="170"/>
  <c r="J305" i="170"/>
  <c r="K84" i="170"/>
  <c r="I84" i="170"/>
  <c r="J84" i="170"/>
  <c r="I85" i="170"/>
  <c r="I86" i="170" s="1"/>
  <c r="I87" i="170" s="1"/>
  <c r="I88" i="170" s="1"/>
  <c r="I89" i="170" s="1"/>
  <c r="I90" i="170" s="1"/>
  <c r="I91" i="170" s="1"/>
  <c r="I92" i="170" s="1"/>
  <c r="I93" i="170" s="1"/>
  <c r="I94" i="170" s="1"/>
  <c r="I95" i="170" s="1"/>
  <c r="I96" i="170" s="1"/>
  <c r="I97" i="170" s="1"/>
  <c r="I98" i="170" s="1"/>
  <c r="I99" i="170" s="1"/>
  <c r="I100" i="170" s="1"/>
  <c r="I101" i="170" s="1"/>
  <c r="I102" i="170" s="1"/>
  <c r="I103" i="170" s="1"/>
  <c r="I104" i="170" s="1"/>
  <c r="I105" i="170" s="1"/>
  <c r="I106" i="170" s="1"/>
  <c r="I107" i="170" s="1"/>
  <c r="I108" i="170" s="1"/>
  <c r="I109" i="170" s="1"/>
  <c r="I110" i="170" s="1"/>
  <c r="I111" i="170" s="1"/>
  <c r="I112" i="170" s="1"/>
  <c r="I113" i="170" s="1"/>
  <c r="I114" i="170" s="1"/>
  <c r="I115" i="170" s="1"/>
  <c r="I116" i="170" s="1"/>
  <c r="I117" i="170" s="1"/>
  <c r="I118" i="170" s="1"/>
  <c r="I119" i="170" s="1"/>
  <c r="I120" i="170" s="1"/>
  <c r="I121" i="170" s="1"/>
  <c r="I122" i="170" s="1"/>
  <c r="I123" i="170" s="1"/>
  <c r="I124" i="170" s="1"/>
  <c r="I125" i="170" s="1"/>
  <c r="I126" i="170" s="1"/>
  <c r="I127" i="170" s="1"/>
  <c r="I128" i="170" s="1"/>
  <c r="I129" i="170" s="1"/>
  <c r="I130" i="170" s="1"/>
  <c r="I131" i="170" s="1"/>
  <c r="I132" i="170" s="1"/>
  <c r="I133" i="170" s="1"/>
  <c r="I134" i="170" s="1"/>
  <c r="I135" i="170" s="1"/>
  <c r="I136" i="170" s="1"/>
  <c r="I137" i="170" s="1"/>
  <c r="I138" i="170" s="1"/>
  <c r="I139" i="170" s="1"/>
  <c r="I140" i="170" s="1"/>
  <c r="I141" i="170" s="1"/>
  <c r="I142" i="170" s="1"/>
  <c r="I143" i="170" s="1"/>
  <c r="I144" i="170" s="1"/>
  <c r="I145" i="170" s="1"/>
  <c r="I146" i="170" s="1"/>
  <c r="I147" i="170" s="1"/>
  <c r="I148" i="170" s="1"/>
  <c r="I149" i="170" s="1"/>
  <c r="I150" i="170" s="1"/>
  <c r="I151" i="170" s="1"/>
  <c r="I152" i="170" s="1"/>
  <c r="I153" i="170" s="1"/>
  <c r="I154" i="170" s="1"/>
  <c r="I155" i="170" s="1"/>
  <c r="I156" i="170" s="1"/>
  <c r="I157" i="170" s="1"/>
  <c r="I158" i="170" s="1"/>
  <c r="I159" i="170" s="1"/>
  <c r="I160" i="170" s="1"/>
  <c r="I161" i="170" s="1"/>
  <c r="I162" i="170" s="1"/>
  <c r="I163" i="170" s="1"/>
  <c r="I164" i="170" s="1"/>
  <c r="I165" i="170" s="1"/>
  <c r="I166" i="170" s="1"/>
  <c r="I167" i="170" s="1"/>
  <c r="I168" i="170" s="1"/>
  <c r="I169" i="170" s="1"/>
  <c r="I170" i="170" s="1"/>
  <c r="I171" i="170" s="1"/>
  <c r="I172" i="170" s="1"/>
  <c r="I173" i="170" s="1"/>
  <c r="I174" i="170" s="1"/>
  <c r="I175" i="170" s="1"/>
  <c r="I176" i="170" s="1"/>
  <c r="I177" i="170" s="1"/>
  <c r="I178" i="170" s="1"/>
  <c r="I179" i="170" s="1"/>
  <c r="I180" i="170" s="1"/>
  <c r="I181" i="170" s="1"/>
  <c r="I182" i="170" s="1"/>
  <c r="I183" i="170" s="1"/>
  <c r="I184" i="170" s="1"/>
  <c r="I185" i="170" s="1"/>
  <c r="I186" i="170" s="1"/>
  <c r="I187" i="170" s="1"/>
  <c r="I188" i="170" s="1"/>
  <c r="I189" i="170" s="1"/>
  <c r="I190" i="170" s="1"/>
  <c r="I191" i="170" s="1"/>
  <c r="I192" i="170" s="1"/>
  <c r="I193" i="170" s="1"/>
  <c r="J85" i="170"/>
  <c r="K85" i="170"/>
  <c r="K86" i="170"/>
  <c r="J86" i="170"/>
  <c r="J87" i="170"/>
  <c r="K87" i="170"/>
  <c r="K88" i="170"/>
  <c r="J88" i="170"/>
  <c r="J89" i="170"/>
  <c r="K90" i="170"/>
  <c r="J90" i="170"/>
  <c r="J91" i="170"/>
  <c r="K91" i="170"/>
  <c r="K92" i="170"/>
  <c r="J92" i="170"/>
  <c r="J93" i="170"/>
  <c r="K94" i="170"/>
  <c r="J94" i="170"/>
  <c r="J95" i="170"/>
  <c r="K95" i="170"/>
  <c r="K96" i="170"/>
  <c r="J96" i="170"/>
  <c r="J97" i="170"/>
  <c r="K98" i="170"/>
  <c r="J98" i="170"/>
  <c r="J99" i="170"/>
  <c r="K99" i="170"/>
  <c r="K100" i="170"/>
  <c r="J100" i="170"/>
  <c r="J101" i="170"/>
  <c r="K101" i="170"/>
  <c r="K102" i="170"/>
  <c r="J102" i="170"/>
  <c r="J103" i="170"/>
  <c r="K103" i="170"/>
  <c r="K104" i="170"/>
  <c r="J104" i="170"/>
  <c r="J105" i="170"/>
  <c r="K106" i="170"/>
  <c r="J106" i="170"/>
  <c r="J107" i="170"/>
  <c r="K107" i="170"/>
  <c r="K108" i="170"/>
  <c r="J108" i="170"/>
  <c r="J109" i="170"/>
  <c r="K109" i="170"/>
  <c r="K110" i="170"/>
  <c r="J110" i="170"/>
  <c r="J111" i="170"/>
  <c r="K111" i="170"/>
  <c r="K112" i="170"/>
  <c r="J112" i="170"/>
  <c r="J113" i="170"/>
  <c r="K114" i="170"/>
  <c r="J114" i="170"/>
  <c r="J115" i="170"/>
  <c r="K115" i="170"/>
  <c r="K116" i="170"/>
  <c r="J116" i="170"/>
  <c r="J117" i="170"/>
  <c r="K117" i="170"/>
  <c r="K118" i="170"/>
  <c r="J118" i="170"/>
  <c r="J119" i="170"/>
  <c r="K119" i="170"/>
  <c r="K120" i="170"/>
  <c r="J120" i="170"/>
  <c r="J121" i="170"/>
  <c r="K122" i="170"/>
  <c r="J122" i="170"/>
  <c r="J123" i="170"/>
  <c r="K123" i="170"/>
  <c r="K124" i="170"/>
  <c r="J124" i="170"/>
  <c r="J125" i="170"/>
  <c r="K125" i="170"/>
  <c r="K126" i="170"/>
  <c r="J126" i="170"/>
  <c r="J127" i="170"/>
  <c r="K127" i="170"/>
  <c r="K128" i="170"/>
  <c r="J128" i="170"/>
  <c r="J129" i="170"/>
  <c r="K130" i="170"/>
  <c r="J130" i="170"/>
  <c r="J131" i="170"/>
  <c r="K131" i="170"/>
  <c r="K132" i="170"/>
  <c r="J132" i="170"/>
  <c r="J133" i="170"/>
  <c r="K133" i="170"/>
  <c r="K134" i="170"/>
  <c r="J134" i="170"/>
  <c r="J135" i="170"/>
  <c r="K135" i="170"/>
  <c r="K136" i="170"/>
  <c r="J136" i="170"/>
  <c r="J137" i="170"/>
  <c r="K138" i="170"/>
  <c r="J138" i="170"/>
  <c r="J139" i="170"/>
  <c r="K139" i="170"/>
  <c r="K140" i="170"/>
  <c r="J140" i="170"/>
  <c r="J141" i="170"/>
  <c r="K141" i="170"/>
  <c r="K142" i="170"/>
  <c r="J142" i="170"/>
  <c r="J143" i="170"/>
  <c r="K143" i="170"/>
  <c r="K144" i="170"/>
  <c r="J144" i="170"/>
  <c r="J145" i="170"/>
  <c r="K146" i="170"/>
  <c r="J146" i="170"/>
  <c r="J147" i="170"/>
  <c r="K147" i="170"/>
  <c r="K148" i="170"/>
  <c r="J148" i="170"/>
  <c r="J149" i="170"/>
  <c r="K149" i="170"/>
  <c r="K150" i="170"/>
  <c r="J150" i="170"/>
  <c r="J151" i="170"/>
  <c r="K151" i="170"/>
  <c r="K152" i="170"/>
  <c r="J152" i="170"/>
  <c r="J153" i="170"/>
  <c r="K154" i="170"/>
  <c r="J154" i="170"/>
  <c r="O155" i="170"/>
  <c r="J155" i="170"/>
  <c r="K155" i="170"/>
  <c r="K156" i="170"/>
  <c r="J156" i="170"/>
  <c r="J157" i="170"/>
  <c r="K157" i="170"/>
  <c r="K158" i="170"/>
  <c r="J158" i="170"/>
  <c r="J159" i="170"/>
  <c r="K159" i="170"/>
  <c r="K160" i="170"/>
  <c r="J160" i="170"/>
  <c r="J161" i="170"/>
  <c r="O162" i="170"/>
  <c r="J162" i="170"/>
  <c r="M163" i="170"/>
  <c r="J163" i="170"/>
  <c r="K163" i="170"/>
  <c r="K164" i="170"/>
  <c r="J164" i="170"/>
  <c r="J165" i="170"/>
  <c r="K165" i="170"/>
  <c r="K166" i="170"/>
  <c r="J166" i="170"/>
  <c r="O167" i="170"/>
  <c r="J167" i="170"/>
  <c r="K167" i="170"/>
  <c r="K168" i="170"/>
  <c r="J168" i="170"/>
  <c r="J169" i="170"/>
  <c r="K170" i="170"/>
  <c r="J170" i="170"/>
  <c r="J171" i="170"/>
  <c r="K171" i="170"/>
  <c r="K172" i="170"/>
  <c r="J172" i="170"/>
  <c r="J173" i="170"/>
  <c r="K173" i="170"/>
  <c r="O174" i="170"/>
  <c r="J174" i="170"/>
  <c r="J175" i="170"/>
  <c r="K175" i="170"/>
  <c r="K176" i="170"/>
  <c r="J176" i="170"/>
  <c r="J177" i="170"/>
  <c r="K178" i="170"/>
  <c r="J178" i="170"/>
  <c r="O179" i="170"/>
  <c r="J179" i="170"/>
  <c r="K179" i="170"/>
  <c r="J180" i="170"/>
  <c r="J181" i="170"/>
  <c r="K181" i="170"/>
  <c r="O182" i="170"/>
  <c r="J182" i="170"/>
  <c r="J183" i="170"/>
  <c r="K183" i="170"/>
  <c r="K184" i="170"/>
  <c r="J184" i="170"/>
  <c r="J185" i="170"/>
  <c r="K185" i="170"/>
  <c r="K186" i="170"/>
  <c r="J186" i="170"/>
  <c r="J187" i="170"/>
  <c r="K187" i="170"/>
  <c r="K188" i="170"/>
  <c r="J188" i="170"/>
  <c r="J189" i="170"/>
  <c r="K190" i="170"/>
  <c r="J190" i="170"/>
  <c r="J191" i="170"/>
  <c r="K191" i="170"/>
  <c r="K192" i="170"/>
  <c r="J192" i="170"/>
  <c r="J193" i="170"/>
  <c r="K83" i="170"/>
  <c r="I83" i="170"/>
  <c r="J83" i="170"/>
  <c r="M160" i="170"/>
  <c r="O168" i="170"/>
  <c r="O170" i="170"/>
  <c r="O187" i="170"/>
  <c r="O190" i="170"/>
  <c r="M192" i="170"/>
  <c r="M171" i="170"/>
  <c r="K4" i="170"/>
  <c r="I4" i="170"/>
  <c r="J4" i="170"/>
  <c r="K5" i="170"/>
  <c r="I5" i="170"/>
  <c r="I6" i="170" s="1"/>
  <c r="I7" i="170" s="1"/>
  <c r="I8" i="170" s="1"/>
  <c r="I9" i="170" s="1"/>
  <c r="I10" i="170" s="1"/>
  <c r="I11" i="170" s="1"/>
  <c r="I12" i="170" s="1"/>
  <c r="I13" i="170" s="1"/>
  <c r="I14" i="170" s="1"/>
  <c r="I15" i="170" s="1"/>
  <c r="I16" i="170" s="1"/>
  <c r="I17" i="170" s="1"/>
  <c r="I18" i="170" s="1"/>
  <c r="I19" i="170" s="1"/>
  <c r="I20" i="170" s="1"/>
  <c r="I21" i="170" s="1"/>
  <c r="I22" i="170" s="1"/>
  <c r="I23" i="170" s="1"/>
  <c r="I24" i="170" s="1"/>
  <c r="I25" i="170" s="1"/>
  <c r="I26" i="170" s="1"/>
  <c r="I27" i="170" s="1"/>
  <c r="I28" i="170" s="1"/>
  <c r="I29" i="170" s="1"/>
  <c r="I30" i="170" s="1"/>
  <c r="I31" i="170" s="1"/>
  <c r="I32" i="170" s="1"/>
  <c r="I33" i="170" s="1"/>
  <c r="I34" i="170" s="1"/>
  <c r="I35" i="170" s="1"/>
  <c r="I36" i="170" s="1"/>
  <c r="I37" i="170" s="1"/>
  <c r="I38" i="170" s="1"/>
  <c r="I39" i="170" s="1"/>
  <c r="I40" i="170" s="1"/>
  <c r="I41" i="170" s="1"/>
  <c r="I42" i="170" s="1"/>
  <c r="I43" i="170" s="1"/>
  <c r="I44" i="170" s="1"/>
  <c r="I45" i="170" s="1"/>
  <c r="I46" i="170" s="1"/>
  <c r="I47" i="170" s="1"/>
  <c r="I48" i="170" s="1"/>
  <c r="I49" i="170" s="1"/>
  <c r="I50" i="170" s="1"/>
  <c r="I51" i="170" s="1"/>
  <c r="I52" i="170" s="1"/>
  <c r="I53" i="170" s="1"/>
  <c r="I54" i="170" s="1"/>
  <c r="I55" i="170" s="1"/>
  <c r="I56" i="170" s="1"/>
  <c r="I57" i="170" s="1"/>
  <c r="I58" i="170" s="1"/>
  <c r="I59" i="170" s="1"/>
  <c r="I60" i="170" s="1"/>
  <c r="I61" i="170" s="1"/>
  <c r="I62" i="170" s="1"/>
  <c r="I63" i="170" s="1"/>
  <c r="I64" i="170" s="1"/>
  <c r="I65" i="170" s="1"/>
  <c r="I66" i="170" s="1"/>
  <c r="I67" i="170" s="1"/>
  <c r="I68" i="170" s="1"/>
  <c r="I69" i="170" s="1"/>
  <c r="I70" i="170" s="1"/>
  <c r="I71" i="170" s="1"/>
  <c r="I72" i="170" s="1"/>
  <c r="I73" i="170" s="1"/>
  <c r="I74" i="170" s="1"/>
  <c r="I75" i="170" s="1"/>
  <c r="I76" i="170" s="1"/>
  <c r="I77" i="170" s="1"/>
  <c r="I78" i="170" s="1"/>
  <c r="I79" i="170" s="1"/>
  <c r="I80" i="170" s="1"/>
  <c r="I81" i="170" s="1"/>
  <c r="J5" i="170"/>
  <c r="K6" i="170"/>
  <c r="J6" i="170"/>
  <c r="K7" i="170"/>
  <c r="J7" i="170"/>
  <c r="K8" i="170"/>
  <c r="J8" i="170"/>
  <c r="J9" i="170"/>
  <c r="K10" i="170"/>
  <c r="J10" i="170"/>
  <c r="K11" i="170"/>
  <c r="J11" i="170"/>
  <c r="K12" i="170"/>
  <c r="J12" i="170"/>
  <c r="J13" i="170"/>
  <c r="K13" i="170"/>
  <c r="K14" i="170"/>
  <c r="J14" i="170"/>
  <c r="J15" i="170"/>
  <c r="K15" i="170"/>
  <c r="K16" i="170"/>
  <c r="J16" i="170"/>
  <c r="J17" i="170"/>
  <c r="K18" i="170"/>
  <c r="J18" i="170"/>
  <c r="J19" i="170"/>
  <c r="K19" i="170"/>
  <c r="K20" i="170"/>
  <c r="J20" i="170"/>
  <c r="J21" i="170"/>
  <c r="K21" i="170"/>
  <c r="K22" i="170"/>
  <c r="J22" i="170"/>
  <c r="J23" i="170"/>
  <c r="K23" i="170"/>
  <c r="K24" i="170"/>
  <c r="J24" i="170"/>
  <c r="J25" i="170"/>
  <c r="K26" i="170"/>
  <c r="J26" i="170"/>
  <c r="J27" i="170"/>
  <c r="K27" i="170"/>
  <c r="K28" i="170"/>
  <c r="J28" i="170"/>
  <c r="J29" i="170"/>
  <c r="K29" i="170"/>
  <c r="K30" i="170"/>
  <c r="J30" i="170"/>
  <c r="J31" i="170"/>
  <c r="K31" i="170"/>
  <c r="K32" i="170"/>
  <c r="J32" i="170"/>
  <c r="J33" i="170"/>
  <c r="K34" i="170"/>
  <c r="J34" i="170"/>
  <c r="J35" i="170"/>
  <c r="K35" i="170"/>
  <c r="K36" i="170"/>
  <c r="J36" i="170"/>
  <c r="J37" i="170"/>
  <c r="K37" i="170"/>
  <c r="K38" i="170"/>
  <c r="J38" i="170"/>
  <c r="J39" i="170"/>
  <c r="K39" i="170"/>
  <c r="K40" i="170"/>
  <c r="J40" i="170"/>
  <c r="J41" i="170"/>
  <c r="K42" i="170"/>
  <c r="J42" i="170"/>
  <c r="J43" i="170"/>
  <c r="K43" i="170"/>
  <c r="K44" i="170"/>
  <c r="J44" i="170"/>
  <c r="J45" i="170"/>
  <c r="K45" i="170"/>
  <c r="K46" i="170"/>
  <c r="J46" i="170"/>
  <c r="J47" i="170"/>
  <c r="K47" i="170"/>
  <c r="K48" i="170"/>
  <c r="J48" i="170"/>
  <c r="J49" i="170"/>
  <c r="K50" i="170"/>
  <c r="J50" i="170"/>
  <c r="J51" i="170"/>
  <c r="K51" i="170"/>
  <c r="K52" i="170"/>
  <c r="J52" i="170"/>
  <c r="J53" i="170"/>
  <c r="K53" i="170"/>
  <c r="K54" i="170"/>
  <c r="J54" i="170"/>
  <c r="J55" i="170"/>
  <c r="K55" i="170"/>
  <c r="K56" i="170"/>
  <c r="J56" i="170"/>
  <c r="J57" i="170"/>
  <c r="K58" i="170"/>
  <c r="J58" i="170"/>
  <c r="J59" i="170"/>
  <c r="K59" i="170"/>
  <c r="K60" i="170"/>
  <c r="J60" i="170"/>
  <c r="J61" i="170"/>
  <c r="K61" i="170"/>
  <c r="K62" i="170"/>
  <c r="J62" i="170"/>
  <c r="J63" i="170"/>
  <c r="K63" i="170"/>
  <c r="K64" i="170"/>
  <c r="J64" i="170"/>
  <c r="J65" i="170"/>
  <c r="K66" i="170"/>
  <c r="J66" i="170"/>
  <c r="J67" i="170"/>
  <c r="K67" i="170"/>
  <c r="K68" i="170"/>
  <c r="J68" i="170"/>
  <c r="J69" i="170"/>
  <c r="K69" i="170"/>
  <c r="K70" i="170"/>
  <c r="J70" i="170"/>
  <c r="J71" i="170"/>
  <c r="K71" i="170"/>
  <c r="K72" i="170"/>
  <c r="J72" i="170"/>
  <c r="J73" i="170"/>
  <c r="K74" i="170"/>
  <c r="J74" i="170"/>
  <c r="J75" i="170"/>
  <c r="K76" i="170"/>
  <c r="J76" i="170"/>
  <c r="J77" i="170"/>
  <c r="K77" i="170"/>
  <c r="K78" i="170"/>
  <c r="J78" i="170"/>
  <c r="J79" i="170"/>
  <c r="K79" i="170"/>
  <c r="J80" i="170"/>
  <c r="O81" i="170"/>
  <c r="J81" i="170"/>
  <c r="I82" i="170"/>
  <c r="J82" i="170"/>
  <c r="K82" i="170"/>
  <c r="K194" i="170"/>
  <c r="I194" i="170"/>
  <c r="J194" i="170"/>
  <c r="I195" i="170"/>
  <c r="J195" i="170"/>
  <c r="I306" i="170"/>
  <c r="I307" i="170" s="1"/>
  <c r="I308" i="170" s="1"/>
  <c r="I309" i="170" s="1"/>
  <c r="I310" i="170" s="1"/>
  <c r="I311" i="170" s="1"/>
  <c r="I312" i="170" s="1"/>
  <c r="I313" i="170" s="1"/>
  <c r="I314" i="170" s="1"/>
  <c r="I315" i="170" s="1"/>
  <c r="I316" i="170" s="1"/>
  <c r="I317" i="170" s="1"/>
  <c r="I318" i="170" s="1"/>
  <c r="I319" i="170" s="1"/>
  <c r="I320" i="170" s="1"/>
  <c r="I321" i="170" s="1"/>
  <c r="I322" i="170" s="1"/>
  <c r="I323" i="170" s="1"/>
  <c r="I324" i="170" s="1"/>
  <c r="I325" i="170" s="1"/>
  <c r="I326" i="170" s="1"/>
  <c r="I327" i="170" s="1"/>
  <c r="I328" i="170" s="1"/>
  <c r="I329" i="170" s="1"/>
  <c r="I330" i="170" s="1"/>
  <c r="I331" i="170" s="1"/>
  <c r="I332" i="170" s="1"/>
  <c r="I333" i="170" s="1"/>
  <c r="I334" i="170" s="1"/>
  <c r="I335" i="170" s="1"/>
  <c r="I336" i="170" s="1"/>
  <c r="I337" i="170" s="1"/>
  <c r="I338" i="170" s="1"/>
  <c r="I339" i="170" s="1"/>
  <c r="I340" i="170" s="1"/>
  <c r="I341" i="170" s="1"/>
  <c r="I342" i="170" s="1"/>
  <c r="I343" i="170" s="1"/>
  <c r="I344" i="170" s="1"/>
  <c r="I345" i="170" s="1"/>
  <c r="I346" i="170" s="1"/>
  <c r="I347" i="170" s="1"/>
  <c r="I348" i="170" s="1"/>
  <c r="I349" i="170" s="1"/>
  <c r="I350" i="170" s="1"/>
  <c r="I351" i="170" s="1"/>
  <c r="I352" i="170" s="1"/>
  <c r="I353" i="170" s="1"/>
  <c r="I354" i="170" s="1"/>
  <c r="I355" i="170" s="1"/>
  <c r="I356" i="170" s="1"/>
  <c r="I357" i="170" s="1"/>
  <c r="I358" i="170" s="1"/>
  <c r="I359" i="170" s="1"/>
  <c r="I360" i="170" s="1"/>
  <c r="I361" i="170" s="1"/>
  <c r="I362" i="170" s="1"/>
  <c r="I363" i="170" s="1"/>
  <c r="I364" i="170" s="1"/>
  <c r="I365" i="170" s="1"/>
  <c r="I366" i="170" s="1"/>
  <c r="I367" i="170" s="1"/>
  <c r="I368" i="170" s="1"/>
  <c r="I369" i="170" s="1"/>
  <c r="I370" i="170" s="1"/>
  <c r="I371" i="170" s="1"/>
  <c r="I372" i="170" s="1"/>
  <c r="I373" i="170" s="1"/>
  <c r="I374" i="170" s="1"/>
  <c r="I375" i="170" s="1"/>
  <c r="I376" i="170" s="1"/>
  <c r="I377" i="170" s="1"/>
  <c r="I378" i="170" s="1"/>
  <c r="I379" i="170" s="1"/>
  <c r="I380" i="170" s="1"/>
  <c r="I381" i="170" s="1"/>
  <c r="I382" i="170" s="1"/>
  <c r="I383" i="170" s="1"/>
  <c r="I384" i="170" s="1"/>
  <c r="I385" i="170" s="1"/>
  <c r="I386" i="170" s="1"/>
  <c r="I387" i="170" s="1"/>
  <c r="I388" i="170" s="1"/>
  <c r="I389" i="170" s="1"/>
  <c r="I390" i="170" s="1"/>
  <c r="I391" i="170" s="1"/>
  <c r="I392" i="170" s="1"/>
  <c r="I393" i="170" s="1"/>
  <c r="I394" i="170" s="1"/>
  <c r="I395" i="170" s="1"/>
  <c r="I396" i="170" s="1"/>
  <c r="I397" i="170" s="1"/>
  <c r="I398" i="170" s="1"/>
  <c r="I399" i="170" s="1"/>
  <c r="I400" i="170" s="1"/>
  <c r="I401" i="170" s="1"/>
  <c r="I402" i="170" s="1"/>
  <c r="I403" i="170" s="1"/>
  <c r="I404" i="170" s="1"/>
  <c r="I405" i="170" s="1"/>
  <c r="I406" i="170" s="1"/>
  <c r="I407" i="170" s="1"/>
  <c r="I408" i="170" s="1"/>
  <c r="I409" i="170" s="1"/>
  <c r="I410" i="170" s="1"/>
  <c r="I411" i="170" s="1"/>
  <c r="I412" i="170" s="1"/>
  <c r="I413" i="170" s="1"/>
  <c r="I414" i="170" s="1"/>
  <c r="I415" i="170" s="1"/>
  <c r="I416" i="170" s="1"/>
  <c r="I417" i="170" s="1"/>
  <c r="J306" i="170"/>
  <c r="J307" i="170"/>
  <c r="K418" i="170"/>
  <c r="I418" i="170"/>
  <c r="I419" i="170" s="1"/>
  <c r="J418" i="170"/>
  <c r="J419" i="170"/>
  <c r="K419" i="170"/>
  <c r="I530" i="170"/>
  <c r="I531" i="170" s="1"/>
  <c r="J530" i="170"/>
  <c r="J531" i="170"/>
  <c r="K531" i="170"/>
  <c r="I532" i="170"/>
  <c r="I533" i="170" s="1"/>
  <c r="J532" i="170"/>
  <c r="J533" i="170"/>
  <c r="K533" i="170"/>
  <c r="K3" i="170"/>
  <c r="I3" i="170"/>
  <c r="J3" i="170"/>
  <c r="Z608" i="170"/>
  <c r="D607" i="170"/>
  <c r="W606" i="170"/>
  <c r="R606" i="170"/>
  <c r="D605" i="170"/>
  <c r="W604" i="170"/>
  <c r="R603" i="170"/>
  <c r="Z600" i="170"/>
  <c r="R599" i="170"/>
  <c r="W598" i="170"/>
  <c r="D597" i="170"/>
  <c r="D596" i="170"/>
  <c r="R595" i="170"/>
  <c r="D594" i="170"/>
  <c r="D593" i="170"/>
  <c r="Z592" i="170"/>
  <c r="W591" i="170"/>
  <c r="W590" i="170"/>
  <c r="R590" i="170"/>
  <c r="W589" i="170"/>
  <c r="R589" i="170"/>
  <c r="W588" i="170"/>
  <c r="R588" i="170"/>
  <c r="R586" i="170"/>
  <c r="R585" i="170"/>
  <c r="Z584" i="170"/>
  <c r="W583" i="170"/>
  <c r="W581" i="170"/>
  <c r="W580" i="170"/>
  <c r="R579" i="170"/>
  <c r="Z576" i="170"/>
  <c r="W575" i="170"/>
  <c r="W574" i="170"/>
  <c r="R574" i="170"/>
  <c r="W573" i="170"/>
  <c r="W572" i="170"/>
  <c r="R571" i="170"/>
  <c r="R569" i="170"/>
  <c r="Z568" i="170"/>
  <c r="W567" i="170"/>
  <c r="W566" i="170"/>
  <c r="R566" i="170"/>
  <c r="R565" i="170"/>
  <c r="W564" i="170"/>
  <c r="R564" i="170"/>
  <c r="R561" i="170"/>
  <c r="R560" i="170"/>
  <c r="W559" i="170"/>
  <c r="R558" i="170"/>
  <c r="W557" i="170"/>
  <c r="W556" i="170"/>
  <c r="R554" i="170"/>
  <c r="Z552" i="170"/>
  <c r="W551" i="170"/>
  <c r="R551" i="170"/>
  <c r="R549" i="170"/>
  <c r="W548" i="170"/>
  <c r="R547" i="170"/>
  <c r="Z544" i="170"/>
  <c r="R543" i="170"/>
  <c r="W542" i="170"/>
  <c r="W541" i="170"/>
  <c r="W540" i="170"/>
  <c r="R539" i="170"/>
  <c r="R538" i="170"/>
  <c r="Z536" i="170"/>
  <c r="R535" i="170"/>
  <c r="W534" i="170"/>
  <c r="W533" i="170"/>
  <c r="W532" i="170"/>
  <c r="R531" i="170"/>
  <c r="R530" i="170"/>
  <c r="F530" i="170"/>
  <c r="D81" i="170"/>
  <c r="A3" i="170"/>
  <c r="M65" i="170"/>
  <c r="M58" i="170"/>
  <c r="D59" i="170"/>
  <c r="D60" i="170"/>
  <c r="D54" i="170"/>
  <c r="O29" i="170"/>
  <c r="D28" i="170"/>
  <c r="O14" i="170"/>
  <c r="D14" i="170"/>
  <c r="D9" i="170"/>
  <c r="D591" i="170"/>
  <c r="D590" i="170"/>
  <c r="D588" i="170"/>
  <c r="D585" i="170"/>
  <c r="D581" i="170"/>
  <c r="D579" i="170"/>
  <c r="D576" i="170"/>
  <c r="D574" i="170"/>
  <c r="D571" i="170"/>
  <c r="D566" i="170"/>
  <c r="D561" i="170"/>
  <c r="D559" i="170"/>
  <c r="D554" i="170"/>
  <c r="D552" i="170"/>
  <c r="D550" i="170"/>
  <c r="D543" i="170"/>
  <c r="D537" i="170"/>
  <c r="D535" i="170"/>
  <c r="D529" i="170"/>
  <c r="R528" i="170"/>
  <c r="R527" i="170"/>
  <c r="R525" i="170"/>
  <c r="R523" i="170"/>
  <c r="D523" i="170"/>
  <c r="Z522" i="170"/>
  <c r="D521" i="170"/>
  <c r="R518" i="170"/>
  <c r="D518" i="170"/>
  <c r="R517" i="170"/>
  <c r="W515" i="170"/>
  <c r="R514" i="170"/>
  <c r="D512" i="170"/>
  <c r="R510" i="170"/>
  <c r="D510" i="170"/>
  <c r="R508" i="170"/>
  <c r="W507" i="170"/>
  <c r="Z506" i="170"/>
  <c r="R505" i="170"/>
  <c r="R504" i="170"/>
  <c r="R503" i="170"/>
  <c r="D503" i="170"/>
  <c r="D502" i="170"/>
  <c r="R501" i="170"/>
  <c r="R500" i="170"/>
  <c r="D500" i="170"/>
  <c r="D499" i="170"/>
  <c r="D498" i="170"/>
  <c r="R497" i="170"/>
  <c r="D497" i="170"/>
  <c r="D495" i="170"/>
  <c r="D494" i="170"/>
  <c r="D492" i="170"/>
  <c r="R491" i="170"/>
  <c r="D491" i="170"/>
  <c r="Z490" i="170"/>
  <c r="Z489" i="170"/>
  <c r="R488" i="170"/>
  <c r="D486" i="170"/>
  <c r="R484" i="170"/>
  <c r="D484" i="170"/>
  <c r="W483" i="170"/>
  <c r="D482" i="170"/>
  <c r="R481" i="170"/>
  <c r="D479" i="170"/>
  <c r="R478" i="170"/>
  <c r="R477" i="170"/>
  <c r="R476" i="170"/>
  <c r="D476" i="170"/>
  <c r="R475" i="170"/>
  <c r="R474" i="170"/>
  <c r="D470" i="170"/>
  <c r="R469" i="170"/>
  <c r="D469" i="170"/>
  <c r="D468" i="170"/>
  <c r="R467" i="170"/>
  <c r="R466" i="170"/>
  <c r="R465" i="170"/>
  <c r="R462" i="170"/>
  <c r="D462" i="170"/>
  <c r="R461" i="170"/>
  <c r="R460" i="170"/>
  <c r="W459" i="170"/>
  <c r="D458" i="170"/>
  <c r="R456" i="170"/>
  <c r="D456" i="170"/>
  <c r="R454" i="170"/>
  <c r="R453" i="170"/>
  <c r="D453" i="170"/>
  <c r="D452" i="170"/>
  <c r="W451" i="170"/>
  <c r="R450" i="170"/>
  <c r="D450" i="170"/>
  <c r="R449" i="170"/>
  <c r="R448" i="170"/>
  <c r="R446" i="170"/>
  <c r="R444" i="170"/>
  <c r="D444" i="170"/>
  <c r="W443" i="170"/>
  <c r="Z442" i="170"/>
  <c r="R441" i="170"/>
  <c r="D439" i="170"/>
  <c r="R438" i="170"/>
  <c r="D438" i="170"/>
  <c r="R437" i="170"/>
  <c r="R436" i="170"/>
  <c r="R435" i="170"/>
  <c r="Z434" i="170"/>
  <c r="D433" i="170"/>
  <c r="R431" i="170"/>
  <c r="D431" i="170"/>
  <c r="D429" i="170"/>
  <c r="D428" i="170"/>
  <c r="R427" i="170"/>
  <c r="R426" i="170"/>
  <c r="R425" i="170"/>
  <c r="R424" i="170"/>
  <c r="D424" i="170"/>
  <c r="D423" i="170"/>
  <c r="R422" i="170"/>
  <c r="D420" i="170"/>
  <c r="D419" i="170"/>
  <c r="Z418" i="170"/>
  <c r="R416" i="170"/>
  <c r="D415" i="170"/>
  <c r="R411" i="170"/>
  <c r="D411" i="170"/>
  <c r="D410" i="170"/>
  <c r="D409" i="170"/>
  <c r="D407" i="170"/>
  <c r="R406" i="170"/>
  <c r="D406" i="170"/>
  <c r="R405" i="170"/>
  <c r="R404" i="170"/>
  <c r="D403" i="170"/>
  <c r="R398" i="170"/>
  <c r="D398" i="170"/>
  <c r="D396" i="170"/>
  <c r="R395" i="170"/>
  <c r="D394" i="170"/>
  <c r="D392" i="170"/>
  <c r="R391" i="170"/>
  <c r="D391" i="170"/>
  <c r="R388" i="170"/>
  <c r="D388" i="170"/>
  <c r="R386" i="170"/>
  <c r="R385" i="170"/>
  <c r="D385" i="170"/>
  <c r="R384" i="170"/>
  <c r="R382" i="170"/>
  <c r="D380" i="170"/>
  <c r="R379" i="170"/>
  <c r="D379" i="170"/>
  <c r="D378" i="170"/>
  <c r="D375" i="170"/>
  <c r="R373" i="170"/>
  <c r="R372" i="170"/>
  <c r="D372" i="170"/>
  <c r="R369" i="170"/>
  <c r="R368" i="170"/>
  <c r="R367" i="170"/>
  <c r="R366" i="170"/>
  <c r="R364" i="170"/>
  <c r="D364" i="170"/>
  <c r="R363" i="170"/>
  <c r="R362" i="170"/>
  <c r="R360" i="170"/>
  <c r="D359" i="170"/>
  <c r="R357" i="170"/>
  <c r="D357" i="170"/>
  <c r="R356" i="170"/>
  <c r="D355" i="170"/>
  <c r="R353" i="170"/>
  <c r="R352" i="170"/>
  <c r="R350" i="170"/>
  <c r="D350" i="170"/>
  <c r="D349" i="170"/>
  <c r="R348" i="170"/>
  <c r="R346" i="170"/>
  <c r="D345" i="170"/>
  <c r="R344" i="170"/>
  <c r="D344" i="170"/>
  <c r="R342" i="170"/>
  <c r="R341" i="170"/>
  <c r="D341" i="170"/>
  <c r="D340" i="170"/>
  <c r="R338" i="170"/>
  <c r="D338" i="170"/>
  <c r="R336" i="170"/>
  <c r="R335" i="170"/>
  <c r="R334" i="170"/>
  <c r="R332" i="170"/>
  <c r="D332" i="170"/>
  <c r="D329" i="170"/>
  <c r="R327" i="170"/>
  <c r="R326" i="170"/>
  <c r="D326" i="170"/>
  <c r="R322" i="170"/>
  <c r="D321" i="170"/>
  <c r="R319" i="170"/>
  <c r="D319" i="170"/>
  <c r="D317" i="170"/>
  <c r="D316" i="170"/>
  <c r="D313" i="170"/>
  <c r="R312" i="170"/>
  <c r="D312" i="170"/>
  <c r="R310" i="170"/>
  <c r="D309" i="170"/>
  <c r="R307" i="170"/>
  <c r="R306" i="170"/>
  <c r="R303" i="170"/>
  <c r="D301" i="170"/>
  <c r="R299" i="170"/>
  <c r="D299" i="170"/>
  <c r="D297" i="170"/>
  <c r="R294" i="170"/>
  <c r="D294" i="170"/>
  <c r="R292" i="170"/>
  <c r="D290" i="170"/>
  <c r="R289" i="170"/>
  <c r="R288" i="170"/>
  <c r="R286" i="170"/>
  <c r="D286" i="170"/>
  <c r="R285" i="170"/>
  <c r="R284" i="170"/>
  <c r="R282" i="170"/>
  <c r="R279" i="170"/>
  <c r="D279" i="170"/>
  <c r="D278" i="170"/>
  <c r="R276" i="170"/>
  <c r="D276" i="170"/>
  <c r="R273" i="170"/>
  <c r="D273" i="170"/>
  <c r="D272" i="170"/>
  <c r="R268" i="170"/>
  <c r="R267" i="170"/>
  <c r="D267" i="170"/>
  <c r="D266" i="170"/>
  <c r="R265" i="170"/>
  <c r="D264" i="170"/>
  <c r="R263" i="170"/>
  <c r="R260" i="170"/>
  <c r="D260" i="170"/>
  <c r="D258" i="170"/>
  <c r="R256" i="170"/>
  <c r="D255" i="170"/>
  <c r="D254" i="170"/>
  <c r="R252" i="170"/>
  <c r="D252" i="170"/>
  <c r="D251" i="170"/>
  <c r="D250" i="170"/>
  <c r="D249" i="170"/>
  <c r="D247" i="170"/>
  <c r="R245" i="170"/>
  <c r="D245" i="170"/>
  <c r="R242" i="170"/>
  <c r="R241" i="170"/>
  <c r="R238" i="170"/>
  <c r="D238" i="170"/>
  <c r="D236" i="170"/>
  <c r="R234" i="170"/>
  <c r="Z233" i="170"/>
  <c r="R232" i="170"/>
  <c r="D232" i="170"/>
  <c r="D230" i="170"/>
  <c r="R229" i="170"/>
  <c r="D229" i="170"/>
  <c r="R226" i="170"/>
  <c r="D226" i="170"/>
  <c r="R225" i="170"/>
  <c r="R224" i="170"/>
  <c r="R223" i="170"/>
  <c r="D222" i="170"/>
  <c r="R220" i="170"/>
  <c r="D220" i="170"/>
  <c r="D219" i="170"/>
  <c r="D218" i="170"/>
  <c r="Z217" i="170"/>
  <c r="D216" i="170"/>
  <c r="R214" i="170"/>
  <c r="D214" i="170"/>
  <c r="R210" i="170"/>
  <c r="D209" i="170"/>
  <c r="W208" i="170"/>
  <c r="R207" i="170"/>
  <c r="D207" i="170"/>
  <c r="R206" i="170"/>
  <c r="R204" i="170"/>
  <c r="R203" i="170"/>
  <c r="D202" i="170"/>
  <c r="Z201" i="170"/>
  <c r="R200" i="170"/>
  <c r="D200" i="170"/>
  <c r="R198" i="170"/>
  <c r="D195" i="170"/>
  <c r="D187" i="170"/>
  <c r="D182" i="170"/>
  <c r="D174" i="170"/>
  <c r="D167" i="170"/>
  <c r="D164" i="170"/>
  <c r="D161" i="170"/>
  <c r="D155" i="170"/>
  <c r="D148" i="170"/>
  <c r="R188" i="170"/>
  <c r="R187" i="170"/>
  <c r="R186" i="170"/>
  <c r="R183" i="170"/>
  <c r="R182" i="170"/>
  <c r="D181" i="170"/>
  <c r="R175" i="170"/>
  <c r="R174" i="170"/>
  <c r="R173" i="170"/>
  <c r="R167" i="170"/>
  <c r="R166" i="170"/>
  <c r="R165" i="170"/>
  <c r="R164" i="170"/>
  <c r="R162" i="170"/>
  <c r="R161" i="170"/>
  <c r="R156" i="170"/>
  <c r="O156" i="170"/>
  <c r="R155" i="170"/>
  <c r="R154" i="170"/>
  <c r="M154" i="170"/>
  <c r="O149" i="170"/>
  <c r="R148" i="170"/>
  <c r="R147" i="170"/>
  <c r="M147" i="170"/>
  <c r="R141" i="170"/>
  <c r="O141" i="170"/>
  <c r="R140" i="170"/>
  <c r="O140" i="170"/>
  <c r="R139" i="170"/>
  <c r="M139" i="170"/>
  <c r="D132" i="170"/>
  <c r="D127" i="170"/>
  <c r="R125" i="170"/>
  <c r="D119" i="170"/>
  <c r="R116" i="170"/>
  <c r="D113" i="170"/>
  <c r="O134" i="170"/>
  <c r="D133" i="170"/>
  <c r="M133" i="170"/>
  <c r="O127" i="170"/>
  <c r="R126" i="170"/>
  <c r="O126" i="170"/>
  <c r="R120" i="170"/>
  <c r="O120" i="170"/>
  <c r="O119" i="170"/>
  <c r="O118" i="170"/>
  <c r="R117" i="170"/>
  <c r="M117" i="170"/>
  <c r="O116" i="170"/>
  <c r="O115" i="170"/>
  <c r="M114" i="170"/>
  <c r="D114" i="170"/>
  <c r="O109" i="170"/>
  <c r="M108" i="170"/>
  <c r="D108" i="170"/>
  <c r="O107" i="170"/>
  <c r="O103" i="170"/>
  <c r="M102" i="170"/>
  <c r="O101" i="170"/>
  <c r="O89" i="170"/>
  <c r="D88" i="170"/>
  <c r="O87" i="170"/>
  <c r="M94" i="170"/>
  <c r="R85" i="170"/>
  <c r="D5" i="170"/>
  <c r="R7" i="170"/>
  <c r="R11" i="170"/>
  <c r="R17" i="170"/>
  <c r="R51" i="170"/>
  <c r="D52" i="170"/>
  <c r="R57" i="170"/>
  <c r="R61" i="170"/>
  <c r="R63" i="170"/>
  <c r="R64" i="170"/>
  <c r="R73" i="170"/>
  <c r="R75" i="170"/>
  <c r="R130" i="170"/>
  <c r="R131" i="170"/>
  <c r="R143" i="170"/>
  <c r="R144" i="170"/>
  <c r="R150" i="170"/>
  <c r="R152" i="170"/>
  <c r="D158" i="170"/>
  <c r="R170" i="170"/>
  <c r="R172" i="170"/>
  <c r="R177" i="170"/>
  <c r="R184" i="170"/>
  <c r="R189" i="170"/>
  <c r="R191" i="170"/>
  <c r="D192" i="170"/>
  <c r="N189" i="170"/>
  <c r="N180" i="170"/>
  <c r="N176" i="170"/>
  <c r="O172" i="170"/>
  <c r="N169" i="170"/>
  <c r="N159" i="170"/>
  <c r="O159" i="170"/>
  <c r="N152" i="170"/>
  <c r="O150" i="170"/>
  <c r="N146" i="170"/>
  <c r="O146" i="170"/>
  <c r="O144" i="170"/>
  <c r="N142" i="170"/>
  <c r="M136" i="170"/>
  <c r="N135" i="170"/>
  <c r="O131" i="170"/>
  <c r="N129" i="170"/>
  <c r="M128" i="170"/>
  <c r="O124" i="170"/>
  <c r="O123" i="170"/>
  <c r="N122" i="170"/>
  <c r="M122" i="170"/>
  <c r="N112" i="170"/>
  <c r="M111" i="170"/>
  <c r="O110" i="170"/>
  <c r="N106" i="170"/>
  <c r="N99" i="170"/>
  <c r="N93" i="170"/>
  <c r="M93" i="170"/>
  <c r="N86" i="170"/>
  <c r="O86" i="170"/>
  <c r="O85" i="170"/>
  <c r="O84" i="170"/>
  <c r="O83" i="170"/>
  <c r="N82" i="170"/>
  <c r="M82" i="170"/>
  <c r="H2" i="169"/>
  <c r="H3" i="169"/>
  <c r="K3" i="169" s="1"/>
  <c r="H4" i="169"/>
  <c r="O4" i="169" s="1"/>
  <c r="H5" i="169"/>
  <c r="H6" i="169"/>
  <c r="O6" i="169" s="1"/>
  <c r="H7" i="169"/>
  <c r="H8" i="169"/>
  <c r="H9" i="169"/>
  <c r="H10" i="169"/>
  <c r="M10" i="169" s="1"/>
  <c r="H11" i="169"/>
  <c r="K11" i="169" s="1"/>
  <c r="H12" i="169"/>
  <c r="K12" i="169" s="1"/>
  <c r="H13" i="169"/>
  <c r="H14" i="169"/>
  <c r="H15" i="169"/>
  <c r="O15" i="169" s="1"/>
  <c r="H16" i="169"/>
  <c r="H17" i="169"/>
  <c r="H18" i="169"/>
  <c r="H19" i="169"/>
  <c r="H20" i="169"/>
  <c r="K20" i="169" s="1"/>
  <c r="H21" i="169"/>
  <c r="H22" i="169"/>
  <c r="H23" i="169"/>
  <c r="O23" i="169" s="1"/>
  <c r="H24" i="169"/>
  <c r="H25" i="169"/>
  <c r="H26" i="169"/>
  <c r="H27" i="169"/>
  <c r="K27" i="169" s="1"/>
  <c r="H28" i="169"/>
  <c r="K28" i="169" s="1"/>
  <c r="H29" i="169"/>
  <c r="H30" i="169"/>
  <c r="H31" i="169"/>
  <c r="O31" i="169" s="1"/>
  <c r="H32" i="169"/>
  <c r="H33" i="169"/>
  <c r="H34" i="169"/>
  <c r="H35" i="169"/>
  <c r="H36" i="169"/>
  <c r="K36" i="169" s="1"/>
  <c r="H37" i="169"/>
  <c r="O37" i="169" s="1"/>
  <c r="H38" i="169"/>
  <c r="H39" i="169"/>
  <c r="O39" i="169" s="1"/>
  <c r="H40" i="169"/>
  <c r="H41" i="169"/>
  <c r="H42" i="169"/>
  <c r="H43" i="169"/>
  <c r="K43" i="169" s="1"/>
  <c r="H44" i="169"/>
  <c r="M44" i="169" s="1"/>
  <c r="H45" i="169"/>
  <c r="H46" i="169"/>
  <c r="H47" i="169"/>
  <c r="O47" i="169" s="1"/>
  <c r="H48" i="169"/>
  <c r="H49" i="169"/>
  <c r="H50" i="169"/>
  <c r="H51" i="169"/>
  <c r="H52" i="169"/>
  <c r="K52" i="169" s="1"/>
  <c r="H53" i="169"/>
  <c r="H54" i="169"/>
  <c r="H55" i="169"/>
  <c r="O55" i="169" s="1"/>
  <c r="H56" i="169"/>
  <c r="H57" i="169"/>
  <c r="H58" i="169"/>
  <c r="H59" i="169"/>
  <c r="K59" i="169" s="1"/>
  <c r="H60" i="169"/>
  <c r="K60" i="169" s="1"/>
  <c r="H61" i="169"/>
  <c r="H62" i="169"/>
  <c r="H63" i="169"/>
  <c r="O63" i="169" s="1"/>
  <c r="H64" i="169"/>
  <c r="H65" i="169"/>
  <c r="H66" i="169"/>
  <c r="H67" i="169"/>
  <c r="H68" i="169"/>
  <c r="K68" i="169" s="1"/>
  <c r="H69" i="169"/>
  <c r="H70" i="169"/>
  <c r="H71" i="169"/>
  <c r="O71" i="169" s="1"/>
  <c r="H72" i="169"/>
  <c r="H73" i="169"/>
  <c r="H74" i="169"/>
  <c r="M74" i="169" s="1"/>
  <c r="H75" i="169"/>
  <c r="K75" i="169" s="1"/>
  <c r="H76" i="169"/>
  <c r="K76" i="169" s="1"/>
  <c r="H77" i="169"/>
  <c r="O77" i="169" s="1"/>
  <c r="H78" i="169"/>
  <c r="O78" i="169" s="1"/>
  <c r="H79" i="169"/>
  <c r="K79" i="169" s="1"/>
  <c r="H80" i="169"/>
  <c r="H81" i="169"/>
  <c r="H82" i="169"/>
  <c r="O82" i="169" s="1"/>
  <c r="H83" i="169"/>
  <c r="H84" i="169"/>
  <c r="O84" i="169" s="1"/>
  <c r="H85" i="169"/>
  <c r="H86" i="169"/>
  <c r="O86" i="169" s="1"/>
  <c r="H87" i="169"/>
  <c r="M87" i="169" s="1"/>
  <c r="H88" i="169"/>
  <c r="H89" i="169"/>
  <c r="H90" i="169"/>
  <c r="H91" i="169"/>
  <c r="K91" i="169" s="1"/>
  <c r="H92" i="169"/>
  <c r="M92" i="169" s="1"/>
  <c r="H93" i="169"/>
  <c r="H94" i="169"/>
  <c r="O94" i="169" s="1"/>
  <c r="H95" i="169"/>
  <c r="M95" i="169" s="1"/>
  <c r="H96" i="169"/>
  <c r="O96" i="169" s="1"/>
  <c r="H97" i="169"/>
  <c r="H98" i="169"/>
  <c r="H99" i="169"/>
  <c r="H100" i="169"/>
  <c r="M100" i="169" s="1"/>
  <c r="H101" i="169"/>
  <c r="H102" i="169"/>
  <c r="O102" i="169" s="1"/>
  <c r="H103" i="169"/>
  <c r="M103" i="169" s="1"/>
  <c r="H104" i="169"/>
  <c r="H105" i="169"/>
  <c r="H106" i="169"/>
  <c r="H107" i="169"/>
  <c r="H108" i="169"/>
  <c r="M108" i="169" s="1"/>
  <c r="H109" i="169"/>
  <c r="N80" i="170"/>
  <c r="N75" i="170"/>
  <c r="N71" i="170"/>
  <c r="N66" i="170"/>
  <c r="N61" i="170"/>
  <c r="N57" i="170"/>
  <c r="N52" i="170"/>
  <c r="N48" i="170"/>
  <c r="N44" i="170"/>
  <c r="N39" i="170"/>
  <c r="N35" i="170"/>
  <c r="N30" i="170"/>
  <c r="N26" i="170"/>
  <c r="N22" i="170"/>
  <c r="N17" i="170"/>
  <c r="N13" i="170"/>
  <c r="N8" i="170"/>
  <c r="N4" i="170"/>
  <c r="N2" i="170"/>
  <c r="M13" i="170"/>
  <c r="M21" i="170"/>
  <c r="M24" i="170"/>
  <c r="M26" i="170"/>
  <c r="O30" i="170"/>
  <c r="M39" i="170"/>
  <c r="M44" i="170"/>
  <c r="M52" i="170"/>
  <c r="M53" i="170"/>
  <c r="M61" i="170"/>
  <c r="M63" i="170"/>
  <c r="M66" i="170"/>
  <c r="M71" i="170"/>
  <c r="M73" i="170"/>
  <c r="M75" i="170"/>
  <c r="M76" i="170"/>
  <c r="O79" i="170"/>
  <c r="M80" i="170"/>
  <c r="J2" i="170"/>
  <c r="F2" i="170"/>
  <c r="I2" i="170" s="1"/>
  <c r="B2" i="170" s="1"/>
  <c r="M4" i="170"/>
  <c r="O2" i="170"/>
  <c r="S109" i="169"/>
  <c r="S108" i="169"/>
  <c r="S107" i="169"/>
  <c r="S106" i="169"/>
  <c r="S105" i="169"/>
  <c r="S104" i="169"/>
  <c r="S103" i="169"/>
  <c r="S102" i="169"/>
  <c r="S101" i="169"/>
  <c r="J101" i="169"/>
  <c r="S100" i="169"/>
  <c r="S99" i="169"/>
  <c r="S98" i="169"/>
  <c r="S97" i="169"/>
  <c r="S96" i="169"/>
  <c r="S95" i="169"/>
  <c r="S94" i="169"/>
  <c r="S93" i="169"/>
  <c r="S92" i="169"/>
  <c r="S91" i="169"/>
  <c r="S90" i="169"/>
  <c r="S89" i="169"/>
  <c r="S88" i="169"/>
  <c r="S87" i="169"/>
  <c r="S86" i="169"/>
  <c r="S85" i="169"/>
  <c r="S84" i="169"/>
  <c r="S83" i="169"/>
  <c r="J83" i="169"/>
  <c r="J84" i="169" s="1"/>
  <c r="S82" i="169"/>
  <c r="S81" i="169"/>
  <c r="S80" i="169"/>
  <c r="S79" i="169"/>
  <c r="S78" i="169"/>
  <c r="S77" i="169"/>
  <c r="S76" i="169"/>
  <c r="S75" i="169"/>
  <c r="S74" i="169"/>
  <c r="S73" i="169"/>
  <c r="S72" i="169"/>
  <c r="S71" i="169"/>
  <c r="S70" i="169"/>
  <c r="S69" i="169"/>
  <c r="S68" i="169"/>
  <c r="S67" i="169"/>
  <c r="S66" i="169"/>
  <c r="S65" i="169"/>
  <c r="J65" i="169"/>
  <c r="S64" i="169"/>
  <c r="S63" i="169"/>
  <c r="S62" i="169"/>
  <c r="S61" i="169"/>
  <c r="S60" i="169"/>
  <c r="S59" i="169"/>
  <c r="S58" i="169"/>
  <c r="S57" i="169"/>
  <c r="S56" i="169"/>
  <c r="S55" i="169"/>
  <c r="S54" i="169"/>
  <c r="S53" i="169"/>
  <c r="S52" i="169"/>
  <c r="S51" i="169"/>
  <c r="S50" i="169"/>
  <c r="S49" i="169"/>
  <c r="S48" i="169"/>
  <c r="S47" i="169"/>
  <c r="J47" i="169"/>
  <c r="S46" i="169"/>
  <c r="S45" i="169"/>
  <c r="S44" i="169"/>
  <c r="S43" i="169"/>
  <c r="S42" i="169"/>
  <c r="S41" i="169"/>
  <c r="S40" i="169"/>
  <c r="S39" i="169"/>
  <c r="S38" i="169"/>
  <c r="S37" i="169"/>
  <c r="S36" i="169"/>
  <c r="S35" i="169"/>
  <c r="S34" i="169"/>
  <c r="S33" i="169"/>
  <c r="S32" i="169"/>
  <c r="S31" i="169"/>
  <c r="S30" i="169"/>
  <c r="S29" i="169"/>
  <c r="J29" i="169"/>
  <c r="S28" i="169"/>
  <c r="S27" i="169"/>
  <c r="S26" i="169"/>
  <c r="S25" i="169"/>
  <c r="S24" i="169"/>
  <c r="S23" i="169"/>
  <c r="S22" i="169"/>
  <c r="S21" i="169"/>
  <c r="S20" i="169"/>
  <c r="S19" i="169"/>
  <c r="S18" i="169"/>
  <c r="S17" i="169"/>
  <c r="S16" i="169"/>
  <c r="S15" i="169"/>
  <c r="S14" i="169"/>
  <c r="S13" i="169"/>
  <c r="S12" i="169"/>
  <c r="S11" i="169"/>
  <c r="J11" i="169"/>
  <c r="S10" i="169"/>
  <c r="S9" i="169"/>
  <c r="S8" i="169"/>
  <c r="S7" i="169"/>
  <c r="S6" i="169"/>
  <c r="S5" i="169"/>
  <c r="S4" i="169"/>
  <c r="S3" i="169"/>
  <c r="A3" i="169"/>
  <c r="S2" i="169"/>
  <c r="J2" i="169"/>
  <c r="I2" i="169"/>
  <c r="D2" i="169"/>
  <c r="Y95" i="172" a="1"/>
  <c r="Y32" i="172" a="1"/>
  <c r="G16" i="176" a="1"/>
  <c r="Y98" i="174" a="1"/>
  <c r="Y97" i="172" a="1"/>
  <c r="Y95" i="174" a="1"/>
  <c r="Y31" i="172" a="1"/>
  <c r="Y103" i="172" a="1"/>
  <c r="Y35" i="172" a="1"/>
  <c r="G15" i="176" a="1"/>
  <c r="Y98" i="173" a="1"/>
  <c r="AA98" i="171" a="1"/>
  <c r="AA102" i="162" a="1"/>
  <c r="Y99" i="173" a="1"/>
  <c r="Y102" i="162" a="1"/>
  <c r="Y31" i="174" a="1"/>
  <c r="Y47" i="172" a="1"/>
  <c r="Y98" i="177" a="1"/>
  <c r="G11" i="176" a="1"/>
  <c r="Y95" i="173" a="1"/>
  <c r="Y96" i="173" a="1"/>
  <c r="Y105" i="173" a="1"/>
  <c r="F13" i="176" a="1"/>
  <c r="Y33" i="173" a="1"/>
  <c r="AA96" i="171" a="1"/>
  <c r="X102" i="162" a="1"/>
  <c r="Y99" i="172" a="1"/>
  <c r="Y31" i="173" a="1"/>
  <c r="Y32" i="173" a="1"/>
  <c r="F11" i="176" a="1"/>
  <c r="F14" i="176" a="1"/>
  <c r="Y98" i="172" a="1"/>
  <c r="Y98" i="171" a="1"/>
  <c r="Y97" i="162" a="1"/>
  <c r="F12" i="176" a="1"/>
  <c r="Y101" i="171" a="1"/>
  <c r="Y104" i="173" a="1"/>
  <c r="Y95" i="177" a="1"/>
  <c r="Y96" i="177" a="1"/>
  <c r="Y96" i="174" a="1"/>
  <c r="O11" i="176" a="1"/>
  <c r="Y33" i="174" a="1"/>
  <c r="Y97" i="173" a="1"/>
  <c r="O12" i="176" a="1"/>
  <c r="F15" i="176" a="1"/>
  <c r="Y50" i="172" a="1"/>
  <c r="X98" i="171" a="1"/>
  <c r="Y101" i="162" a="1"/>
  <c r="Y33" i="172" a="1"/>
  <c r="AA31" i="162" a="1"/>
  <c r="Y32" i="174" a="1"/>
  <c r="Y97" i="177" a="1"/>
  <c r="Y96" i="172" a="1"/>
  <c r="O14" i="176" a="1"/>
  <c r="Y97" i="174" a="1"/>
  <c r="X96" i="171" a="1"/>
  <c r="Y97" i="171" a="1"/>
  <c r="Y37" i="171" a="1"/>
  <c r="Y39" i="172" a="1"/>
  <c r="AA99" i="162" a="1"/>
  <c r="Y98" i="177" l="1"/>
  <c r="D98" i="177" s="1"/>
  <c r="Y35" i="172"/>
  <c r="D35" i="172" s="1"/>
  <c r="Y96" i="172"/>
  <c r="D96" i="172" s="1"/>
  <c r="Y96" i="174"/>
  <c r="D96" i="174" s="1"/>
  <c r="Y105" i="173"/>
  <c r="D105" i="173" s="1"/>
  <c r="Y97" i="177"/>
  <c r="D97" i="177" s="1"/>
  <c r="Y97" i="173"/>
  <c r="D97" i="173" s="1"/>
  <c r="Y103" i="172"/>
  <c r="D103" i="172" s="1"/>
  <c r="Y32" i="172"/>
  <c r="D32" i="172" s="1"/>
  <c r="Y96" i="177"/>
  <c r="Y32" i="173"/>
  <c r="D32" i="173" s="1"/>
  <c r="Y96" i="173"/>
  <c r="D96" i="173" s="1"/>
  <c r="Y47" i="172"/>
  <c r="D47" i="172" s="1"/>
  <c r="Y31" i="172"/>
  <c r="D31" i="172" s="1"/>
  <c r="Y95" i="172"/>
  <c r="D95" i="172" s="1"/>
  <c r="Y33" i="174"/>
  <c r="D33" i="174" s="1"/>
  <c r="Y95" i="177"/>
  <c r="D95" i="177" s="1"/>
  <c r="Y31" i="173"/>
  <c r="D31" i="173" s="1"/>
  <c r="Y95" i="173"/>
  <c r="D95" i="173" s="1"/>
  <c r="Y31" i="174"/>
  <c r="D31" i="174" s="1"/>
  <c r="Y95" i="174"/>
  <c r="D95" i="174" s="1"/>
  <c r="Y32" i="174"/>
  <c r="D32" i="174" s="1"/>
  <c r="Y104" i="173"/>
  <c r="D104" i="173" s="1"/>
  <c r="Y99" i="172"/>
  <c r="D99" i="172" s="1"/>
  <c r="B111" i="169"/>
  <c r="I3" i="169"/>
  <c r="F11" i="176"/>
  <c r="O14" i="176"/>
  <c r="O12" i="176"/>
  <c r="O11" i="176"/>
  <c r="G11" i="176"/>
  <c r="G15" i="176"/>
  <c r="G16" i="176"/>
  <c r="F15" i="176"/>
  <c r="F12" i="176"/>
  <c r="F14" i="176"/>
  <c r="F13" i="176"/>
  <c r="A4" i="176"/>
  <c r="Y98" i="174"/>
  <c r="D98" i="174" s="1"/>
  <c r="Y97" i="174"/>
  <c r="D97" i="174" s="1"/>
  <c r="K287" i="170"/>
  <c r="K375" i="170"/>
  <c r="K344" i="170"/>
  <c r="K279" i="170"/>
  <c r="K343" i="170"/>
  <c r="K280" i="170"/>
  <c r="K368" i="170"/>
  <c r="K336" i="170"/>
  <c r="K272" i="170"/>
  <c r="K367" i="170"/>
  <c r="K335" i="170"/>
  <c r="K271" i="170"/>
  <c r="K360" i="170"/>
  <c r="K328" i="170"/>
  <c r="K304" i="170"/>
  <c r="K263" i="170"/>
  <c r="K359" i="170"/>
  <c r="K327" i="170"/>
  <c r="K303" i="170"/>
  <c r="K256" i="170"/>
  <c r="K352" i="170"/>
  <c r="K320" i="170"/>
  <c r="K295" i="170"/>
  <c r="K255" i="170"/>
  <c r="K351" i="170"/>
  <c r="K319" i="170"/>
  <c r="K346" i="170"/>
  <c r="Y33" i="173"/>
  <c r="D33" i="173" s="1"/>
  <c r="Y99" i="173"/>
  <c r="D99" i="173" s="1"/>
  <c r="Y98" i="173"/>
  <c r="D98" i="173" s="1"/>
  <c r="K285" i="170"/>
  <c r="K253" i="170"/>
  <c r="K357" i="170"/>
  <c r="K333" i="170"/>
  <c r="K298" i="170"/>
  <c r="K325" i="170"/>
  <c r="K301" i="170"/>
  <c r="K365" i="170"/>
  <c r="Y97" i="172"/>
  <c r="D97" i="172" s="1"/>
  <c r="Y33" i="172"/>
  <c r="D33" i="172" s="1"/>
  <c r="Y50" i="172"/>
  <c r="D50" i="172" s="1"/>
  <c r="Y39" i="172"/>
  <c r="D39" i="172" s="1"/>
  <c r="Y98" i="172"/>
  <c r="D98" i="172" s="1"/>
  <c r="K286" i="170"/>
  <c r="K326" i="170"/>
  <c r="AA98" i="171"/>
  <c r="R102" i="171"/>
  <c r="R53" i="171"/>
  <c r="R51" i="171"/>
  <c r="R52" i="171" s="1"/>
  <c r="Y37" i="171"/>
  <c r="D37" i="171" s="1"/>
  <c r="R38" i="171"/>
  <c r="Y97" i="171"/>
  <c r="D97" i="171" s="1"/>
  <c r="X96" i="171"/>
  <c r="C96" i="171" s="1"/>
  <c r="X98" i="171"/>
  <c r="C98" i="171" s="1"/>
  <c r="Y101" i="171"/>
  <c r="D101" i="171" s="1"/>
  <c r="Y98" i="171"/>
  <c r="D98" i="171" s="1"/>
  <c r="AA96" i="171"/>
  <c r="K362" i="170"/>
  <c r="K290" i="170"/>
  <c r="K274" i="170"/>
  <c r="K338" i="170"/>
  <c r="K322" i="170"/>
  <c r="K306" i="170"/>
  <c r="K266" i="170"/>
  <c r="K370" i="170"/>
  <c r="K354" i="170"/>
  <c r="K282" i="170"/>
  <c r="K281" i="170"/>
  <c r="K258" i="170"/>
  <c r="K330" i="170"/>
  <c r="K314" i="170"/>
  <c r="X102" i="162"/>
  <c r="C102" i="162" s="1"/>
  <c r="Y102" i="162"/>
  <c r="D102" i="162" s="1"/>
  <c r="AA102" i="162"/>
  <c r="Y101" i="162"/>
  <c r="D101" i="162" s="1"/>
  <c r="AA99" i="162"/>
  <c r="Y97" i="162"/>
  <c r="D97" i="162" s="1"/>
  <c r="R38" i="162"/>
  <c r="R39" i="162" s="1"/>
  <c r="R40" i="162"/>
  <c r="R41" i="162" s="1"/>
  <c r="R42" i="162" s="1"/>
  <c r="R47" i="162"/>
  <c r="R48" i="162" s="1"/>
  <c r="R49" i="162"/>
  <c r="R44" i="162"/>
  <c r="R45" i="162" s="1"/>
  <c r="AA31" i="162"/>
  <c r="K302" i="170"/>
  <c r="K254" i="170"/>
  <c r="K366" i="170"/>
  <c r="K310" i="170"/>
  <c r="K270" i="170"/>
  <c r="M258" i="170"/>
  <c r="K350" i="170"/>
  <c r="K334" i="170"/>
  <c r="K294" i="170"/>
  <c r="K262" i="170"/>
  <c r="K374" i="170"/>
  <c r="K318" i="170"/>
  <c r="K278" i="170"/>
  <c r="K358" i="170"/>
  <c r="K342" i="170"/>
  <c r="K308" i="170"/>
  <c r="O298" i="170"/>
  <c r="O343" i="170"/>
  <c r="M265" i="170"/>
  <c r="M302" i="170"/>
  <c r="M288" i="170"/>
  <c r="M362" i="170"/>
  <c r="M347" i="170"/>
  <c r="K269" i="170"/>
  <c r="K371" i="170"/>
  <c r="K339" i="170"/>
  <c r="M254" i="170"/>
  <c r="O264" i="170"/>
  <c r="M295" i="170"/>
  <c r="O313" i="170"/>
  <c r="O339" i="170"/>
  <c r="K307" i="170"/>
  <c r="O283" i="170"/>
  <c r="K277" i="170"/>
  <c r="K347" i="170"/>
  <c r="K315" i="170"/>
  <c r="O257" i="170"/>
  <c r="M269" i="170"/>
  <c r="O287" i="170"/>
  <c r="M321" i="170"/>
  <c r="M366" i="170"/>
  <c r="K261" i="170"/>
  <c r="K355" i="170"/>
  <c r="K323" i="170"/>
  <c r="M272" i="170"/>
  <c r="O328" i="170"/>
  <c r="M351" i="170"/>
  <c r="O369" i="170"/>
  <c r="K275" i="170"/>
  <c r="K373" i="170"/>
  <c r="K341" i="170"/>
  <c r="K309" i="170"/>
  <c r="M261" i="170"/>
  <c r="M291" i="170"/>
  <c r="K283" i="170"/>
  <c r="K363" i="170"/>
  <c r="K331" i="170"/>
  <c r="M250" i="170"/>
  <c r="M280" i="170"/>
  <c r="M310" i="170"/>
  <c r="M336" i="170"/>
  <c r="O354" i="170"/>
  <c r="M373" i="170"/>
  <c r="K293" i="170"/>
  <c r="K349" i="170"/>
  <c r="K317" i="170"/>
  <c r="O294" i="170"/>
  <c r="O358" i="170"/>
  <c r="B219" i="169"/>
  <c r="R537" i="170"/>
  <c r="R581" i="170"/>
  <c r="D599" i="170"/>
  <c r="K592" i="170"/>
  <c r="W603" i="170"/>
  <c r="W595" i="170"/>
  <c r="W587" i="170"/>
  <c r="W579" i="170"/>
  <c r="W571" i="170"/>
  <c r="W563" i="170"/>
  <c r="W555" i="170"/>
  <c r="W547" i="170"/>
  <c r="W539" i="170"/>
  <c r="W531" i="170"/>
  <c r="Z607" i="170"/>
  <c r="Z599" i="170"/>
  <c r="Z591" i="170"/>
  <c r="Z583" i="170"/>
  <c r="Z575" i="170"/>
  <c r="Z567" i="170"/>
  <c r="Z559" i="170"/>
  <c r="Z551" i="170"/>
  <c r="Z543" i="170"/>
  <c r="Z535" i="170"/>
  <c r="O530" i="170"/>
  <c r="M534" i="170"/>
  <c r="O536" i="170"/>
  <c r="M540" i="170"/>
  <c r="M543" i="170"/>
  <c r="M546" i="170"/>
  <c r="M553" i="170"/>
  <c r="M556" i="170"/>
  <c r="O559" i="170"/>
  <c r="M566" i="170"/>
  <c r="M569" i="170"/>
  <c r="O577" i="170"/>
  <c r="O580" i="170"/>
  <c r="M584" i="170"/>
  <c r="M587" i="170"/>
  <c r="O589" i="170"/>
  <c r="O595" i="170"/>
  <c r="O598" i="170"/>
  <c r="O601" i="170"/>
  <c r="M604" i="170"/>
  <c r="M607" i="170"/>
  <c r="D547" i="170"/>
  <c r="R532" i="170"/>
  <c r="R544" i="170"/>
  <c r="R555" i="170"/>
  <c r="R570" i="170"/>
  <c r="R587" i="170"/>
  <c r="R597" i="170"/>
  <c r="R607" i="170"/>
  <c r="K536" i="170"/>
  <c r="W602" i="170"/>
  <c r="W594" i="170"/>
  <c r="W586" i="170"/>
  <c r="W578" i="170"/>
  <c r="W570" i="170"/>
  <c r="W562" i="170"/>
  <c r="W554" i="170"/>
  <c r="W546" i="170"/>
  <c r="W538" i="170"/>
  <c r="W530" i="170"/>
  <c r="Z606" i="170"/>
  <c r="Z598" i="170"/>
  <c r="Z590" i="170"/>
  <c r="Z582" i="170"/>
  <c r="Z574" i="170"/>
  <c r="Z566" i="170"/>
  <c r="Z558" i="170"/>
  <c r="Z550" i="170"/>
  <c r="Z542" i="170"/>
  <c r="Z534" i="170"/>
  <c r="M550" i="170"/>
  <c r="M560" i="170"/>
  <c r="O569" i="170"/>
  <c r="M572" i="170"/>
  <c r="O584" i="170"/>
  <c r="M593" i="170"/>
  <c r="O607" i="170"/>
  <c r="D531" i="170"/>
  <c r="R598" i="170"/>
  <c r="R608" i="170"/>
  <c r="K600" i="170"/>
  <c r="K552" i="170"/>
  <c r="W608" i="170"/>
  <c r="W600" i="170"/>
  <c r="W592" i="170"/>
  <c r="W584" i="170"/>
  <c r="W576" i="170"/>
  <c r="W568" i="170"/>
  <c r="W560" i="170"/>
  <c r="W552" i="170"/>
  <c r="W544" i="170"/>
  <c r="W536" i="170"/>
  <c r="Z604" i="170"/>
  <c r="Z596" i="170"/>
  <c r="Z588" i="170"/>
  <c r="Z580" i="170"/>
  <c r="Z572" i="170"/>
  <c r="Z564" i="170"/>
  <c r="Z556" i="170"/>
  <c r="Z548" i="170"/>
  <c r="Z540" i="170"/>
  <c r="Z532" i="170"/>
  <c r="M532" i="170"/>
  <c r="M535" i="170"/>
  <c r="M538" i="170"/>
  <c r="M541" i="170"/>
  <c r="O544" i="170"/>
  <c r="M554" i="170"/>
  <c r="M564" i="170"/>
  <c r="M567" i="170"/>
  <c r="M570" i="170"/>
  <c r="M579" i="170"/>
  <c r="M582" i="170"/>
  <c r="M585" i="170"/>
  <c r="M588" i="170"/>
  <c r="M591" i="170"/>
  <c r="M608" i="170"/>
  <c r="R546" i="170"/>
  <c r="R557" i="170"/>
  <c r="R567" i="170"/>
  <c r="R594" i="170"/>
  <c r="R604" i="170"/>
  <c r="K560" i="170"/>
  <c r="W607" i="170"/>
  <c r="W599" i="170"/>
  <c r="W543" i="170"/>
  <c r="W535" i="170"/>
  <c r="Z603" i="170"/>
  <c r="Z595" i="170"/>
  <c r="Z587" i="170"/>
  <c r="Z579" i="170"/>
  <c r="Z571" i="170"/>
  <c r="Z563" i="170"/>
  <c r="Z555" i="170"/>
  <c r="Z547" i="170"/>
  <c r="Z539" i="170"/>
  <c r="Z531" i="170"/>
  <c r="M548" i="170"/>
  <c r="M551" i="170"/>
  <c r="M558" i="170"/>
  <c r="M561" i="170"/>
  <c r="M573" i="170"/>
  <c r="M576" i="170"/>
  <c r="M594" i="170"/>
  <c r="M597" i="170"/>
  <c r="O599" i="170"/>
  <c r="D536" i="170"/>
  <c r="R552" i="170"/>
  <c r="R563" i="170"/>
  <c r="K608" i="170"/>
  <c r="K568" i="170"/>
  <c r="W582" i="170"/>
  <c r="W558" i="170"/>
  <c r="W550" i="170"/>
  <c r="Z602" i="170"/>
  <c r="Z594" i="170"/>
  <c r="Z586" i="170"/>
  <c r="Z578" i="170"/>
  <c r="Z570" i="170"/>
  <c r="Z562" i="170"/>
  <c r="Z554" i="170"/>
  <c r="Z546" i="170"/>
  <c r="Z538" i="170"/>
  <c r="Z530" i="170"/>
  <c r="M539" i="170"/>
  <c r="M545" i="170"/>
  <c r="O561" i="170"/>
  <c r="M565" i="170"/>
  <c r="O585" i="170"/>
  <c r="M600" i="170"/>
  <c r="M603" i="170"/>
  <c r="M606" i="170"/>
  <c r="Z597" i="170"/>
  <c r="R536" i="170"/>
  <c r="D609" i="170"/>
  <c r="K576" i="170"/>
  <c r="W605" i="170"/>
  <c r="W597" i="170"/>
  <c r="W565" i="170"/>
  <c r="W549" i="170"/>
  <c r="Z609" i="170"/>
  <c r="Z601" i="170"/>
  <c r="Z593" i="170"/>
  <c r="Z585" i="170"/>
  <c r="Z577" i="170"/>
  <c r="Z569" i="170"/>
  <c r="Z561" i="170"/>
  <c r="Z553" i="170"/>
  <c r="Z545" i="170"/>
  <c r="Z537" i="170"/>
  <c r="M533" i="170"/>
  <c r="M542" i="170"/>
  <c r="M549" i="170"/>
  <c r="M552" i="170"/>
  <c r="M555" i="170"/>
  <c r="M562" i="170"/>
  <c r="M568" i="170"/>
  <c r="M571" i="170"/>
  <c r="M574" i="170"/>
  <c r="M583" i="170"/>
  <c r="M586" i="170"/>
  <c r="M592" i="170"/>
  <c r="M609" i="170"/>
  <c r="D538" i="170"/>
  <c r="W596" i="170"/>
  <c r="Z560" i="170"/>
  <c r="O545" i="170"/>
  <c r="M577" i="170"/>
  <c r="W434" i="170"/>
  <c r="Z441" i="170"/>
  <c r="K517" i="170"/>
  <c r="K461" i="170"/>
  <c r="W529" i="170"/>
  <c r="W521" i="170"/>
  <c r="W513" i="170"/>
  <c r="W505" i="170"/>
  <c r="W489" i="170"/>
  <c r="W481" i="170"/>
  <c r="W473" i="170"/>
  <c r="W465" i="170"/>
  <c r="W457" i="170"/>
  <c r="W449" i="170"/>
  <c r="W441" i="170"/>
  <c r="W433" i="170"/>
  <c r="W425" i="170"/>
  <c r="Z528" i="170"/>
  <c r="Z520" i="170"/>
  <c r="Z512" i="170"/>
  <c r="Z504" i="170"/>
  <c r="Z496" i="170"/>
  <c r="Z488" i="170"/>
  <c r="Z480" i="170"/>
  <c r="Z472" i="170"/>
  <c r="Z464" i="170"/>
  <c r="Z448" i="170"/>
  <c r="Z440" i="170"/>
  <c r="Z432" i="170"/>
  <c r="O418" i="170"/>
  <c r="M426" i="170"/>
  <c r="O429" i="170"/>
  <c r="O433" i="170"/>
  <c r="M437" i="170"/>
  <c r="M441" i="170"/>
  <c r="M452" i="170"/>
  <c r="M456" i="170"/>
  <c r="M467" i="170"/>
  <c r="M471" i="170"/>
  <c r="M482" i="170"/>
  <c r="O485" i="170"/>
  <c r="M489" i="170"/>
  <c r="M493" i="170"/>
  <c r="M508" i="170"/>
  <c r="M512" i="170"/>
  <c r="M519" i="170"/>
  <c r="M523" i="170"/>
  <c r="W482" i="170"/>
  <c r="K525" i="170"/>
  <c r="K469" i="170"/>
  <c r="W528" i="170"/>
  <c r="W520" i="170"/>
  <c r="W512" i="170"/>
  <c r="W504" i="170"/>
  <c r="W496" i="170"/>
  <c r="W488" i="170"/>
  <c r="W480" i="170"/>
  <c r="W472" i="170"/>
  <c r="W464" i="170"/>
  <c r="W448" i="170"/>
  <c r="W440" i="170"/>
  <c r="W432" i="170"/>
  <c r="Z527" i="170"/>
  <c r="Z519" i="170"/>
  <c r="Z511" i="170"/>
  <c r="Z495" i="170"/>
  <c r="Z487" i="170"/>
  <c r="Z479" i="170"/>
  <c r="Z471" i="170"/>
  <c r="Z463" i="170"/>
  <c r="Z455" i="170"/>
  <c r="Z447" i="170"/>
  <c r="Z439" i="170"/>
  <c r="Z423" i="170"/>
  <c r="M419" i="170"/>
  <c r="M430" i="170"/>
  <c r="M434" i="170"/>
  <c r="O437" i="170"/>
  <c r="O441" i="170"/>
  <c r="M445" i="170"/>
  <c r="M460" i="170"/>
  <c r="M464" i="170"/>
  <c r="M475" i="170"/>
  <c r="M486" i="170"/>
  <c r="O489" i="170"/>
  <c r="O493" i="170"/>
  <c r="M497" i="170"/>
  <c r="M501" i="170"/>
  <c r="M505" i="170"/>
  <c r="M516" i="170"/>
  <c r="M527" i="170"/>
  <c r="M485" i="170"/>
  <c r="K477" i="170"/>
  <c r="W527" i="170"/>
  <c r="W519" i="170"/>
  <c r="W511" i="170"/>
  <c r="W495" i="170"/>
  <c r="W487" i="170"/>
  <c r="W479" i="170"/>
  <c r="W471" i="170"/>
  <c r="W463" i="170"/>
  <c r="W455" i="170"/>
  <c r="W447" i="170"/>
  <c r="W439" i="170"/>
  <c r="W423" i="170"/>
  <c r="Z526" i="170"/>
  <c r="Z502" i="170"/>
  <c r="Z494" i="170"/>
  <c r="Z486" i="170"/>
  <c r="Z478" i="170"/>
  <c r="Z470" i="170"/>
  <c r="Z454" i="170"/>
  <c r="Z446" i="170"/>
  <c r="Z430" i="170"/>
  <c r="Z422" i="170"/>
  <c r="M423" i="170"/>
  <c r="M427" i="170"/>
  <c r="M438" i="170"/>
  <c r="M442" i="170"/>
  <c r="O445" i="170"/>
  <c r="M449" i="170"/>
  <c r="M453" i="170"/>
  <c r="M457" i="170"/>
  <c r="M468" i="170"/>
  <c r="M479" i="170"/>
  <c r="M490" i="170"/>
  <c r="M494" i="170"/>
  <c r="O501" i="170"/>
  <c r="M509" i="170"/>
  <c r="M520" i="170"/>
  <c r="M524" i="170"/>
  <c r="K421" i="170"/>
  <c r="W526" i="170"/>
  <c r="W502" i="170"/>
  <c r="W494" i="170"/>
  <c r="W486" i="170"/>
  <c r="W478" i="170"/>
  <c r="W470" i="170"/>
  <c r="W454" i="170"/>
  <c r="W446" i="170"/>
  <c r="W430" i="170"/>
  <c r="W422" i="170"/>
  <c r="Z525" i="170"/>
  <c r="Z517" i="170"/>
  <c r="Z509" i="170"/>
  <c r="Z501" i="170"/>
  <c r="Z493" i="170"/>
  <c r="Z485" i="170"/>
  <c r="Z477" i="170"/>
  <c r="Z461" i="170"/>
  <c r="Z445" i="170"/>
  <c r="Z437" i="170"/>
  <c r="Z429" i="170"/>
  <c r="Z421" i="170"/>
  <c r="M420" i="170"/>
  <c r="M431" i="170"/>
  <c r="M435" i="170"/>
  <c r="M446" i="170"/>
  <c r="O449" i="170"/>
  <c r="O457" i="170"/>
  <c r="M461" i="170"/>
  <c r="M465" i="170"/>
  <c r="M472" i="170"/>
  <c r="M476" i="170"/>
  <c r="M483" i="170"/>
  <c r="M487" i="170"/>
  <c r="M498" i="170"/>
  <c r="M502" i="170"/>
  <c r="M513" i="170"/>
  <c r="M528" i="170"/>
  <c r="K429" i="170"/>
  <c r="W525" i="170"/>
  <c r="W517" i="170"/>
  <c r="W509" i="170"/>
  <c r="W501" i="170"/>
  <c r="W493" i="170"/>
  <c r="W485" i="170"/>
  <c r="W477" i="170"/>
  <c r="W461" i="170"/>
  <c r="W445" i="170"/>
  <c r="W437" i="170"/>
  <c r="W429" i="170"/>
  <c r="W421" i="170"/>
  <c r="Z524" i="170"/>
  <c r="Z516" i="170"/>
  <c r="Z508" i="170"/>
  <c r="Z492" i="170"/>
  <c r="Z468" i="170"/>
  <c r="Z460" i="170"/>
  <c r="Z452" i="170"/>
  <c r="Z436" i="170"/>
  <c r="Z428" i="170"/>
  <c r="Z420" i="170"/>
  <c r="M424" i="170"/>
  <c r="M428" i="170"/>
  <c r="M439" i="170"/>
  <c r="M450" i="170"/>
  <c r="M454" i="170"/>
  <c r="M458" i="170"/>
  <c r="M469" i="170"/>
  <c r="M480" i="170"/>
  <c r="M491" i="170"/>
  <c r="M495" i="170"/>
  <c r="M506" i="170"/>
  <c r="M510" i="170"/>
  <c r="O513" i="170"/>
  <c r="M517" i="170"/>
  <c r="M521" i="170"/>
  <c r="M525" i="170"/>
  <c r="W524" i="170"/>
  <c r="W516" i="170"/>
  <c r="W508" i="170"/>
  <c r="W492" i="170"/>
  <c r="W468" i="170"/>
  <c r="W460" i="170"/>
  <c r="W452" i="170"/>
  <c r="W436" i="170"/>
  <c r="W428" i="170"/>
  <c r="W420" i="170"/>
  <c r="Z515" i="170"/>
  <c r="Z507" i="170"/>
  <c r="Z499" i="170"/>
  <c r="Z483" i="170"/>
  <c r="Z475" i="170"/>
  <c r="Z467" i="170"/>
  <c r="Z459" i="170"/>
  <c r="Z451" i="170"/>
  <c r="Z443" i="170"/>
  <c r="Z435" i="170"/>
  <c r="Z427" i="170"/>
  <c r="Z419" i="170"/>
  <c r="M421" i="170"/>
  <c r="M432" i="170"/>
  <c r="M443" i="170"/>
  <c r="M447" i="170"/>
  <c r="M462" i="170"/>
  <c r="O465" i="170"/>
  <c r="M473" i="170"/>
  <c r="M477" i="170"/>
  <c r="M484" i="170"/>
  <c r="M499" i="170"/>
  <c r="M503" i="170"/>
  <c r="M514" i="170"/>
  <c r="M529" i="170"/>
  <c r="W499" i="170"/>
  <c r="W475" i="170"/>
  <c r="W467" i="170"/>
  <c r="W435" i="170"/>
  <c r="W427" i="170"/>
  <c r="W419" i="170"/>
  <c r="Z514" i="170"/>
  <c r="Z498" i="170"/>
  <c r="Z482" i="170"/>
  <c r="Z474" i="170"/>
  <c r="Z466" i="170"/>
  <c r="Z458" i="170"/>
  <c r="Z426" i="170"/>
  <c r="M425" i="170"/>
  <c r="O473" i="170"/>
  <c r="M481" i="170"/>
  <c r="K324" i="170"/>
  <c r="K388" i="170"/>
  <c r="K332" i="170"/>
  <c r="O306" i="170"/>
  <c r="M314" i="170"/>
  <c r="O317" i="170"/>
  <c r="O321" i="170"/>
  <c r="M325" i="170"/>
  <c r="M329" i="170"/>
  <c r="O332" i="170"/>
  <c r="M340" i="170"/>
  <c r="M344" i="170"/>
  <c r="M355" i="170"/>
  <c r="M359" i="170"/>
  <c r="M370" i="170"/>
  <c r="M377" i="170"/>
  <c r="M381" i="170"/>
  <c r="O388" i="170"/>
  <c r="M396" i="170"/>
  <c r="M400" i="170"/>
  <c r="M407" i="170"/>
  <c r="M411" i="170"/>
  <c r="O380" i="170"/>
  <c r="K396" i="170"/>
  <c r="K340" i="170"/>
  <c r="M307" i="170"/>
  <c r="M318" i="170"/>
  <c r="M322" i="170"/>
  <c r="O329" i="170"/>
  <c r="M333" i="170"/>
  <c r="M348" i="170"/>
  <c r="M352" i="170"/>
  <c r="M363" i="170"/>
  <c r="M374" i="170"/>
  <c r="M385" i="170"/>
  <c r="M389" i="170"/>
  <c r="M393" i="170"/>
  <c r="M404" i="170"/>
  <c r="M415" i="170"/>
  <c r="K348" i="170"/>
  <c r="M311" i="170"/>
  <c r="M315" i="170"/>
  <c r="M326" i="170"/>
  <c r="M330" i="170"/>
  <c r="M337" i="170"/>
  <c r="M341" i="170"/>
  <c r="M345" i="170"/>
  <c r="M356" i="170"/>
  <c r="M367" i="170"/>
  <c r="M378" i="170"/>
  <c r="M382" i="170"/>
  <c r="O385" i="170"/>
  <c r="M397" i="170"/>
  <c r="M408" i="170"/>
  <c r="M412" i="170"/>
  <c r="O324" i="170"/>
  <c r="K404" i="170"/>
  <c r="K356" i="170"/>
  <c r="M308" i="170"/>
  <c r="M319" i="170"/>
  <c r="M323" i="170"/>
  <c r="M334" i="170"/>
  <c r="O337" i="170"/>
  <c r="O345" i="170"/>
  <c r="M349" i="170"/>
  <c r="M353" i="170"/>
  <c r="M360" i="170"/>
  <c r="M364" i="170"/>
  <c r="M371" i="170"/>
  <c r="M375" i="170"/>
  <c r="M386" i="170"/>
  <c r="M390" i="170"/>
  <c r="O393" i="170"/>
  <c r="M401" i="170"/>
  <c r="O412" i="170"/>
  <c r="M416" i="170"/>
  <c r="K364" i="170"/>
  <c r="M312" i="170"/>
  <c r="M316" i="170"/>
  <c r="M327" i="170"/>
  <c r="M338" i="170"/>
  <c r="M342" i="170"/>
  <c r="M346" i="170"/>
  <c r="M357" i="170"/>
  <c r="M368" i="170"/>
  <c r="M379" i="170"/>
  <c r="M383" i="170"/>
  <c r="M394" i="170"/>
  <c r="M398" i="170"/>
  <c r="O401" i="170"/>
  <c r="M405" i="170"/>
  <c r="M409" i="170"/>
  <c r="M413" i="170"/>
  <c r="M309" i="170"/>
  <c r="O316" i="170"/>
  <c r="M320" i="170"/>
  <c r="M331" i="170"/>
  <c r="M335" i="170"/>
  <c r="M350" i="170"/>
  <c r="O353" i="170"/>
  <c r="M361" i="170"/>
  <c r="M365" i="170"/>
  <c r="M372" i="170"/>
  <c r="M387" i="170"/>
  <c r="M391" i="170"/>
  <c r="M402" i="170"/>
  <c r="O409" i="170"/>
  <c r="M417" i="170"/>
  <c r="M313" i="170"/>
  <c r="O361" i="170"/>
  <c r="O417" i="170"/>
  <c r="W223" i="170"/>
  <c r="W215" i="170"/>
  <c r="Z223" i="170"/>
  <c r="Z215" i="170"/>
  <c r="O220" i="170"/>
  <c r="M228" i="170"/>
  <c r="M243" i="170"/>
  <c r="O276" i="170"/>
  <c r="M284" i="170"/>
  <c r="O291" i="170"/>
  <c r="M299" i="170"/>
  <c r="K252" i="170"/>
  <c r="W246" i="170"/>
  <c r="W230" i="170"/>
  <c r="W222" i="170"/>
  <c r="W206" i="170"/>
  <c r="W198" i="170"/>
  <c r="Z246" i="170"/>
  <c r="Z230" i="170"/>
  <c r="Z222" i="170"/>
  <c r="Z206" i="170"/>
  <c r="Z198" i="170"/>
  <c r="M195" i="170"/>
  <c r="M206" i="170"/>
  <c r="M210" i="170"/>
  <c r="O217" i="170"/>
  <c r="M221" i="170"/>
  <c r="O228" i="170"/>
  <c r="M236" i="170"/>
  <c r="M240" i="170"/>
  <c r="M251" i="170"/>
  <c r="M262" i="170"/>
  <c r="M273" i="170"/>
  <c r="M277" i="170"/>
  <c r="M281" i="170"/>
  <c r="M292" i="170"/>
  <c r="O299" i="170"/>
  <c r="M303" i="170"/>
  <c r="K292" i="170"/>
  <c r="K251" i="170"/>
  <c r="K204" i="170"/>
  <c r="K196" i="170"/>
  <c r="W237" i="170"/>
  <c r="W221" i="170"/>
  <c r="W213" i="170"/>
  <c r="W205" i="170"/>
  <c r="W197" i="170"/>
  <c r="Z237" i="170"/>
  <c r="Z221" i="170"/>
  <c r="Z213" i="170"/>
  <c r="Z205" i="170"/>
  <c r="Z197" i="170"/>
  <c r="O195" i="170"/>
  <c r="M199" i="170"/>
  <c r="M203" i="170"/>
  <c r="M214" i="170"/>
  <c r="M218" i="170"/>
  <c r="M225" i="170"/>
  <c r="M229" i="170"/>
  <c r="M233" i="170"/>
  <c r="O236" i="170"/>
  <c r="M244" i="170"/>
  <c r="M255" i="170"/>
  <c r="M266" i="170"/>
  <c r="M270" i="170"/>
  <c r="O273" i="170"/>
  <c r="M285" i="170"/>
  <c r="M296" i="170"/>
  <c r="M300" i="170"/>
  <c r="K259" i="170"/>
  <c r="K212" i="170"/>
  <c r="K203" i="170"/>
  <c r="W244" i="170"/>
  <c r="W236" i="170"/>
  <c r="W228" i="170"/>
  <c r="W212" i="170"/>
  <c r="W204" i="170"/>
  <c r="W196" i="170"/>
  <c r="Z244" i="170"/>
  <c r="Z236" i="170"/>
  <c r="Z228" i="170"/>
  <c r="Z212" i="170"/>
  <c r="Z204" i="170"/>
  <c r="Z196" i="170"/>
  <c r="M196" i="170"/>
  <c r="M207" i="170"/>
  <c r="M211" i="170"/>
  <c r="M222" i="170"/>
  <c r="O225" i="170"/>
  <c r="O233" i="170"/>
  <c r="M237" i="170"/>
  <c r="M241" i="170"/>
  <c r="M248" i="170"/>
  <c r="M252" i="170"/>
  <c r="M259" i="170"/>
  <c r="M263" i="170"/>
  <c r="M274" i="170"/>
  <c r="M278" i="170"/>
  <c r="M289" i="170"/>
  <c r="O300" i="170"/>
  <c r="M304" i="170"/>
  <c r="Z208" i="170"/>
  <c r="O212" i="170"/>
  <c r="M220" i="170"/>
  <c r="K211" i="170"/>
  <c r="W243" i="170"/>
  <c r="W235" i="170"/>
  <c r="W227" i="170"/>
  <c r="W219" i="170"/>
  <c r="W211" i="170"/>
  <c r="W203" i="170"/>
  <c r="W195" i="170"/>
  <c r="Z243" i="170"/>
  <c r="Z235" i="170"/>
  <c r="Z227" i="170"/>
  <c r="Z219" i="170"/>
  <c r="Z211" i="170"/>
  <c r="Z203" i="170"/>
  <c r="Z195" i="170"/>
  <c r="M200" i="170"/>
  <c r="M204" i="170"/>
  <c r="M215" i="170"/>
  <c r="M226" i="170"/>
  <c r="M230" i="170"/>
  <c r="M234" i="170"/>
  <c r="M245" i="170"/>
  <c r="M256" i="170"/>
  <c r="M267" i="170"/>
  <c r="M271" i="170"/>
  <c r="M282" i="170"/>
  <c r="M286" i="170"/>
  <c r="O289" i="170"/>
  <c r="M293" i="170"/>
  <c r="M297" i="170"/>
  <c r="M301" i="170"/>
  <c r="O268" i="170"/>
  <c r="K268" i="170"/>
  <c r="K219" i="170"/>
  <c r="W242" i="170"/>
  <c r="W234" i="170"/>
  <c r="W218" i="170"/>
  <c r="W210" i="170"/>
  <c r="W202" i="170"/>
  <c r="Z242" i="170"/>
  <c r="Z234" i="170"/>
  <c r="Z218" i="170"/>
  <c r="Z210" i="170"/>
  <c r="Z202" i="170"/>
  <c r="M197" i="170"/>
  <c r="M208" i="170"/>
  <c r="M219" i="170"/>
  <c r="M223" i="170"/>
  <c r="M238" i="170"/>
  <c r="M249" i="170"/>
  <c r="M253" i="170"/>
  <c r="M260" i="170"/>
  <c r="O267" i="170"/>
  <c r="M275" i="170"/>
  <c r="M279" i="170"/>
  <c r="M290" i="170"/>
  <c r="O297" i="170"/>
  <c r="M305" i="170"/>
  <c r="K227" i="170"/>
  <c r="W241" i="170"/>
  <c r="W233" i="170"/>
  <c r="W225" i="170"/>
  <c r="W217" i="170"/>
  <c r="W209" i="170"/>
  <c r="W201" i="170"/>
  <c r="Z241" i="170"/>
  <c r="Z225" i="170"/>
  <c r="Z209" i="170"/>
  <c r="M201" i="170"/>
  <c r="M257" i="170"/>
  <c r="O189" i="170"/>
  <c r="R42" i="170"/>
  <c r="R41" i="170"/>
  <c r="O145" i="170"/>
  <c r="K521" i="170"/>
  <c r="M129" i="170"/>
  <c r="K265" i="170"/>
  <c r="M33" i="170"/>
  <c r="O113" i="170"/>
  <c r="K249" i="170"/>
  <c r="K241" i="170"/>
  <c r="K209" i="170"/>
  <c r="K377" i="170"/>
  <c r="K603" i="170"/>
  <c r="K161" i="170"/>
  <c r="K305" i="170"/>
  <c r="K369" i="170"/>
  <c r="K505" i="170"/>
  <c r="K609" i="170"/>
  <c r="K553" i="170"/>
  <c r="K537" i="170"/>
  <c r="M41" i="170"/>
  <c r="M57" i="170"/>
  <c r="K497" i="170"/>
  <c r="K595" i="170"/>
  <c r="K97" i="170"/>
  <c r="M17" i="170"/>
  <c r="O9" i="170"/>
  <c r="K498" i="170"/>
  <c r="K406" i="170"/>
  <c r="K402" i="170"/>
  <c r="K372" i="170"/>
  <c r="K296" i="170"/>
  <c r="K288" i="170"/>
  <c r="K284" i="170"/>
  <c r="K276" i="170"/>
  <c r="K264" i="170"/>
  <c r="K260" i="170"/>
  <c r="K248" i="170"/>
  <c r="M178" i="170"/>
  <c r="O188" i="170"/>
  <c r="M166" i="170"/>
  <c r="M164" i="170"/>
  <c r="O158" i="170"/>
  <c r="K182" i="170"/>
  <c r="K174" i="170"/>
  <c r="K162" i="170"/>
  <c r="M181" i="170"/>
  <c r="O175" i="170"/>
  <c r="M193" i="170"/>
  <c r="O169" i="170"/>
  <c r="M191" i="170"/>
  <c r="O173" i="170"/>
  <c r="O183" i="170"/>
  <c r="K530" i="170"/>
  <c r="K532" i="170"/>
  <c r="M48" i="170"/>
  <c r="O132" i="170"/>
  <c r="M35" i="170"/>
  <c r="O121" i="170"/>
  <c r="R542" i="170"/>
  <c r="D540" i="170"/>
  <c r="D542" i="170"/>
  <c r="R559" i="170"/>
  <c r="D533" i="170"/>
  <c r="R533" i="170"/>
  <c r="D534" i="170"/>
  <c r="R534" i="170"/>
  <c r="R548" i="170"/>
  <c r="R553" i="170"/>
  <c r="R540" i="170"/>
  <c r="R550" i="170"/>
  <c r="R556" i="170"/>
  <c r="R562" i="170"/>
  <c r="R568" i="170"/>
  <c r="R584" i="170"/>
  <c r="R545" i="170"/>
  <c r="R583" i="170"/>
  <c r="R593" i="170"/>
  <c r="D602" i="170"/>
  <c r="R602" i="170"/>
  <c r="R541" i="170"/>
  <c r="R572" i="170"/>
  <c r="R576" i="170"/>
  <c r="R577" i="170"/>
  <c r="R578" i="170"/>
  <c r="R601" i="170"/>
  <c r="R573" i="170"/>
  <c r="R592" i="170"/>
  <c r="D592" i="170"/>
  <c r="D601" i="170"/>
  <c r="R575" i="170"/>
  <c r="R580" i="170"/>
  <c r="D608" i="170"/>
  <c r="D600" i="170"/>
  <c r="R591" i="170"/>
  <c r="R600" i="170"/>
  <c r="R609" i="170"/>
  <c r="D606" i="170"/>
  <c r="D598" i="170"/>
  <c r="R582" i="170"/>
  <c r="R596" i="170"/>
  <c r="R605" i="170"/>
  <c r="D604" i="170"/>
  <c r="D603" i="170"/>
  <c r="D595" i="170"/>
  <c r="R81" i="170"/>
  <c r="B3" i="170"/>
  <c r="M81" i="170"/>
  <c r="M74" i="170"/>
  <c r="O74" i="170"/>
  <c r="M70" i="170"/>
  <c r="O70" i="170"/>
  <c r="M54" i="170"/>
  <c r="O54" i="170"/>
  <c r="M3" i="170"/>
  <c r="O3" i="170"/>
  <c r="R3" i="170"/>
  <c r="D3" i="170"/>
  <c r="D58" i="170"/>
  <c r="O65" i="170"/>
  <c r="R59" i="170"/>
  <c r="R74" i="170"/>
  <c r="D74" i="170"/>
  <c r="R70" i="170"/>
  <c r="D70" i="170"/>
  <c r="O60" i="170"/>
  <c r="R278" i="170"/>
  <c r="R65" i="170"/>
  <c r="D65" i="170"/>
  <c r="O58" i="170"/>
  <c r="O59" i="170"/>
  <c r="M60" i="170"/>
  <c r="M59" i="170"/>
  <c r="R60" i="170"/>
  <c r="D426" i="170"/>
  <c r="D437" i="170"/>
  <c r="R54" i="170"/>
  <c r="R396" i="170"/>
  <c r="R49" i="170"/>
  <c r="D49" i="170"/>
  <c r="O49" i="170"/>
  <c r="M49" i="170"/>
  <c r="M43" i="170"/>
  <c r="O43" i="170"/>
  <c r="D475" i="170"/>
  <c r="D477" i="170"/>
  <c r="D327" i="170"/>
  <c r="R340" i="170"/>
  <c r="D43" i="170"/>
  <c r="R216" i="170"/>
  <c r="R250" i="170"/>
  <c r="D569" i="170"/>
  <c r="R499" i="170"/>
  <c r="O23" i="170"/>
  <c r="M27" i="170"/>
  <c r="O27" i="170"/>
  <c r="M28" i="170"/>
  <c r="O28" i="170"/>
  <c r="M29" i="170"/>
  <c r="D368" i="170"/>
  <c r="AC2" i="170"/>
  <c r="D284" i="170"/>
  <c r="D29" i="170"/>
  <c r="R433" i="170"/>
  <c r="R458" i="170"/>
  <c r="D27" i="170"/>
  <c r="M23" i="170"/>
  <c r="D373" i="170"/>
  <c r="D382" i="170"/>
  <c r="R470" i="170"/>
  <c r="D578" i="170"/>
  <c r="D583" i="170"/>
  <c r="O164" i="170"/>
  <c r="D556" i="170"/>
  <c r="D454" i="170"/>
  <c r="D23" i="170"/>
  <c r="D268" i="170"/>
  <c r="R345" i="170"/>
  <c r="R378" i="170"/>
  <c r="D448" i="170"/>
  <c r="R452" i="170"/>
  <c r="R468" i="170"/>
  <c r="R247" i="170"/>
  <c r="R255" i="170"/>
  <c r="R297" i="170"/>
  <c r="M9" i="170"/>
  <c r="M19" i="170"/>
  <c r="O19" i="170"/>
  <c r="R313" i="170"/>
  <c r="R317" i="170"/>
  <c r="R321" i="170"/>
  <c r="R410" i="170"/>
  <c r="R495" i="170"/>
  <c r="D545" i="170"/>
  <c r="D435" i="170"/>
  <c r="D384" i="170"/>
  <c r="D441" i="170"/>
  <c r="D501" i="170"/>
  <c r="R19" i="170"/>
  <c r="D19" i="170"/>
  <c r="D573" i="170"/>
  <c r="O154" i="170"/>
  <c r="D116" i="170"/>
  <c r="M186" i="170"/>
  <c r="R195" i="170"/>
  <c r="D386" i="170"/>
  <c r="D405" i="170"/>
  <c r="D427" i="170"/>
  <c r="D466" i="170"/>
  <c r="R479" i="170"/>
  <c r="D508" i="170"/>
  <c r="M148" i="170"/>
  <c r="D557" i="170"/>
  <c r="O186" i="170"/>
  <c r="R202" i="170"/>
  <c r="D206" i="170"/>
  <c r="R236" i="170"/>
  <c r="D422" i="170"/>
  <c r="D505" i="170"/>
  <c r="R9" i="170"/>
  <c r="D306" i="170"/>
  <c r="D460" i="170"/>
  <c r="D525" i="170"/>
  <c r="D586" i="170"/>
  <c r="O148" i="170"/>
  <c r="D224" i="170"/>
  <c r="R439" i="170"/>
  <c r="D488" i="170"/>
  <c r="R14" i="170"/>
  <c r="M14" i="170"/>
  <c r="R390" i="170"/>
  <c r="D390" i="170"/>
  <c r="D563" i="170"/>
  <c r="D572" i="170"/>
  <c r="D532" i="170"/>
  <c r="M182" i="170"/>
  <c r="R262" i="170"/>
  <c r="D262" i="170"/>
  <c r="R413" i="170"/>
  <c r="D413" i="170"/>
  <c r="D472" i="170"/>
  <c r="R472" i="170"/>
  <c r="B530" i="170"/>
  <c r="X530" i="170" s="1"/>
  <c r="D562" i="170"/>
  <c r="O147" i="170"/>
  <c r="R222" i="170"/>
  <c r="D234" i="170"/>
  <c r="R464" i="170"/>
  <c r="D464" i="170"/>
  <c r="D154" i="170"/>
  <c r="D188" i="170"/>
  <c r="R351" i="170"/>
  <c r="D351" i="170"/>
  <c r="D107" i="170"/>
  <c r="D125" i="170"/>
  <c r="M165" i="170"/>
  <c r="O181" i="170"/>
  <c r="R230" i="170"/>
  <c r="R418" i="170"/>
  <c r="D418" i="170"/>
  <c r="R480" i="170"/>
  <c r="D480" i="170"/>
  <c r="D530" i="170"/>
  <c r="D139" i="170"/>
  <c r="O165" i="170"/>
  <c r="R181" i="170"/>
  <c r="D198" i="170"/>
  <c r="D242" i="170"/>
  <c r="R402" i="170"/>
  <c r="D402" i="170"/>
  <c r="R473" i="170"/>
  <c r="D473" i="170"/>
  <c r="R219" i="170"/>
  <c r="D282" i="170"/>
  <c r="R392" i="170"/>
  <c r="R486" i="170"/>
  <c r="R521" i="170"/>
  <c r="D544" i="170"/>
  <c r="D541" i="170"/>
  <c r="R264" i="170"/>
  <c r="D288" i="170"/>
  <c r="D303" i="170"/>
  <c r="D356" i="170"/>
  <c r="R420" i="170"/>
  <c r="D425" i="170"/>
  <c r="D436" i="170"/>
  <c r="D449" i="170"/>
  <c r="R492" i="170"/>
  <c r="R512" i="170"/>
  <c r="D589" i="170"/>
  <c r="D353" i="170"/>
  <c r="D360" i="170"/>
  <c r="D539" i="170"/>
  <c r="R272" i="170"/>
  <c r="R482" i="170"/>
  <c r="D549" i="170"/>
  <c r="D577" i="170"/>
  <c r="R301" i="170"/>
  <c r="D546" i="170"/>
  <c r="D553" i="170"/>
  <c r="D565" i="170"/>
  <c r="D584" i="170"/>
  <c r="D558" i="170"/>
  <c r="D570" i="170"/>
  <c r="D551" i="170"/>
  <c r="D560" i="170"/>
  <c r="D548" i="170"/>
  <c r="D555" i="170"/>
  <c r="D568" i="170"/>
  <c r="D564" i="170"/>
  <c r="D567" i="170"/>
  <c r="D582" i="170"/>
  <c r="D575" i="170"/>
  <c r="D580" i="170"/>
  <c r="D587" i="170"/>
  <c r="D156" i="170"/>
  <c r="D173" i="170"/>
  <c r="D274" i="170"/>
  <c r="R274" i="170"/>
  <c r="R330" i="170"/>
  <c r="D330" i="170"/>
  <c r="R400" i="170"/>
  <c r="D400" i="170"/>
  <c r="R443" i="170"/>
  <c r="D443" i="170"/>
  <c r="D270" i="170"/>
  <c r="R270" i="170"/>
  <c r="M141" i="170"/>
  <c r="M175" i="170"/>
  <c r="D201" i="170"/>
  <c r="R201" i="170"/>
  <c r="R228" i="170"/>
  <c r="D228" i="170"/>
  <c r="R434" i="170"/>
  <c r="D434" i="170"/>
  <c r="D291" i="170"/>
  <c r="R291" i="170"/>
  <c r="R414" i="170"/>
  <c r="D414" i="170"/>
  <c r="R430" i="170"/>
  <c r="D430" i="170"/>
  <c r="O139" i="170"/>
  <c r="O163" i="170"/>
  <c r="M183" i="170"/>
  <c r="D162" i="170"/>
  <c r="D175" i="170"/>
  <c r="D208" i="170"/>
  <c r="R208" i="170"/>
  <c r="D240" i="170"/>
  <c r="R240" i="170"/>
  <c r="R160" i="170"/>
  <c r="D160" i="170"/>
  <c r="D166" i="170"/>
  <c r="M149" i="170"/>
  <c r="R163" i="170"/>
  <c r="M173" i="170"/>
  <c r="M174" i="170"/>
  <c r="D163" i="170"/>
  <c r="D244" i="170"/>
  <c r="R244" i="170"/>
  <c r="R280" i="170"/>
  <c r="D280" i="170"/>
  <c r="D307" i="170"/>
  <c r="R376" i="170"/>
  <c r="D376" i="170"/>
  <c r="R423" i="170"/>
  <c r="D295" i="170"/>
  <c r="R295" i="170"/>
  <c r="R149" i="170"/>
  <c r="D149" i="170"/>
  <c r="D147" i="170"/>
  <c r="D183" i="170"/>
  <c r="R194" i="170"/>
  <c r="D194" i="170"/>
  <c r="D336" i="170"/>
  <c r="R440" i="170"/>
  <c r="D440" i="170"/>
  <c r="R168" i="170"/>
  <c r="D168" i="170"/>
  <c r="D94" i="170"/>
  <c r="R293" i="170"/>
  <c r="D293" i="170"/>
  <c r="D328" i="170"/>
  <c r="R328" i="170"/>
  <c r="O160" i="170"/>
  <c r="O166" i="170"/>
  <c r="D165" i="170"/>
  <c r="D186" i="170"/>
  <c r="R314" i="170"/>
  <c r="D314" i="170"/>
  <c r="D421" i="170"/>
  <c r="R432" i="170"/>
  <c r="D432" i="170"/>
  <c r="R251" i="170"/>
  <c r="R254" i="170"/>
  <c r="R266" i="170"/>
  <c r="R309" i="170"/>
  <c r="R349" i="170"/>
  <c r="R394" i="170"/>
  <c r="R409" i="170"/>
  <c r="R442" i="170"/>
  <c r="D442" i="170"/>
  <c r="R209" i="170"/>
  <c r="D310" i="170"/>
  <c r="R419" i="170"/>
  <c r="R489" i="170"/>
  <c r="D489" i="170"/>
  <c r="R421" i="170"/>
  <c r="R428" i="170"/>
  <c r="R429" i="170"/>
  <c r="R457" i="170"/>
  <c r="D457" i="170"/>
  <c r="D467" i="170"/>
  <c r="R455" i="170"/>
  <c r="D455" i="170"/>
  <c r="D446" i="170"/>
  <c r="R445" i="170"/>
  <c r="D445" i="170"/>
  <c r="R451" i="170"/>
  <c r="D451" i="170"/>
  <c r="R459" i="170"/>
  <c r="D459" i="170"/>
  <c r="R463" i="170"/>
  <c r="D463" i="170"/>
  <c r="R447" i="170"/>
  <c r="D447" i="170"/>
  <c r="R493" i="170"/>
  <c r="D493" i="170"/>
  <c r="R519" i="170"/>
  <c r="D519" i="170"/>
  <c r="R487" i="170"/>
  <c r="D487" i="170"/>
  <c r="D474" i="170"/>
  <c r="R483" i="170"/>
  <c r="D483" i="170"/>
  <c r="D465" i="170"/>
  <c r="D478" i="170"/>
  <c r="R496" i="170"/>
  <c r="D496" i="170"/>
  <c r="R515" i="170"/>
  <c r="D515" i="170"/>
  <c r="D461" i="170"/>
  <c r="D471" i="170"/>
  <c r="R471" i="170"/>
  <c r="R506" i="170"/>
  <c r="D506" i="170"/>
  <c r="D490" i="170"/>
  <c r="R490" i="170"/>
  <c r="R494" i="170"/>
  <c r="R498" i="170"/>
  <c r="R509" i="170"/>
  <c r="D509" i="170"/>
  <c r="D481" i="170"/>
  <c r="D485" i="170"/>
  <c r="R485" i="170"/>
  <c r="R502" i="170"/>
  <c r="R513" i="170"/>
  <c r="D513" i="170"/>
  <c r="D507" i="170"/>
  <c r="D516" i="170"/>
  <c r="D520" i="170"/>
  <c r="R520" i="170"/>
  <c r="D524" i="170"/>
  <c r="R524" i="170"/>
  <c r="R529" i="170"/>
  <c r="R507" i="170"/>
  <c r="D511" i="170"/>
  <c r="R511" i="170"/>
  <c r="R516" i="170"/>
  <c r="D522" i="170"/>
  <c r="R522" i="170"/>
  <c r="D526" i="170"/>
  <c r="R526" i="170"/>
  <c r="D528" i="170"/>
  <c r="D504" i="170"/>
  <c r="D517" i="170"/>
  <c r="D527" i="170"/>
  <c r="D514" i="170"/>
  <c r="R316" i="170"/>
  <c r="D318" i="170"/>
  <c r="D315" i="170"/>
  <c r="D322" i="170"/>
  <c r="R324" i="170"/>
  <c r="D324" i="170"/>
  <c r="R354" i="170"/>
  <c r="D354" i="170"/>
  <c r="D311" i="170"/>
  <c r="R311" i="170"/>
  <c r="R315" i="170"/>
  <c r="R337" i="170"/>
  <c r="D337" i="170"/>
  <c r="D308" i="170"/>
  <c r="R308" i="170"/>
  <c r="R318" i="170"/>
  <c r="R325" i="170"/>
  <c r="D325" i="170"/>
  <c r="R397" i="170"/>
  <c r="D397" i="170"/>
  <c r="R323" i="170"/>
  <c r="R320" i="170"/>
  <c r="D320" i="170"/>
  <c r="D323" i="170"/>
  <c r="R361" i="170"/>
  <c r="D361" i="170"/>
  <c r="R329" i="170"/>
  <c r="D333" i="170"/>
  <c r="R333" i="170"/>
  <c r="D335" i="170"/>
  <c r="D343" i="170"/>
  <c r="R343" i="170"/>
  <c r="D347" i="170"/>
  <c r="R347" i="170"/>
  <c r="R365" i="170"/>
  <c r="D365" i="170"/>
  <c r="D331" i="170"/>
  <c r="R331" i="170"/>
  <c r="D339" i="170"/>
  <c r="R339" i="170"/>
  <c r="R370" i="170"/>
  <c r="D370" i="170"/>
  <c r="D346" i="170"/>
  <c r="D334" i="170"/>
  <c r="D342" i="170"/>
  <c r="D348" i="170"/>
  <c r="R358" i="170"/>
  <c r="D358" i="170"/>
  <c r="D362" i="170"/>
  <c r="D366" i="170"/>
  <c r="D371" i="170"/>
  <c r="R371" i="170"/>
  <c r="R375" i="170"/>
  <c r="R387" i="170"/>
  <c r="D387" i="170"/>
  <c r="R401" i="170"/>
  <c r="D401" i="170"/>
  <c r="R377" i="170"/>
  <c r="D377" i="170"/>
  <c r="R383" i="170"/>
  <c r="D383" i="170"/>
  <c r="R355" i="170"/>
  <c r="R359" i="170"/>
  <c r="D374" i="170"/>
  <c r="R374" i="170"/>
  <c r="R380" i="170"/>
  <c r="R381" i="170"/>
  <c r="D352" i="170"/>
  <c r="D363" i="170"/>
  <c r="D367" i="170"/>
  <c r="D381" i="170"/>
  <c r="D369" i="170"/>
  <c r="R403" i="170"/>
  <c r="R407" i="170"/>
  <c r="R415" i="170"/>
  <c r="D393" i="170"/>
  <c r="D417" i="170"/>
  <c r="D389" i="170"/>
  <c r="R389" i="170"/>
  <c r="R393" i="170"/>
  <c r="D395" i="170"/>
  <c r="D404" i="170"/>
  <c r="D408" i="170"/>
  <c r="R408" i="170"/>
  <c r="D412" i="170"/>
  <c r="R412" i="170"/>
  <c r="R417" i="170"/>
  <c r="D399" i="170"/>
  <c r="R399" i="170"/>
  <c r="D416" i="170"/>
  <c r="D197" i="170"/>
  <c r="R235" i="170"/>
  <c r="D235" i="170"/>
  <c r="R197" i="170"/>
  <c r="D203" i="170"/>
  <c r="R217" i="170"/>
  <c r="D217" i="170"/>
  <c r="D199" i="170"/>
  <c r="R199" i="170"/>
  <c r="D196" i="170"/>
  <c r="D205" i="170"/>
  <c r="R239" i="170"/>
  <c r="D239" i="170"/>
  <c r="R243" i="170"/>
  <c r="D243" i="170"/>
  <c r="R196" i="170"/>
  <c r="R205" i="170"/>
  <c r="R221" i="170"/>
  <c r="D221" i="170"/>
  <c r="R231" i="170"/>
  <c r="D231" i="170"/>
  <c r="R248" i="170"/>
  <c r="D248" i="170"/>
  <c r="R213" i="170"/>
  <c r="D213" i="170"/>
  <c r="D204" i="170"/>
  <c r="R211" i="170"/>
  <c r="D211" i="170"/>
  <c r="D212" i="170"/>
  <c r="R212" i="170"/>
  <c r="R257" i="170"/>
  <c r="D257" i="170"/>
  <c r="R218" i="170"/>
  <c r="R261" i="170"/>
  <c r="D261" i="170"/>
  <c r="R281" i="170"/>
  <c r="D281" i="170"/>
  <c r="D215" i="170"/>
  <c r="R215" i="170"/>
  <c r="D233" i="170"/>
  <c r="R233" i="170"/>
  <c r="D223" i="170"/>
  <c r="D241" i="170"/>
  <c r="D227" i="170"/>
  <c r="R227" i="170"/>
  <c r="D237" i="170"/>
  <c r="R237" i="170"/>
  <c r="D210" i="170"/>
  <c r="D225" i="170"/>
  <c r="R246" i="170"/>
  <c r="D246" i="170"/>
  <c r="R269" i="170"/>
  <c r="D269" i="170"/>
  <c r="R249" i="170"/>
  <c r="D253" i="170"/>
  <c r="R253" i="170"/>
  <c r="R258" i="170"/>
  <c r="R271" i="170"/>
  <c r="D263" i="170"/>
  <c r="R275" i="170"/>
  <c r="D275" i="170"/>
  <c r="R283" i="170"/>
  <c r="D283" i="170"/>
  <c r="D259" i="170"/>
  <c r="R259" i="170"/>
  <c r="D256" i="170"/>
  <c r="D265" i="170"/>
  <c r="D271" i="170"/>
  <c r="R277" i="170"/>
  <c r="D277" i="170"/>
  <c r="D304" i="170"/>
  <c r="R304" i="170"/>
  <c r="R290" i="170"/>
  <c r="D305" i="170"/>
  <c r="D292" i="170"/>
  <c r="D296" i="170"/>
  <c r="R296" i="170"/>
  <c r="D300" i="170"/>
  <c r="R300" i="170"/>
  <c r="R305" i="170"/>
  <c r="D287" i="170"/>
  <c r="R287" i="170"/>
  <c r="D298" i="170"/>
  <c r="R298" i="170"/>
  <c r="D302" i="170"/>
  <c r="R302" i="170"/>
  <c r="D285" i="170"/>
  <c r="D289" i="170"/>
  <c r="M187" i="170"/>
  <c r="M188" i="170"/>
  <c r="M167" i="170"/>
  <c r="M168" i="170"/>
  <c r="M161" i="170"/>
  <c r="M162" i="170"/>
  <c r="M155" i="170"/>
  <c r="M156" i="170"/>
  <c r="M140" i="170"/>
  <c r="D51" i="170"/>
  <c r="R119" i="170"/>
  <c r="M116" i="170"/>
  <c r="R132" i="170"/>
  <c r="O133" i="170"/>
  <c r="M125" i="170"/>
  <c r="D141" i="170"/>
  <c r="D140" i="170"/>
  <c r="D101" i="170"/>
  <c r="M119" i="170"/>
  <c r="D102" i="170"/>
  <c r="R133" i="170"/>
  <c r="O125" i="170"/>
  <c r="M127" i="170"/>
  <c r="R127" i="170"/>
  <c r="M118" i="170"/>
  <c r="O117" i="170"/>
  <c r="O114" i="170"/>
  <c r="O108" i="170"/>
  <c r="M107" i="170"/>
  <c r="O102" i="170"/>
  <c r="M101" i="170"/>
  <c r="D95" i="170"/>
  <c r="O94" i="170"/>
  <c r="D87" i="170"/>
  <c r="M132" i="170"/>
  <c r="M134" i="170"/>
  <c r="D134" i="170"/>
  <c r="R134" i="170"/>
  <c r="M126" i="170"/>
  <c r="D126" i="170"/>
  <c r="M121" i="170"/>
  <c r="D121" i="170"/>
  <c r="R121" i="170"/>
  <c r="M120" i="170"/>
  <c r="D120" i="170"/>
  <c r="D118" i="170"/>
  <c r="R118" i="170"/>
  <c r="D117" i="170"/>
  <c r="M113" i="170"/>
  <c r="M115" i="170"/>
  <c r="D115" i="170"/>
  <c r="R115" i="170"/>
  <c r="M109" i="170"/>
  <c r="D109" i="170"/>
  <c r="M103" i="170"/>
  <c r="D103" i="170"/>
  <c r="M96" i="170"/>
  <c r="O96" i="170"/>
  <c r="M95" i="170"/>
  <c r="O95" i="170"/>
  <c r="M88" i="170"/>
  <c r="O88" i="170"/>
  <c r="M87" i="170"/>
  <c r="M89" i="170"/>
  <c r="D89" i="170"/>
  <c r="R185" i="170"/>
  <c r="R171" i="170"/>
  <c r="R151" i="170"/>
  <c r="R137" i="170"/>
  <c r="R180" i="170"/>
  <c r="R169" i="170"/>
  <c r="R146" i="170"/>
  <c r="D135" i="170"/>
  <c r="R123" i="170"/>
  <c r="D76" i="170"/>
  <c r="D66" i="170"/>
  <c r="R53" i="170"/>
  <c r="D35" i="170"/>
  <c r="D24" i="170"/>
  <c r="D13" i="170"/>
  <c r="R4" i="170"/>
  <c r="R136" i="170"/>
  <c r="R124" i="170"/>
  <c r="D77" i="170"/>
  <c r="D67" i="170"/>
  <c r="D55" i="170"/>
  <c r="D45" i="170"/>
  <c r="D36" i="170"/>
  <c r="D25" i="170"/>
  <c r="R15" i="170"/>
  <c r="R179" i="170"/>
  <c r="R159" i="170"/>
  <c r="R145" i="170"/>
  <c r="R122" i="170"/>
  <c r="R72" i="170"/>
  <c r="R62" i="170"/>
  <c r="R50" i="170"/>
  <c r="D32" i="170"/>
  <c r="D10" i="170"/>
  <c r="R190" i="170"/>
  <c r="R176" i="170"/>
  <c r="R153" i="170"/>
  <c r="R129" i="170"/>
  <c r="D96" i="170"/>
  <c r="Y2" i="170"/>
  <c r="R135" i="170"/>
  <c r="R78" i="170"/>
  <c r="R56" i="170"/>
  <c r="D46" i="170"/>
  <c r="D37" i="170"/>
  <c r="D6" i="170"/>
  <c r="X2" i="170"/>
  <c r="D26" i="170"/>
  <c r="R192" i="170"/>
  <c r="M106" i="170"/>
  <c r="D189" i="170"/>
  <c r="O106" i="170"/>
  <c r="R10" i="170"/>
  <c r="O16" i="170"/>
  <c r="M146" i="170"/>
  <c r="R158" i="170"/>
  <c r="O15" i="170"/>
  <c r="O67" i="170"/>
  <c r="D69" i="170"/>
  <c r="O45" i="170"/>
  <c r="O98" i="170"/>
  <c r="M145" i="170"/>
  <c r="M176" i="170"/>
  <c r="O36" i="170"/>
  <c r="R71" i="170"/>
  <c r="D79" i="170"/>
  <c r="O129" i="170"/>
  <c r="M144" i="170"/>
  <c r="O176" i="170"/>
  <c r="D48" i="170"/>
  <c r="O5" i="170"/>
  <c r="M110" i="170"/>
  <c r="O55" i="170"/>
  <c r="R77" i="170"/>
  <c r="O78" i="170"/>
  <c r="D190" i="170"/>
  <c r="R67" i="170"/>
  <c r="M159" i="170"/>
  <c r="M169" i="170"/>
  <c r="M170" i="170"/>
  <c r="O178" i="170"/>
  <c r="M189" i="170"/>
  <c r="R6" i="170"/>
  <c r="O37" i="170"/>
  <c r="D56" i="170"/>
  <c r="D172" i="170"/>
  <c r="O122" i="170"/>
  <c r="M124" i="170"/>
  <c r="M177" i="170"/>
  <c r="O25" i="170"/>
  <c r="O77" i="170"/>
  <c r="D176" i="170"/>
  <c r="O97" i="170"/>
  <c r="M130" i="170"/>
  <c r="O177" i="170"/>
  <c r="M185" i="170"/>
  <c r="R18" i="170"/>
  <c r="D40" i="170"/>
  <c r="M152" i="170"/>
  <c r="O152" i="170"/>
  <c r="O157" i="170"/>
  <c r="M157" i="170"/>
  <c r="O184" i="170"/>
  <c r="M184" i="170"/>
  <c r="D33" i="170"/>
  <c r="O69" i="170"/>
  <c r="O137" i="170"/>
  <c r="M137" i="170"/>
  <c r="M92" i="170"/>
  <c r="O92" i="170"/>
  <c r="D11" i="170"/>
  <c r="O180" i="170"/>
  <c r="M180" i="170"/>
  <c r="D47" i="170"/>
  <c r="D72" i="170"/>
  <c r="O151" i="170"/>
  <c r="M151" i="170"/>
  <c r="O153" i="170"/>
  <c r="M153" i="170"/>
  <c r="M91" i="170"/>
  <c r="O91" i="170"/>
  <c r="M99" i="170"/>
  <c r="O99" i="170"/>
  <c r="O138" i="170"/>
  <c r="M138" i="170"/>
  <c r="O111" i="170"/>
  <c r="O136" i="170"/>
  <c r="O171" i="170"/>
  <c r="O191" i="170"/>
  <c r="O192" i="170"/>
  <c r="O193" i="170"/>
  <c r="O130" i="170"/>
  <c r="M98" i="170"/>
  <c r="R128" i="170"/>
  <c r="O104" i="170"/>
  <c r="M100" i="170"/>
  <c r="O93" i="170"/>
  <c r="O135" i="170"/>
  <c r="R142" i="170"/>
  <c r="R138" i="170"/>
  <c r="M84" i="170"/>
  <c r="M85" i="170"/>
  <c r="M86" i="170"/>
  <c r="M90" i="170"/>
  <c r="O100" i="170"/>
  <c r="O105" i="170"/>
  <c r="M105" i="170"/>
  <c r="O112" i="170"/>
  <c r="M83" i="170"/>
  <c r="O90" i="170"/>
  <c r="M104" i="170"/>
  <c r="M123" i="170"/>
  <c r="M131" i="170"/>
  <c r="O142" i="170"/>
  <c r="M142" i="170"/>
  <c r="O128" i="170"/>
  <c r="O82" i="170"/>
  <c r="M135" i="170"/>
  <c r="O143" i="170"/>
  <c r="M143" i="170"/>
  <c r="R82" i="170"/>
  <c r="R83" i="170"/>
  <c r="R84" i="170"/>
  <c r="M112" i="170"/>
  <c r="M158" i="170"/>
  <c r="M179" i="170"/>
  <c r="M150" i="170"/>
  <c r="R157" i="170"/>
  <c r="M172" i="170"/>
  <c r="R178" i="170"/>
  <c r="M190" i="170"/>
  <c r="R193" i="170"/>
  <c r="O7" i="170"/>
  <c r="M18" i="170"/>
  <c r="O47" i="170"/>
  <c r="O20" i="170"/>
  <c r="O31" i="170"/>
  <c r="O38" i="170"/>
  <c r="R5" i="170"/>
  <c r="R55" i="170"/>
  <c r="D78" i="170"/>
  <c r="D38" i="170"/>
  <c r="O6" i="170"/>
  <c r="O56" i="170"/>
  <c r="D15" i="170"/>
  <c r="D30" i="170"/>
  <c r="D61" i="170"/>
  <c r="O68" i="170"/>
  <c r="D68" i="170"/>
  <c r="D8" i="170"/>
  <c r="O46" i="170"/>
  <c r="D62" i="170"/>
  <c r="D80" i="170"/>
  <c r="D178" i="170"/>
  <c r="O64" i="170"/>
  <c r="D91" i="170"/>
  <c r="D99" i="170"/>
  <c r="K2" i="170"/>
  <c r="D83" i="170"/>
  <c r="D131" i="170"/>
  <c r="D137" i="170"/>
  <c r="D92" i="170"/>
  <c r="D104" i="170"/>
  <c r="O42" i="170"/>
  <c r="D146" i="170"/>
  <c r="O22" i="170"/>
  <c r="O34" i="170"/>
  <c r="D84" i="170"/>
  <c r="D106" i="170"/>
  <c r="D110" i="170"/>
  <c r="D111" i="170"/>
  <c r="D97" i="170"/>
  <c r="D100" i="170"/>
  <c r="O72" i="170"/>
  <c r="D85" i="170"/>
  <c r="D145" i="170"/>
  <c r="D150" i="170"/>
  <c r="O12" i="170"/>
  <c r="O32" i="170"/>
  <c r="O75" i="170"/>
  <c r="D86" i="170"/>
  <c r="D123" i="170"/>
  <c r="D98" i="170"/>
  <c r="D124" i="170"/>
  <c r="D157" i="170"/>
  <c r="D169" i="170"/>
  <c r="D152" i="170"/>
  <c r="D144" i="170"/>
  <c r="D142" i="170"/>
  <c r="D138" i="170"/>
  <c r="D93" i="170"/>
  <c r="D143" i="170"/>
  <c r="D153" i="170"/>
  <c r="D159" i="170"/>
  <c r="D105" i="170"/>
  <c r="D129" i="170"/>
  <c r="D136" i="170"/>
  <c r="D177" i="170"/>
  <c r="D180" i="170"/>
  <c r="D191" i="170"/>
  <c r="D128" i="170"/>
  <c r="D90" i="170"/>
  <c r="D122" i="170"/>
  <c r="D130" i="170"/>
  <c r="D170" i="170"/>
  <c r="D185" i="170"/>
  <c r="D112" i="170"/>
  <c r="D151" i="170"/>
  <c r="D171" i="170"/>
  <c r="D184" i="170"/>
  <c r="D193" i="170"/>
  <c r="D179" i="170"/>
  <c r="D82" i="170"/>
  <c r="M51" i="170"/>
  <c r="D63" i="170"/>
  <c r="D16" i="170"/>
  <c r="D20" i="170"/>
  <c r="D50" i="170"/>
  <c r="D73" i="170"/>
  <c r="D7" i="170"/>
  <c r="D17" i="170"/>
  <c r="K88" i="169"/>
  <c r="M89" i="169"/>
  <c r="M97" i="169"/>
  <c r="M105" i="169"/>
  <c r="M17" i="169"/>
  <c r="O69" i="169"/>
  <c r="O61" i="169"/>
  <c r="O53" i="169"/>
  <c r="O45" i="169"/>
  <c r="O29" i="169"/>
  <c r="O21" i="169"/>
  <c r="O13" i="169"/>
  <c r="K5" i="169"/>
  <c r="O81" i="169"/>
  <c r="K9" i="169"/>
  <c r="K107" i="169"/>
  <c r="K99" i="169"/>
  <c r="K83" i="169"/>
  <c r="K67" i="169"/>
  <c r="K51" i="169"/>
  <c r="K35" i="169"/>
  <c r="K19" i="169"/>
  <c r="M106" i="169"/>
  <c r="O98" i="169"/>
  <c r="O90" i="169"/>
  <c r="M82" i="169"/>
  <c r="O74" i="169"/>
  <c r="M66" i="169"/>
  <c r="M58" i="169"/>
  <c r="M50" i="169"/>
  <c r="M42" i="169"/>
  <c r="M34" i="169"/>
  <c r="M26" i="169"/>
  <c r="M18" i="169"/>
  <c r="O2" i="169"/>
  <c r="M98" i="169"/>
  <c r="K50" i="169"/>
  <c r="O66" i="169"/>
  <c r="J3" i="169"/>
  <c r="M81" i="169"/>
  <c r="M73" i="169"/>
  <c r="M65" i="169"/>
  <c r="M57" i="169"/>
  <c r="M49" i="169"/>
  <c r="M41" i="169"/>
  <c r="M33" i="169"/>
  <c r="M25" i="169"/>
  <c r="M9" i="169"/>
  <c r="M104" i="169"/>
  <c r="M96" i="169"/>
  <c r="M88" i="169"/>
  <c r="M80" i="169"/>
  <c r="M72" i="169"/>
  <c r="M64" i="169"/>
  <c r="M56" i="169"/>
  <c r="M48" i="169"/>
  <c r="M40" i="169"/>
  <c r="M32" i="169"/>
  <c r="M24" i="169"/>
  <c r="M16" i="169"/>
  <c r="M8" i="169"/>
  <c r="M79" i="169"/>
  <c r="M71" i="169"/>
  <c r="M63" i="169"/>
  <c r="M55" i="169"/>
  <c r="M47" i="169"/>
  <c r="M39" i="169"/>
  <c r="M31" i="169"/>
  <c r="M23" i="169"/>
  <c r="M15" i="169"/>
  <c r="M7" i="169"/>
  <c r="M102" i="169"/>
  <c r="M94" i="169"/>
  <c r="M86" i="169"/>
  <c r="M78" i="169"/>
  <c r="M70" i="169"/>
  <c r="M62" i="169"/>
  <c r="M54" i="169"/>
  <c r="M46" i="169"/>
  <c r="M38" i="169"/>
  <c r="M30" i="169"/>
  <c r="M22" i="169"/>
  <c r="M14" i="169"/>
  <c r="M6" i="169"/>
  <c r="M109" i="169"/>
  <c r="M101" i="169"/>
  <c r="M93" i="169"/>
  <c r="M85" i="169"/>
  <c r="M77" i="169"/>
  <c r="M69" i="169"/>
  <c r="M61" i="169"/>
  <c r="M53" i="169"/>
  <c r="M45" i="169"/>
  <c r="M37" i="169"/>
  <c r="M29" i="169"/>
  <c r="M21" i="169"/>
  <c r="M13" i="169"/>
  <c r="M5" i="169"/>
  <c r="M84" i="169"/>
  <c r="M76" i="169"/>
  <c r="M68" i="169"/>
  <c r="M60" i="169"/>
  <c r="M52" i="169"/>
  <c r="M36" i="169"/>
  <c r="M28" i="169"/>
  <c r="M20" i="169"/>
  <c r="M12" i="169"/>
  <c r="M4" i="169"/>
  <c r="M90" i="169"/>
  <c r="M107" i="169"/>
  <c r="M99" i="169"/>
  <c r="M91" i="169"/>
  <c r="M83" i="169"/>
  <c r="M75" i="169"/>
  <c r="M67" i="169"/>
  <c r="M59" i="169"/>
  <c r="M51" i="169"/>
  <c r="M43" i="169"/>
  <c r="M35" i="169"/>
  <c r="M27" i="169"/>
  <c r="M19" i="169"/>
  <c r="M11" i="169"/>
  <c r="M3" i="169"/>
  <c r="M2" i="169"/>
  <c r="O71" i="170"/>
  <c r="O57" i="170"/>
  <c r="O26" i="170"/>
  <c r="O17" i="170"/>
  <c r="O61" i="170"/>
  <c r="O52" i="170"/>
  <c r="O39" i="170"/>
  <c r="M30" i="170"/>
  <c r="D57" i="170"/>
  <c r="D39" i="170"/>
  <c r="D64" i="170"/>
  <c r="R66" i="170"/>
  <c r="D75" i="170"/>
  <c r="R76" i="170"/>
  <c r="D2" i="170"/>
  <c r="D4" i="170"/>
  <c r="R52" i="170"/>
  <c r="R2" i="170"/>
  <c r="T2" i="170" s="1"/>
  <c r="D12" i="170"/>
  <c r="R13" i="170"/>
  <c r="D22" i="170"/>
  <c r="D34" i="170"/>
  <c r="D44" i="170"/>
  <c r="D53" i="170"/>
  <c r="R12" i="170"/>
  <c r="M11" i="170"/>
  <c r="M72" i="170"/>
  <c r="M62" i="170"/>
  <c r="M50" i="170"/>
  <c r="M40" i="170"/>
  <c r="M32" i="170"/>
  <c r="M20" i="170"/>
  <c r="M10" i="170"/>
  <c r="M31" i="170"/>
  <c r="M8" i="170"/>
  <c r="M79" i="170"/>
  <c r="M69" i="170"/>
  <c r="M47" i="170"/>
  <c r="M38" i="170"/>
  <c r="M7" i="170"/>
  <c r="M78" i="170"/>
  <c r="M68" i="170"/>
  <c r="M56" i="170"/>
  <c r="M46" i="170"/>
  <c r="M37" i="170"/>
  <c r="M16" i="170"/>
  <c r="M6" i="170"/>
  <c r="M77" i="170"/>
  <c r="M67" i="170"/>
  <c r="M55" i="170"/>
  <c r="M45" i="170"/>
  <c r="M36" i="170"/>
  <c r="M25" i="170"/>
  <c r="M15" i="170"/>
  <c r="M5" i="170"/>
  <c r="O40" i="170"/>
  <c r="M64" i="170"/>
  <c r="M42" i="170"/>
  <c r="M34" i="170"/>
  <c r="M12" i="170"/>
  <c r="M2" i="170"/>
  <c r="O73" i="170"/>
  <c r="O66" i="170"/>
  <c r="O4" i="170"/>
  <c r="O24" i="170"/>
  <c r="O44" i="170"/>
  <c r="O53" i="170"/>
  <c r="O21" i="170"/>
  <c r="O13" i="170"/>
  <c r="O18" i="170"/>
  <c r="O11" i="170"/>
  <c r="O35" i="170"/>
  <c r="O63" i="170"/>
  <c r="O8" i="170"/>
  <c r="O10" i="170"/>
  <c r="O51" i="170"/>
  <c r="O62" i="170"/>
  <c r="O80" i="170"/>
  <c r="O33" i="170"/>
  <c r="O48" i="170"/>
  <c r="O50" i="170"/>
  <c r="O76" i="170"/>
  <c r="O41" i="170"/>
  <c r="K26" i="169"/>
  <c r="O17" i="169"/>
  <c r="K93" i="169"/>
  <c r="K42" i="169"/>
  <c r="O51" i="169"/>
  <c r="K44" i="169"/>
  <c r="O44" i="169"/>
  <c r="O106" i="169"/>
  <c r="K55" i="169"/>
  <c r="O10" i="169"/>
  <c r="O34" i="169"/>
  <c r="O49" i="169"/>
  <c r="K94" i="169"/>
  <c r="O28" i="169"/>
  <c r="K41" i="169"/>
  <c r="O50" i="169"/>
  <c r="O91" i="169"/>
  <c r="O104" i="169"/>
  <c r="K10" i="169"/>
  <c r="O27" i="169"/>
  <c r="K90" i="169"/>
  <c r="K2" i="169"/>
  <c r="O11" i="169"/>
  <c r="J12" i="169"/>
  <c r="J13" i="169" s="1"/>
  <c r="K25" i="169"/>
  <c r="O33" i="169"/>
  <c r="K47" i="169"/>
  <c r="K65" i="169"/>
  <c r="J66" i="169"/>
  <c r="J67" i="169" s="1"/>
  <c r="J68" i="169" s="1"/>
  <c r="J69" i="169" s="1"/>
  <c r="O68" i="169"/>
  <c r="K73" i="169"/>
  <c r="K74" i="169"/>
  <c r="K96" i="169"/>
  <c r="O3" i="169"/>
  <c r="O18" i="169"/>
  <c r="K66" i="169"/>
  <c r="O73" i="169"/>
  <c r="O75" i="169"/>
  <c r="O76" i="169"/>
  <c r="O88" i="169"/>
  <c r="K101" i="169"/>
  <c r="O9" i="169"/>
  <c r="K23" i="169"/>
  <c r="O43" i="169"/>
  <c r="O52" i="169"/>
  <c r="K71" i="169"/>
  <c r="O93" i="169"/>
  <c r="K106" i="169"/>
  <c r="O107" i="169"/>
  <c r="O12" i="169"/>
  <c r="O25" i="169"/>
  <c r="O26" i="169"/>
  <c r="K31" i="169"/>
  <c r="K63" i="169"/>
  <c r="O65" i="169"/>
  <c r="K80" i="169"/>
  <c r="K82" i="169"/>
  <c r="K85" i="169"/>
  <c r="K86" i="169"/>
  <c r="K98" i="169"/>
  <c r="O99" i="169"/>
  <c r="O101" i="169"/>
  <c r="J30" i="169"/>
  <c r="J31" i="169" s="1"/>
  <c r="J32" i="169" s="1"/>
  <c r="O80" i="169"/>
  <c r="O85" i="169"/>
  <c r="O41" i="169"/>
  <c r="O42" i="169"/>
  <c r="K57" i="169"/>
  <c r="K58" i="169"/>
  <c r="K109" i="169"/>
  <c r="K39" i="169"/>
  <c r="O57" i="169"/>
  <c r="O58" i="169"/>
  <c r="O59" i="169"/>
  <c r="O60" i="169"/>
  <c r="O109" i="169"/>
  <c r="K17" i="169"/>
  <c r="K18" i="169"/>
  <c r="O19" i="169"/>
  <c r="O20" i="169"/>
  <c r="K104" i="169"/>
  <c r="K6" i="169"/>
  <c r="K15" i="169"/>
  <c r="K33" i="169"/>
  <c r="K34" i="169"/>
  <c r="O35" i="169"/>
  <c r="O36" i="169"/>
  <c r="K49" i="169"/>
  <c r="O67" i="169"/>
  <c r="I4" i="169"/>
  <c r="K87" i="169"/>
  <c r="O95" i="169"/>
  <c r="K95" i="169"/>
  <c r="K81" i="169"/>
  <c r="O83" i="169"/>
  <c r="K84" i="169"/>
  <c r="O100" i="169"/>
  <c r="K100" i="169"/>
  <c r="K38" i="169"/>
  <c r="K46" i="169"/>
  <c r="K54" i="169"/>
  <c r="K62" i="169"/>
  <c r="K70" i="169"/>
  <c r="K78" i="169"/>
  <c r="O87" i="169"/>
  <c r="O103" i="169"/>
  <c r="K103" i="169"/>
  <c r="K8" i="169"/>
  <c r="O5" i="169"/>
  <c r="O8" i="169"/>
  <c r="O14" i="169"/>
  <c r="O22" i="169"/>
  <c r="O30" i="169"/>
  <c r="O38" i="169"/>
  <c r="O46" i="169"/>
  <c r="J48" i="169"/>
  <c r="O54" i="169"/>
  <c r="O62" i="169"/>
  <c r="O70" i="169"/>
  <c r="O79" i="169"/>
  <c r="O92" i="169"/>
  <c r="K92" i="169"/>
  <c r="K14" i="169"/>
  <c r="K22" i="169"/>
  <c r="K30" i="169"/>
  <c r="B2" i="169"/>
  <c r="K7" i="169"/>
  <c r="K16" i="169"/>
  <c r="K24" i="169"/>
  <c r="K32" i="169"/>
  <c r="K40" i="169"/>
  <c r="K48" i="169"/>
  <c r="K56" i="169"/>
  <c r="K64" i="169"/>
  <c r="K72" i="169"/>
  <c r="O89" i="169"/>
  <c r="K89" i="169"/>
  <c r="O108" i="169"/>
  <c r="K108" i="169"/>
  <c r="K4" i="169"/>
  <c r="O7" i="169"/>
  <c r="K13" i="169"/>
  <c r="O16" i="169"/>
  <c r="K21" i="169"/>
  <c r="O24" i="169"/>
  <c r="K29" i="169"/>
  <c r="O32" i="169"/>
  <c r="K37" i="169"/>
  <c r="O40" i="169"/>
  <c r="K45" i="169"/>
  <c r="O48" i="169"/>
  <c r="K53" i="169"/>
  <c r="O56" i="169"/>
  <c r="K61" i="169"/>
  <c r="O64" i="169"/>
  <c r="K69" i="169"/>
  <c r="O72" i="169"/>
  <c r="K77" i="169"/>
  <c r="J85" i="169"/>
  <c r="J102" i="169"/>
  <c r="O105" i="169"/>
  <c r="K105" i="169"/>
  <c r="O97" i="169"/>
  <c r="K97" i="169"/>
  <c r="K102" i="169"/>
  <c r="Q9" i="176" a="1"/>
  <c r="X100" i="162" a="1"/>
  <c r="G14" i="176" a="1"/>
  <c r="Y48" i="172" a="1"/>
  <c r="Y102" i="171" a="1"/>
  <c r="AA36" i="171" a="1"/>
  <c r="AA100" i="162" a="1"/>
  <c r="Y102" i="172" a="1"/>
  <c r="Y34" i="174" a="1"/>
  <c r="Y36" i="172" a="1"/>
  <c r="Y38" i="171" a="1"/>
  <c r="X36" i="171" a="1"/>
  <c r="AA43" i="171" a="1"/>
  <c r="Y43" i="172" a="1"/>
  <c r="Y99" i="174" a="1"/>
  <c r="Y34" i="173" a="1"/>
  <c r="Y101" i="172" a="1"/>
  <c r="X43" i="171" a="1"/>
  <c r="Y39" i="171" a="1"/>
  <c r="X102" i="171" a="1"/>
  <c r="AA102" i="171" a="1"/>
  <c r="O18" i="176" a="1"/>
  <c r="Y100" i="173" a="1"/>
  <c r="Y51" i="172" a="1"/>
  <c r="X47" i="171" a="1"/>
  <c r="O15" i="176" a="1"/>
  <c r="Y53" i="172" a="1"/>
  <c r="Y34" i="172" a="1"/>
  <c r="Y43" i="171" a="1"/>
  <c r="Y40" i="171" a="1"/>
  <c r="G12" i="176" a="1"/>
  <c r="Y100" i="162" a="1"/>
  <c r="N11" i="176" a="1"/>
  <c r="Y100" i="172" a="1"/>
  <c r="Y40" i="172" a="1"/>
  <c r="Y36" i="171" a="1"/>
  <c r="AA47" i="171" a="1"/>
  <c r="Y47" i="171" a="1"/>
  <c r="Y49" i="171" a="1"/>
  <c r="Q9" i="176" l="1"/>
  <c r="D96" i="177"/>
  <c r="U111" i="169"/>
  <c r="W111" i="169"/>
  <c r="X111" i="169"/>
  <c r="Y111" i="169"/>
  <c r="Z111" i="169"/>
  <c r="T111" i="169"/>
  <c r="AA111" i="169"/>
  <c r="AC111" i="169" s="1"/>
  <c r="Y219" i="169"/>
  <c r="AA219" i="169"/>
  <c r="AC219" i="169" s="1"/>
  <c r="T219" i="169"/>
  <c r="C219" i="169" s="1"/>
  <c r="U219" i="169"/>
  <c r="W219" i="169"/>
  <c r="X219" i="169"/>
  <c r="Z219" i="169"/>
  <c r="B3" i="169"/>
  <c r="AA3" i="169" s="1"/>
  <c r="AC3" i="169" s="1"/>
  <c r="B4" i="169"/>
  <c r="X4" i="169" s="1"/>
  <c r="O15" i="176"/>
  <c r="O18" i="176"/>
  <c r="N11" i="176"/>
  <c r="G14" i="176"/>
  <c r="G12" i="176"/>
  <c r="Y34" i="174"/>
  <c r="D34" i="174" s="1"/>
  <c r="Y99" i="174"/>
  <c r="D99" i="174" s="1"/>
  <c r="Y100" i="173"/>
  <c r="D100" i="173" s="1"/>
  <c r="Y34" i="173"/>
  <c r="D34" i="173" s="1"/>
  <c r="Y53" i="172"/>
  <c r="D53" i="172" s="1"/>
  <c r="Y40" i="172"/>
  <c r="D40" i="172" s="1"/>
  <c r="Y34" i="172"/>
  <c r="D34" i="172" s="1"/>
  <c r="Y51" i="172"/>
  <c r="D51" i="172" s="1"/>
  <c r="Y101" i="172"/>
  <c r="D101" i="172" s="1"/>
  <c r="Y36" i="172"/>
  <c r="D36" i="172" s="1"/>
  <c r="Y102" i="172"/>
  <c r="D102" i="172" s="1"/>
  <c r="Y48" i="172"/>
  <c r="D48" i="172" s="1"/>
  <c r="Y43" i="172"/>
  <c r="D43" i="172" s="1"/>
  <c r="Y100" i="172"/>
  <c r="D100" i="172" s="1"/>
  <c r="AA102" i="171"/>
  <c r="Y102" i="171"/>
  <c r="D102" i="171" s="1"/>
  <c r="X102" i="171"/>
  <c r="C102" i="171" s="1"/>
  <c r="R56" i="171"/>
  <c r="R54" i="171"/>
  <c r="R55" i="171" s="1"/>
  <c r="Y38" i="171"/>
  <c r="D38" i="171" s="1"/>
  <c r="Y43" i="171"/>
  <c r="D43" i="171" s="1"/>
  <c r="AA43" i="171"/>
  <c r="X43" i="171"/>
  <c r="C43" i="171" s="1"/>
  <c r="AA47" i="171"/>
  <c r="Y40" i="171"/>
  <c r="D40" i="171" s="1"/>
  <c r="X47" i="171"/>
  <c r="C47" i="171" s="1"/>
  <c r="Y39" i="171"/>
  <c r="D39" i="171" s="1"/>
  <c r="X36" i="171"/>
  <c r="C36" i="171" s="1"/>
  <c r="Y49" i="171"/>
  <c r="D49" i="171" s="1"/>
  <c r="AA36" i="171"/>
  <c r="Y47" i="171"/>
  <c r="D47" i="171" s="1"/>
  <c r="Y36" i="171"/>
  <c r="D36" i="171" s="1"/>
  <c r="Y100" i="162"/>
  <c r="D100" i="162" s="1"/>
  <c r="AA100" i="162"/>
  <c r="X100" i="162"/>
  <c r="C100" i="162" s="1"/>
  <c r="R50" i="162"/>
  <c r="R51" i="162" s="1"/>
  <c r="R52" i="162"/>
  <c r="R53" i="162" s="1"/>
  <c r="R54" i="162" s="1"/>
  <c r="AA2" i="169"/>
  <c r="AC2" i="169" s="1"/>
  <c r="J4" i="169"/>
  <c r="B112" i="169"/>
  <c r="X3" i="169"/>
  <c r="C111" i="169"/>
  <c r="X2" i="169"/>
  <c r="X3" i="170"/>
  <c r="AC530" i="170"/>
  <c r="T530" i="170"/>
  <c r="S530" i="170"/>
  <c r="Y530" i="170"/>
  <c r="AC3" i="170"/>
  <c r="Y3" i="170"/>
  <c r="S3" i="170"/>
  <c r="T3" i="170"/>
  <c r="B531" i="170"/>
  <c r="S2" i="170"/>
  <c r="C2" i="170" s="1"/>
  <c r="E2" i="170"/>
  <c r="B4" i="170"/>
  <c r="U3" i="169"/>
  <c r="Y3" i="169"/>
  <c r="Z3" i="169"/>
  <c r="W3" i="169"/>
  <c r="U2" i="169"/>
  <c r="Y2" i="169"/>
  <c r="Z2" i="169"/>
  <c r="W2" i="169"/>
  <c r="J14" i="169"/>
  <c r="J15" i="169" s="1"/>
  <c r="J70" i="169"/>
  <c r="J71" i="169" s="1"/>
  <c r="J49" i="169"/>
  <c r="J5" i="169"/>
  <c r="J86" i="169"/>
  <c r="T2" i="169"/>
  <c r="C2" i="169" s="1"/>
  <c r="T3" i="169"/>
  <c r="I5" i="169"/>
  <c r="J103" i="169"/>
  <c r="J33" i="169"/>
  <c r="O16" i="176" a="1"/>
  <c r="Y35" i="173" a="1"/>
  <c r="Y56" i="171" a="1"/>
  <c r="AA52" i="171" a="1"/>
  <c r="Y52" i="171" a="1"/>
  <c r="X52" i="171" a="1"/>
  <c r="F27" i="176" a="1"/>
  <c r="F16" i="176" a="1"/>
  <c r="Y37" i="172" a="1"/>
  <c r="Y55" i="171" a="1"/>
  <c r="Y48" i="171" a="1"/>
  <c r="Y44" i="172" a="1"/>
  <c r="X48" i="171" a="1"/>
  <c r="Y41" i="172" a="1"/>
  <c r="F23" i="176" a="1"/>
  <c r="X44" i="171" a="1"/>
  <c r="Y44" i="171" a="1"/>
  <c r="Y41" i="171" a="1"/>
  <c r="AA48" i="171" a="1"/>
  <c r="Y52" i="172" a="1"/>
  <c r="Y56" i="172" a="1"/>
  <c r="X56" i="171" a="1"/>
  <c r="Y35" i="174" a="1"/>
  <c r="G18" i="176" a="1"/>
  <c r="Y100" i="174" a="1"/>
  <c r="Y49" i="172" a="1"/>
  <c r="AA44" i="171" a="1"/>
  <c r="Y50" i="171" a="1"/>
  <c r="AA56" i="171" a="1"/>
  <c r="Y101" i="173" a="1"/>
  <c r="Y54" i="172" a="1"/>
  <c r="C3" i="169" l="1"/>
  <c r="AB219" i="169"/>
  <c r="AB111" i="169"/>
  <c r="U112" i="169"/>
  <c r="W112" i="169"/>
  <c r="X112" i="169"/>
  <c r="Y112" i="169"/>
  <c r="Z112" i="169"/>
  <c r="T112" i="169"/>
  <c r="AA112" i="169"/>
  <c r="AC112" i="169" s="1"/>
  <c r="AB3" i="169"/>
  <c r="B5" i="169"/>
  <c r="E111" i="169"/>
  <c r="AB2" i="169"/>
  <c r="AA4" i="169"/>
  <c r="AC4" i="169" s="1"/>
  <c r="B220" i="169"/>
  <c r="O16" i="176"/>
  <c r="G18" i="176"/>
  <c r="F23" i="176"/>
  <c r="F16" i="176"/>
  <c r="F27" i="176"/>
  <c r="Y100" i="174"/>
  <c r="D100" i="174" s="1"/>
  <c r="Y35" i="174"/>
  <c r="D35" i="174" s="1"/>
  <c r="Y35" i="173"/>
  <c r="D35" i="173" s="1"/>
  <c r="Y101" i="173"/>
  <c r="D101" i="173" s="1"/>
  <c r="Y54" i="172"/>
  <c r="D54" i="172" s="1"/>
  <c r="Y56" i="172"/>
  <c r="D56" i="172" s="1"/>
  <c r="Y52" i="172"/>
  <c r="D52" i="172" s="1"/>
  <c r="Y49" i="172"/>
  <c r="D49" i="172" s="1"/>
  <c r="Y41" i="172"/>
  <c r="D41" i="172" s="1"/>
  <c r="Y44" i="172"/>
  <c r="D44" i="172" s="1"/>
  <c r="Y37" i="172"/>
  <c r="D37" i="172" s="1"/>
  <c r="Y55" i="171"/>
  <c r="D55" i="171" s="1"/>
  <c r="X56" i="171"/>
  <c r="C56" i="171" s="1"/>
  <c r="AA56" i="171"/>
  <c r="Y56" i="171"/>
  <c r="D56" i="171" s="1"/>
  <c r="R57" i="171"/>
  <c r="AA44" i="171"/>
  <c r="Y44" i="171"/>
  <c r="D44" i="171" s="1"/>
  <c r="X44" i="171"/>
  <c r="C44" i="171" s="1"/>
  <c r="AA48" i="171"/>
  <c r="Y41" i="171"/>
  <c r="D41" i="171" s="1"/>
  <c r="X48" i="171"/>
  <c r="C48" i="171" s="1"/>
  <c r="Y48" i="171"/>
  <c r="D48" i="171" s="1"/>
  <c r="X52" i="171"/>
  <c r="C52" i="171" s="1"/>
  <c r="Y52" i="171"/>
  <c r="D52" i="171" s="1"/>
  <c r="AA52" i="171"/>
  <c r="Y50" i="171"/>
  <c r="D50" i="171" s="1"/>
  <c r="E219" i="169"/>
  <c r="B327" i="169"/>
  <c r="AA5" i="169"/>
  <c r="AC5" i="169" s="1"/>
  <c r="B113" i="169"/>
  <c r="C3" i="170"/>
  <c r="E3" i="170"/>
  <c r="E530" i="170"/>
  <c r="T531" i="170"/>
  <c r="Y531" i="170"/>
  <c r="S531" i="170"/>
  <c r="AC531" i="170"/>
  <c r="X531" i="170"/>
  <c r="C530" i="170"/>
  <c r="B532" i="170"/>
  <c r="AC4" i="170"/>
  <c r="T4" i="170"/>
  <c r="X4" i="170"/>
  <c r="Y4" i="170"/>
  <c r="B7" i="170"/>
  <c r="B5" i="170"/>
  <c r="S4" i="170"/>
  <c r="E2" i="169"/>
  <c r="E3" i="169"/>
  <c r="U4" i="169"/>
  <c r="Y4" i="169"/>
  <c r="Z4" i="169"/>
  <c r="W4" i="169"/>
  <c r="B6" i="170"/>
  <c r="J6" i="169"/>
  <c r="J16" i="169"/>
  <c r="J50" i="169"/>
  <c r="J34" i="169"/>
  <c r="J72" i="169"/>
  <c r="J87" i="169"/>
  <c r="I6" i="169"/>
  <c r="X5" i="169"/>
  <c r="J104" i="169"/>
  <c r="T4" i="169"/>
  <c r="F36" i="176" a="1"/>
  <c r="Y57" i="172" a="1"/>
  <c r="Y45" i="171" a="1"/>
  <c r="Y42" i="172" a="1"/>
  <c r="Y51" i="171" a="1"/>
  <c r="F32" i="176" a="1"/>
  <c r="F28" i="176" a="1"/>
  <c r="Y101" i="174" a="1"/>
  <c r="Y45" i="172" a="1"/>
  <c r="Y53" i="171" a="1"/>
  <c r="Y42" i="171" a="1"/>
  <c r="F24" i="176" a="1"/>
  <c r="Y36" i="174" a="1"/>
  <c r="Y57" i="171" a="1"/>
  <c r="Y36" i="173" a="1"/>
  <c r="X45" i="171" a="1"/>
  <c r="Y102" i="173" a="1"/>
  <c r="AA57" i="171" a="1"/>
  <c r="Y55" i="172" a="1"/>
  <c r="X57" i="171" a="1"/>
  <c r="AA45" i="171" a="1"/>
  <c r="Y38" i="172" a="1"/>
  <c r="U327" i="169" l="1"/>
  <c r="T327" i="169"/>
  <c r="AA327" i="169"/>
  <c r="AC327" i="169" s="1"/>
  <c r="Z327" i="169"/>
  <c r="Y327" i="169"/>
  <c r="X327" i="169"/>
  <c r="W327" i="169"/>
  <c r="U113" i="169"/>
  <c r="W113" i="169"/>
  <c r="X113" i="169"/>
  <c r="Y113" i="169"/>
  <c r="Z113" i="169"/>
  <c r="T113" i="169"/>
  <c r="AA113" i="169"/>
  <c r="AC113" i="169" s="1"/>
  <c r="Y220" i="169"/>
  <c r="AA220" i="169"/>
  <c r="AC220" i="169" s="1"/>
  <c r="Z220" i="169"/>
  <c r="T220" i="169"/>
  <c r="U220" i="169"/>
  <c r="W220" i="169"/>
  <c r="X220" i="169"/>
  <c r="AB112" i="169"/>
  <c r="B221" i="169"/>
  <c r="C4" i="169"/>
  <c r="B6" i="169"/>
  <c r="X6" i="169" s="1"/>
  <c r="AB4" i="169"/>
  <c r="F28" i="176"/>
  <c r="F32" i="176"/>
  <c r="F36" i="176"/>
  <c r="F24" i="176"/>
  <c r="Y36" i="174"/>
  <c r="D36" i="174" s="1"/>
  <c r="Y101" i="174"/>
  <c r="D101" i="174" s="1"/>
  <c r="Y36" i="173"/>
  <c r="D36" i="173" s="1"/>
  <c r="Y102" i="173"/>
  <c r="D102" i="173" s="1"/>
  <c r="Y57" i="172"/>
  <c r="D57" i="172" s="1"/>
  <c r="Y55" i="172"/>
  <c r="D55" i="172" s="1"/>
  <c r="Y45" i="172"/>
  <c r="D45" i="172" s="1"/>
  <c r="Y38" i="172"/>
  <c r="D38" i="172" s="1"/>
  <c r="Y42" i="172"/>
  <c r="D42" i="172" s="1"/>
  <c r="X57" i="171"/>
  <c r="C57" i="171" s="1"/>
  <c r="AA57" i="171"/>
  <c r="Y57" i="171"/>
  <c r="D57" i="171" s="1"/>
  <c r="R58" i="171"/>
  <c r="AA45" i="171"/>
  <c r="Y45" i="171"/>
  <c r="D45" i="171" s="1"/>
  <c r="X45" i="171"/>
  <c r="C45" i="171" s="1"/>
  <c r="Y42" i="171"/>
  <c r="D42" i="171" s="1"/>
  <c r="Y53" i="171"/>
  <c r="D53" i="171" s="1"/>
  <c r="Y51" i="171"/>
  <c r="D51" i="171" s="1"/>
  <c r="B435" i="169"/>
  <c r="B328" i="169"/>
  <c r="AA6" i="169"/>
  <c r="AC6" i="169" s="1"/>
  <c r="B114" i="169"/>
  <c r="X532" i="170"/>
  <c r="T532" i="170"/>
  <c r="S532" i="170"/>
  <c r="AC532" i="170"/>
  <c r="Y532" i="170"/>
  <c r="E531" i="170"/>
  <c r="B9" i="170"/>
  <c r="C531" i="170"/>
  <c r="B533" i="170"/>
  <c r="AC5" i="170"/>
  <c r="AC7" i="170"/>
  <c r="AC6" i="170"/>
  <c r="C4" i="170"/>
  <c r="S5" i="170"/>
  <c r="Y5" i="170"/>
  <c r="X5" i="170"/>
  <c r="X6" i="170"/>
  <c r="Y6" i="170"/>
  <c r="T7" i="170"/>
  <c r="X7" i="170"/>
  <c r="Y7" i="170"/>
  <c r="E4" i="170"/>
  <c r="S7" i="170"/>
  <c r="T5" i="170"/>
  <c r="E4" i="169"/>
  <c r="U5" i="169"/>
  <c r="Y5" i="169"/>
  <c r="Z5" i="169"/>
  <c r="W5" i="169"/>
  <c r="S6" i="170"/>
  <c r="T6" i="170"/>
  <c r="B8" i="170"/>
  <c r="J88" i="169"/>
  <c r="J17" i="169"/>
  <c r="T5" i="169"/>
  <c r="C5" i="169" s="1"/>
  <c r="J35" i="169"/>
  <c r="J7" i="169"/>
  <c r="I7" i="169"/>
  <c r="J105" i="169"/>
  <c r="J73" i="169"/>
  <c r="J51" i="169"/>
  <c r="I52" i="162"/>
  <c r="J52" i="162"/>
  <c r="I53" i="162"/>
  <c r="J53" i="162"/>
  <c r="I54" i="162"/>
  <c r="J54" i="162"/>
  <c r="I47" i="162"/>
  <c r="J47" i="162"/>
  <c r="I48" i="162"/>
  <c r="J48" i="162"/>
  <c r="I49" i="162"/>
  <c r="J49" i="162"/>
  <c r="I50" i="162"/>
  <c r="J50" i="162"/>
  <c r="I51" i="162"/>
  <c r="J51" i="162"/>
  <c r="Y58" i="172" a="1"/>
  <c r="Y54" i="171" a="1"/>
  <c r="AA58" i="171" a="1"/>
  <c r="Y46" i="172" a="1"/>
  <c r="Y103" i="173" a="1"/>
  <c r="F25" i="176" a="1"/>
  <c r="F37" i="176" a="1"/>
  <c r="Y58" i="171" a="1"/>
  <c r="X58" i="171" a="1"/>
  <c r="AA46" i="171" a="1"/>
  <c r="Y102" i="174" a="1"/>
  <c r="Y46" i="171" a="1"/>
  <c r="Y37" i="174" a="1"/>
  <c r="Y37" i="173" a="1"/>
  <c r="X46" i="171" a="1"/>
  <c r="AB5" i="169" l="1"/>
  <c r="U221" i="169"/>
  <c r="T221" i="169"/>
  <c r="AA221" i="169"/>
  <c r="AC221" i="169" s="1"/>
  <c r="Z221" i="169"/>
  <c r="Y221" i="169"/>
  <c r="X221" i="169"/>
  <c r="W221" i="169"/>
  <c r="AB327" i="169"/>
  <c r="U328" i="169"/>
  <c r="T328" i="169"/>
  <c r="AA328" i="169"/>
  <c r="AC328" i="169" s="1"/>
  <c r="Z328" i="169"/>
  <c r="Y328" i="169"/>
  <c r="X328" i="169"/>
  <c r="W328" i="169"/>
  <c r="U435" i="169"/>
  <c r="T435" i="169"/>
  <c r="AA435" i="169"/>
  <c r="AC435" i="169" s="1"/>
  <c r="Z435" i="169"/>
  <c r="Y435" i="169"/>
  <c r="X435" i="169"/>
  <c r="W435" i="169"/>
  <c r="AB220" i="169"/>
  <c r="U114" i="169"/>
  <c r="W114" i="169"/>
  <c r="X114" i="169"/>
  <c r="Y114" i="169"/>
  <c r="Z114" i="169"/>
  <c r="T114" i="169"/>
  <c r="AA114" i="169"/>
  <c r="AC114" i="169" s="1"/>
  <c r="AB113" i="169"/>
  <c r="B222" i="169"/>
  <c r="B7" i="169"/>
  <c r="AA7" i="169" s="1"/>
  <c r="AC7" i="169" s="1"/>
  <c r="F37" i="176"/>
  <c r="F25" i="176"/>
  <c r="Y37" i="174"/>
  <c r="D37" i="174" s="1"/>
  <c r="Y102" i="174"/>
  <c r="D102" i="174" s="1"/>
  <c r="Y103" i="173"/>
  <c r="D103" i="173" s="1"/>
  <c r="Y37" i="173"/>
  <c r="D37" i="173" s="1"/>
  <c r="Y58" i="172"/>
  <c r="D58" i="172" s="1"/>
  <c r="Y46" i="172"/>
  <c r="D46" i="172" s="1"/>
  <c r="X58" i="171"/>
  <c r="C58" i="171" s="1"/>
  <c r="Y58" i="171"/>
  <c r="D58" i="171" s="1"/>
  <c r="AA58" i="171"/>
  <c r="X46" i="171"/>
  <c r="C46" i="171" s="1"/>
  <c r="AA46" i="171"/>
  <c r="Y46" i="171"/>
  <c r="D46" i="171" s="1"/>
  <c r="Y54" i="171"/>
  <c r="D54" i="171" s="1"/>
  <c r="B329" i="169"/>
  <c r="B543" i="169"/>
  <c r="B436" i="169"/>
  <c r="B115" i="169"/>
  <c r="T533" i="170"/>
  <c r="S533" i="170"/>
  <c r="AC533" i="170"/>
  <c r="Y533" i="170"/>
  <c r="X533" i="170"/>
  <c r="E532" i="170"/>
  <c r="X9" i="170"/>
  <c r="Y9" i="170"/>
  <c r="AC9" i="170"/>
  <c r="S9" i="170"/>
  <c r="T9" i="170"/>
  <c r="C532" i="170"/>
  <c r="B534" i="170"/>
  <c r="AC8" i="170"/>
  <c r="C5" i="170"/>
  <c r="E5" i="170"/>
  <c r="E6" i="170"/>
  <c r="C7" i="170"/>
  <c r="E7" i="170"/>
  <c r="X8" i="170"/>
  <c r="Y8" i="170"/>
  <c r="E5" i="169"/>
  <c r="U6" i="169"/>
  <c r="Y6" i="169"/>
  <c r="Z6" i="169"/>
  <c r="W6" i="169"/>
  <c r="C6" i="170"/>
  <c r="T8" i="170"/>
  <c r="S8" i="170"/>
  <c r="B10" i="170"/>
  <c r="J52" i="169"/>
  <c r="J18" i="169"/>
  <c r="J74" i="169"/>
  <c r="T6" i="169"/>
  <c r="I8" i="169"/>
  <c r="J106" i="169"/>
  <c r="J36" i="169"/>
  <c r="J8" i="169"/>
  <c r="J89" i="169"/>
  <c r="I44" i="162"/>
  <c r="J44" i="162"/>
  <c r="I45" i="162"/>
  <c r="J45" i="162"/>
  <c r="I46" i="162"/>
  <c r="J46" i="162"/>
  <c r="R32" i="162"/>
  <c r="J43" i="162"/>
  <c r="I43" i="162"/>
  <c r="J42" i="162"/>
  <c r="I42" i="162"/>
  <c r="J41" i="162"/>
  <c r="I41" i="162"/>
  <c r="J40" i="162"/>
  <c r="I40" i="162"/>
  <c r="J39" i="162"/>
  <c r="I39" i="162"/>
  <c r="J38" i="162"/>
  <c r="I38" i="162"/>
  <c r="J37" i="162"/>
  <c r="I37" i="162"/>
  <c r="J36" i="162"/>
  <c r="I36" i="162"/>
  <c r="J35" i="162"/>
  <c r="I35" i="162"/>
  <c r="J34" i="162"/>
  <c r="I34" i="162"/>
  <c r="J33" i="162"/>
  <c r="I33" i="162"/>
  <c r="J32" i="162"/>
  <c r="I32" i="162"/>
  <c r="J31" i="162"/>
  <c r="I31" i="162"/>
  <c r="AA30" i="162"/>
  <c r="Y30" i="162"/>
  <c r="Y103" i="174" a="1"/>
  <c r="F26" i="176" a="1"/>
  <c r="Y38" i="174" a="1"/>
  <c r="Y38" i="173" a="1"/>
  <c r="AA32" i="162" a="1"/>
  <c r="Y59" i="172" a="1"/>
  <c r="F38" i="176" a="1"/>
  <c r="AB435" i="169" l="1"/>
  <c r="Y543" i="169"/>
  <c r="X543" i="169"/>
  <c r="W543" i="169"/>
  <c r="U543" i="169"/>
  <c r="T543" i="169"/>
  <c r="AA543" i="169"/>
  <c r="AC543" i="169" s="1"/>
  <c r="Z543" i="169"/>
  <c r="U222" i="169"/>
  <c r="T222" i="169"/>
  <c r="AA222" i="169"/>
  <c r="AC222" i="169" s="1"/>
  <c r="Z222" i="169"/>
  <c r="Y222" i="169"/>
  <c r="X222" i="169"/>
  <c r="W222" i="169"/>
  <c r="AB328" i="169"/>
  <c r="AB221" i="169"/>
  <c r="U436" i="169"/>
  <c r="T436" i="169"/>
  <c r="AA436" i="169"/>
  <c r="AC436" i="169" s="1"/>
  <c r="Z436" i="169"/>
  <c r="Y436" i="169"/>
  <c r="X436" i="169"/>
  <c r="W436" i="169"/>
  <c r="AB436" i="169" s="1"/>
  <c r="T329" i="169"/>
  <c r="AA329" i="169"/>
  <c r="AC329" i="169" s="1"/>
  <c r="Z329" i="169"/>
  <c r="Y329" i="169"/>
  <c r="X329" i="169"/>
  <c r="W329" i="169"/>
  <c r="AB329" i="169" s="1"/>
  <c r="U329" i="169"/>
  <c r="AB114" i="169"/>
  <c r="U115" i="169"/>
  <c r="W115" i="169"/>
  <c r="X115" i="169"/>
  <c r="Y115" i="169"/>
  <c r="Z115" i="169"/>
  <c r="T115" i="169"/>
  <c r="AA115" i="169"/>
  <c r="AC115" i="169" s="1"/>
  <c r="B223" i="169"/>
  <c r="C435" i="169"/>
  <c r="B8" i="169"/>
  <c r="X8" i="169" s="1"/>
  <c r="X7" i="169"/>
  <c r="C6" i="169"/>
  <c r="AB6" i="169"/>
  <c r="F26" i="176"/>
  <c r="F38" i="176"/>
  <c r="Y38" i="174"/>
  <c r="D38" i="174" s="1"/>
  <c r="Y103" i="174"/>
  <c r="D103" i="174" s="1"/>
  <c r="Y38" i="173"/>
  <c r="D38" i="173" s="1"/>
  <c r="Y59" i="172"/>
  <c r="D59" i="172" s="1"/>
  <c r="AA32" i="162"/>
  <c r="R33" i="162"/>
  <c r="B437" i="169"/>
  <c r="B651" i="169"/>
  <c r="B544" i="169"/>
  <c r="B330" i="169"/>
  <c r="B116" i="169"/>
  <c r="E533" i="170"/>
  <c r="T534" i="170"/>
  <c r="AC534" i="170"/>
  <c r="S534" i="170"/>
  <c r="Y534" i="170"/>
  <c r="X534" i="170"/>
  <c r="C9" i="170"/>
  <c r="E9" i="170"/>
  <c r="C533" i="170"/>
  <c r="B535" i="170"/>
  <c r="AC10" i="170"/>
  <c r="B87" i="170"/>
  <c r="X10" i="170"/>
  <c r="Y10" i="170"/>
  <c r="E8" i="170"/>
  <c r="E6" i="169"/>
  <c r="U7" i="169"/>
  <c r="Y7" i="169"/>
  <c r="Z7" i="169"/>
  <c r="W7" i="169"/>
  <c r="C8" i="170"/>
  <c r="T10" i="170"/>
  <c r="S10" i="170"/>
  <c r="B11" i="170"/>
  <c r="J107" i="169"/>
  <c r="J90" i="169"/>
  <c r="J19" i="169"/>
  <c r="J53" i="169"/>
  <c r="J37" i="169"/>
  <c r="I9" i="169"/>
  <c r="J9" i="169"/>
  <c r="T7" i="169"/>
  <c r="C7" i="169" s="1"/>
  <c r="J75" i="169"/>
  <c r="Y39" i="174" a="1"/>
  <c r="Y39" i="173" a="1"/>
  <c r="N12" i="176" a="1"/>
  <c r="Y104" i="174" a="1"/>
  <c r="Y60" i="172" a="1"/>
  <c r="AA33" i="162" a="1"/>
  <c r="Y31" i="162" a="1"/>
  <c r="Y32" i="162" a="1"/>
  <c r="Y544" i="169" l="1"/>
  <c r="X544" i="169"/>
  <c r="W544" i="169"/>
  <c r="U544" i="169"/>
  <c r="T544" i="169"/>
  <c r="AA544" i="169"/>
  <c r="AC544" i="169" s="1"/>
  <c r="Z544" i="169"/>
  <c r="AA651" i="169"/>
  <c r="AC651" i="169" s="1"/>
  <c r="Z651" i="169"/>
  <c r="Y651" i="169"/>
  <c r="X651" i="169"/>
  <c r="T651" i="169"/>
  <c r="U651" i="169"/>
  <c r="W651" i="169"/>
  <c r="AB543" i="169"/>
  <c r="E543" i="169" s="1"/>
  <c r="AB222" i="169"/>
  <c r="U223" i="169"/>
  <c r="T223" i="169"/>
  <c r="AA223" i="169"/>
  <c r="AC223" i="169" s="1"/>
  <c r="Z223" i="169"/>
  <c r="Y223" i="169"/>
  <c r="X223" i="169"/>
  <c r="W223" i="169"/>
  <c r="AB223" i="169" s="1"/>
  <c r="U437" i="169"/>
  <c r="C437" i="169" s="1"/>
  <c r="T437" i="169"/>
  <c r="AA437" i="169"/>
  <c r="AC437" i="169" s="1"/>
  <c r="Z437" i="169"/>
  <c r="Y437" i="169"/>
  <c r="X437" i="169"/>
  <c r="W437" i="169"/>
  <c r="U330" i="169"/>
  <c r="T330" i="169"/>
  <c r="AA330" i="169"/>
  <c r="AC330" i="169" s="1"/>
  <c r="Z330" i="169"/>
  <c r="Y330" i="169"/>
  <c r="X330" i="169"/>
  <c r="W330" i="169"/>
  <c r="C436" i="169"/>
  <c r="C543" i="169"/>
  <c r="E436" i="169"/>
  <c r="AB115" i="169"/>
  <c r="U116" i="169"/>
  <c r="W116" i="169"/>
  <c r="X116" i="169"/>
  <c r="Y116" i="169"/>
  <c r="Z116" i="169"/>
  <c r="T116" i="169"/>
  <c r="AA116" i="169"/>
  <c r="AC116" i="169" s="1"/>
  <c r="AA8" i="169"/>
  <c r="AC8" i="169" s="1"/>
  <c r="B224" i="169"/>
  <c r="B9" i="169"/>
  <c r="AA9" i="169" s="1"/>
  <c r="AC9" i="169" s="1"/>
  <c r="AB7" i="169"/>
  <c r="E7" i="169" s="1"/>
  <c r="N12" i="176"/>
  <c r="Y39" i="174"/>
  <c r="D39" i="174" s="1"/>
  <c r="Y104" i="174"/>
  <c r="D104" i="174" s="1"/>
  <c r="Y39" i="173"/>
  <c r="D39" i="173" s="1"/>
  <c r="Y60" i="172"/>
  <c r="D60" i="172" s="1"/>
  <c r="AA33" i="162"/>
  <c r="B759" i="169"/>
  <c r="B545" i="169"/>
  <c r="B652" i="169"/>
  <c r="B331" i="169"/>
  <c r="B438" i="169"/>
  <c r="B117" i="169"/>
  <c r="AC535" i="170"/>
  <c r="T535" i="170"/>
  <c r="S535" i="170"/>
  <c r="X535" i="170"/>
  <c r="Y535" i="170"/>
  <c r="E534" i="170"/>
  <c r="C10" i="170"/>
  <c r="C534" i="170"/>
  <c r="B536" i="170"/>
  <c r="X87" i="170"/>
  <c r="AC87" i="170"/>
  <c r="AC11" i="170"/>
  <c r="Y87" i="170"/>
  <c r="S87" i="170"/>
  <c r="T87" i="170"/>
  <c r="B88" i="170"/>
  <c r="Y11" i="170"/>
  <c r="X11" i="170"/>
  <c r="E10" i="170"/>
  <c r="U8" i="169"/>
  <c r="Y8" i="169"/>
  <c r="Z8" i="169"/>
  <c r="W8" i="169"/>
  <c r="B12" i="170"/>
  <c r="T11" i="170"/>
  <c r="S11" i="170"/>
  <c r="J76" i="169"/>
  <c r="T8" i="169"/>
  <c r="C8" i="169" s="1"/>
  <c r="J54" i="169"/>
  <c r="J20" i="169"/>
  <c r="I10" i="169"/>
  <c r="J91" i="169"/>
  <c r="J10" i="169"/>
  <c r="J38" i="169"/>
  <c r="J108" i="169"/>
  <c r="Y32" i="162"/>
  <c r="Y31" i="162"/>
  <c r="Y40" i="174" a="1"/>
  <c r="Y40" i="173" a="1"/>
  <c r="Y34" i="162" a="1"/>
  <c r="N13" i="176" a="1"/>
  <c r="Y61" i="172" a="1"/>
  <c r="Y33" i="162" a="1"/>
  <c r="AA34" i="162" a="1"/>
  <c r="AB437" i="169" l="1"/>
  <c r="AB651" i="169"/>
  <c r="X9" i="169"/>
  <c r="AB8" i="169"/>
  <c r="Y545" i="169"/>
  <c r="X545" i="169"/>
  <c r="W545" i="169"/>
  <c r="U545" i="169"/>
  <c r="T545" i="169"/>
  <c r="AA545" i="169"/>
  <c r="AC545" i="169" s="1"/>
  <c r="Z545" i="169"/>
  <c r="Y759" i="169"/>
  <c r="X759" i="169"/>
  <c r="W759" i="169"/>
  <c r="U759" i="169"/>
  <c r="AA759" i="169"/>
  <c r="AC759" i="169" s="1"/>
  <c r="Z759" i="169"/>
  <c r="T759" i="169"/>
  <c r="AB544" i="169"/>
  <c r="E544" i="169" s="1"/>
  <c r="AA652" i="169"/>
  <c r="AC652" i="169" s="1"/>
  <c r="Z652" i="169"/>
  <c r="Y652" i="169"/>
  <c r="X652" i="169"/>
  <c r="T652" i="169"/>
  <c r="W652" i="169"/>
  <c r="U652" i="169"/>
  <c r="T438" i="169"/>
  <c r="AA438" i="169"/>
  <c r="AC438" i="169" s="1"/>
  <c r="Z438" i="169"/>
  <c r="Y438" i="169"/>
  <c r="X438" i="169"/>
  <c r="W438" i="169"/>
  <c r="AB438" i="169" s="1"/>
  <c r="U438" i="169"/>
  <c r="AB330" i="169"/>
  <c r="W331" i="169"/>
  <c r="U331" i="169"/>
  <c r="T331" i="169"/>
  <c r="AA331" i="169"/>
  <c r="AC331" i="169" s="1"/>
  <c r="Z331" i="169"/>
  <c r="Y331" i="169"/>
  <c r="X331" i="169"/>
  <c r="U224" i="169"/>
  <c r="T224" i="169"/>
  <c r="AA224" i="169"/>
  <c r="AC224" i="169" s="1"/>
  <c r="Z224" i="169"/>
  <c r="Y224" i="169"/>
  <c r="X224" i="169"/>
  <c r="W224" i="169"/>
  <c r="C544" i="169"/>
  <c r="W117" i="169"/>
  <c r="X117" i="169"/>
  <c r="Y117" i="169"/>
  <c r="Z117" i="169"/>
  <c r="T117" i="169"/>
  <c r="U117" i="169"/>
  <c r="AA117" i="169"/>
  <c r="AC117" i="169" s="1"/>
  <c r="AB116" i="169"/>
  <c r="B225" i="169"/>
  <c r="B10" i="169"/>
  <c r="C651" i="169"/>
  <c r="N13" i="176"/>
  <c r="Y40" i="174"/>
  <c r="D40" i="174" s="1"/>
  <c r="Y40" i="173"/>
  <c r="D40" i="173" s="1"/>
  <c r="Y61" i="172"/>
  <c r="D61" i="172" s="1"/>
  <c r="AA34" i="162"/>
  <c r="Y34" i="162"/>
  <c r="R35" i="162"/>
  <c r="B332" i="169"/>
  <c r="B439" i="169"/>
  <c r="E651" i="169"/>
  <c r="B546" i="169"/>
  <c r="B867" i="169"/>
  <c r="E437" i="169"/>
  <c r="B653" i="169"/>
  <c r="B760" i="169"/>
  <c r="AA10" i="169"/>
  <c r="AC10" i="169" s="1"/>
  <c r="B118" i="169"/>
  <c r="E535" i="170"/>
  <c r="Y536" i="170"/>
  <c r="X536" i="170"/>
  <c r="T536" i="170"/>
  <c r="S536" i="170"/>
  <c r="AC536" i="170"/>
  <c r="C11" i="170"/>
  <c r="B14" i="170"/>
  <c r="C535" i="170"/>
  <c r="B537" i="170"/>
  <c r="X88" i="170"/>
  <c r="AC88" i="170"/>
  <c r="AC12" i="170"/>
  <c r="B314" i="170"/>
  <c r="AA314" i="170" s="1"/>
  <c r="E87" i="170"/>
  <c r="C87" i="170"/>
  <c r="B89" i="170"/>
  <c r="Y88" i="170"/>
  <c r="S88" i="170"/>
  <c r="T88" i="170"/>
  <c r="E11" i="170"/>
  <c r="Y12" i="170"/>
  <c r="X12" i="170"/>
  <c r="E8" i="169"/>
  <c r="U9" i="169"/>
  <c r="Y9" i="169"/>
  <c r="Z9" i="169"/>
  <c r="W9" i="169"/>
  <c r="B13" i="170"/>
  <c r="S12" i="170"/>
  <c r="T12" i="170"/>
  <c r="J21" i="169"/>
  <c r="J77" i="169"/>
  <c r="J39" i="169"/>
  <c r="T9" i="169"/>
  <c r="C9" i="169" s="1"/>
  <c r="J109" i="169"/>
  <c r="J110" i="169" s="1"/>
  <c r="I11" i="169"/>
  <c r="X10" i="169"/>
  <c r="J55" i="169"/>
  <c r="J92" i="169"/>
  <c r="Y33" i="162"/>
  <c r="AA35" i="162" a="1"/>
  <c r="Y41" i="174" a="1"/>
  <c r="Y41" i="173" a="1"/>
  <c r="N14" i="176" a="1"/>
  <c r="Y35" i="162" a="1"/>
  <c r="AB652" i="169" l="1"/>
  <c r="U867" i="169"/>
  <c r="T867" i="169"/>
  <c r="AA867" i="169"/>
  <c r="AC867" i="169" s="1"/>
  <c r="X867" i="169"/>
  <c r="W867" i="169"/>
  <c r="Z867" i="169"/>
  <c r="Y867" i="169"/>
  <c r="AB545" i="169"/>
  <c r="E545" i="169" s="1"/>
  <c r="Y760" i="169"/>
  <c r="X760" i="169"/>
  <c r="W760" i="169"/>
  <c r="U760" i="169"/>
  <c r="AA760" i="169"/>
  <c r="AC760" i="169" s="1"/>
  <c r="Z760" i="169"/>
  <c r="T760" i="169"/>
  <c r="AB759" i="169"/>
  <c r="E759" i="169" s="1"/>
  <c r="Y546" i="169"/>
  <c r="X546" i="169"/>
  <c r="W546" i="169"/>
  <c r="U546" i="169"/>
  <c r="T546" i="169"/>
  <c r="AA546" i="169"/>
  <c r="AC546" i="169" s="1"/>
  <c r="Z546" i="169"/>
  <c r="AA653" i="169"/>
  <c r="AC653" i="169" s="1"/>
  <c r="Z653" i="169"/>
  <c r="Y653" i="169"/>
  <c r="X653" i="169"/>
  <c r="T653" i="169"/>
  <c r="W653" i="169"/>
  <c r="AB653" i="169" s="1"/>
  <c r="U653" i="169"/>
  <c r="T439" i="169"/>
  <c r="AA439" i="169"/>
  <c r="AC439" i="169" s="1"/>
  <c r="Z439" i="169"/>
  <c r="Y439" i="169"/>
  <c r="X439" i="169"/>
  <c r="W439" i="169"/>
  <c r="U439" i="169"/>
  <c r="AB224" i="169"/>
  <c r="X332" i="169"/>
  <c r="W332" i="169"/>
  <c r="U332" i="169"/>
  <c r="T332" i="169"/>
  <c r="AA332" i="169"/>
  <c r="AC332" i="169" s="1"/>
  <c r="Z332" i="169"/>
  <c r="Y332" i="169"/>
  <c r="AB331" i="169"/>
  <c r="U225" i="169"/>
  <c r="T225" i="169"/>
  <c r="AA225" i="169"/>
  <c r="AC225" i="169" s="1"/>
  <c r="Z225" i="169"/>
  <c r="Y225" i="169"/>
  <c r="X225" i="169"/>
  <c r="W225" i="169"/>
  <c r="AB225" i="169" s="1"/>
  <c r="C438" i="169"/>
  <c r="W118" i="169"/>
  <c r="X118" i="169"/>
  <c r="Y118" i="169"/>
  <c r="Z118" i="169"/>
  <c r="AA118" i="169"/>
  <c r="AC118" i="169" s="1"/>
  <c r="T118" i="169"/>
  <c r="U118" i="169"/>
  <c r="AB117" i="169"/>
  <c r="C652" i="169"/>
  <c r="AB9" i="169"/>
  <c r="C759" i="169"/>
  <c r="C545" i="169"/>
  <c r="B226" i="169"/>
  <c r="B11" i="169"/>
  <c r="AA11" i="169" s="1"/>
  <c r="AC11" i="169" s="1"/>
  <c r="N14" i="176"/>
  <c r="Y41" i="174"/>
  <c r="D41" i="174" s="1"/>
  <c r="Y41" i="173"/>
  <c r="D41" i="173" s="1"/>
  <c r="AA35" i="162"/>
  <c r="Y35" i="162"/>
  <c r="R36" i="162"/>
  <c r="B654" i="169"/>
  <c r="B975" i="169"/>
  <c r="B868" i="169"/>
  <c r="B547" i="169"/>
  <c r="E652" i="169"/>
  <c r="B333" i="169"/>
  <c r="B761" i="169"/>
  <c r="B440" i="169"/>
  <c r="E438" i="169"/>
  <c r="Z314" i="170"/>
  <c r="W314" i="170"/>
  <c r="B119" i="169"/>
  <c r="T537" i="170"/>
  <c r="S537" i="170"/>
  <c r="AC537" i="170"/>
  <c r="X537" i="170"/>
  <c r="Y537" i="170"/>
  <c r="E536" i="170"/>
  <c r="C12" i="170"/>
  <c r="S14" i="170"/>
  <c r="Y14" i="170"/>
  <c r="T14" i="170"/>
  <c r="AC14" i="170"/>
  <c r="X14" i="170"/>
  <c r="C536" i="170"/>
  <c r="B538" i="170"/>
  <c r="AC89" i="170"/>
  <c r="AC13" i="170"/>
  <c r="S314" i="170"/>
  <c r="AC314" i="170"/>
  <c r="T314" i="170"/>
  <c r="Y314" i="170"/>
  <c r="X314" i="170"/>
  <c r="B315" i="170"/>
  <c r="AA315" i="170" s="1"/>
  <c r="E88" i="170"/>
  <c r="C88" i="170"/>
  <c r="B94" i="170"/>
  <c r="T89" i="170"/>
  <c r="Y89" i="170"/>
  <c r="X89" i="170"/>
  <c r="S89" i="170"/>
  <c r="Y13" i="170"/>
  <c r="X13" i="170"/>
  <c r="E12" i="170"/>
  <c r="E9" i="169"/>
  <c r="U10" i="169"/>
  <c r="Y10" i="169"/>
  <c r="Z10" i="169"/>
  <c r="W10" i="169"/>
  <c r="T13" i="170"/>
  <c r="S13" i="170"/>
  <c r="B15" i="170"/>
  <c r="J78" i="169"/>
  <c r="J56" i="169"/>
  <c r="J22" i="169"/>
  <c r="T10" i="169"/>
  <c r="C10" i="169" s="1"/>
  <c r="J40" i="169"/>
  <c r="I12" i="169"/>
  <c r="X11" i="169"/>
  <c r="J93" i="169"/>
  <c r="N15" i="176" a="1"/>
  <c r="Y36" i="162" a="1"/>
  <c r="Y42" i="174" a="1"/>
  <c r="Y42" i="173" a="1"/>
  <c r="AA36" i="162" a="1"/>
  <c r="AB439" i="169" l="1"/>
  <c r="Y975" i="169"/>
  <c r="AA975" i="169"/>
  <c r="AC975" i="169" s="1"/>
  <c r="T975" i="169"/>
  <c r="Z975" i="169"/>
  <c r="X975" i="169"/>
  <c r="W975" i="169"/>
  <c r="U975" i="169"/>
  <c r="T440" i="169"/>
  <c r="AA440" i="169"/>
  <c r="AC440" i="169" s="1"/>
  <c r="Z440" i="169"/>
  <c r="Y440" i="169"/>
  <c r="X440" i="169"/>
  <c r="W440" i="169"/>
  <c r="AB440" i="169" s="1"/>
  <c r="U440" i="169"/>
  <c r="AB867" i="169"/>
  <c r="E867" i="169" s="1"/>
  <c r="Y761" i="169"/>
  <c r="X761" i="169"/>
  <c r="W761" i="169"/>
  <c r="U761" i="169"/>
  <c r="AA761" i="169"/>
  <c r="AC761" i="169" s="1"/>
  <c r="Z761" i="169"/>
  <c r="T761" i="169"/>
  <c r="AA654" i="169"/>
  <c r="AC654" i="169" s="1"/>
  <c r="Z654" i="169"/>
  <c r="Y654" i="169"/>
  <c r="X654" i="169"/>
  <c r="T654" i="169"/>
  <c r="W654" i="169"/>
  <c r="AB654" i="169" s="1"/>
  <c r="U654" i="169"/>
  <c r="X547" i="169"/>
  <c r="W547" i="169"/>
  <c r="AB547" i="169" s="1"/>
  <c r="U547" i="169"/>
  <c r="T547" i="169"/>
  <c r="AA547" i="169"/>
  <c r="AC547" i="169" s="1"/>
  <c r="Z547" i="169"/>
  <c r="Y547" i="169"/>
  <c r="AB546" i="169"/>
  <c r="E546" i="169" s="1"/>
  <c r="AB760" i="169"/>
  <c r="U868" i="169"/>
  <c r="T868" i="169"/>
  <c r="AA868" i="169"/>
  <c r="AC868" i="169" s="1"/>
  <c r="X868" i="169"/>
  <c r="W868" i="169"/>
  <c r="Z868" i="169"/>
  <c r="Y868" i="169"/>
  <c r="U226" i="169"/>
  <c r="T226" i="169"/>
  <c r="AA226" i="169"/>
  <c r="AC226" i="169" s="1"/>
  <c r="Z226" i="169"/>
  <c r="Y226" i="169"/>
  <c r="X226" i="169"/>
  <c r="W226" i="169"/>
  <c r="AB332" i="169"/>
  <c r="Y333" i="169"/>
  <c r="X333" i="169"/>
  <c r="W333" i="169"/>
  <c r="U333" i="169"/>
  <c r="T333" i="169"/>
  <c r="AA333" i="169"/>
  <c r="AC333" i="169" s="1"/>
  <c r="Z333" i="169"/>
  <c r="C546" i="169"/>
  <c r="W119" i="169"/>
  <c r="X119" i="169"/>
  <c r="Y119" i="169"/>
  <c r="Z119" i="169"/>
  <c r="U119" i="169"/>
  <c r="AA119" i="169"/>
  <c r="AC119" i="169" s="1"/>
  <c r="T119" i="169"/>
  <c r="AB118" i="169"/>
  <c r="B227" i="169"/>
  <c r="E760" i="169"/>
  <c r="C653" i="169"/>
  <c r="C760" i="169"/>
  <c r="B12" i="169"/>
  <c r="AA12" i="169" s="1"/>
  <c r="AC12" i="169" s="1"/>
  <c r="AB10" i="169"/>
  <c r="C439" i="169"/>
  <c r="E653" i="169"/>
  <c r="C867" i="169"/>
  <c r="AB314" i="170"/>
  <c r="N15" i="176"/>
  <c r="Y42" i="174"/>
  <c r="D42" i="174" s="1"/>
  <c r="Y42" i="173"/>
  <c r="D42" i="173" s="1"/>
  <c r="AA36" i="162"/>
  <c r="Y36" i="162"/>
  <c r="B869" i="169"/>
  <c r="B548" i="169"/>
  <c r="B976" i="169"/>
  <c r="B441" i="169"/>
  <c r="B762" i="169"/>
  <c r="E439" i="169"/>
  <c r="C761" i="169"/>
  <c r="B1083" i="169"/>
  <c r="B334" i="169"/>
  <c r="B655" i="169"/>
  <c r="W315" i="170"/>
  <c r="Z315" i="170"/>
  <c r="B120" i="169"/>
  <c r="E537" i="170"/>
  <c r="S538" i="170"/>
  <c r="AC538" i="170"/>
  <c r="Y538" i="170"/>
  <c r="T538" i="170"/>
  <c r="X538" i="170"/>
  <c r="C13" i="170"/>
  <c r="E14" i="170"/>
  <c r="C14" i="170"/>
  <c r="C537" i="170"/>
  <c r="B539" i="170"/>
  <c r="C314" i="170"/>
  <c r="AC94" i="170"/>
  <c r="AC15" i="170"/>
  <c r="B316" i="170"/>
  <c r="AA316" i="170" s="1"/>
  <c r="E314" i="170"/>
  <c r="T315" i="170"/>
  <c r="S315" i="170"/>
  <c r="AC315" i="170"/>
  <c r="X315" i="170"/>
  <c r="Y315" i="170"/>
  <c r="S94" i="170"/>
  <c r="T94" i="170"/>
  <c r="C89" i="170"/>
  <c r="X94" i="170"/>
  <c r="Y94" i="170"/>
  <c r="B95" i="170"/>
  <c r="E89" i="170"/>
  <c r="B101" i="170"/>
  <c r="Y15" i="170"/>
  <c r="X15" i="170"/>
  <c r="E13" i="170"/>
  <c r="E10" i="169"/>
  <c r="U11" i="169"/>
  <c r="Y11" i="169"/>
  <c r="Z11" i="169"/>
  <c r="W11" i="169"/>
  <c r="B16" i="170"/>
  <c r="T15" i="170"/>
  <c r="S15" i="170"/>
  <c r="J41" i="169"/>
  <c r="J57" i="169"/>
  <c r="J79" i="169"/>
  <c r="T11" i="169"/>
  <c r="C11" i="169" s="1"/>
  <c r="J94" i="169"/>
  <c r="X12" i="169"/>
  <c r="I13" i="169"/>
  <c r="J23" i="169"/>
  <c r="Y43" i="173" a="1"/>
  <c r="N16" i="176" a="1"/>
  <c r="Y37" i="162" a="1"/>
  <c r="Y43" i="174" a="1"/>
  <c r="AB11" i="169" l="1"/>
  <c r="AB119" i="169"/>
  <c r="AB975" i="169"/>
  <c r="Y976" i="169"/>
  <c r="W976" i="169"/>
  <c r="U976" i="169"/>
  <c r="T976" i="169"/>
  <c r="AA976" i="169"/>
  <c r="AC976" i="169" s="1"/>
  <c r="X976" i="169"/>
  <c r="Z976" i="169"/>
  <c r="X1083" i="169"/>
  <c r="W1083" i="169"/>
  <c r="U1083" i="169"/>
  <c r="T1083" i="169"/>
  <c r="AA1083" i="169"/>
  <c r="AC1083" i="169" s="1"/>
  <c r="Z1083" i="169"/>
  <c r="Y1083" i="169"/>
  <c r="AA655" i="169"/>
  <c r="AC655" i="169" s="1"/>
  <c r="Z655" i="169"/>
  <c r="Y655" i="169"/>
  <c r="X655" i="169"/>
  <c r="T655" i="169"/>
  <c r="U655" i="169"/>
  <c r="W655" i="169"/>
  <c r="Y762" i="169"/>
  <c r="X762" i="169"/>
  <c r="W762" i="169"/>
  <c r="U762" i="169"/>
  <c r="AA762" i="169"/>
  <c r="AC762" i="169" s="1"/>
  <c r="Z762" i="169"/>
  <c r="T762" i="169"/>
  <c r="T441" i="169"/>
  <c r="C441" i="169" s="1"/>
  <c r="AA441" i="169"/>
  <c r="AC441" i="169" s="1"/>
  <c r="Z441" i="169"/>
  <c r="Y441" i="169"/>
  <c r="X441" i="169"/>
  <c r="W441" i="169"/>
  <c r="U441" i="169"/>
  <c r="AB868" i="169"/>
  <c r="E868" i="169" s="1"/>
  <c r="AB761" i="169"/>
  <c r="E761" i="169" s="1"/>
  <c r="U869" i="169"/>
  <c r="T869" i="169"/>
  <c r="AA869" i="169"/>
  <c r="AC869" i="169" s="1"/>
  <c r="X869" i="169"/>
  <c r="W869" i="169"/>
  <c r="Z869" i="169"/>
  <c r="Y869" i="169"/>
  <c r="X548" i="169"/>
  <c r="W548" i="169"/>
  <c r="U548" i="169"/>
  <c r="T548" i="169"/>
  <c r="AA548" i="169"/>
  <c r="AC548" i="169" s="1"/>
  <c r="Z548" i="169"/>
  <c r="Y548" i="169"/>
  <c r="AB226" i="169"/>
  <c r="T334" i="169"/>
  <c r="AA334" i="169"/>
  <c r="AC334" i="169" s="1"/>
  <c r="Z334" i="169"/>
  <c r="Y334" i="169"/>
  <c r="X334" i="169"/>
  <c r="W334" i="169"/>
  <c r="U334" i="169"/>
  <c r="AB333" i="169"/>
  <c r="U227" i="169"/>
  <c r="T227" i="169"/>
  <c r="AA227" i="169"/>
  <c r="AC227" i="169" s="1"/>
  <c r="Z227" i="169"/>
  <c r="Y227" i="169"/>
  <c r="X227" i="169"/>
  <c r="W227" i="169"/>
  <c r="AB227" i="169" s="1"/>
  <c r="C975" i="169"/>
  <c r="W120" i="169"/>
  <c r="X120" i="169"/>
  <c r="Y120" i="169"/>
  <c r="Z120" i="169"/>
  <c r="T120" i="169"/>
  <c r="U120" i="169"/>
  <c r="AA120" i="169"/>
  <c r="AC120" i="169" s="1"/>
  <c r="B228" i="169"/>
  <c r="E654" i="169"/>
  <c r="E975" i="169"/>
  <c r="C547" i="169"/>
  <c r="C654" i="169"/>
  <c r="E547" i="169"/>
  <c r="C440" i="169"/>
  <c r="B13" i="169"/>
  <c r="AA13" i="169" s="1"/>
  <c r="AC13" i="169" s="1"/>
  <c r="C868" i="169"/>
  <c r="AB315" i="170"/>
  <c r="N16" i="176"/>
  <c r="Y43" i="174"/>
  <c r="D43" i="174" s="1"/>
  <c r="Y43" i="173"/>
  <c r="D43" i="173" s="1"/>
  <c r="Y37" i="162"/>
  <c r="B656" i="169"/>
  <c r="B977" i="169"/>
  <c r="B335" i="169"/>
  <c r="B549" i="169"/>
  <c r="B763" i="169"/>
  <c r="E440" i="169"/>
  <c r="B870" i="169"/>
  <c r="B1084" i="169"/>
  <c r="B1191" i="169"/>
  <c r="B442" i="169"/>
  <c r="W316" i="170"/>
  <c r="Z316" i="170"/>
  <c r="B121" i="169"/>
  <c r="E538" i="170"/>
  <c r="B592" i="170"/>
  <c r="S539" i="170"/>
  <c r="T539" i="170"/>
  <c r="AC539" i="170"/>
  <c r="X539" i="170"/>
  <c r="Y539" i="170"/>
  <c r="C15" i="170"/>
  <c r="C315" i="170"/>
  <c r="C538" i="170"/>
  <c r="B540" i="170"/>
  <c r="AC16" i="170"/>
  <c r="AC95" i="170"/>
  <c r="AC101" i="170"/>
  <c r="E315" i="170"/>
  <c r="AC316" i="170"/>
  <c r="S316" i="170"/>
  <c r="T316" i="170"/>
  <c r="Y316" i="170"/>
  <c r="X316" i="170"/>
  <c r="B317" i="170"/>
  <c r="AA317" i="170" s="1"/>
  <c r="C94" i="170"/>
  <c r="T95" i="170"/>
  <c r="S95" i="170"/>
  <c r="T101" i="170"/>
  <c r="S101" i="170"/>
  <c r="B102" i="170"/>
  <c r="B107" i="170"/>
  <c r="X101" i="170"/>
  <c r="Y101" i="170"/>
  <c r="E94" i="170"/>
  <c r="B96" i="170"/>
  <c r="X95" i="170"/>
  <c r="Y95" i="170"/>
  <c r="Y16" i="170"/>
  <c r="X16" i="170"/>
  <c r="E15" i="170"/>
  <c r="E11" i="169"/>
  <c r="U12" i="169"/>
  <c r="Y12" i="169"/>
  <c r="Z12" i="169"/>
  <c r="W12" i="169"/>
  <c r="B17" i="170"/>
  <c r="T16" i="170"/>
  <c r="S16" i="170"/>
  <c r="J58" i="169"/>
  <c r="I14" i="169"/>
  <c r="T12" i="169"/>
  <c r="C12" i="169" s="1"/>
  <c r="J42" i="169"/>
  <c r="J24" i="169"/>
  <c r="J80" i="169"/>
  <c r="J95" i="169"/>
  <c r="Y44" i="174" a="1"/>
  <c r="Y44" i="173" a="1"/>
  <c r="Y38" i="162" a="1"/>
  <c r="AB334" i="169" l="1"/>
  <c r="X13" i="169"/>
  <c r="AB548" i="169"/>
  <c r="Y977" i="169"/>
  <c r="AA977" i="169"/>
  <c r="AC977" i="169" s="1"/>
  <c r="Z977" i="169"/>
  <c r="X977" i="169"/>
  <c r="W977" i="169"/>
  <c r="U977" i="169"/>
  <c r="T977" i="169"/>
  <c r="X1084" i="169"/>
  <c r="W1084" i="169"/>
  <c r="U1084" i="169"/>
  <c r="T1084" i="169"/>
  <c r="AA1084" i="169"/>
  <c r="AC1084" i="169" s="1"/>
  <c r="Z1084" i="169"/>
  <c r="Y1084" i="169"/>
  <c r="X1191" i="169"/>
  <c r="W1191" i="169"/>
  <c r="T1191" i="169"/>
  <c r="AA1191" i="169"/>
  <c r="AC1191" i="169" s="1"/>
  <c r="Z1191" i="169"/>
  <c r="U1191" i="169"/>
  <c r="Y1191" i="169"/>
  <c r="AB976" i="169"/>
  <c r="E976" i="169" s="1"/>
  <c r="AB1083" i="169"/>
  <c r="AB655" i="169"/>
  <c r="T442" i="169"/>
  <c r="AA442" i="169"/>
  <c r="AC442" i="169" s="1"/>
  <c r="Z442" i="169"/>
  <c r="Y442" i="169"/>
  <c r="X442" i="169"/>
  <c r="W442" i="169"/>
  <c r="U442" i="169"/>
  <c r="X549" i="169"/>
  <c r="W549" i="169"/>
  <c r="U549" i="169"/>
  <c r="T549" i="169"/>
  <c r="AA549" i="169"/>
  <c r="AC549" i="169" s="1"/>
  <c r="Z549" i="169"/>
  <c r="Y549" i="169"/>
  <c r="AB869" i="169"/>
  <c r="E869" i="169" s="1"/>
  <c r="AB441" i="169"/>
  <c r="Y763" i="169"/>
  <c r="X763" i="169"/>
  <c r="W763" i="169"/>
  <c r="U763" i="169"/>
  <c r="AA763" i="169"/>
  <c r="AC763" i="169" s="1"/>
  <c r="Z763" i="169"/>
  <c r="T763" i="169"/>
  <c r="Z656" i="169"/>
  <c r="Y656" i="169"/>
  <c r="X656" i="169"/>
  <c r="W656" i="169"/>
  <c r="T656" i="169"/>
  <c r="AA656" i="169"/>
  <c r="AC656" i="169" s="1"/>
  <c r="U656" i="169"/>
  <c r="AB762" i="169"/>
  <c r="E762" i="169" s="1"/>
  <c r="U870" i="169"/>
  <c r="T870" i="169"/>
  <c r="AA870" i="169"/>
  <c r="AC870" i="169" s="1"/>
  <c r="X870" i="169"/>
  <c r="W870" i="169"/>
  <c r="Z870" i="169"/>
  <c r="Y870" i="169"/>
  <c r="C1083" i="169"/>
  <c r="U228" i="169"/>
  <c r="T228" i="169"/>
  <c r="AA228" i="169"/>
  <c r="AC228" i="169" s="1"/>
  <c r="Z228" i="169"/>
  <c r="Y228" i="169"/>
  <c r="X228" i="169"/>
  <c r="W228" i="169"/>
  <c r="C548" i="169"/>
  <c r="T335" i="169"/>
  <c r="W335" i="169"/>
  <c r="U335" i="169"/>
  <c r="AA335" i="169"/>
  <c r="AC335" i="169" s="1"/>
  <c r="Z335" i="169"/>
  <c r="Y335" i="169"/>
  <c r="X335" i="169"/>
  <c r="C976" i="169"/>
  <c r="W121" i="169"/>
  <c r="X121" i="169"/>
  <c r="Y121" i="169"/>
  <c r="Z121" i="169"/>
  <c r="T121" i="169"/>
  <c r="U121" i="169"/>
  <c r="AA121" i="169"/>
  <c r="AC121" i="169" s="1"/>
  <c r="AB120" i="169"/>
  <c r="E1083" i="169"/>
  <c r="C762" i="169"/>
  <c r="B229" i="169"/>
  <c r="AB12" i="169"/>
  <c r="E12" i="169" s="1"/>
  <c r="B14" i="169"/>
  <c r="AA14" i="169" s="1"/>
  <c r="C869" i="169"/>
  <c r="C655" i="169"/>
  <c r="AB316" i="170"/>
  <c r="Y44" i="174"/>
  <c r="D44" i="174" s="1"/>
  <c r="Y44" i="173"/>
  <c r="D44" i="173" s="1"/>
  <c r="Y38" i="162"/>
  <c r="B1192" i="169"/>
  <c r="B978" i="169"/>
  <c r="E441" i="169"/>
  <c r="B550" i="169"/>
  <c r="B657" i="169"/>
  <c r="B1085" i="169"/>
  <c r="E548" i="169"/>
  <c r="B336" i="169"/>
  <c r="B1299" i="169"/>
  <c r="E655" i="169"/>
  <c r="B443" i="169"/>
  <c r="B871" i="169"/>
  <c r="B764" i="169"/>
  <c r="Z317" i="170"/>
  <c r="W317" i="170"/>
  <c r="B122" i="169"/>
  <c r="C539" i="170"/>
  <c r="E539" i="170"/>
  <c r="B593" i="170"/>
  <c r="B594" i="170"/>
  <c r="T540" i="170"/>
  <c r="S540" i="170"/>
  <c r="AC540" i="170"/>
  <c r="Y540" i="170"/>
  <c r="X540" i="170"/>
  <c r="T592" i="170"/>
  <c r="S592" i="170"/>
  <c r="AC592" i="170"/>
  <c r="X592" i="170"/>
  <c r="Y592" i="170"/>
  <c r="B19" i="170"/>
  <c r="C16" i="170"/>
  <c r="B541" i="170"/>
  <c r="E316" i="170"/>
  <c r="AC17" i="170"/>
  <c r="AC107" i="170"/>
  <c r="AC96" i="170"/>
  <c r="AC102" i="170"/>
  <c r="T317" i="170"/>
  <c r="S317" i="170"/>
  <c r="AC317" i="170"/>
  <c r="Y317" i="170"/>
  <c r="X317" i="170"/>
  <c r="C316" i="170"/>
  <c r="B318" i="170"/>
  <c r="AA318" i="170" s="1"/>
  <c r="C95" i="170"/>
  <c r="S96" i="170"/>
  <c r="T96" i="170"/>
  <c r="C101" i="170"/>
  <c r="T107" i="170"/>
  <c r="S107" i="170"/>
  <c r="S102" i="170"/>
  <c r="T102" i="170"/>
  <c r="E101" i="170"/>
  <c r="B113" i="170"/>
  <c r="B108" i="170"/>
  <c r="E95" i="170"/>
  <c r="Y107" i="170"/>
  <c r="X107" i="170"/>
  <c r="B103" i="170"/>
  <c r="Y96" i="170"/>
  <c r="X96" i="170"/>
  <c r="Y102" i="170"/>
  <c r="X102" i="170"/>
  <c r="X17" i="170"/>
  <c r="Y17" i="170"/>
  <c r="E16" i="170"/>
  <c r="U13" i="169"/>
  <c r="Y13" i="169"/>
  <c r="Z13" i="169"/>
  <c r="W13" i="169"/>
  <c r="B18" i="170"/>
  <c r="T17" i="170"/>
  <c r="S17" i="170"/>
  <c r="I15" i="169"/>
  <c r="X14" i="169"/>
  <c r="AC14" i="169"/>
  <c r="J96" i="169"/>
  <c r="T13" i="169"/>
  <c r="C13" i="169" s="1"/>
  <c r="J81" i="169"/>
  <c r="J59" i="169"/>
  <c r="J25" i="169"/>
  <c r="J43" i="169"/>
  <c r="Y45" i="174" a="1"/>
  <c r="Y45" i="173" a="1"/>
  <c r="Y39" i="162" a="1"/>
  <c r="Z1299" i="169" l="1"/>
  <c r="Y1299" i="169"/>
  <c r="X1299" i="169"/>
  <c r="W1299" i="169"/>
  <c r="U1299" i="169"/>
  <c r="T1299" i="169"/>
  <c r="AA1299" i="169"/>
  <c r="AC1299" i="169" s="1"/>
  <c r="AB1191" i="169"/>
  <c r="Y978" i="169"/>
  <c r="T978" i="169"/>
  <c r="U978" i="169"/>
  <c r="AA978" i="169"/>
  <c r="AC978" i="169" s="1"/>
  <c r="Z978" i="169"/>
  <c r="X978" i="169"/>
  <c r="W978" i="169"/>
  <c r="AB977" i="169"/>
  <c r="E977" i="169" s="1"/>
  <c r="X1192" i="169"/>
  <c r="W1192" i="169"/>
  <c r="T1192" i="169"/>
  <c r="AA1192" i="169"/>
  <c r="AC1192" i="169" s="1"/>
  <c r="Z1192" i="169"/>
  <c r="Y1192" i="169"/>
  <c r="U1192" i="169"/>
  <c r="X1085" i="169"/>
  <c r="W1085" i="169"/>
  <c r="U1085" i="169"/>
  <c r="T1085" i="169"/>
  <c r="AA1085" i="169"/>
  <c r="AC1085" i="169" s="1"/>
  <c r="Z1085" i="169"/>
  <c r="Y1085" i="169"/>
  <c r="AB1084" i="169"/>
  <c r="E1084" i="169" s="1"/>
  <c r="C977" i="169"/>
  <c r="AB442" i="169"/>
  <c r="AB870" i="169"/>
  <c r="T443" i="169"/>
  <c r="AA443" i="169"/>
  <c r="AC443" i="169" s="1"/>
  <c r="Z443" i="169"/>
  <c r="Y443" i="169"/>
  <c r="X443" i="169"/>
  <c r="W443" i="169"/>
  <c r="U443" i="169"/>
  <c r="Z657" i="169"/>
  <c r="Y657" i="169"/>
  <c r="X657" i="169"/>
  <c r="W657" i="169"/>
  <c r="AB657" i="169" s="1"/>
  <c r="U657" i="169"/>
  <c r="T657" i="169"/>
  <c r="AA657" i="169"/>
  <c r="AC657" i="169" s="1"/>
  <c r="X550" i="169"/>
  <c r="W550" i="169"/>
  <c r="U550" i="169"/>
  <c r="T550" i="169"/>
  <c r="AA550" i="169"/>
  <c r="AC550" i="169" s="1"/>
  <c r="Z550" i="169"/>
  <c r="Y550" i="169"/>
  <c r="C1084" i="169"/>
  <c r="AB656" i="169"/>
  <c r="AB763" i="169"/>
  <c r="AB549" i="169"/>
  <c r="Y764" i="169"/>
  <c r="X764" i="169"/>
  <c r="W764" i="169"/>
  <c r="U764" i="169"/>
  <c r="AA764" i="169"/>
  <c r="AC764" i="169" s="1"/>
  <c r="Z764" i="169"/>
  <c r="T764" i="169"/>
  <c r="U871" i="169"/>
  <c r="T871" i="169"/>
  <c r="AA871" i="169"/>
  <c r="AC871" i="169" s="1"/>
  <c r="X871" i="169"/>
  <c r="W871" i="169"/>
  <c r="Z871" i="169"/>
  <c r="Y871" i="169"/>
  <c r="U229" i="169"/>
  <c r="T229" i="169"/>
  <c r="AA229" i="169"/>
  <c r="AC229" i="169" s="1"/>
  <c r="Z229" i="169"/>
  <c r="Y229" i="169"/>
  <c r="X229" i="169"/>
  <c r="W229" i="169"/>
  <c r="AB228" i="169"/>
  <c r="AB335" i="169"/>
  <c r="T336" i="169"/>
  <c r="Z336" i="169"/>
  <c r="Y336" i="169"/>
  <c r="X336" i="169"/>
  <c r="W336" i="169"/>
  <c r="U336" i="169"/>
  <c r="AA336" i="169"/>
  <c r="AC336" i="169" s="1"/>
  <c r="C1191" i="169"/>
  <c r="W122" i="169"/>
  <c r="X122" i="169"/>
  <c r="Y122" i="169"/>
  <c r="Z122" i="169"/>
  <c r="T122" i="169"/>
  <c r="U122" i="169"/>
  <c r="AA122" i="169"/>
  <c r="AC122" i="169" s="1"/>
  <c r="AB121" i="169"/>
  <c r="AB13" i="169"/>
  <c r="C442" i="169"/>
  <c r="C656" i="169"/>
  <c r="C870" i="169"/>
  <c r="B15" i="169"/>
  <c r="AA15" i="169" s="1"/>
  <c r="C549" i="169"/>
  <c r="B230" i="169"/>
  <c r="E870" i="169"/>
  <c r="C763" i="169"/>
  <c r="AB317" i="170"/>
  <c r="Y45" i="174"/>
  <c r="D45" i="174" s="1"/>
  <c r="Y45" i="173"/>
  <c r="D45" i="173" s="1"/>
  <c r="Y39" i="162"/>
  <c r="B1300" i="169"/>
  <c r="B872" i="169"/>
  <c r="B1407" i="169"/>
  <c r="B337" i="169"/>
  <c r="B658" i="169"/>
  <c r="E549" i="169"/>
  <c r="B765" i="169"/>
  <c r="B979" i="169"/>
  <c r="B1193" i="169"/>
  <c r="B444" i="169"/>
  <c r="E442" i="169"/>
  <c r="E656" i="169"/>
  <c r="B551" i="169"/>
  <c r="B1086" i="169"/>
  <c r="E1191" i="169"/>
  <c r="E763" i="169"/>
  <c r="W318" i="170"/>
  <c r="Z318" i="170"/>
  <c r="B123" i="169"/>
  <c r="C592" i="170"/>
  <c r="T541" i="170"/>
  <c r="AC541" i="170"/>
  <c r="S541" i="170"/>
  <c r="Y541" i="170"/>
  <c r="X541" i="170"/>
  <c r="X594" i="170"/>
  <c r="T594" i="170"/>
  <c r="AC594" i="170"/>
  <c r="S594" i="170"/>
  <c r="Y594" i="170"/>
  <c r="B595" i="170"/>
  <c r="E592" i="170"/>
  <c r="E540" i="170"/>
  <c r="AC593" i="170"/>
  <c r="T593" i="170"/>
  <c r="S593" i="170"/>
  <c r="Y593" i="170"/>
  <c r="X593" i="170"/>
  <c r="C17" i="170"/>
  <c r="AC19" i="170"/>
  <c r="T19" i="170"/>
  <c r="X19" i="170"/>
  <c r="Y19" i="170"/>
  <c r="S19" i="170"/>
  <c r="C107" i="170"/>
  <c r="C540" i="170"/>
  <c r="B542" i="170"/>
  <c r="AC18" i="170"/>
  <c r="C317" i="170"/>
  <c r="AC108" i="170"/>
  <c r="AC103" i="170"/>
  <c r="AC113" i="170"/>
  <c r="E317" i="170"/>
  <c r="T318" i="170"/>
  <c r="S318" i="170"/>
  <c r="AC318" i="170"/>
  <c r="Y318" i="170"/>
  <c r="X318" i="170"/>
  <c r="B319" i="170"/>
  <c r="AA319" i="170" s="1"/>
  <c r="C96" i="170"/>
  <c r="C102" i="170"/>
  <c r="T113" i="170"/>
  <c r="S113" i="170"/>
  <c r="S108" i="170"/>
  <c r="T108" i="170"/>
  <c r="T103" i="170"/>
  <c r="S103" i="170"/>
  <c r="B109" i="170"/>
  <c r="X108" i="170"/>
  <c r="Y108" i="170"/>
  <c r="E102" i="170"/>
  <c r="B126" i="170"/>
  <c r="E107" i="170"/>
  <c r="X103" i="170"/>
  <c r="Y103" i="170"/>
  <c r="B114" i="170"/>
  <c r="E96" i="170"/>
  <c r="Y113" i="170"/>
  <c r="X113" i="170"/>
  <c r="E17" i="170"/>
  <c r="Y18" i="170"/>
  <c r="X18" i="170"/>
  <c r="E13" i="169"/>
  <c r="U14" i="169"/>
  <c r="Y14" i="169"/>
  <c r="Z14" i="169"/>
  <c r="W14" i="169"/>
  <c r="AB14" i="169" s="1"/>
  <c r="S18" i="170"/>
  <c r="T18" i="170"/>
  <c r="B20" i="170"/>
  <c r="T14" i="169"/>
  <c r="C14" i="169" s="1"/>
  <c r="J44" i="169"/>
  <c r="I16" i="169"/>
  <c r="X15" i="169"/>
  <c r="AC15" i="169"/>
  <c r="J82" i="169"/>
  <c r="J26" i="169"/>
  <c r="J60" i="169"/>
  <c r="J97" i="169"/>
  <c r="Y40" i="162" a="1"/>
  <c r="Y46" i="174" a="1"/>
  <c r="Y46" i="173" a="1"/>
  <c r="AA40" i="162" a="1"/>
  <c r="AB336" i="169" l="1"/>
  <c r="AB871" i="169"/>
  <c r="AB978" i="169"/>
  <c r="AB1299" i="169"/>
  <c r="Y979" i="169"/>
  <c r="U979" i="169"/>
  <c r="Z979" i="169"/>
  <c r="X979" i="169"/>
  <c r="W979" i="169"/>
  <c r="T979" i="169"/>
  <c r="AA979" i="169"/>
  <c r="AC979" i="169" s="1"/>
  <c r="X1086" i="169"/>
  <c r="W1086" i="169"/>
  <c r="U1086" i="169"/>
  <c r="T1086" i="169"/>
  <c r="AA1086" i="169"/>
  <c r="AC1086" i="169" s="1"/>
  <c r="Z1086" i="169"/>
  <c r="Y1086" i="169"/>
  <c r="T1407" i="169"/>
  <c r="C1407" i="169" s="1"/>
  <c r="AA1407" i="169"/>
  <c r="AC1407" i="169" s="1"/>
  <c r="Z1407" i="169"/>
  <c r="Y1407" i="169"/>
  <c r="X1407" i="169"/>
  <c r="W1407" i="169"/>
  <c r="AB1407" i="169" s="1"/>
  <c r="U1407" i="169"/>
  <c r="Z1300" i="169"/>
  <c r="Y1300" i="169"/>
  <c r="X1300" i="169"/>
  <c r="W1300" i="169"/>
  <c r="U1300" i="169"/>
  <c r="T1300" i="169"/>
  <c r="AA1300" i="169"/>
  <c r="AC1300" i="169" s="1"/>
  <c r="AB1192" i="169"/>
  <c r="X1193" i="169"/>
  <c r="W1193" i="169"/>
  <c r="U1193" i="169"/>
  <c r="T1193" i="169"/>
  <c r="AA1193" i="169"/>
  <c r="AC1193" i="169" s="1"/>
  <c r="Z1193" i="169"/>
  <c r="Y1193" i="169"/>
  <c r="AB1085" i="169"/>
  <c r="C1299" i="169"/>
  <c r="AB764" i="169"/>
  <c r="U872" i="169"/>
  <c r="T872" i="169"/>
  <c r="AA872" i="169"/>
  <c r="AC872" i="169" s="1"/>
  <c r="X872" i="169"/>
  <c r="W872" i="169"/>
  <c r="Y872" i="169"/>
  <c r="Z872" i="169"/>
  <c r="X551" i="169"/>
  <c r="W551" i="169"/>
  <c r="U551" i="169"/>
  <c r="T551" i="169"/>
  <c r="AA551" i="169"/>
  <c r="AC551" i="169" s="1"/>
  <c r="Z551" i="169"/>
  <c r="Y551" i="169"/>
  <c r="X765" i="169"/>
  <c r="W765" i="169"/>
  <c r="U765" i="169"/>
  <c r="T765" i="169"/>
  <c r="Z765" i="169"/>
  <c r="Y765" i="169"/>
  <c r="AA765" i="169"/>
  <c r="AC765" i="169" s="1"/>
  <c r="AB550" i="169"/>
  <c r="Z658" i="169"/>
  <c r="Y658" i="169"/>
  <c r="X658" i="169"/>
  <c r="W658" i="169"/>
  <c r="AA658" i="169"/>
  <c r="AC658" i="169" s="1"/>
  <c r="U658" i="169"/>
  <c r="T658" i="169"/>
  <c r="T444" i="169"/>
  <c r="AA444" i="169"/>
  <c r="AC444" i="169" s="1"/>
  <c r="Z444" i="169"/>
  <c r="Y444" i="169"/>
  <c r="X444" i="169"/>
  <c r="W444" i="169"/>
  <c r="AB444" i="169" s="1"/>
  <c r="U444" i="169"/>
  <c r="AB443" i="169"/>
  <c r="E443" i="169" s="1"/>
  <c r="U230" i="169"/>
  <c r="T230" i="169"/>
  <c r="AA230" i="169"/>
  <c r="AC230" i="169" s="1"/>
  <c r="Z230" i="169"/>
  <c r="Y230" i="169"/>
  <c r="X230" i="169"/>
  <c r="W230" i="169"/>
  <c r="AB229" i="169"/>
  <c r="T337" i="169"/>
  <c r="AA337" i="169"/>
  <c r="AC337" i="169" s="1"/>
  <c r="Z337" i="169"/>
  <c r="Y337" i="169"/>
  <c r="X337" i="169"/>
  <c r="W337" i="169"/>
  <c r="AB337" i="169" s="1"/>
  <c r="U337" i="169"/>
  <c r="C1192" i="169"/>
  <c r="C871" i="169"/>
  <c r="W123" i="169"/>
  <c r="X123" i="169"/>
  <c r="Y123" i="169"/>
  <c r="Z123" i="169"/>
  <c r="T123" i="169"/>
  <c r="U123" i="169"/>
  <c r="AA123" i="169"/>
  <c r="AC123" i="169" s="1"/>
  <c r="AB122" i="169"/>
  <c r="C1085" i="169"/>
  <c r="C764" i="169"/>
  <c r="E764" i="169"/>
  <c r="B16" i="169"/>
  <c r="AA16" i="169" s="1"/>
  <c r="C978" i="169"/>
  <c r="E1192" i="169"/>
  <c r="C443" i="169"/>
  <c r="E657" i="169"/>
  <c r="B231" i="169"/>
  <c r="C550" i="169"/>
  <c r="C657" i="169"/>
  <c r="E1299" i="169"/>
  <c r="AB318" i="170"/>
  <c r="Y46" i="174"/>
  <c r="D46" i="174" s="1"/>
  <c r="Y46" i="173"/>
  <c r="D46" i="173" s="1"/>
  <c r="AA40" i="162"/>
  <c r="Y40" i="162"/>
  <c r="B1087" i="169"/>
  <c r="B445" i="169"/>
  <c r="B1515" i="169"/>
  <c r="B766" i="169"/>
  <c r="B1301" i="169"/>
  <c r="B552" i="169"/>
  <c r="B1408" i="169"/>
  <c r="B1194" i="169"/>
  <c r="E550" i="169"/>
  <c r="E978" i="169"/>
  <c r="B659" i="169"/>
  <c r="E1085" i="169"/>
  <c r="B873" i="169"/>
  <c r="E871" i="169"/>
  <c r="B980" i="169"/>
  <c r="B338" i="169"/>
  <c r="Z319" i="170"/>
  <c r="W319" i="170"/>
  <c r="B124" i="169"/>
  <c r="C593" i="170"/>
  <c r="C594" i="170"/>
  <c r="T542" i="170"/>
  <c r="S542" i="170"/>
  <c r="AC542" i="170"/>
  <c r="X542" i="170"/>
  <c r="Y542" i="170"/>
  <c r="E593" i="170"/>
  <c r="B596" i="170"/>
  <c r="E541" i="170"/>
  <c r="T595" i="170"/>
  <c r="S595" i="170"/>
  <c r="C595" i="170" s="1"/>
  <c r="AC595" i="170"/>
  <c r="Y595" i="170"/>
  <c r="X595" i="170"/>
  <c r="E594" i="170"/>
  <c r="C18" i="170"/>
  <c r="E19" i="170"/>
  <c r="C19" i="170"/>
  <c r="C541" i="170"/>
  <c r="B543" i="170"/>
  <c r="AC126" i="170"/>
  <c r="AC114" i="170"/>
  <c r="C318" i="170"/>
  <c r="AC20" i="170"/>
  <c r="AC109" i="170"/>
  <c r="Y319" i="170"/>
  <c r="T319" i="170"/>
  <c r="S319" i="170"/>
  <c r="AC319" i="170"/>
  <c r="X319" i="170"/>
  <c r="E318" i="170"/>
  <c r="B320" i="170"/>
  <c r="AA320" i="170" s="1"/>
  <c r="C113" i="170"/>
  <c r="C108" i="170"/>
  <c r="C103" i="170"/>
  <c r="S126" i="170"/>
  <c r="T126" i="170"/>
  <c r="T114" i="170"/>
  <c r="S114" i="170"/>
  <c r="T109" i="170"/>
  <c r="S109" i="170"/>
  <c r="E113" i="170"/>
  <c r="E103" i="170"/>
  <c r="B127" i="170"/>
  <c r="X126" i="170"/>
  <c r="Y126" i="170"/>
  <c r="E108" i="170"/>
  <c r="X114" i="170"/>
  <c r="Y114" i="170"/>
  <c r="B115" i="170"/>
  <c r="B133" i="170"/>
  <c r="Y109" i="170"/>
  <c r="X109" i="170"/>
  <c r="X20" i="170"/>
  <c r="Y20" i="170"/>
  <c r="E18" i="170"/>
  <c r="E14" i="169"/>
  <c r="U15" i="169"/>
  <c r="Y15" i="169"/>
  <c r="Z15" i="169"/>
  <c r="W15" i="169"/>
  <c r="T20" i="170"/>
  <c r="S20" i="170"/>
  <c r="B21" i="170"/>
  <c r="J27" i="169"/>
  <c r="J98" i="169"/>
  <c r="J45" i="169"/>
  <c r="J61" i="169"/>
  <c r="T15" i="169"/>
  <c r="C15" i="169" s="1"/>
  <c r="I17" i="169"/>
  <c r="AC16" i="169"/>
  <c r="AA41" i="162" a="1"/>
  <c r="Y47" i="174" a="1"/>
  <c r="Y47" i="173" a="1"/>
  <c r="Y41" i="162" a="1"/>
  <c r="N20" i="176" a="1"/>
  <c r="X16" i="169" l="1"/>
  <c r="AB1193" i="169"/>
  <c r="X1087" i="169"/>
  <c r="W1087" i="169"/>
  <c r="U1087" i="169"/>
  <c r="T1087" i="169"/>
  <c r="AA1087" i="169"/>
  <c r="AC1087" i="169" s="1"/>
  <c r="Z1087" i="169"/>
  <c r="Y1087" i="169"/>
  <c r="Z1301" i="169"/>
  <c r="Y1301" i="169"/>
  <c r="X1301" i="169"/>
  <c r="W1301" i="169"/>
  <c r="U1301" i="169"/>
  <c r="T1301" i="169"/>
  <c r="AA1301" i="169"/>
  <c r="AC1301" i="169" s="1"/>
  <c r="AB979" i="169"/>
  <c r="E979" i="169" s="1"/>
  <c r="AA1408" i="169"/>
  <c r="AC1408" i="169" s="1"/>
  <c r="Z1408" i="169"/>
  <c r="Y1408" i="169"/>
  <c r="X1408" i="169"/>
  <c r="W1408" i="169"/>
  <c r="U1408" i="169"/>
  <c r="T1408" i="169"/>
  <c r="Z1515" i="169"/>
  <c r="Y1515" i="169"/>
  <c r="X1515" i="169"/>
  <c r="W1515" i="169"/>
  <c r="U1515" i="169"/>
  <c r="T1515" i="169"/>
  <c r="AA1515" i="169"/>
  <c r="AC1515" i="169" s="1"/>
  <c r="X1194" i="169"/>
  <c r="W1194" i="169"/>
  <c r="U1194" i="169"/>
  <c r="T1194" i="169"/>
  <c r="AA1194" i="169"/>
  <c r="AC1194" i="169" s="1"/>
  <c r="Z1194" i="169"/>
  <c r="Y1194" i="169"/>
  <c r="Y980" i="169"/>
  <c r="U980" i="169"/>
  <c r="C980" i="169" s="1"/>
  <c r="AA980" i="169"/>
  <c r="AC980" i="169" s="1"/>
  <c r="Z980" i="169"/>
  <c r="X980" i="169"/>
  <c r="T980" i="169"/>
  <c r="W980" i="169"/>
  <c r="AB1300" i="169"/>
  <c r="AB1086" i="169"/>
  <c r="E1086" i="169" s="1"/>
  <c r="T445" i="169"/>
  <c r="AA445" i="169"/>
  <c r="AC445" i="169" s="1"/>
  <c r="Z445" i="169"/>
  <c r="Y445" i="169"/>
  <c r="X445" i="169"/>
  <c r="W445" i="169"/>
  <c r="AB445" i="169" s="1"/>
  <c r="U445" i="169"/>
  <c r="AB872" i="169"/>
  <c r="E872" i="169" s="1"/>
  <c r="X552" i="169"/>
  <c r="W552" i="169"/>
  <c r="U552" i="169"/>
  <c r="T552" i="169"/>
  <c r="AA552" i="169"/>
  <c r="AC552" i="169" s="1"/>
  <c r="Z552" i="169"/>
  <c r="Y552" i="169"/>
  <c r="AB658" i="169"/>
  <c r="E658" i="169" s="1"/>
  <c r="X766" i="169"/>
  <c r="W766" i="169"/>
  <c r="U766" i="169"/>
  <c r="T766" i="169"/>
  <c r="Z766" i="169"/>
  <c r="Y766" i="169"/>
  <c r="AA766" i="169"/>
  <c r="AC766" i="169" s="1"/>
  <c r="U873" i="169"/>
  <c r="T873" i="169"/>
  <c r="AA873" i="169"/>
  <c r="AC873" i="169" s="1"/>
  <c r="X873" i="169"/>
  <c r="W873" i="169"/>
  <c r="Z873" i="169"/>
  <c r="Y873" i="169"/>
  <c r="AB551" i="169"/>
  <c r="Z659" i="169"/>
  <c r="Y659" i="169"/>
  <c r="X659" i="169"/>
  <c r="W659" i="169"/>
  <c r="AA659" i="169"/>
  <c r="AC659" i="169" s="1"/>
  <c r="U659" i="169"/>
  <c r="T659" i="169"/>
  <c r="C659" i="169" s="1"/>
  <c r="AB765" i="169"/>
  <c r="E765" i="169" s="1"/>
  <c r="C1193" i="169"/>
  <c r="AB230" i="169"/>
  <c r="T338" i="169"/>
  <c r="X338" i="169"/>
  <c r="W338" i="169"/>
  <c r="U338" i="169"/>
  <c r="AA338" i="169"/>
  <c r="AC338" i="169" s="1"/>
  <c r="Z338" i="169"/>
  <c r="Y338" i="169"/>
  <c r="U231" i="169"/>
  <c r="T231" i="169"/>
  <c r="AA231" i="169"/>
  <c r="AC231" i="169" s="1"/>
  <c r="Z231" i="169"/>
  <c r="Y231" i="169"/>
  <c r="X231" i="169"/>
  <c r="W231" i="169"/>
  <c r="C765" i="169"/>
  <c r="C1086" i="169"/>
  <c r="C658" i="169"/>
  <c r="C979" i="169"/>
  <c r="C872" i="169"/>
  <c r="W124" i="169"/>
  <c r="X124" i="169"/>
  <c r="Y124" i="169"/>
  <c r="Z124" i="169"/>
  <c r="T124" i="169"/>
  <c r="U124" i="169"/>
  <c r="AA124" i="169"/>
  <c r="AC124" i="169" s="1"/>
  <c r="AB123" i="169"/>
  <c r="C444" i="169"/>
  <c r="B17" i="169"/>
  <c r="AA17" i="169" s="1"/>
  <c r="E1193" i="169"/>
  <c r="AB15" i="169"/>
  <c r="E15" i="169" s="1"/>
  <c r="C551" i="169"/>
  <c r="C1300" i="169"/>
  <c r="E1407" i="169"/>
  <c r="B232" i="169"/>
  <c r="AB319" i="170"/>
  <c r="N20" i="176"/>
  <c r="Y47" i="174"/>
  <c r="D47" i="174" s="1"/>
  <c r="Y47" i="173"/>
  <c r="D47" i="173" s="1"/>
  <c r="AA41" i="162"/>
  <c r="Y41" i="162"/>
  <c r="B981" i="169"/>
  <c r="B553" i="169"/>
  <c r="B1516" i="169"/>
  <c r="B660" i="169"/>
  <c r="C552" i="169"/>
  <c r="E1300" i="169"/>
  <c r="B1623" i="169"/>
  <c r="B1302" i="169"/>
  <c r="B446" i="169"/>
  <c r="B339" i="169"/>
  <c r="B767" i="169"/>
  <c r="B1195" i="169"/>
  <c r="E444" i="169"/>
  <c r="C766" i="169"/>
  <c r="B1088" i="169"/>
  <c r="B874" i="169"/>
  <c r="E551" i="169"/>
  <c r="B1409" i="169"/>
  <c r="W320" i="170"/>
  <c r="Z320" i="170"/>
  <c r="B125" i="169"/>
  <c r="E595" i="170"/>
  <c r="S543" i="170"/>
  <c r="AC543" i="170"/>
  <c r="T543" i="170"/>
  <c r="X543" i="170"/>
  <c r="Y543" i="170"/>
  <c r="B597" i="170"/>
  <c r="T596" i="170"/>
  <c r="S596" i="170"/>
  <c r="AC596" i="170"/>
  <c r="X596" i="170"/>
  <c r="Y596" i="170"/>
  <c r="C20" i="170"/>
  <c r="B23" i="170"/>
  <c r="E319" i="170"/>
  <c r="C542" i="170"/>
  <c r="E542" i="170"/>
  <c r="B544" i="170"/>
  <c r="AC21" i="170"/>
  <c r="AC127" i="170"/>
  <c r="AC133" i="170"/>
  <c r="AC115" i="170"/>
  <c r="C319" i="170"/>
  <c r="T320" i="170"/>
  <c r="AC320" i="170"/>
  <c r="S320" i="170"/>
  <c r="X320" i="170"/>
  <c r="Y320" i="170"/>
  <c r="B321" i="170"/>
  <c r="AA321" i="170" s="1"/>
  <c r="C114" i="170"/>
  <c r="C109" i="170"/>
  <c r="B139" i="170"/>
  <c r="C126" i="170"/>
  <c r="S133" i="170"/>
  <c r="T133" i="170"/>
  <c r="T127" i="170"/>
  <c r="S127" i="170"/>
  <c r="T115" i="170"/>
  <c r="S115" i="170"/>
  <c r="E114" i="170"/>
  <c r="E126" i="170"/>
  <c r="Y115" i="170"/>
  <c r="X115" i="170"/>
  <c r="B116" i="170"/>
  <c r="B134" i="170"/>
  <c r="E109" i="170"/>
  <c r="Y127" i="170"/>
  <c r="X127" i="170"/>
  <c r="Y133" i="170"/>
  <c r="X133" i="170"/>
  <c r="Y21" i="170"/>
  <c r="X21" i="170"/>
  <c r="E20" i="170"/>
  <c r="U16" i="169"/>
  <c r="Y16" i="169"/>
  <c r="Z16" i="169"/>
  <c r="W16" i="169"/>
  <c r="T21" i="170"/>
  <c r="S21" i="170"/>
  <c r="B22" i="170"/>
  <c r="J99" i="169"/>
  <c r="J46" i="169"/>
  <c r="J28" i="169"/>
  <c r="J62" i="169"/>
  <c r="X17" i="169"/>
  <c r="I18" i="169"/>
  <c r="AC17" i="169"/>
  <c r="T16" i="169"/>
  <c r="Z32" i="162" a="1"/>
  <c r="Z95" i="162" a="1"/>
  <c r="N21" i="176" a="1"/>
  <c r="Y48" i="174" a="1"/>
  <c r="Y42" i="162" a="1"/>
  <c r="AA42" i="162" a="1"/>
  <c r="Y48" i="173" a="1"/>
  <c r="AB16" i="169" l="1"/>
  <c r="AB338" i="169"/>
  <c r="AB1194" i="169"/>
  <c r="AA1409" i="169"/>
  <c r="AC1409" i="169" s="1"/>
  <c r="Z1409" i="169"/>
  <c r="Y1409" i="169"/>
  <c r="X1409" i="169"/>
  <c r="W1409" i="169"/>
  <c r="AB1409" i="169" s="1"/>
  <c r="U1409" i="169"/>
  <c r="T1409" i="169"/>
  <c r="X1088" i="169"/>
  <c r="W1088" i="169"/>
  <c r="U1088" i="169"/>
  <c r="T1088" i="169"/>
  <c r="AA1088" i="169"/>
  <c r="AC1088" i="169" s="1"/>
  <c r="Z1088" i="169"/>
  <c r="Y1088" i="169"/>
  <c r="AA1623" i="169"/>
  <c r="AC1623" i="169" s="1"/>
  <c r="Z1623" i="169"/>
  <c r="Y1623" i="169"/>
  <c r="X1623" i="169"/>
  <c r="W1623" i="169"/>
  <c r="U1623" i="169"/>
  <c r="T1623" i="169"/>
  <c r="Y1516" i="169"/>
  <c r="X1516" i="169"/>
  <c r="W1516" i="169"/>
  <c r="U1516" i="169"/>
  <c r="T1516" i="169"/>
  <c r="AA1516" i="169"/>
  <c r="AC1516" i="169" s="1"/>
  <c r="Z1516" i="169"/>
  <c r="AB1408" i="169"/>
  <c r="E1408" i="169" s="1"/>
  <c r="Z1302" i="169"/>
  <c r="Y1302" i="169"/>
  <c r="X1302" i="169"/>
  <c r="W1302" i="169"/>
  <c r="U1302" i="169"/>
  <c r="T1302" i="169"/>
  <c r="AA1302" i="169"/>
  <c r="AC1302" i="169" s="1"/>
  <c r="AB980" i="169"/>
  <c r="E980" i="169" s="1"/>
  <c r="AB1301" i="169"/>
  <c r="E1301" i="169" s="1"/>
  <c r="Y981" i="169"/>
  <c r="U981" i="169"/>
  <c r="Z981" i="169"/>
  <c r="X981" i="169"/>
  <c r="W981" i="169"/>
  <c r="AA981" i="169"/>
  <c r="AC981" i="169" s="1"/>
  <c r="T981" i="169"/>
  <c r="AB1515" i="169"/>
  <c r="E1515" i="169" s="1"/>
  <c r="AB1087" i="169"/>
  <c r="X1195" i="169"/>
  <c r="W1195" i="169"/>
  <c r="U1195" i="169"/>
  <c r="T1195" i="169"/>
  <c r="AA1195" i="169"/>
  <c r="AC1195" i="169" s="1"/>
  <c r="Z1195" i="169"/>
  <c r="Y1195" i="169"/>
  <c r="AA767" i="169"/>
  <c r="AC767" i="169" s="1"/>
  <c r="Y767" i="169"/>
  <c r="X767" i="169"/>
  <c r="W767" i="169"/>
  <c r="U767" i="169"/>
  <c r="Z767" i="169"/>
  <c r="T767" i="169"/>
  <c r="C1408" i="169"/>
  <c r="AB873" i="169"/>
  <c r="T874" i="169"/>
  <c r="AA874" i="169"/>
  <c r="AC874" i="169" s="1"/>
  <c r="Z874" i="169"/>
  <c r="W874" i="169"/>
  <c r="U874" i="169"/>
  <c r="Y874" i="169"/>
  <c r="X874" i="169"/>
  <c r="T446" i="169"/>
  <c r="AA446" i="169"/>
  <c r="AC446" i="169" s="1"/>
  <c r="Z446" i="169"/>
  <c r="Y446" i="169"/>
  <c r="X446" i="169"/>
  <c r="W446" i="169"/>
  <c r="AB446" i="169" s="1"/>
  <c r="U446" i="169"/>
  <c r="Z660" i="169"/>
  <c r="Y660" i="169"/>
  <c r="X660" i="169"/>
  <c r="W660" i="169"/>
  <c r="U660" i="169"/>
  <c r="AA660" i="169"/>
  <c r="AC660" i="169" s="1"/>
  <c r="T660" i="169"/>
  <c r="C660" i="169" s="1"/>
  <c r="AB659" i="169"/>
  <c r="AB766" i="169"/>
  <c r="AB552" i="169"/>
  <c r="E552" i="169" s="1"/>
  <c r="X553" i="169"/>
  <c r="W553" i="169"/>
  <c r="U553" i="169"/>
  <c r="T553" i="169"/>
  <c r="AA553" i="169"/>
  <c r="AC553" i="169" s="1"/>
  <c r="Z553" i="169"/>
  <c r="Y553" i="169"/>
  <c r="C1301" i="169"/>
  <c r="U232" i="169"/>
  <c r="T232" i="169"/>
  <c r="AA232" i="169"/>
  <c r="AC232" i="169" s="1"/>
  <c r="Z232" i="169"/>
  <c r="Y232" i="169"/>
  <c r="X232" i="169"/>
  <c r="W232" i="169"/>
  <c r="T339" i="169"/>
  <c r="AA339" i="169"/>
  <c r="AC339" i="169" s="1"/>
  <c r="Z339" i="169"/>
  <c r="Y339" i="169"/>
  <c r="X339" i="169"/>
  <c r="W339" i="169"/>
  <c r="AB339" i="169" s="1"/>
  <c r="U339" i="169"/>
  <c r="AB231" i="169"/>
  <c r="C1194" i="169"/>
  <c r="C445" i="169"/>
  <c r="U125" i="169"/>
  <c r="W125" i="169"/>
  <c r="X125" i="169"/>
  <c r="Y125" i="169"/>
  <c r="T125" i="169"/>
  <c r="Z125" i="169"/>
  <c r="AA125" i="169"/>
  <c r="AC125" i="169" s="1"/>
  <c r="AB124" i="169"/>
  <c r="B233" i="169"/>
  <c r="E766" i="169"/>
  <c r="C1515" i="169"/>
  <c r="C16" i="169"/>
  <c r="E659" i="169"/>
  <c r="C1087" i="169"/>
  <c r="B18" i="169"/>
  <c r="AA18" i="169" s="1"/>
  <c r="C873" i="169"/>
  <c r="AB320" i="170"/>
  <c r="Z95" i="162"/>
  <c r="E95" i="162" s="1"/>
  <c r="Z32" i="162"/>
  <c r="N21" i="176"/>
  <c r="Y48" i="174"/>
  <c r="D48" i="174" s="1"/>
  <c r="Y48" i="173"/>
  <c r="D48" i="173" s="1"/>
  <c r="AA42" i="162"/>
  <c r="Y42" i="162"/>
  <c r="B1410" i="169"/>
  <c r="B661" i="169"/>
  <c r="E873" i="169"/>
  <c r="B1196" i="169"/>
  <c r="E1194" i="169"/>
  <c r="B447" i="169"/>
  <c r="B1731" i="169"/>
  <c r="E1087" i="169"/>
  <c r="B1303" i="169"/>
  <c r="B1839" i="169"/>
  <c r="B1517" i="169"/>
  <c r="B875" i="169"/>
  <c r="B768" i="169"/>
  <c r="E445" i="169"/>
  <c r="B554" i="169"/>
  <c r="B1089" i="169"/>
  <c r="B340" i="169"/>
  <c r="B1624" i="169"/>
  <c r="B982" i="169"/>
  <c r="Z321" i="170"/>
  <c r="W321" i="170"/>
  <c r="B126" i="169"/>
  <c r="C596" i="170"/>
  <c r="E543" i="170"/>
  <c r="B598" i="170"/>
  <c r="E596" i="170"/>
  <c r="S597" i="170"/>
  <c r="AC597" i="170"/>
  <c r="T597" i="170"/>
  <c r="Y597" i="170"/>
  <c r="X597" i="170"/>
  <c r="X544" i="170"/>
  <c r="T544" i="170"/>
  <c r="S544" i="170"/>
  <c r="AC544" i="170"/>
  <c r="Y544" i="170"/>
  <c r="B599" i="170"/>
  <c r="C21" i="170"/>
  <c r="X23" i="170"/>
  <c r="AC23" i="170"/>
  <c r="T23" i="170"/>
  <c r="S23" i="170"/>
  <c r="Y23" i="170"/>
  <c r="C543" i="170"/>
  <c r="B545" i="170"/>
  <c r="AC22" i="170"/>
  <c r="AC139" i="170"/>
  <c r="AC134" i="170"/>
  <c r="AC116" i="170"/>
  <c r="B147" i="170"/>
  <c r="B322" i="170"/>
  <c r="AA322" i="170" s="1"/>
  <c r="E320" i="170"/>
  <c r="C320" i="170"/>
  <c r="Y321" i="170"/>
  <c r="T321" i="170"/>
  <c r="X321" i="170"/>
  <c r="AC321" i="170"/>
  <c r="S321" i="170"/>
  <c r="S139" i="170"/>
  <c r="T139" i="170"/>
  <c r="C115" i="170"/>
  <c r="C133" i="170"/>
  <c r="B140" i="170"/>
  <c r="X139" i="170"/>
  <c r="Y139" i="170"/>
  <c r="C127" i="170"/>
  <c r="T134" i="170"/>
  <c r="S134" i="170"/>
  <c r="T116" i="170"/>
  <c r="S116" i="170"/>
  <c r="X134" i="170"/>
  <c r="Y134" i="170"/>
  <c r="E115" i="170"/>
  <c r="E127" i="170"/>
  <c r="Y116" i="170"/>
  <c r="X116" i="170"/>
  <c r="E133" i="170"/>
  <c r="B117" i="170"/>
  <c r="Y22" i="170"/>
  <c r="X22" i="170"/>
  <c r="E21" i="170"/>
  <c r="E16" i="169"/>
  <c r="U17" i="169"/>
  <c r="Y17" i="169"/>
  <c r="Z17" i="169"/>
  <c r="W17" i="169"/>
  <c r="S22" i="170"/>
  <c r="T22" i="170"/>
  <c r="B24" i="170"/>
  <c r="I19" i="169"/>
  <c r="AC18" i="169"/>
  <c r="T17" i="169"/>
  <c r="J63" i="169"/>
  <c r="J100" i="169"/>
  <c r="Y49" i="174" a="1"/>
  <c r="Y43" i="162" a="1"/>
  <c r="Y49" i="173" a="1"/>
  <c r="AA43" i="162" a="1"/>
  <c r="Z99" i="162" a="1"/>
  <c r="N22" i="176" a="1"/>
  <c r="Z1839" i="169" l="1"/>
  <c r="Y1839" i="169"/>
  <c r="X1839" i="169"/>
  <c r="T1839" i="169"/>
  <c r="W1839" i="169"/>
  <c r="U1839" i="169"/>
  <c r="AA1839" i="169"/>
  <c r="AC1839" i="169" s="1"/>
  <c r="X18" i="169"/>
  <c r="X1517" i="169"/>
  <c r="W1517" i="169"/>
  <c r="U1517" i="169"/>
  <c r="T1517" i="169"/>
  <c r="AA1517" i="169"/>
  <c r="AC1517" i="169" s="1"/>
  <c r="Z1517" i="169"/>
  <c r="Y1517" i="169"/>
  <c r="X1196" i="169"/>
  <c r="W1196" i="169"/>
  <c r="U1196" i="169"/>
  <c r="T1196" i="169"/>
  <c r="AA1196" i="169"/>
  <c r="AC1196" i="169" s="1"/>
  <c r="Z1196" i="169"/>
  <c r="Y1196" i="169"/>
  <c r="Y982" i="169"/>
  <c r="U982" i="169"/>
  <c r="AA982" i="169"/>
  <c r="AC982" i="169" s="1"/>
  <c r="Z982" i="169"/>
  <c r="T982" i="169"/>
  <c r="X982" i="169"/>
  <c r="W982" i="169"/>
  <c r="AB982" i="169" s="1"/>
  <c r="W875" i="169"/>
  <c r="U875" i="169"/>
  <c r="T875" i="169"/>
  <c r="AA875" i="169"/>
  <c r="AC875" i="169" s="1"/>
  <c r="Z875" i="169"/>
  <c r="X875" i="169"/>
  <c r="Y875" i="169"/>
  <c r="AB1516" i="169"/>
  <c r="AA1624" i="169"/>
  <c r="AC1624" i="169" s="1"/>
  <c r="Z1624" i="169"/>
  <c r="Y1624" i="169"/>
  <c r="X1624" i="169"/>
  <c r="W1624" i="169"/>
  <c r="U1624" i="169"/>
  <c r="T1624" i="169"/>
  <c r="X1089" i="169"/>
  <c r="W1089" i="169"/>
  <c r="U1089" i="169"/>
  <c r="T1089" i="169"/>
  <c r="AA1089" i="169"/>
  <c r="AC1089" i="169" s="1"/>
  <c r="Z1089" i="169"/>
  <c r="Y1089" i="169"/>
  <c r="Z1303" i="169"/>
  <c r="Y1303" i="169"/>
  <c r="X1303" i="169"/>
  <c r="W1303" i="169"/>
  <c r="U1303" i="169"/>
  <c r="T1303" i="169"/>
  <c r="AA1303" i="169"/>
  <c r="AC1303" i="169" s="1"/>
  <c r="AB981" i="169"/>
  <c r="AB1623" i="169"/>
  <c r="AA1410" i="169"/>
  <c r="AC1410" i="169" s="1"/>
  <c r="Z1410" i="169"/>
  <c r="Y1410" i="169"/>
  <c r="X1410" i="169"/>
  <c r="W1410" i="169"/>
  <c r="U1410" i="169"/>
  <c r="T1410" i="169"/>
  <c r="Z1731" i="169"/>
  <c r="Y1731" i="169"/>
  <c r="X1731" i="169"/>
  <c r="W1731" i="169"/>
  <c r="U1731" i="169"/>
  <c r="T1731" i="169"/>
  <c r="AA1731" i="169"/>
  <c r="AC1731" i="169" s="1"/>
  <c r="AB1195" i="169"/>
  <c r="AB1302" i="169"/>
  <c r="AB1088" i="169"/>
  <c r="AB874" i="169"/>
  <c r="X554" i="169"/>
  <c r="W554" i="169"/>
  <c r="U554" i="169"/>
  <c r="T554" i="169"/>
  <c r="AA554" i="169"/>
  <c r="AC554" i="169" s="1"/>
  <c r="Z554" i="169"/>
  <c r="Y554" i="169"/>
  <c r="AA768" i="169"/>
  <c r="AC768" i="169" s="1"/>
  <c r="Z768" i="169"/>
  <c r="Y768" i="169"/>
  <c r="X768" i="169"/>
  <c r="T768" i="169"/>
  <c r="W768" i="169"/>
  <c r="U768" i="169"/>
  <c r="Z661" i="169"/>
  <c r="Y661" i="169"/>
  <c r="X661" i="169"/>
  <c r="W661" i="169"/>
  <c r="U661" i="169"/>
  <c r="AA661" i="169"/>
  <c r="AC661" i="169" s="1"/>
  <c r="T661" i="169"/>
  <c r="AB767" i="169"/>
  <c r="AB553" i="169"/>
  <c r="AB660" i="169"/>
  <c r="T447" i="169"/>
  <c r="AA447" i="169"/>
  <c r="AC447" i="169" s="1"/>
  <c r="Z447" i="169"/>
  <c r="Y447" i="169"/>
  <c r="X447" i="169"/>
  <c r="W447" i="169"/>
  <c r="U447" i="169"/>
  <c r="AB232" i="169"/>
  <c r="C1302" i="169"/>
  <c r="T340" i="169"/>
  <c r="U340" i="169"/>
  <c r="AA340" i="169"/>
  <c r="AC340" i="169" s="1"/>
  <c r="Z340" i="169"/>
  <c r="Y340" i="169"/>
  <c r="X340" i="169"/>
  <c r="W340" i="169"/>
  <c r="C1409" i="169"/>
  <c r="U233" i="169"/>
  <c r="T233" i="169"/>
  <c r="AA233" i="169"/>
  <c r="AC233" i="169" s="1"/>
  <c r="Z233" i="169"/>
  <c r="Y233" i="169"/>
  <c r="X233" i="169"/>
  <c r="W233" i="169"/>
  <c r="C1623" i="169"/>
  <c r="C767" i="169"/>
  <c r="C446" i="169"/>
  <c r="E981" i="169"/>
  <c r="C553" i="169"/>
  <c r="T126" i="169"/>
  <c r="U126" i="169"/>
  <c r="W126" i="169"/>
  <c r="X126" i="169"/>
  <c r="Y126" i="169"/>
  <c r="Z126" i="169"/>
  <c r="AA126" i="169"/>
  <c r="AC126" i="169" s="1"/>
  <c r="AB125" i="169"/>
  <c r="AB17" i="169"/>
  <c r="C17" i="169"/>
  <c r="C1088" i="169"/>
  <c r="C874" i="169"/>
  <c r="E1516" i="169"/>
  <c r="B234" i="169"/>
  <c r="E874" i="169"/>
  <c r="E446" i="169"/>
  <c r="C1195" i="169"/>
  <c r="C981" i="169"/>
  <c r="E1195" i="169"/>
  <c r="B19" i="169"/>
  <c r="AA19" i="169" s="1"/>
  <c r="E553" i="169"/>
  <c r="E1302" i="169"/>
  <c r="C1516" i="169"/>
  <c r="AB321" i="170"/>
  <c r="Z99" i="162"/>
  <c r="E99" i="162" s="1"/>
  <c r="N22" i="176"/>
  <c r="Y49" i="174"/>
  <c r="D49" i="174" s="1"/>
  <c r="Y49" i="173"/>
  <c r="D49" i="173" s="1"/>
  <c r="AA43" i="162"/>
  <c r="Y43" i="162"/>
  <c r="B341" i="169"/>
  <c r="B555" i="169"/>
  <c r="E660" i="169"/>
  <c r="B1304" i="169"/>
  <c r="E1623" i="169"/>
  <c r="B1090" i="169"/>
  <c r="B1732" i="169"/>
  <c r="B1197" i="169"/>
  <c r="B769" i="169"/>
  <c r="B1518" i="169"/>
  <c r="B662" i="169"/>
  <c r="B983" i="169"/>
  <c r="B1840" i="169"/>
  <c r="E1088" i="169"/>
  <c r="B1625" i="169"/>
  <c r="E767" i="169"/>
  <c r="E1409" i="169"/>
  <c r="B1411" i="169"/>
  <c r="B876" i="169"/>
  <c r="B448" i="169"/>
  <c r="C1410" i="169"/>
  <c r="W322" i="170"/>
  <c r="Z322" i="170"/>
  <c r="B127" i="169"/>
  <c r="C597" i="170"/>
  <c r="C544" i="170"/>
  <c r="B600" i="170"/>
  <c r="T545" i="170"/>
  <c r="S545" i="170"/>
  <c r="AC545" i="170"/>
  <c r="Y545" i="170"/>
  <c r="X545" i="170"/>
  <c r="T599" i="170"/>
  <c r="S599" i="170"/>
  <c r="C599" i="170" s="1"/>
  <c r="AC599" i="170"/>
  <c r="Y599" i="170"/>
  <c r="X599" i="170"/>
  <c r="E544" i="170"/>
  <c r="Y598" i="170"/>
  <c r="X598" i="170"/>
  <c r="S598" i="170"/>
  <c r="T598" i="170"/>
  <c r="AC598" i="170"/>
  <c r="E597" i="170"/>
  <c r="C23" i="170"/>
  <c r="C22" i="170"/>
  <c r="E23" i="170"/>
  <c r="B546" i="170"/>
  <c r="B149" i="170"/>
  <c r="B148" i="170"/>
  <c r="AC24" i="170"/>
  <c r="AC117" i="170"/>
  <c r="AC147" i="170"/>
  <c r="C139" i="170"/>
  <c r="AC140" i="170"/>
  <c r="B154" i="170"/>
  <c r="E321" i="170"/>
  <c r="C321" i="170"/>
  <c r="S322" i="170"/>
  <c r="AC322" i="170"/>
  <c r="T322" i="170"/>
  <c r="Y322" i="170"/>
  <c r="X322" i="170"/>
  <c r="B323" i="170"/>
  <c r="AA323" i="170" s="1"/>
  <c r="T147" i="170"/>
  <c r="S147" i="170"/>
  <c r="T140" i="170"/>
  <c r="S140" i="170"/>
  <c r="C134" i="170"/>
  <c r="X147" i="170"/>
  <c r="Y147" i="170"/>
  <c r="B141" i="170"/>
  <c r="Y140" i="170"/>
  <c r="X140" i="170"/>
  <c r="E139" i="170"/>
  <c r="C116" i="170"/>
  <c r="T117" i="170"/>
  <c r="S117" i="170"/>
  <c r="E116" i="170"/>
  <c r="X117" i="170"/>
  <c r="Y117" i="170"/>
  <c r="B118" i="170"/>
  <c r="E134" i="170"/>
  <c r="E22" i="170"/>
  <c r="Y24" i="170"/>
  <c r="X24" i="170"/>
  <c r="U18" i="169"/>
  <c r="Y18" i="169"/>
  <c r="Z18" i="169"/>
  <c r="W18" i="169"/>
  <c r="E17" i="169"/>
  <c r="T24" i="170"/>
  <c r="S24" i="170"/>
  <c r="B25" i="170"/>
  <c r="J64" i="169"/>
  <c r="T18" i="169"/>
  <c r="C18" i="169" s="1"/>
  <c r="I20" i="169"/>
  <c r="X19" i="169"/>
  <c r="AC19" i="169"/>
  <c r="X31" i="172" a="1"/>
  <c r="X95" i="172" a="1"/>
  <c r="N23" i="176" a="1"/>
  <c r="Y50" i="173" a="1"/>
  <c r="X44" i="162" a="1"/>
  <c r="Y44" i="162" a="1"/>
  <c r="Z44" i="162" a="1"/>
  <c r="AA31" i="172" a="1"/>
  <c r="AA44" i="162" a="1"/>
  <c r="AA95" i="172" a="1"/>
  <c r="Y50" i="174" a="1"/>
  <c r="Z1840" i="169" l="1"/>
  <c r="Y1840" i="169"/>
  <c r="X1840" i="169"/>
  <c r="T1840" i="169"/>
  <c r="W1840" i="169"/>
  <c r="U1840" i="169"/>
  <c r="AA1840" i="169"/>
  <c r="AC1840" i="169" s="1"/>
  <c r="AB1089" i="169"/>
  <c r="E1089" i="169" s="1"/>
  <c r="AB875" i="169"/>
  <c r="AB1839" i="169"/>
  <c r="AB18" i="169"/>
  <c r="AB768" i="169"/>
  <c r="Y1732" i="169"/>
  <c r="X1732" i="169"/>
  <c r="W1732" i="169"/>
  <c r="U1732" i="169"/>
  <c r="T1732" i="169"/>
  <c r="AA1732" i="169"/>
  <c r="AC1732" i="169" s="1"/>
  <c r="Z1732" i="169"/>
  <c r="X1090" i="169"/>
  <c r="W1090" i="169"/>
  <c r="U1090" i="169"/>
  <c r="T1090" i="169"/>
  <c r="AA1090" i="169"/>
  <c r="AC1090" i="169" s="1"/>
  <c r="Z1090" i="169"/>
  <c r="Y1090" i="169"/>
  <c r="AB1731" i="169"/>
  <c r="E1731" i="169" s="1"/>
  <c r="AB1303" i="169"/>
  <c r="E1303" i="169" s="1"/>
  <c r="X983" i="169"/>
  <c r="T983" i="169"/>
  <c r="AA983" i="169"/>
  <c r="AC983" i="169" s="1"/>
  <c r="Y983" i="169"/>
  <c r="W983" i="169"/>
  <c r="U983" i="169"/>
  <c r="Z983" i="169"/>
  <c r="W876" i="169"/>
  <c r="U876" i="169"/>
  <c r="T876" i="169"/>
  <c r="X876" i="169"/>
  <c r="AA876" i="169"/>
  <c r="AC876" i="169" s="1"/>
  <c r="Z876" i="169"/>
  <c r="Y876" i="169"/>
  <c r="AA1411" i="169"/>
  <c r="AC1411" i="169" s="1"/>
  <c r="Z1411" i="169"/>
  <c r="Y1411" i="169"/>
  <c r="X1411" i="169"/>
  <c r="W1411" i="169"/>
  <c r="U1411" i="169"/>
  <c r="T1411" i="169"/>
  <c r="X1518" i="169"/>
  <c r="W1518" i="169"/>
  <c r="U1518" i="169"/>
  <c r="T1518" i="169"/>
  <c r="AA1518" i="169"/>
  <c r="AC1518" i="169" s="1"/>
  <c r="Z1518" i="169"/>
  <c r="Y1518" i="169"/>
  <c r="Z1304" i="169"/>
  <c r="Y1304" i="169"/>
  <c r="X1304" i="169"/>
  <c r="W1304" i="169"/>
  <c r="U1304" i="169"/>
  <c r="T1304" i="169"/>
  <c r="AA1304" i="169"/>
  <c r="AC1304" i="169" s="1"/>
  <c r="AB1624" i="169"/>
  <c r="E1624" i="169" s="1"/>
  <c r="AB1517" i="169"/>
  <c r="E1517" i="169" s="1"/>
  <c r="Z1625" i="169"/>
  <c r="Y1625" i="169"/>
  <c r="X1625" i="169"/>
  <c r="W1625" i="169"/>
  <c r="U1625" i="169"/>
  <c r="T1625" i="169"/>
  <c r="AA1625" i="169"/>
  <c r="AC1625" i="169" s="1"/>
  <c r="X1197" i="169"/>
  <c r="W1197" i="169"/>
  <c r="U1197" i="169"/>
  <c r="T1197" i="169"/>
  <c r="AA1197" i="169"/>
  <c r="AC1197" i="169" s="1"/>
  <c r="Z1197" i="169"/>
  <c r="Y1197" i="169"/>
  <c r="AB1410" i="169"/>
  <c r="E1410" i="169" s="1"/>
  <c r="AB1196" i="169"/>
  <c r="E1196" i="169" s="1"/>
  <c r="AA769" i="169"/>
  <c r="AC769" i="169" s="1"/>
  <c r="T769" i="169"/>
  <c r="Z769" i="169"/>
  <c r="W769" i="169"/>
  <c r="U769" i="169"/>
  <c r="Y769" i="169"/>
  <c r="X769" i="169"/>
  <c r="C1303" i="169"/>
  <c r="AB447" i="169"/>
  <c r="T448" i="169"/>
  <c r="AA448" i="169"/>
  <c r="AC448" i="169" s="1"/>
  <c r="Z448" i="169"/>
  <c r="Y448" i="169"/>
  <c r="X448" i="169"/>
  <c r="W448" i="169"/>
  <c r="AB448" i="169" s="1"/>
  <c r="U448" i="169"/>
  <c r="AB661" i="169"/>
  <c r="AB554" i="169"/>
  <c r="C982" i="169"/>
  <c r="Z662" i="169"/>
  <c r="Y662" i="169"/>
  <c r="X662" i="169"/>
  <c r="W662" i="169"/>
  <c r="AB662" i="169" s="1"/>
  <c r="U662" i="169"/>
  <c r="C662" i="169" s="1"/>
  <c r="T662" i="169"/>
  <c r="AA662" i="169"/>
  <c r="AC662" i="169" s="1"/>
  <c r="X555" i="169"/>
  <c r="W555" i="169"/>
  <c r="U555" i="169"/>
  <c r="T555" i="169"/>
  <c r="AA555" i="169"/>
  <c r="AC555" i="169" s="1"/>
  <c r="Z555" i="169"/>
  <c r="Y555" i="169"/>
  <c r="C661" i="169"/>
  <c r="T234" i="169"/>
  <c r="AA234" i="169"/>
  <c r="AC234" i="169" s="1"/>
  <c r="Z234" i="169"/>
  <c r="Y234" i="169"/>
  <c r="X234" i="169"/>
  <c r="W234" i="169"/>
  <c r="U234" i="169"/>
  <c r="C1839" i="169"/>
  <c r="T341" i="169"/>
  <c r="Y341" i="169"/>
  <c r="X341" i="169"/>
  <c r="W341" i="169"/>
  <c r="U341" i="169"/>
  <c r="AA341" i="169"/>
  <c r="AC341" i="169" s="1"/>
  <c r="Z341" i="169"/>
  <c r="AB233" i="169"/>
  <c r="AB340" i="169"/>
  <c r="X95" i="172"/>
  <c r="C95" i="172" s="1"/>
  <c r="X31" i="172"/>
  <c r="C31" i="172" s="1"/>
  <c r="C447" i="169"/>
  <c r="C1517" i="169"/>
  <c r="AB126" i="169"/>
  <c r="T127" i="169"/>
  <c r="U127" i="169"/>
  <c r="W127" i="169"/>
  <c r="AA127" i="169"/>
  <c r="AC127" i="169" s="1"/>
  <c r="X127" i="169"/>
  <c r="Y127" i="169"/>
  <c r="Z127" i="169"/>
  <c r="AA95" i="172"/>
  <c r="AA31" i="172"/>
  <c r="E554" i="169"/>
  <c r="B20" i="169"/>
  <c r="AA20" i="169" s="1"/>
  <c r="C1624" i="169"/>
  <c r="C875" i="169"/>
  <c r="C1731" i="169"/>
  <c r="C1089" i="169"/>
  <c r="C554" i="169"/>
  <c r="C768" i="169"/>
  <c r="E1839" i="169"/>
  <c r="C1196" i="169"/>
  <c r="B235" i="169"/>
  <c r="AB322" i="170"/>
  <c r="N23" i="176"/>
  <c r="Y50" i="174"/>
  <c r="D50" i="174" s="1"/>
  <c r="Y50" i="173"/>
  <c r="D50" i="173" s="1"/>
  <c r="AA44" i="162"/>
  <c r="Z44" i="162"/>
  <c r="E44" i="162" s="1"/>
  <c r="Y44" i="162"/>
  <c r="D44" i="162" s="1"/>
  <c r="X44" i="162"/>
  <c r="C44" i="162" s="1"/>
  <c r="B1412" i="169"/>
  <c r="E661" i="169"/>
  <c r="B1841" i="169"/>
  <c r="B1519" i="169"/>
  <c r="E982" i="169"/>
  <c r="B1091" i="169"/>
  <c r="B449" i="169"/>
  <c r="B984" i="169"/>
  <c r="B770" i="169"/>
  <c r="B556" i="169"/>
  <c r="B877" i="169"/>
  <c r="E447" i="169"/>
  <c r="B1626" i="169"/>
  <c r="B663" i="169"/>
  <c r="B1198" i="169"/>
  <c r="E875" i="169"/>
  <c r="B342" i="169"/>
  <c r="B1733" i="169"/>
  <c r="B1305" i="169"/>
  <c r="Z323" i="170"/>
  <c r="W323" i="170"/>
  <c r="B128" i="169"/>
  <c r="C598" i="170"/>
  <c r="C24" i="170"/>
  <c r="E598" i="170"/>
  <c r="E599" i="170"/>
  <c r="T546" i="170"/>
  <c r="S546" i="170"/>
  <c r="AC546" i="170"/>
  <c r="X546" i="170"/>
  <c r="Y546" i="170"/>
  <c r="E545" i="170"/>
  <c r="T600" i="170"/>
  <c r="S600" i="170"/>
  <c r="AC600" i="170"/>
  <c r="X600" i="170"/>
  <c r="Y600" i="170"/>
  <c r="B601" i="170"/>
  <c r="B27" i="170"/>
  <c r="C147" i="170"/>
  <c r="C545" i="170"/>
  <c r="B547" i="170"/>
  <c r="B160" i="170"/>
  <c r="C140" i="170"/>
  <c r="AC154" i="170"/>
  <c r="B156" i="170"/>
  <c r="B155" i="170"/>
  <c r="AC25" i="170"/>
  <c r="AC141" i="170"/>
  <c r="B436" i="170"/>
  <c r="AC148" i="170"/>
  <c r="AC118" i="170"/>
  <c r="E322" i="170"/>
  <c r="T323" i="170"/>
  <c r="S323" i="170"/>
  <c r="AC323" i="170"/>
  <c r="Y323" i="170"/>
  <c r="X323" i="170"/>
  <c r="B324" i="170"/>
  <c r="AA324" i="170" s="1"/>
  <c r="C322" i="170"/>
  <c r="T154" i="170"/>
  <c r="S154" i="170"/>
  <c r="T148" i="170"/>
  <c r="S148" i="170"/>
  <c r="T141" i="170"/>
  <c r="S141" i="170"/>
  <c r="X154" i="170"/>
  <c r="Y154" i="170"/>
  <c r="X148" i="170"/>
  <c r="Y148" i="170"/>
  <c r="E147" i="170"/>
  <c r="E140" i="170"/>
  <c r="Y141" i="170"/>
  <c r="X141" i="170"/>
  <c r="T118" i="170"/>
  <c r="S118" i="170"/>
  <c r="C117" i="170"/>
  <c r="B119" i="170"/>
  <c r="Y118" i="170"/>
  <c r="X118" i="170"/>
  <c r="E117" i="170"/>
  <c r="E24" i="170"/>
  <c r="Y25" i="170"/>
  <c r="X25" i="170"/>
  <c r="E18" i="169"/>
  <c r="U19" i="169"/>
  <c r="Y19" i="169"/>
  <c r="Z19" i="169"/>
  <c r="W19" i="169"/>
  <c r="B26" i="170"/>
  <c r="T25" i="170"/>
  <c r="S25" i="170"/>
  <c r="T19" i="169"/>
  <c r="I21" i="169"/>
  <c r="X20" i="169"/>
  <c r="AC20" i="169"/>
  <c r="X45" i="162" a="1"/>
  <c r="X32" i="172" a="1"/>
  <c r="X31" i="162" a="1"/>
  <c r="N24" i="176" a="1"/>
  <c r="Y51" i="173" a="1"/>
  <c r="Y45" i="162" a="1"/>
  <c r="AA45" i="162" a="1"/>
  <c r="AA32" i="172" a="1"/>
  <c r="Y51" i="174" a="1"/>
  <c r="I11" i="176" a="1"/>
  <c r="Z45" i="162" a="1"/>
  <c r="H11" i="176" a="1"/>
  <c r="AB1840" i="169" l="1"/>
  <c r="AB1304" i="169"/>
  <c r="AB876" i="169"/>
  <c r="AB1197" i="169"/>
  <c r="Y1841" i="169"/>
  <c r="X1841" i="169"/>
  <c r="W1841" i="169"/>
  <c r="T1841" i="169"/>
  <c r="AA1841" i="169"/>
  <c r="AC1841" i="169" s="1"/>
  <c r="Z1841" i="169"/>
  <c r="U1841" i="169"/>
  <c r="AB983" i="169"/>
  <c r="AB1518" i="169"/>
  <c r="X984" i="169"/>
  <c r="T984" i="169"/>
  <c r="AA984" i="169"/>
  <c r="AC984" i="169" s="1"/>
  <c r="U984" i="169"/>
  <c r="W984" i="169"/>
  <c r="Z984" i="169"/>
  <c r="Y984" i="169"/>
  <c r="X1198" i="169"/>
  <c r="W1198" i="169"/>
  <c r="U1198" i="169"/>
  <c r="T1198" i="169"/>
  <c r="AA1198" i="169"/>
  <c r="AC1198" i="169" s="1"/>
  <c r="Z1198" i="169"/>
  <c r="Y1198" i="169"/>
  <c r="Y1626" i="169"/>
  <c r="X1626" i="169"/>
  <c r="W1626" i="169"/>
  <c r="U1626" i="169"/>
  <c r="T1626" i="169"/>
  <c r="AA1626" i="169"/>
  <c r="AC1626" i="169" s="1"/>
  <c r="Z1626" i="169"/>
  <c r="Z1305" i="169"/>
  <c r="Y1305" i="169"/>
  <c r="X1305" i="169"/>
  <c r="W1305" i="169"/>
  <c r="U1305" i="169"/>
  <c r="T1305" i="169"/>
  <c r="AA1305" i="169"/>
  <c r="AC1305" i="169" s="1"/>
  <c r="W877" i="169"/>
  <c r="U877" i="169"/>
  <c r="T877" i="169"/>
  <c r="AA877" i="169"/>
  <c r="AC877" i="169" s="1"/>
  <c r="Z877" i="169"/>
  <c r="Y877" i="169"/>
  <c r="X877" i="169"/>
  <c r="AB1411" i="169"/>
  <c r="AB1732" i="169"/>
  <c r="AA1412" i="169"/>
  <c r="AC1412" i="169" s="1"/>
  <c r="Z1412" i="169"/>
  <c r="Y1412" i="169"/>
  <c r="X1412" i="169"/>
  <c r="W1412" i="169"/>
  <c r="U1412" i="169"/>
  <c r="T1412" i="169"/>
  <c r="X1519" i="169"/>
  <c r="W1519" i="169"/>
  <c r="U1519" i="169"/>
  <c r="T1519" i="169"/>
  <c r="AA1519" i="169"/>
  <c r="AC1519" i="169" s="1"/>
  <c r="Z1519" i="169"/>
  <c r="Y1519" i="169"/>
  <c r="X1091" i="169"/>
  <c r="W1091" i="169"/>
  <c r="U1091" i="169"/>
  <c r="T1091" i="169"/>
  <c r="AA1091" i="169"/>
  <c r="AC1091" i="169" s="1"/>
  <c r="Z1091" i="169"/>
  <c r="Y1091" i="169"/>
  <c r="X1733" i="169"/>
  <c r="W1733" i="169"/>
  <c r="U1733" i="169"/>
  <c r="T1733" i="169"/>
  <c r="AA1733" i="169"/>
  <c r="AC1733" i="169" s="1"/>
  <c r="Z1733" i="169"/>
  <c r="Y1733" i="169"/>
  <c r="AB1625" i="169"/>
  <c r="AB1090" i="169"/>
  <c r="AA770" i="169"/>
  <c r="AC770" i="169" s="1"/>
  <c r="W770" i="169"/>
  <c r="AB770" i="169" s="1"/>
  <c r="U770" i="169"/>
  <c r="T770" i="169"/>
  <c r="Y770" i="169"/>
  <c r="X770" i="169"/>
  <c r="Z770" i="169"/>
  <c r="Z663" i="169"/>
  <c r="Y663" i="169"/>
  <c r="X663" i="169"/>
  <c r="W663" i="169"/>
  <c r="U663" i="169"/>
  <c r="AA663" i="169"/>
  <c r="AC663" i="169" s="1"/>
  <c r="T663" i="169"/>
  <c r="T449" i="169"/>
  <c r="AA449" i="169"/>
  <c r="AC449" i="169" s="1"/>
  <c r="Z449" i="169"/>
  <c r="Y449" i="169"/>
  <c r="X449" i="169"/>
  <c r="W449" i="169"/>
  <c r="U449" i="169"/>
  <c r="AB555" i="169"/>
  <c r="AB769" i="169"/>
  <c r="X556" i="169"/>
  <c r="W556" i="169"/>
  <c r="U556" i="169"/>
  <c r="T556" i="169"/>
  <c r="AA556" i="169"/>
  <c r="AC556" i="169" s="1"/>
  <c r="Z556" i="169"/>
  <c r="Y556" i="169"/>
  <c r="C1197" i="169"/>
  <c r="C1625" i="169"/>
  <c r="AB234" i="169"/>
  <c r="T342" i="169"/>
  <c r="AA342" i="169"/>
  <c r="AC342" i="169" s="1"/>
  <c r="Z342" i="169"/>
  <c r="Y342" i="169"/>
  <c r="X342" i="169"/>
  <c r="W342" i="169"/>
  <c r="U342" i="169"/>
  <c r="AA235" i="169"/>
  <c r="AC235" i="169" s="1"/>
  <c r="Z235" i="169"/>
  <c r="Y235" i="169"/>
  <c r="X235" i="169"/>
  <c r="W235" i="169"/>
  <c r="U235" i="169"/>
  <c r="T235" i="169"/>
  <c r="AB341" i="169"/>
  <c r="C1840" i="169"/>
  <c r="C769" i="169"/>
  <c r="AB127" i="169"/>
  <c r="AA128" i="169"/>
  <c r="AC128" i="169" s="1"/>
  <c r="T128" i="169"/>
  <c r="U128" i="169"/>
  <c r="W128" i="169"/>
  <c r="X128" i="169"/>
  <c r="Y128" i="169"/>
  <c r="Z128" i="169"/>
  <c r="AA32" i="172"/>
  <c r="X32" i="172"/>
  <c r="C32" i="172" s="1"/>
  <c r="H11" i="176"/>
  <c r="I11" i="176"/>
  <c r="C1518" i="169"/>
  <c r="B21" i="169"/>
  <c r="AA21" i="169" s="1"/>
  <c r="AC21" i="169" s="1"/>
  <c r="C876" i="169"/>
  <c r="E1518" i="169"/>
  <c r="C1732" i="169"/>
  <c r="E1625" i="169"/>
  <c r="C19" i="169"/>
  <c r="E662" i="169"/>
  <c r="C448" i="169"/>
  <c r="C555" i="169"/>
  <c r="E1840" i="169"/>
  <c r="E1090" i="169"/>
  <c r="B236" i="169"/>
  <c r="AB19" i="169"/>
  <c r="C1304" i="169"/>
  <c r="C983" i="169"/>
  <c r="C1090" i="169"/>
  <c r="E1304" i="169"/>
  <c r="E555" i="169"/>
  <c r="C1411" i="169"/>
  <c r="AB323" i="170"/>
  <c r="N24" i="176"/>
  <c r="Y51" i="174"/>
  <c r="D51" i="174" s="1"/>
  <c r="Y51" i="173"/>
  <c r="D51" i="173" s="1"/>
  <c r="AA45" i="162"/>
  <c r="Y45" i="162"/>
  <c r="D45" i="162" s="1"/>
  <c r="X45" i="162"/>
  <c r="C45" i="162" s="1"/>
  <c r="Z45" i="162"/>
  <c r="E45" i="162" s="1"/>
  <c r="E768" i="169"/>
  <c r="B450" i="169"/>
  <c r="E769" i="169"/>
  <c r="B343" i="169"/>
  <c r="B664" i="169"/>
  <c r="B1199" i="169"/>
  <c r="B771" i="169"/>
  <c r="B557" i="169"/>
  <c r="B1842" i="169"/>
  <c r="B1734" i="169"/>
  <c r="E448" i="169"/>
  <c r="E876" i="169"/>
  <c r="B985" i="169"/>
  <c r="B1092" i="169"/>
  <c r="E1411" i="169"/>
  <c r="E1732" i="169"/>
  <c r="B1627" i="169"/>
  <c r="B1520" i="169"/>
  <c r="B1306" i="169"/>
  <c r="E1197" i="169"/>
  <c r="B1413" i="169"/>
  <c r="B878" i="169"/>
  <c r="E983" i="169"/>
  <c r="W324" i="170"/>
  <c r="Z324" i="170"/>
  <c r="B129" i="169"/>
  <c r="C600" i="170"/>
  <c r="C25" i="170"/>
  <c r="E600" i="170"/>
  <c r="E546" i="170"/>
  <c r="T547" i="170"/>
  <c r="S547" i="170"/>
  <c r="AC547" i="170"/>
  <c r="Y547" i="170"/>
  <c r="X547" i="170"/>
  <c r="B602" i="170"/>
  <c r="B603" i="170"/>
  <c r="T601" i="170"/>
  <c r="S601" i="170"/>
  <c r="AC601" i="170"/>
  <c r="X601" i="170"/>
  <c r="Y601" i="170"/>
  <c r="S27" i="170"/>
  <c r="T27" i="170"/>
  <c r="Y27" i="170"/>
  <c r="X27" i="170"/>
  <c r="AC27" i="170"/>
  <c r="B28" i="170"/>
  <c r="C141" i="170"/>
  <c r="C546" i="170"/>
  <c r="C154" i="170"/>
  <c r="B548" i="170"/>
  <c r="B173" i="170"/>
  <c r="C323" i="170"/>
  <c r="AC155" i="170"/>
  <c r="B437" i="170"/>
  <c r="AC26" i="170"/>
  <c r="C148" i="170"/>
  <c r="AC436" i="170"/>
  <c r="X436" i="170"/>
  <c r="T436" i="170"/>
  <c r="S436" i="170"/>
  <c r="Y436" i="170"/>
  <c r="B161" i="170"/>
  <c r="AC119" i="170"/>
  <c r="E323" i="170"/>
  <c r="AC324" i="170"/>
  <c r="S324" i="170"/>
  <c r="T324" i="170"/>
  <c r="Y324" i="170"/>
  <c r="X324" i="170"/>
  <c r="B325" i="170"/>
  <c r="AA325" i="170" s="1"/>
  <c r="T155" i="170"/>
  <c r="S155" i="170"/>
  <c r="T149" i="170"/>
  <c r="S149" i="170"/>
  <c r="E154" i="170"/>
  <c r="X155" i="170"/>
  <c r="Y155" i="170"/>
  <c r="X149" i="170"/>
  <c r="AC149" i="170"/>
  <c r="Y149" i="170"/>
  <c r="E148" i="170"/>
  <c r="E141" i="170"/>
  <c r="T119" i="170"/>
  <c r="S119" i="170"/>
  <c r="C118" i="170"/>
  <c r="E118" i="170"/>
  <c r="Y119" i="170"/>
  <c r="X119" i="170"/>
  <c r="B120" i="170"/>
  <c r="X26" i="170"/>
  <c r="Y26" i="170"/>
  <c r="E25" i="170"/>
  <c r="E19" i="169"/>
  <c r="U20" i="169"/>
  <c r="Y20" i="169"/>
  <c r="Z20" i="169"/>
  <c r="W20" i="169"/>
  <c r="T26" i="170"/>
  <c r="S26" i="170"/>
  <c r="B30" i="170"/>
  <c r="X21" i="169"/>
  <c r="I22" i="169"/>
  <c r="T20" i="169"/>
  <c r="X31" i="162"/>
  <c r="C31" i="162" s="1"/>
  <c r="AA33" i="172" a="1"/>
  <c r="X33" i="172" a="1"/>
  <c r="Z32" i="172" a="1"/>
  <c r="AA46" i="162" a="1"/>
  <c r="Z31" i="172" a="1"/>
  <c r="X32" i="162" a="1"/>
  <c r="X46" i="162" a="1"/>
  <c r="Z95" i="172" a="1"/>
  <c r="N25" i="176" a="1"/>
  <c r="Y52" i="174" a="1"/>
  <c r="Y52" i="173" a="1"/>
  <c r="Y46" i="162" a="1"/>
  <c r="H12" i="176" a="1"/>
  <c r="AB342" i="169" l="1"/>
  <c r="AB1841" i="169"/>
  <c r="X1842" i="169"/>
  <c r="W1842" i="169"/>
  <c r="U1842" i="169"/>
  <c r="AA1842" i="169"/>
  <c r="AC1842" i="169" s="1"/>
  <c r="Z1842" i="169"/>
  <c r="Y1842" i="169"/>
  <c r="T1842" i="169"/>
  <c r="Y1627" i="169"/>
  <c r="X1627" i="169"/>
  <c r="W1627" i="169"/>
  <c r="U1627" i="169"/>
  <c r="T1627" i="169"/>
  <c r="AA1627" i="169"/>
  <c r="AC1627" i="169" s="1"/>
  <c r="Z1627" i="169"/>
  <c r="AB1519" i="169"/>
  <c r="E1519" i="169" s="1"/>
  <c r="X1520" i="169"/>
  <c r="W1520" i="169"/>
  <c r="U1520" i="169"/>
  <c r="T1520" i="169"/>
  <c r="AA1520" i="169"/>
  <c r="AC1520" i="169" s="1"/>
  <c r="Z1520" i="169"/>
  <c r="Y1520" i="169"/>
  <c r="AB1091" i="169"/>
  <c r="E1091" i="169" s="1"/>
  <c r="AB877" i="169"/>
  <c r="E877" i="169" s="1"/>
  <c r="AB984" i="169"/>
  <c r="AB1733" i="169"/>
  <c r="W1734" i="169"/>
  <c r="U1734" i="169"/>
  <c r="T1734" i="169"/>
  <c r="AA1734" i="169"/>
  <c r="AC1734" i="169" s="1"/>
  <c r="Z1734" i="169"/>
  <c r="Y1734" i="169"/>
  <c r="X1734" i="169"/>
  <c r="W878" i="169"/>
  <c r="U878" i="169"/>
  <c r="T878" i="169"/>
  <c r="AA878" i="169"/>
  <c r="AC878" i="169" s="1"/>
  <c r="Z878" i="169"/>
  <c r="X878" i="169"/>
  <c r="Y878" i="169"/>
  <c r="W1092" i="169"/>
  <c r="U1092" i="169"/>
  <c r="T1092" i="169"/>
  <c r="AA1092" i="169"/>
  <c r="AC1092" i="169" s="1"/>
  <c r="Z1092" i="169"/>
  <c r="Y1092" i="169"/>
  <c r="X1092" i="169"/>
  <c r="Z1413" i="169"/>
  <c r="Y1413" i="169"/>
  <c r="AA1413" i="169"/>
  <c r="AC1413" i="169" s="1"/>
  <c r="X1413" i="169"/>
  <c r="W1413" i="169"/>
  <c r="U1413" i="169"/>
  <c r="T1413" i="169"/>
  <c r="X985" i="169"/>
  <c r="T985" i="169"/>
  <c r="AA985" i="169"/>
  <c r="AC985" i="169" s="1"/>
  <c r="Z985" i="169"/>
  <c r="Y985" i="169"/>
  <c r="W985" i="169"/>
  <c r="U985" i="169"/>
  <c r="X1199" i="169"/>
  <c r="W1199" i="169"/>
  <c r="U1199" i="169"/>
  <c r="T1199" i="169"/>
  <c r="AA1199" i="169"/>
  <c r="AC1199" i="169" s="1"/>
  <c r="Z1199" i="169"/>
  <c r="Y1199" i="169"/>
  <c r="AB1412" i="169"/>
  <c r="AB1305" i="169"/>
  <c r="E1305" i="169" s="1"/>
  <c r="AB1626" i="169"/>
  <c r="E1626" i="169" s="1"/>
  <c r="AB1198" i="169"/>
  <c r="E1198" i="169" s="1"/>
  <c r="Z1306" i="169"/>
  <c r="Y1306" i="169"/>
  <c r="X1306" i="169"/>
  <c r="W1306" i="169"/>
  <c r="U1306" i="169"/>
  <c r="T1306" i="169"/>
  <c r="AA1306" i="169"/>
  <c r="AC1306" i="169" s="1"/>
  <c r="X557" i="169"/>
  <c r="W557" i="169"/>
  <c r="U557" i="169"/>
  <c r="T557" i="169"/>
  <c r="AA557" i="169"/>
  <c r="AC557" i="169" s="1"/>
  <c r="Z557" i="169"/>
  <c r="Y557" i="169"/>
  <c r="AA771" i="169"/>
  <c r="AC771" i="169" s="1"/>
  <c r="Y771" i="169"/>
  <c r="X771" i="169"/>
  <c r="W771" i="169"/>
  <c r="U771" i="169"/>
  <c r="Z771" i="169"/>
  <c r="T771" i="169"/>
  <c r="AB449" i="169"/>
  <c r="E449" i="169" s="1"/>
  <c r="AB663" i="169"/>
  <c r="T450" i="169"/>
  <c r="AA450" i="169"/>
  <c r="AC450" i="169" s="1"/>
  <c r="Z450" i="169"/>
  <c r="Y450" i="169"/>
  <c r="X450" i="169"/>
  <c r="W450" i="169"/>
  <c r="AB450" i="169" s="1"/>
  <c r="U450" i="169"/>
  <c r="Z664" i="169"/>
  <c r="Y664" i="169"/>
  <c r="X664" i="169"/>
  <c r="W664" i="169"/>
  <c r="U664" i="169"/>
  <c r="AA664" i="169"/>
  <c r="AC664" i="169" s="1"/>
  <c r="T664" i="169"/>
  <c r="AB556" i="169"/>
  <c r="E556" i="169" s="1"/>
  <c r="AB235" i="169"/>
  <c r="AA343" i="169"/>
  <c r="AC343" i="169" s="1"/>
  <c r="T343" i="169"/>
  <c r="Z343" i="169"/>
  <c r="Y343" i="169"/>
  <c r="X343" i="169"/>
  <c r="W343" i="169"/>
  <c r="U343" i="169"/>
  <c r="AA236" i="169"/>
  <c r="AC236" i="169" s="1"/>
  <c r="Z236" i="169"/>
  <c r="Y236" i="169"/>
  <c r="X236" i="169"/>
  <c r="W236" i="169"/>
  <c r="U236" i="169"/>
  <c r="T236" i="169"/>
  <c r="X33" i="172"/>
  <c r="C33" i="172" s="1"/>
  <c r="AA33" i="172"/>
  <c r="C877" i="169"/>
  <c r="C1519" i="169"/>
  <c r="C984" i="169"/>
  <c r="C1412" i="169"/>
  <c r="AA129" i="169"/>
  <c r="AC129" i="169" s="1"/>
  <c r="T129" i="169"/>
  <c r="U129" i="169"/>
  <c r="W129" i="169"/>
  <c r="X129" i="169"/>
  <c r="Y129" i="169"/>
  <c r="Z129" i="169"/>
  <c r="AB128" i="169"/>
  <c r="H12" i="176"/>
  <c r="B22" i="169"/>
  <c r="AA22" i="169" s="1"/>
  <c r="C449" i="169"/>
  <c r="C1841" i="169"/>
  <c r="C663" i="169"/>
  <c r="E1733" i="169"/>
  <c r="B237" i="169"/>
  <c r="AB20" i="169"/>
  <c r="C1626" i="169"/>
  <c r="C1198" i="169"/>
  <c r="C1305" i="169"/>
  <c r="C20" i="169"/>
  <c r="C770" i="169"/>
  <c r="C556" i="169"/>
  <c r="C1091" i="169"/>
  <c r="C1733" i="169"/>
  <c r="AB324" i="170"/>
  <c r="Z95" i="172"/>
  <c r="E95" i="172" s="1"/>
  <c r="Z31" i="172"/>
  <c r="E31" i="172" s="1"/>
  <c r="Z32" i="172"/>
  <c r="E32" i="172" s="1"/>
  <c r="N25" i="176"/>
  <c r="Y52" i="174"/>
  <c r="D52" i="174" s="1"/>
  <c r="Y52" i="173"/>
  <c r="D52" i="173" s="1"/>
  <c r="AA46" i="162"/>
  <c r="Y46" i="162"/>
  <c r="D46" i="162" s="1"/>
  <c r="X46" i="162"/>
  <c r="C46" i="162" s="1"/>
  <c r="B665" i="169"/>
  <c r="B1307" i="169"/>
  <c r="B772" i="169"/>
  <c r="B344" i="169"/>
  <c r="C1627" i="169"/>
  <c r="B1843" i="169"/>
  <c r="B558" i="169"/>
  <c r="B1521" i="169"/>
  <c r="B1093" i="169"/>
  <c r="B1735" i="169"/>
  <c r="E663" i="169"/>
  <c r="E1412" i="169"/>
  <c r="B879" i="169"/>
  <c r="B1200" i="169"/>
  <c r="E1841" i="169"/>
  <c r="B451" i="169"/>
  <c r="B1414" i="169"/>
  <c r="E984" i="169"/>
  <c r="B1628" i="169"/>
  <c r="B986" i="169"/>
  <c r="E770" i="169"/>
  <c r="W325" i="170"/>
  <c r="Z325" i="170"/>
  <c r="B130" i="169"/>
  <c r="C601" i="170"/>
  <c r="C26" i="170"/>
  <c r="AC602" i="170"/>
  <c r="T602" i="170"/>
  <c r="S602" i="170"/>
  <c r="X602" i="170"/>
  <c r="Y602" i="170"/>
  <c r="E547" i="170"/>
  <c r="T548" i="170"/>
  <c r="S548" i="170"/>
  <c r="AC548" i="170"/>
  <c r="X548" i="170"/>
  <c r="Y548" i="170"/>
  <c r="X603" i="170"/>
  <c r="T603" i="170"/>
  <c r="AC603" i="170"/>
  <c r="S603" i="170"/>
  <c r="Y603" i="170"/>
  <c r="E601" i="170"/>
  <c r="B604" i="170"/>
  <c r="E27" i="170"/>
  <c r="B29" i="170"/>
  <c r="X28" i="170"/>
  <c r="AC28" i="170"/>
  <c r="S28" i="170"/>
  <c r="T28" i="170"/>
  <c r="Y28" i="170"/>
  <c r="C27" i="170"/>
  <c r="C436" i="170"/>
  <c r="C547" i="170"/>
  <c r="E436" i="170"/>
  <c r="B549" i="170"/>
  <c r="C324" i="170"/>
  <c r="T437" i="170"/>
  <c r="S437" i="170"/>
  <c r="AC437" i="170"/>
  <c r="Y437" i="170"/>
  <c r="X437" i="170"/>
  <c r="AC30" i="170"/>
  <c r="B162" i="170"/>
  <c r="AC120" i="170"/>
  <c r="B181" i="170"/>
  <c r="E324" i="170"/>
  <c r="B175" i="170"/>
  <c r="B174" i="170"/>
  <c r="C149" i="170"/>
  <c r="B438" i="170"/>
  <c r="T325" i="170"/>
  <c r="S325" i="170"/>
  <c r="AC325" i="170"/>
  <c r="X325" i="170"/>
  <c r="Y325" i="170"/>
  <c r="B326" i="170"/>
  <c r="AA326" i="170" s="1"/>
  <c r="C155" i="170"/>
  <c r="T160" i="170"/>
  <c r="S160" i="170"/>
  <c r="T156" i="170"/>
  <c r="S156" i="170"/>
  <c r="AC160" i="170"/>
  <c r="X160" i="170"/>
  <c r="Y160" i="170"/>
  <c r="X156" i="170"/>
  <c r="AC156" i="170"/>
  <c r="Y156" i="170"/>
  <c r="E155" i="170"/>
  <c r="E149" i="170"/>
  <c r="C119" i="170"/>
  <c r="S120" i="170"/>
  <c r="T120" i="170"/>
  <c r="E119" i="170"/>
  <c r="Y120" i="170"/>
  <c r="X120" i="170"/>
  <c r="B121" i="170"/>
  <c r="X30" i="170"/>
  <c r="Y30" i="170"/>
  <c r="E26" i="170"/>
  <c r="E20" i="169"/>
  <c r="U21" i="169"/>
  <c r="Y21" i="169"/>
  <c r="Z21" i="169"/>
  <c r="W21" i="169"/>
  <c r="B31" i="170"/>
  <c r="T30" i="170"/>
  <c r="S30" i="170"/>
  <c r="I23" i="169"/>
  <c r="X22" i="169"/>
  <c r="AC22" i="169"/>
  <c r="T21" i="169"/>
  <c r="E32" i="162"/>
  <c r="X32" i="162"/>
  <c r="C32" i="162" s="1"/>
  <c r="D31" i="162"/>
  <c r="H13" i="176" a="1"/>
  <c r="AA34" i="172" a="1"/>
  <c r="AA47" i="162" a="1"/>
  <c r="Y53" i="174" a="1"/>
  <c r="Y53" i="173" a="1"/>
  <c r="X47" i="162" a="1"/>
  <c r="Y47" i="162" a="1"/>
  <c r="X34" i="172" a="1"/>
  <c r="X33" i="162" a="1"/>
  <c r="N26" i="176" a="1"/>
  <c r="Z33" i="172" a="1"/>
  <c r="W1843" i="169" l="1"/>
  <c r="U1843" i="169"/>
  <c r="T1843" i="169"/>
  <c r="Z1843" i="169"/>
  <c r="AA1843" i="169"/>
  <c r="AC1843" i="169" s="1"/>
  <c r="Y1843" i="169"/>
  <c r="X1843" i="169"/>
  <c r="AB236" i="169"/>
  <c r="AB1842" i="169"/>
  <c r="AB1199" i="169"/>
  <c r="U1735" i="169"/>
  <c r="T1735" i="169"/>
  <c r="AA1735" i="169"/>
  <c r="AC1735" i="169" s="1"/>
  <c r="Z1735" i="169"/>
  <c r="Y1735" i="169"/>
  <c r="X1735" i="169"/>
  <c r="W1735" i="169"/>
  <c r="W1093" i="169"/>
  <c r="U1093" i="169"/>
  <c r="T1093" i="169"/>
  <c r="AA1093" i="169"/>
  <c r="AC1093" i="169" s="1"/>
  <c r="Z1093" i="169"/>
  <c r="Y1093" i="169"/>
  <c r="X1093" i="169"/>
  <c r="X1521" i="169"/>
  <c r="W1521" i="169"/>
  <c r="U1521" i="169"/>
  <c r="T1521" i="169"/>
  <c r="AA1521" i="169"/>
  <c r="AC1521" i="169" s="1"/>
  <c r="Z1521" i="169"/>
  <c r="Y1521" i="169"/>
  <c r="AB1306" i="169"/>
  <c r="E1306" i="169" s="1"/>
  <c r="AB985" i="169"/>
  <c r="AB1413" i="169"/>
  <c r="Z1414" i="169"/>
  <c r="Y1414" i="169"/>
  <c r="X1414" i="169"/>
  <c r="AA1414" i="169"/>
  <c r="AC1414" i="169" s="1"/>
  <c r="W1414" i="169"/>
  <c r="U1414" i="169"/>
  <c r="T1414" i="169"/>
  <c r="X1200" i="169"/>
  <c r="W1200" i="169"/>
  <c r="U1200" i="169"/>
  <c r="T1200" i="169"/>
  <c r="AA1200" i="169"/>
  <c r="AC1200" i="169" s="1"/>
  <c r="Z1200" i="169"/>
  <c r="Y1200" i="169"/>
  <c r="AB1734" i="169"/>
  <c r="X986" i="169"/>
  <c r="T986" i="169"/>
  <c r="AA986" i="169"/>
  <c r="AC986" i="169" s="1"/>
  <c r="Z986" i="169"/>
  <c r="Y986" i="169"/>
  <c r="W986" i="169"/>
  <c r="U986" i="169"/>
  <c r="W879" i="169"/>
  <c r="U879" i="169"/>
  <c r="T879" i="169"/>
  <c r="X879" i="169"/>
  <c r="AA879" i="169"/>
  <c r="AC879" i="169" s="1"/>
  <c r="Z879" i="169"/>
  <c r="Y879" i="169"/>
  <c r="Z1307" i="169"/>
  <c r="Y1307" i="169"/>
  <c r="X1307" i="169"/>
  <c r="W1307" i="169"/>
  <c r="U1307" i="169"/>
  <c r="T1307" i="169"/>
  <c r="AA1307" i="169"/>
  <c r="AC1307" i="169" s="1"/>
  <c r="AB878" i="169"/>
  <c r="AB1627" i="169"/>
  <c r="E1627" i="169" s="1"/>
  <c r="Y1628" i="169"/>
  <c r="X1628" i="169"/>
  <c r="W1628" i="169"/>
  <c r="U1628" i="169"/>
  <c r="T1628" i="169"/>
  <c r="AA1628" i="169"/>
  <c r="AC1628" i="169" s="1"/>
  <c r="Z1628" i="169"/>
  <c r="AB1092" i="169"/>
  <c r="E1092" i="169" s="1"/>
  <c r="AB1520" i="169"/>
  <c r="T451" i="169"/>
  <c r="AA451" i="169"/>
  <c r="AC451" i="169" s="1"/>
  <c r="Z451" i="169"/>
  <c r="Y451" i="169"/>
  <c r="X451" i="169"/>
  <c r="W451" i="169"/>
  <c r="U451" i="169"/>
  <c r="AA772" i="169"/>
  <c r="AC772" i="169" s="1"/>
  <c r="Z772" i="169"/>
  <c r="Y772" i="169"/>
  <c r="X772" i="169"/>
  <c r="T772" i="169"/>
  <c r="U772" i="169"/>
  <c r="W772" i="169"/>
  <c r="AB664" i="169"/>
  <c r="E664" i="169" s="1"/>
  <c r="AB771" i="169"/>
  <c r="E771" i="169" s="1"/>
  <c r="AB557" i="169"/>
  <c r="X558" i="169"/>
  <c r="W558" i="169"/>
  <c r="U558" i="169"/>
  <c r="T558" i="169"/>
  <c r="AA558" i="169"/>
  <c r="AC558" i="169" s="1"/>
  <c r="Z558" i="169"/>
  <c r="Y558" i="169"/>
  <c r="Z665" i="169"/>
  <c r="Y665" i="169"/>
  <c r="X665" i="169"/>
  <c r="W665" i="169"/>
  <c r="U665" i="169"/>
  <c r="AA665" i="169"/>
  <c r="AC665" i="169" s="1"/>
  <c r="T665" i="169"/>
  <c r="C1413" i="169"/>
  <c r="AB343" i="169"/>
  <c r="Z237" i="169"/>
  <c r="Y237" i="169"/>
  <c r="X237" i="169"/>
  <c r="W237" i="169"/>
  <c r="AB237" i="169" s="1"/>
  <c r="U237" i="169"/>
  <c r="T237" i="169"/>
  <c r="AA237" i="169"/>
  <c r="AC237" i="169" s="1"/>
  <c r="AA344" i="169"/>
  <c r="AC344" i="169" s="1"/>
  <c r="Z344" i="169"/>
  <c r="W344" i="169"/>
  <c r="U344" i="169"/>
  <c r="T344" i="169"/>
  <c r="Y344" i="169"/>
  <c r="X344" i="169"/>
  <c r="AA34" i="172"/>
  <c r="H13" i="176"/>
  <c r="C1306" i="169"/>
  <c r="C878" i="169"/>
  <c r="C1092" i="169"/>
  <c r="AB129" i="169"/>
  <c r="AA130" i="169"/>
  <c r="AC130" i="169" s="1"/>
  <c r="T130" i="169"/>
  <c r="U130" i="169"/>
  <c r="Z130" i="169"/>
  <c r="W130" i="169"/>
  <c r="X130" i="169"/>
  <c r="Y130" i="169"/>
  <c r="X34" i="172"/>
  <c r="C34" i="172" s="1"/>
  <c r="B23" i="169"/>
  <c r="AA23" i="169" s="1"/>
  <c r="AC23" i="169" s="1"/>
  <c r="C664" i="169"/>
  <c r="C557" i="169"/>
  <c r="C1199" i="169"/>
  <c r="C450" i="169"/>
  <c r="E1520" i="169"/>
  <c r="B238" i="169"/>
  <c r="E985" i="169"/>
  <c r="AB21" i="169"/>
  <c r="E21" i="169" s="1"/>
  <c r="C771" i="169"/>
  <c r="E557" i="169"/>
  <c r="C21" i="169"/>
  <c r="E1199" i="169"/>
  <c r="E450" i="169"/>
  <c r="C985" i="169"/>
  <c r="E878" i="169"/>
  <c r="C1842" i="169"/>
  <c r="E1413" i="169"/>
  <c r="C1734" i="169"/>
  <c r="C1520" i="169"/>
  <c r="AB325" i="170"/>
  <c r="Z33" i="172"/>
  <c r="E33" i="172" s="1"/>
  <c r="N26" i="176"/>
  <c r="Y53" i="174"/>
  <c r="D53" i="174" s="1"/>
  <c r="Y53" i="173"/>
  <c r="D53" i="173" s="1"/>
  <c r="AA47" i="162"/>
  <c r="Y47" i="162"/>
  <c r="D47" i="162" s="1"/>
  <c r="X47" i="162"/>
  <c r="C47" i="162" s="1"/>
  <c r="B1629" i="169"/>
  <c r="B1201" i="169"/>
  <c r="B1844" i="169"/>
  <c r="B773" i="169"/>
  <c r="E1842" i="169"/>
  <c r="B1415" i="169"/>
  <c r="B345" i="169"/>
  <c r="B1308" i="169"/>
  <c r="B880" i="169"/>
  <c r="B1094" i="169"/>
  <c r="B987" i="169"/>
  <c r="B452" i="169"/>
  <c r="B1522" i="169"/>
  <c r="B559" i="169"/>
  <c r="E1734" i="169"/>
  <c r="B1736" i="169"/>
  <c r="B666" i="169"/>
  <c r="Z326" i="170"/>
  <c r="W326" i="170"/>
  <c r="B131" i="169"/>
  <c r="C603" i="170"/>
  <c r="C602" i="170"/>
  <c r="E548" i="170"/>
  <c r="E602" i="170"/>
  <c r="AC549" i="170"/>
  <c r="Y549" i="170"/>
  <c r="X549" i="170"/>
  <c r="T549" i="170"/>
  <c r="S549" i="170"/>
  <c r="T604" i="170"/>
  <c r="S604" i="170"/>
  <c r="AC604" i="170"/>
  <c r="Y604" i="170"/>
  <c r="X604" i="170"/>
  <c r="B605" i="170"/>
  <c r="E603" i="170"/>
  <c r="C28" i="170"/>
  <c r="E28" i="170"/>
  <c r="C30" i="170"/>
  <c r="T29" i="170"/>
  <c r="AC29" i="170"/>
  <c r="Y29" i="170"/>
  <c r="S29" i="170"/>
  <c r="X29" i="170"/>
  <c r="C156" i="170"/>
  <c r="C548" i="170"/>
  <c r="C160" i="170"/>
  <c r="B550" i="170"/>
  <c r="C437" i="170"/>
  <c r="AC438" i="170"/>
  <c r="Y438" i="170"/>
  <c r="X438" i="170"/>
  <c r="S438" i="170"/>
  <c r="T438" i="170"/>
  <c r="AC121" i="170"/>
  <c r="AC31" i="170"/>
  <c r="B163" i="170"/>
  <c r="B186" i="170"/>
  <c r="E325" i="170"/>
  <c r="E437" i="170"/>
  <c r="B439" i="170"/>
  <c r="B183" i="170"/>
  <c r="B182" i="170"/>
  <c r="B327" i="170"/>
  <c r="AA327" i="170" s="1"/>
  <c r="Y326" i="170"/>
  <c r="X326" i="170"/>
  <c r="AC326" i="170"/>
  <c r="T326" i="170"/>
  <c r="S326" i="170"/>
  <c r="C325" i="170"/>
  <c r="S173" i="170"/>
  <c r="T173" i="170"/>
  <c r="T161" i="170"/>
  <c r="S161" i="170"/>
  <c r="X173" i="170"/>
  <c r="AC173" i="170"/>
  <c r="Y173" i="170"/>
  <c r="E160" i="170"/>
  <c r="AC161" i="170"/>
  <c r="X161" i="170"/>
  <c r="Y161" i="170"/>
  <c r="E156" i="170"/>
  <c r="T121" i="170"/>
  <c r="S121" i="170"/>
  <c r="C120" i="170"/>
  <c r="X121" i="170"/>
  <c r="Y121" i="170"/>
  <c r="E120" i="170"/>
  <c r="Y31" i="170"/>
  <c r="X31" i="170"/>
  <c r="E30" i="170"/>
  <c r="U22" i="169"/>
  <c r="Y22" i="169"/>
  <c r="Z22" i="169"/>
  <c r="W22" i="169"/>
  <c r="S31" i="170"/>
  <c r="T31" i="170"/>
  <c r="B32" i="170"/>
  <c r="T22" i="169"/>
  <c r="C22" i="169" s="1"/>
  <c r="I24" i="169"/>
  <c r="X33" i="162"/>
  <c r="C33" i="162" s="1"/>
  <c r="D32" i="162"/>
  <c r="H14" i="176" a="1"/>
  <c r="Z34" i="172" a="1"/>
  <c r="Y54" i="174" a="1"/>
  <c r="Y54" i="173" a="1"/>
  <c r="Y48" i="162" a="1"/>
  <c r="AA35" i="172" a="1"/>
  <c r="X35" i="172" a="1"/>
  <c r="N27" i="176" a="1"/>
  <c r="X48" i="162" a="1"/>
  <c r="AA48" i="162" a="1"/>
  <c r="X34" i="162" a="1"/>
  <c r="U1844" i="169" l="1"/>
  <c r="T1844" i="169"/>
  <c r="Y1844" i="169"/>
  <c r="X1844" i="169"/>
  <c r="W1844" i="169"/>
  <c r="AA1844" i="169"/>
  <c r="AC1844" i="169" s="1"/>
  <c r="Z1844" i="169"/>
  <c r="AB1521" i="169"/>
  <c r="E1521" i="169" s="1"/>
  <c r="AB1093" i="169"/>
  <c r="X23" i="169"/>
  <c r="AB1843" i="169"/>
  <c r="AB879" i="169"/>
  <c r="AB1735" i="169"/>
  <c r="W1094" i="169"/>
  <c r="U1094" i="169"/>
  <c r="T1094" i="169"/>
  <c r="AA1094" i="169"/>
  <c r="AC1094" i="169" s="1"/>
  <c r="Z1094" i="169"/>
  <c r="Y1094" i="169"/>
  <c r="X1094" i="169"/>
  <c r="AB986" i="169"/>
  <c r="AB1414" i="169"/>
  <c r="W1201" i="169"/>
  <c r="U1201" i="169"/>
  <c r="T1201" i="169"/>
  <c r="AA1201" i="169"/>
  <c r="AC1201" i="169" s="1"/>
  <c r="Z1201" i="169"/>
  <c r="Y1201" i="169"/>
  <c r="X1201" i="169"/>
  <c r="Z1308" i="169"/>
  <c r="Y1308" i="169"/>
  <c r="X1308" i="169"/>
  <c r="W1308" i="169"/>
  <c r="U1308" i="169"/>
  <c r="T1308" i="169"/>
  <c r="AA1308" i="169"/>
  <c r="AC1308" i="169" s="1"/>
  <c r="Y1629" i="169"/>
  <c r="X1629" i="169"/>
  <c r="W1629" i="169"/>
  <c r="U1629" i="169"/>
  <c r="T1629" i="169"/>
  <c r="AA1629" i="169"/>
  <c r="AC1629" i="169" s="1"/>
  <c r="Z1629" i="169"/>
  <c r="W880" i="169"/>
  <c r="U880" i="169"/>
  <c r="T880" i="169"/>
  <c r="AA880" i="169"/>
  <c r="AC880" i="169" s="1"/>
  <c r="Z880" i="169"/>
  <c r="Y880" i="169"/>
  <c r="X880" i="169"/>
  <c r="X1522" i="169"/>
  <c r="W1522" i="169"/>
  <c r="U1522" i="169"/>
  <c r="T1522" i="169"/>
  <c r="AA1522" i="169"/>
  <c r="AC1522" i="169" s="1"/>
  <c r="Y1522" i="169"/>
  <c r="Z1522" i="169"/>
  <c r="Z1415" i="169"/>
  <c r="Y1415" i="169"/>
  <c r="X1415" i="169"/>
  <c r="W1415" i="169"/>
  <c r="U1415" i="169"/>
  <c r="T1415" i="169"/>
  <c r="AA1415" i="169"/>
  <c r="AC1415" i="169" s="1"/>
  <c r="X987" i="169"/>
  <c r="T987" i="169"/>
  <c r="AA987" i="169"/>
  <c r="AC987" i="169" s="1"/>
  <c r="Z987" i="169"/>
  <c r="Y987" i="169"/>
  <c r="W987" i="169"/>
  <c r="U987" i="169"/>
  <c r="U1736" i="169"/>
  <c r="T1736" i="169"/>
  <c r="AA1736" i="169"/>
  <c r="AC1736" i="169" s="1"/>
  <c r="Z1736" i="169"/>
  <c r="Y1736" i="169"/>
  <c r="X1736" i="169"/>
  <c r="W1736" i="169"/>
  <c r="AB1628" i="169"/>
  <c r="AB1307" i="169"/>
  <c r="E1307" i="169" s="1"/>
  <c r="AB1200" i="169"/>
  <c r="AB772" i="169"/>
  <c r="AB451" i="169"/>
  <c r="X559" i="169"/>
  <c r="W559" i="169"/>
  <c r="U559" i="169"/>
  <c r="T559" i="169"/>
  <c r="AA559" i="169"/>
  <c r="AC559" i="169" s="1"/>
  <c r="Z559" i="169"/>
  <c r="Y559" i="169"/>
  <c r="Z452" i="169"/>
  <c r="Y452" i="169"/>
  <c r="X452" i="169"/>
  <c r="W452" i="169"/>
  <c r="U452" i="169"/>
  <c r="AA452" i="169"/>
  <c r="AC452" i="169" s="1"/>
  <c r="T452" i="169"/>
  <c r="AB665" i="169"/>
  <c r="Z666" i="169"/>
  <c r="Y666" i="169"/>
  <c r="X666" i="169"/>
  <c r="W666" i="169"/>
  <c r="U666" i="169"/>
  <c r="AA666" i="169"/>
  <c r="AC666" i="169" s="1"/>
  <c r="T666" i="169"/>
  <c r="C1414" i="169"/>
  <c r="AA773" i="169"/>
  <c r="AC773" i="169" s="1"/>
  <c r="T773" i="169"/>
  <c r="Z773" i="169"/>
  <c r="W773" i="169"/>
  <c r="U773" i="169"/>
  <c r="Y773" i="169"/>
  <c r="X773" i="169"/>
  <c r="AB558" i="169"/>
  <c r="C1843" i="169"/>
  <c r="C879" i="169"/>
  <c r="AB344" i="169"/>
  <c r="Z238" i="169"/>
  <c r="Y238" i="169"/>
  <c r="X238" i="169"/>
  <c r="W238" i="169"/>
  <c r="U238" i="169"/>
  <c r="T238" i="169"/>
  <c r="AA238" i="169"/>
  <c r="AC238" i="169" s="1"/>
  <c r="C558" i="169"/>
  <c r="Z345" i="169"/>
  <c r="Y345" i="169"/>
  <c r="AA345" i="169"/>
  <c r="AC345" i="169" s="1"/>
  <c r="X345" i="169"/>
  <c r="W345" i="169"/>
  <c r="U345" i="169"/>
  <c r="T345" i="169"/>
  <c r="H14" i="176"/>
  <c r="C1628" i="169"/>
  <c r="AB130" i="169"/>
  <c r="AA131" i="169"/>
  <c r="AC131" i="169" s="1"/>
  <c r="T131" i="169"/>
  <c r="U131" i="169"/>
  <c r="X131" i="169"/>
  <c r="Y131" i="169"/>
  <c r="Z131" i="169"/>
  <c r="W131" i="169"/>
  <c r="X35" i="172"/>
  <c r="C35" i="172" s="1"/>
  <c r="AA35" i="172"/>
  <c r="E451" i="169"/>
  <c r="C665" i="169"/>
  <c r="C1735" i="169"/>
  <c r="B24" i="169"/>
  <c r="AA24" i="169" s="1"/>
  <c r="B239" i="169"/>
  <c r="E772" i="169"/>
  <c r="C1307" i="169"/>
  <c r="C772" i="169"/>
  <c r="E1093" i="169"/>
  <c r="E1735" i="169"/>
  <c r="E1843" i="169"/>
  <c r="C1521" i="169"/>
  <c r="C451" i="169"/>
  <c r="C1093" i="169"/>
  <c r="C1200" i="169"/>
  <c r="AB22" i="169"/>
  <c r="C986" i="169"/>
  <c r="E1200" i="169"/>
  <c r="AB326" i="170"/>
  <c r="Z34" i="172"/>
  <c r="E34" i="172" s="1"/>
  <c r="N27" i="176"/>
  <c r="Y54" i="174"/>
  <c r="D54" i="174" s="1"/>
  <c r="Y54" i="173"/>
  <c r="D54" i="173" s="1"/>
  <c r="AA48" i="162"/>
  <c r="Y48" i="162"/>
  <c r="D48" i="162" s="1"/>
  <c r="X48" i="162"/>
  <c r="C48" i="162" s="1"/>
  <c r="E986" i="169"/>
  <c r="B1095" i="169"/>
  <c r="E1414" i="169"/>
  <c r="B1845" i="169"/>
  <c r="C452" i="169"/>
  <c r="B1416" i="169"/>
  <c r="B1737" i="169"/>
  <c r="E558" i="169"/>
  <c r="B453" i="169"/>
  <c r="E1628" i="169"/>
  <c r="E665" i="169"/>
  <c r="B881" i="169"/>
  <c r="B667" i="169"/>
  <c r="E879" i="169"/>
  <c r="B1202" i="169"/>
  <c r="B1630" i="169"/>
  <c r="B560" i="169"/>
  <c r="B1523" i="169"/>
  <c r="B988" i="169"/>
  <c r="B1309" i="169"/>
  <c r="B346" i="169"/>
  <c r="B774" i="169"/>
  <c r="Z327" i="170"/>
  <c r="W327" i="170"/>
  <c r="B132" i="169"/>
  <c r="C604" i="170"/>
  <c r="E549" i="170"/>
  <c r="C31" i="170"/>
  <c r="T550" i="170"/>
  <c r="S550" i="170"/>
  <c r="AC550" i="170"/>
  <c r="X550" i="170"/>
  <c r="Y550" i="170"/>
  <c r="B606" i="170"/>
  <c r="T605" i="170"/>
  <c r="S605" i="170"/>
  <c r="AC605" i="170"/>
  <c r="X605" i="170"/>
  <c r="Y605" i="170"/>
  <c r="E604" i="170"/>
  <c r="C29" i="170"/>
  <c r="E29" i="170"/>
  <c r="C549" i="170"/>
  <c r="C438" i="170"/>
  <c r="E326" i="170"/>
  <c r="B551" i="170"/>
  <c r="E438" i="170"/>
  <c r="B164" i="170"/>
  <c r="C326" i="170"/>
  <c r="AC32" i="170"/>
  <c r="B440" i="170"/>
  <c r="X439" i="170"/>
  <c r="T439" i="170"/>
  <c r="S439" i="170"/>
  <c r="AC439" i="170"/>
  <c r="Y439" i="170"/>
  <c r="B188" i="170"/>
  <c r="B187" i="170"/>
  <c r="X327" i="170"/>
  <c r="T327" i="170"/>
  <c r="S327" i="170"/>
  <c r="AC327" i="170"/>
  <c r="Y327" i="170"/>
  <c r="B328" i="170"/>
  <c r="AA328" i="170" s="1"/>
  <c r="C173" i="170"/>
  <c r="C161" i="170"/>
  <c r="T181" i="170"/>
  <c r="S181" i="170"/>
  <c r="T174" i="170"/>
  <c r="S174" i="170"/>
  <c r="T162" i="170"/>
  <c r="S162" i="170"/>
  <c r="E173" i="170"/>
  <c r="X181" i="170"/>
  <c r="AC181" i="170"/>
  <c r="Y181" i="170"/>
  <c r="X174" i="170"/>
  <c r="AC174" i="170"/>
  <c r="Y174" i="170"/>
  <c r="E161" i="170"/>
  <c r="X162" i="170"/>
  <c r="Y162" i="170"/>
  <c r="AC162" i="170"/>
  <c r="C121" i="170"/>
  <c r="E121" i="170"/>
  <c r="X32" i="170"/>
  <c r="Y32" i="170"/>
  <c r="E31" i="170"/>
  <c r="U23" i="169"/>
  <c r="Y23" i="169"/>
  <c r="Z23" i="169"/>
  <c r="W23" i="169"/>
  <c r="E22" i="169"/>
  <c r="B33" i="170"/>
  <c r="T32" i="170"/>
  <c r="S32" i="170"/>
  <c r="I25" i="169"/>
  <c r="AC24" i="169"/>
  <c r="T23" i="169"/>
  <c r="X34" i="162"/>
  <c r="C34" i="162" s="1"/>
  <c r="D33" i="162"/>
  <c r="AA96" i="172" a="1"/>
  <c r="Y55" i="173" a="1"/>
  <c r="Y55" i="174" a="1"/>
  <c r="H15" i="176" a="1"/>
  <c r="Y49" i="162" a="1"/>
  <c r="X35" i="162" a="1"/>
  <c r="X96" i="172" a="1"/>
  <c r="Z35" i="172" a="1"/>
  <c r="N28" i="176" a="1"/>
  <c r="AA36" i="172" a="1"/>
  <c r="X36" i="172" a="1"/>
  <c r="U1845" i="169" l="1"/>
  <c r="T1845" i="169"/>
  <c r="Y1845" i="169"/>
  <c r="AA1845" i="169"/>
  <c r="AC1845" i="169" s="1"/>
  <c r="Z1845" i="169"/>
  <c r="X1845" i="169"/>
  <c r="W1845" i="169"/>
  <c r="C773" i="169"/>
  <c r="AB666" i="169"/>
  <c r="AB1844" i="169"/>
  <c r="AB345" i="169"/>
  <c r="AB238" i="169"/>
  <c r="AB1308" i="169"/>
  <c r="Z1309" i="169"/>
  <c r="Y1309" i="169"/>
  <c r="X1309" i="169"/>
  <c r="W1309" i="169"/>
  <c r="U1309" i="169"/>
  <c r="T1309" i="169"/>
  <c r="AA1309" i="169"/>
  <c r="AC1309" i="169" s="1"/>
  <c r="X988" i="169"/>
  <c r="T988" i="169"/>
  <c r="AA988" i="169"/>
  <c r="AC988" i="169" s="1"/>
  <c r="Z988" i="169"/>
  <c r="Y988" i="169"/>
  <c r="W988" i="169"/>
  <c r="U988" i="169"/>
  <c r="X1523" i="169"/>
  <c r="W1523" i="169"/>
  <c r="AB1523" i="169" s="1"/>
  <c r="U1523" i="169"/>
  <c r="T1523" i="169"/>
  <c r="AA1523" i="169"/>
  <c r="AC1523" i="169" s="1"/>
  <c r="Z1523" i="169"/>
  <c r="Y1523" i="169"/>
  <c r="AB1629" i="169"/>
  <c r="AB1201" i="169"/>
  <c r="E1201" i="169" s="1"/>
  <c r="W881" i="169"/>
  <c r="AB881" i="169" s="1"/>
  <c r="U881" i="169"/>
  <c r="T881" i="169"/>
  <c r="AA881" i="169"/>
  <c r="AC881" i="169" s="1"/>
  <c r="Z881" i="169"/>
  <c r="X881" i="169"/>
  <c r="Y881" i="169"/>
  <c r="W1095" i="169"/>
  <c r="U1095" i="169"/>
  <c r="T1095" i="169"/>
  <c r="AA1095" i="169"/>
  <c r="AC1095" i="169" s="1"/>
  <c r="Z1095" i="169"/>
  <c r="Y1095" i="169"/>
  <c r="X1095" i="169"/>
  <c r="AB1736" i="169"/>
  <c r="AB987" i="169"/>
  <c r="E987" i="169" s="1"/>
  <c r="AB1094" i="169"/>
  <c r="Z1630" i="169"/>
  <c r="Y1630" i="169"/>
  <c r="X1630" i="169"/>
  <c r="W1630" i="169"/>
  <c r="U1630" i="169"/>
  <c r="T1630" i="169"/>
  <c r="AA1630" i="169"/>
  <c r="AC1630" i="169" s="1"/>
  <c r="AB1415" i="169"/>
  <c r="E1415" i="169" s="1"/>
  <c r="W1202" i="169"/>
  <c r="U1202" i="169"/>
  <c r="T1202" i="169"/>
  <c r="C1202" i="169" s="1"/>
  <c r="AA1202" i="169"/>
  <c r="AC1202" i="169" s="1"/>
  <c r="Z1202" i="169"/>
  <c r="Y1202" i="169"/>
  <c r="X1202" i="169"/>
  <c r="U1737" i="169"/>
  <c r="T1737" i="169"/>
  <c r="AA1737" i="169"/>
  <c r="AC1737" i="169" s="1"/>
  <c r="Z1737" i="169"/>
  <c r="Y1737" i="169"/>
  <c r="X1737" i="169"/>
  <c r="W1737" i="169"/>
  <c r="Z1416" i="169"/>
  <c r="Y1416" i="169"/>
  <c r="X1416" i="169"/>
  <c r="T1416" i="169"/>
  <c r="U1416" i="169"/>
  <c r="AA1416" i="169"/>
  <c r="AC1416" i="169" s="1"/>
  <c r="W1416" i="169"/>
  <c r="AB1522" i="169"/>
  <c r="AB880" i="169"/>
  <c r="E880" i="169" s="1"/>
  <c r="Z667" i="169"/>
  <c r="Y667" i="169"/>
  <c r="X667" i="169"/>
  <c r="W667" i="169"/>
  <c r="U667" i="169"/>
  <c r="AA667" i="169"/>
  <c r="AC667" i="169" s="1"/>
  <c r="T667" i="169"/>
  <c r="AB773" i="169"/>
  <c r="E773" i="169" s="1"/>
  <c r="AB452" i="169"/>
  <c r="AB559" i="169"/>
  <c r="X560" i="169"/>
  <c r="W560" i="169"/>
  <c r="U560" i="169"/>
  <c r="T560" i="169"/>
  <c r="AA560" i="169"/>
  <c r="AC560" i="169" s="1"/>
  <c r="Z560" i="169"/>
  <c r="Y560" i="169"/>
  <c r="AA774" i="169"/>
  <c r="AC774" i="169" s="1"/>
  <c r="Y774" i="169"/>
  <c r="W774" i="169"/>
  <c r="U774" i="169"/>
  <c r="T774" i="169"/>
  <c r="Z774" i="169"/>
  <c r="X774" i="169"/>
  <c r="AA453" i="169"/>
  <c r="AC453" i="169" s="1"/>
  <c r="Y453" i="169"/>
  <c r="X453" i="169"/>
  <c r="W453" i="169"/>
  <c r="U453" i="169"/>
  <c r="T453" i="169"/>
  <c r="Z453" i="169"/>
  <c r="C1844" i="169"/>
  <c r="Z239" i="169"/>
  <c r="Y239" i="169"/>
  <c r="X239" i="169"/>
  <c r="W239" i="169"/>
  <c r="U239" i="169"/>
  <c r="T239" i="169"/>
  <c r="AA239" i="169"/>
  <c r="AC239" i="169" s="1"/>
  <c r="E1629" i="169"/>
  <c r="Y346" i="169"/>
  <c r="X346" i="169"/>
  <c r="T346" i="169"/>
  <c r="AA346" i="169"/>
  <c r="AC346" i="169" s="1"/>
  <c r="Z346" i="169"/>
  <c r="W346" i="169"/>
  <c r="U346" i="169"/>
  <c r="E559" i="169"/>
  <c r="C1736" i="169"/>
  <c r="C666" i="169"/>
  <c r="C1629" i="169"/>
  <c r="C987" i="169"/>
  <c r="AB131" i="169"/>
  <c r="AA132" i="169"/>
  <c r="AC132" i="169" s="1"/>
  <c r="T132" i="169"/>
  <c r="U132" i="169"/>
  <c r="W132" i="169"/>
  <c r="X132" i="169"/>
  <c r="Y132" i="169"/>
  <c r="Z132" i="169"/>
  <c r="X96" i="172"/>
  <c r="C96" i="172" s="1"/>
  <c r="X36" i="172"/>
  <c r="C36" i="172" s="1"/>
  <c r="H15" i="176"/>
  <c r="AA96" i="172"/>
  <c r="AA36" i="172"/>
  <c r="C23" i="169"/>
  <c r="C880" i="169"/>
  <c r="E1736" i="169"/>
  <c r="B240" i="169"/>
  <c r="C1201" i="169"/>
  <c r="B25" i="169"/>
  <c r="AA25" i="169" s="1"/>
  <c r="E1844" i="169"/>
  <c r="C1094" i="169"/>
  <c r="C1308" i="169"/>
  <c r="C1522" i="169"/>
  <c r="AB23" i="169"/>
  <c r="E666" i="169"/>
  <c r="C559" i="169"/>
  <c r="C1415" i="169"/>
  <c r="E1094" i="169"/>
  <c r="AB327" i="170"/>
  <c r="Z35" i="172"/>
  <c r="E35" i="172" s="1"/>
  <c r="N28" i="176"/>
  <c r="Y55" i="174"/>
  <c r="D55" i="174" s="1"/>
  <c r="Y55" i="173"/>
  <c r="D55" i="173" s="1"/>
  <c r="Y49" i="162"/>
  <c r="D49" i="162" s="1"/>
  <c r="C560" i="169"/>
  <c r="B1631" i="169"/>
  <c r="B668" i="169"/>
  <c r="B1846" i="169"/>
  <c r="B561" i="169"/>
  <c r="B989" i="169"/>
  <c r="B1738" i="169"/>
  <c r="B775" i="169"/>
  <c r="B882" i="169"/>
  <c r="E1522" i="169"/>
  <c r="B1310" i="169"/>
  <c r="B1417" i="169"/>
  <c r="B454" i="169"/>
  <c r="B347" i="169"/>
  <c r="B1524" i="169"/>
  <c r="B1203" i="169"/>
  <c r="E452" i="169"/>
  <c r="E1308" i="169"/>
  <c r="B1096" i="169"/>
  <c r="W328" i="170"/>
  <c r="Z328" i="170"/>
  <c r="B133" i="169"/>
  <c r="X24" i="169"/>
  <c r="C605" i="170"/>
  <c r="B607" i="170"/>
  <c r="T551" i="170"/>
  <c r="S551" i="170"/>
  <c r="AC551" i="170"/>
  <c r="Y551" i="170"/>
  <c r="X551" i="170"/>
  <c r="E605" i="170"/>
  <c r="S606" i="170"/>
  <c r="AC606" i="170"/>
  <c r="T606" i="170"/>
  <c r="X606" i="170"/>
  <c r="Y606" i="170"/>
  <c r="E550" i="170"/>
  <c r="C32" i="170"/>
  <c r="C550" i="170"/>
  <c r="B552" i="170"/>
  <c r="E439" i="170"/>
  <c r="C327" i="170"/>
  <c r="C162" i="170"/>
  <c r="B441" i="170"/>
  <c r="S440" i="170"/>
  <c r="AC440" i="170"/>
  <c r="T440" i="170"/>
  <c r="Y440" i="170"/>
  <c r="X440" i="170"/>
  <c r="AC33" i="170"/>
  <c r="C174" i="170"/>
  <c r="C439" i="170"/>
  <c r="B165" i="170"/>
  <c r="B329" i="170"/>
  <c r="AA329" i="170" s="1"/>
  <c r="E327" i="170"/>
  <c r="S328" i="170"/>
  <c r="T328" i="170"/>
  <c r="AC328" i="170"/>
  <c r="Y328" i="170"/>
  <c r="X328" i="170"/>
  <c r="C181" i="170"/>
  <c r="T186" i="170"/>
  <c r="S186" i="170"/>
  <c r="T182" i="170"/>
  <c r="S182" i="170"/>
  <c r="T175" i="170"/>
  <c r="S175" i="170"/>
  <c r="T163" i="170"/>
  <c r="S163" i="170"/>
  <c r="X186" i="170"/>
  <c r="AC186" i="170"/>
  <c r="Y186" i="170"/>
  <c r="E181" i="170"/>
  <c r="X182" i="170"/>
  <c r="AC182" i="170"/>
  <c r="Y182" i="170"/>
  <c r="E162" i="170"/>
  <c r="X175" i="170"/>
  <c r="AC175" i="170"/>
  <c r="Y175" i="170"/>
  <c r="E174" i="170"/>
  <c r="X163" i="170"/>
  <c r="Y163" i="170"/>
  <c r="AC163" i="170"/>
  <c r="Y33" i="170"/>
  <c r="X33" i="170"/>
  <c r="E32" i="170"/>
  <c r="U24" i="169"/>
  <c r="Y24" i="169"/>
  <c r="Z24" i="169"/>
  <c r="W24" i="169"/>
  <c r="E23" i="169"/>
  <c r="B34" i="170"/>
  <c r="S33" i="170"/>
  <c r="T33" i="170"/>
  <c r="I26" i="169"/>
  <c r="X25" i="169"/>
  <c r="AC25" i="169"/>
  <c r="T24" i="169"/>
  <c r="X35" i="162"/>
  <c r="C35" i="162" s="1"/>
  <c r="D34" i="162"/>
  <c r="X37" i="172" a="1"/>
  <c r="AA37" i="172" a="1"/>
  <c r="Y56" i="173" a="1"/>
  <c r="H16" i="176" a="1"/>
  <c r="Z96" i="172" a="1"/>
  <c r="I12" i="176" a="1"/>
  <c r="Y50" i="162" a="1"/>
  <c r="X36" i="162" a="1"/>
  <c r="Y56" i="174" a="1"/>
  <c r="Z37" i="172" a="1"/>
  <c r="Z36" i="172" a="1"/>
  <c r="X37" i="172" l="1"/>
  <c r="C37" i="172" s="1"/>
  <c r="U1846" i="169"/>
  <c r="T1846" i="169"/>
  <c r="Y1846" i="169"/>
  <c r="AA1846" i="169"/>
  <c r="AC1846" i="169" s="1"/>
  <c r="Z1846" i="169"/>
  <c r="X1846" i="169"/>
  <c r="W1846" i="169"/>
  <c r="AB1845" i="169"/>
  <c r="C1095" i="169"/>
  <c r="AB1095" i="169"/>
  <c r="X989" i="169"/>
  <c r="T989" i="169"/>
  <c r="AA989" i="169"/>
  <c r="AC989" i="169" s="1"/>
  <c r="Z989" i="169"/>
  <c r="Y989" i="169"/>
  <c r="W989" i="169"/>
  <c r="U989" i="169"/>
  <c r="AB1737" i="169"/>
  <c r="E1737" i="169" s="1"/>
  <c r="U1738" i="169"/>
  <c r="T1738" i="169"/>
  <c r="AA1738" i="169"/>
  <c r="AC1738" i="169" s="1"/>
  <c r="Z1738" i="169"/>
  <c r="Y1738" i="169"/>
  <c r="X1738" i="169"/>
  <c r="W1738" i="169"/>
  <c r="AB1416" i="169"/>
  <c r="E1416" i="169" s="1"/>
  <c r="AB988" i="169"/>
  <c r="Z1417" i="169"/>
  <c r="Y1417" i="169"/>
  <c r="X1417" i="169"/>
  <c r="U1417" i="169"/>
  <c r="T1417" i="169"/>
  <c r="W1417" i="169"/>
  <c r="AA1417" i="169"/>
  <c r="AC1417" i="169" s="1"/>
  <c r="AB1630" i="169"/>
  <c r="AB1309" i="169"/>
  <c r="W882" i="169"/>
  <c r="U882" i="169"/>
  <c r="T882" i="169"/>
  <c r="X882" i="169"/>
  <c r="AA882" i="169"/>
  <c r="AC882" i="169" s="1"/>
  <c r="Z882" i="169"/>
  <c r="Y882" i="169"/>
  <c r="W1096" i="169"/>
  <c r="U1096" i="169"/>
  <c r="T1096" i="169"/>
  <c r="AA1096" i="169"/>
  <c r="AC1096" i="169" s="1"/>
  <c r="Z1096" i="169"/>
  <c r="Y1096" i="169"/>
  <c r="X1096" i="169"/>
  <c r="Y1310" i="169"/>
  <c r="X1310" i="169"/>
  <c r="W1310" i="169"/>
  <c r="U1310" i="169"/>
  <c r="T1310" i="169"/>
  <c r="AA1310" i="169"/>
  <c r="AC1310" i="169" s="1"/>
  <c r="Z1310" i="169"/>
  <c r="X1524" i="169"/>
  <c r="W1524" i="169"/>
  <c r="U1524" i="169"/>
  <c r="T1524" i="169"/>
  <c r="AA1524" i="169"/>
  <c r="AC1524" i="169" s="1"/>
  <c r="Z1524" i="169"/>
  <c r="Y1524" i="169"/>
  <c r="AA1631" i="169"/>
  <c r="AC1631" i="169" s="1"/>
  <c r="Z1631" i="169"/>
  <c r="Y1631" i="169"/>
  <c r="X1631" i="169"/>
  <c r="W1631" i="169"/>
  <c r="U1631" i="169"/>
  <c r="T1631" i="169"/>
  <c r="W1203" i="169"/>
  <c r="U1203" i="169"/>
  <c r="T1203" i="169"/>
  <c r="AA1203" i="169"/>
  <c r="AC1203" i="169" s="1"/>
  <c r="Z1203" i="169"/>
  <c r="Y1203" i="169"/>
  <c r="X1203" i="169"/>
  <c r="AB1202" i="169"/>
  <c r="AA775" i="169"/>
  <c r="AC775" i="169" s="1"/>
  <c r="Y775" i="169"/>
  <c r="W775" i="169"/>
  <c r="Z775" i="169"/>
  <c r="T775" i="169"/>
  <c r="X775" i="169"/>
  <c r="U775" i="169"/>
  <c r="Z454" i="169"/>
  <c r="X454" i="169"/>
  <c r="W454" i="169"/>
  <c r="U454" i="169"/>
  <c r="T454" i="169"/>
  <c r="AA454" i="169"/>
  <c r="AC454" i="169" s="1"/>
  <c r="Y454" i="169"/>
  <c r="W561" i="169"/>
  <c r="U561" i="169"/>
  <c r="C561" i="169" s="1"/>
  <c r="T561" i="169"/>
  <c r="AA561" i="169"/>
  <c r="AC561" i="169" s="1"/>
  <c r="Z561" i="169"/>
  <c r="Y561" i="169"/>
  <c r="X561" i="169"/>
  <c r="AB453" i="169"/>
  <c r="E453" i="169" s="1"/>
  <c r="AB774" i="169"/>
  <c r="AB560" i="169"/>
  <c r="E560" i="169" s="1"/>
  <c r="AB667" i="169"/>
  <c r="C988" i="169"/>
  <c r="Z668" i="169"/>
  <c r="Y668" i="169"/>
  <c r="X668" i="169"/>
  <c r="W668" i="169"/>
  <c r="AB668" i="169" s="1"/>
  <c r="U668" i="169"/>
  <c r="AA668" i="169"/>
  <c r="AC668" i="169" s="1"/>
  <c r="T668" i="169"/>
  <c r="AB346" i="169"/>
  <c r="Y347" i="169"/>
  <c r="X347" i="169"/>
  <c r="T347" i="169"/>
  <c r="AA347" i="169"/>
  <c r="AC347" i="169" s="1"/>
  <c r="Z347" i="169"/>
  <c r="W347" i="169"/>
  <c r="U347" i="169"/>
  <c r="C774" i="169"/>
  <c r="AB239" i="169"/>
  <c r="C667" i="169"/>
  <c r="C1309" i="169"/>
  <c r="Z240" i="169"/>
  <c r="Y240" i="169"/>
  <c r="X240" i="169"/>
  <c r="W240" i="169"/>
  <c r="U240" i="169"/>
  <c r="T240" i="169"/>
  <c r="AA240" i="169"/>
  <c r="AC240" i="169" s="1"/>
  <c r="C881" i="169"/>
  <c r="C453" i="169"/>
  <c r="E1309" i="169"/>
  <c r="C1630" i="169"/>
  <c r="AB132" i="169"/>
  <c r="AA133" i="169"/>
  <c r="AC133" i="169" s="1"/>
  <c r="T133" i="169"/>
  <c r="U133" i="169"/>
  <c r="W133" i="169"/>
  <c r="X133" i="169"/>
  <c r="Y133" i="169"/>
  <c r="Z133" i="169"/>
  <c r="H16" i="176"/>
  <c r="I12" i="176"/>
  <c r="AA37" i="172"/>
  <c r="C1416" i="169"/>
  <c r="E1095" i="169"/>
  <c r="C1737" i="169"/>
  <c r="C1845" i="169"/>
  <c r="B241" i="169"/>
  <c r="E988" i="169"/>
  <c r="E1845" i="169"/>
  <c r="B26" i="169"/>
  <c r="AA26" i="169" s="1"/>
  <c r="AC26" i="169" s="1"/>
  <c r="C24" i="169"/>
  <c r="AB24" i="169"/>
  <c r="E24" i="169" s="1"/>
  <c r="C1523" i="169"/>
  <c r="AB328" i="170"/>
  <c r="Z96" i="172"/>
  <c r="E96" i="172" s="1"/>
  <c r="Z36" i="172"/>
  <c r="E36" i="172" s="1"/>
  <c r="Z37" i="172"/>
  <c r="E37" i="172" s="1"/>
  <c r="Y56" i="174"/>
  <c r="D56" i="174" s="1"/>
  <c r="Y56" i="173"/>
  <c r="D56" i="173" s="1"/>
  <c r="Y50" i="162"/>
  <c r="D50" i="162" s="1"/>
  <c r="B455" i="169"/>
  <c r="B1632" i="169"/>
  <c r="B1097" i="169"/>
  <c r="B1525" i="169"/>
  <c r="E1202" i="169"/>
  <c r="C1310" i="169"/>
  <c r="B990" i="169"/>
  <c r="B348" i="169"/>
  <c r="B883" i="169"/>
  <c r="B669" i="169"/>
  <c r="B1311" i="169"/>
  <c r="B1739" i="169"/>
  <c r="E667" i="169"/>
  <c r="B1418" i="169"/>
  <c r="E881" i="169"/>
  <c r="E1630" i="169"/>
  <c r="B562" i="169"/>
  <c r="B776" i="169"/>
  <c r="E1523" i="169"/>
  <c r="B1204" i="169"/>
  <c r="C454" i="169"/>
  <c r="B1847" i="169"/>
  <c r="Z329" i="170"/>
  <c r="W329" i="170"/>
  <c r="B134" i="169"/>
  <c r="C606" i="170"/>
  <c r="E551" i="170"/>
  <c r="E606" i="170"/>
  <c r="T552" i="170"/>
  <c r="S552" i="170"/>
  <c r="AC552" i="170"/>
  <c r="X552" i="170"/>
  <c r="Y552" i="170"/>
  <c r="B608" i="170"/>
  <c r="Y607" i="170"/>
  <c r="S607" i="170"/>
  <c r="T607" i="170"/>
  <c r="AC607" i="170"/>
  <c r="X607" i="170"/>
  <c r="C33" i="170"/>
  <c r="C163" i="170"/>
  <c r="C551" i="170"/>
  <c r="B553" i="170"/>
  <c r="C440" i="170"/>
  <c r="E328" i="170"/>
  <c r="AC34" i="170"/>
  <c r="C186" i="170"/>
  <c r="B442" i="170"/>
  <c r="E440" i="170"/>
  <c r="C175" i="170"/>
  <c r="S441" i="170"/>
  <c r="X441" i="170"/>
  <c r="T441" i="170"/>
  <c r="AC441" i="170"/>
  <c r="Y441" i="170"/>
  <c r="B166" i="170"/>
  <c r="C328" i="170"/>
  <c r="T329" i="170"/>
  <c r="S329" i="170"/>
  <c r="AC329" i="170"/>
  <c r="Y329" i="170"/>
  <c r="X329" i="170"/>
  <c r="B330" i="170"/>
  <c r="AA330" i="170" s="1"/>
  <c r="C182" i="170"/>
  <c r="E186" i="170"/>
  <c r="T187" i="170"/>
  <c r="S187" i="170"/>
  <c r="T183" i="170"/>
  <c r="S183" i="170"/>
  <c r="T164" i="170"/>
  <c r="S164" i="170"/>
  <c r="AC187" i="170"/>
  <c r="Y187" i="170"/>
  <c r="X187" i="170"/>
  <c r="E182" i="170"/>
  <c r="E175" i="170"/>
  <c r="X183" i="170"/>
  <c r="AC183" i="170"/>
  <c r="Y183" i="170"/>
  <c r="E163" i="170"/>
  <c r="X164" i="170"/>
  <c r="Y164" i="170"/>
  <c r="AC164" i="170"/>
  <c r="Y34" i="170"/>
  <c r="X34" i="170"/>
  <c r="E33" i="170"/>
  <c r="U25" i="169"/>
  <c r="Y25" i="169"/>
  <c r="Z25" i="169"/>
  <c r="W25" i="169"/>
  <c r="T34" i="170"/>
  <c r="S34" i="170"/>
  <c r="B35" i="170"/>
  <c r="T25" i="169"/>
  <c r="I27" i="169"/>
  <c r="X36" i="162"/>
  <c r="C36" i="162" s="1"/>
  <c r="D35" i="162"/>
  <c r="B2" i="64"/>
  <c r="X38" i="172" a="1"/>
  <c r="Y57" i="174" a="1"/>
  <c r="Y57" i="173" a="1"/>
  <c r="Y51" i="162" a="1"/>
  <c r="H17" i="176" a="1"/>
  <c r="AA38" i="172" a="1"/>
  <c r="AB1846" i="169" l="1"/>
  <c r="U1847" i="169"/>
  <c r="T1847" i="169"/>
  <c r="Y1847" i="169"/>
  <c r="AA1847" i="169"/>
  <c r="AC1847" i="169" s="1"/>
  <c r="Z1847" i="169"/>
  <c r="X1847" i="169"/>
  <c r="W1847" i="169"/>
  <c r="AB1847" i="169" s="1"/>
  <c r="AB25" i="169"/>
  <c r="AB1203" i="169"/>
  <c r="AB989" i="169"/>
  <c r="AA1632" i="169"/>
  <c r="AC1632" i="169" s="1"/>
  <c r="Z1632" i="169"/>
  <c r="Y1632" i="169"/>
  <c r="X1632" i="169"/>
  <c r="W1632" i="169"/>
  <c r="AB1632" i="169" s="1"/>
  <c r="U1632" i="169"/>
  <c r="T1632" i="169"/>
  <c r="AB1417" i="169"/>
  <c r="E1417" i="169" s="1"/>
  <c r="AB1738" i="169"/>
  <c r="E1738" i="169" s="1"/>
  <c r="W1097" i="169"/>
  <c r="AA1097" i="169"/>
  <c r="AC1097" i="169" s="1"/>
  <c r="Y1097" i="169"/>
  <c r="X1097" i="169"/>
  <c r="U1097" i="169"/>
  <c r="T1097" i="169"/>
  <c r="Z1097" i="169"/>
  <c r="X990" i="169"/>
  <c r="T990" i="169"/>
  <c r="AA990" i="169"/>
  <c r="AC990" i="169" s="1"/>
  <c r="Y990" i="169"/>
  <c r="W990" i="169"/>
  <c r="U990" i="169"/>
  <c r="Z990" i="169"/>
  <c r="W883" i="169"/>
  <c r="U883" i="169"/>
  <c r="T883" i="169"/>
  <c r="AA883" i="169"/>
  <c r="AC883" i="169" s="1"/>
  <c r="Z883" i="169"/>
  <c r="X883" i="169"/>
  <c r="Y883" i="169"/>
  <c r="Z1418" i="169"/>
  <c r="Y1418" i="169"/>
  <c r="X1418" i="169"/>
  <c r="U1418" i="169"/>
  <c r="T1418" i="169"/>
  <c r="AA1418" i="169"/>
  <c r="AC1418" i="169" s="1"/>
  <c r="W1418" i="169"/>
  <c r="AB1631" i="169"/>
  <c r="E1631" i="169" s="1"/>
  <c r="AB1310" i="169"/>
  <c r="E1310" i="169" s="1"/>
  <c r="AB882" i="169"/>
  <c r="E882" i="169" s="1"/>
  <c r="Y1311" i="169"/>
  <c r="X1311" i="169"/>
  <c r="W1311" i="169"/>
  <c r="U1311" i="169"/>
  <c r="T1311" i="169"/>
  <c r="AA1311" i="169"/>
  <c r="AC1311" i="169" s="1"/>
  <c r="Z1311" i="169"/>
  <c r="AB1096" i="169"/>
  <c r="E1096" i="169" s="1"/>
  <c r="W1204" i="169"/>
  <c r="U1204" i="169"/>
  <c r="T1204" i="169"/>
  <c r="AA1204" i="169"/>
  <c r="AC1204" i="169" s="1"/>
  <c r="Z1204" i="169"/>
  <c r="Y1204" i="169"/>
  <c r="X1204" i="169"/>
  <c r="U1739" i="169"/>
  <c r="T1739" i="169"/>
  <c r="AA1739" i="169"/>
  <c r="AC1739" i="169" s="1"/>
  <c r="Z1739" i="169"/>
  <c r="Y1739" i="169"/>
  <c r="X1739" i="169"/>
  <c r="W1739" i="169"/>
  <c r="X1525" i="169"/>
  <c r="W1525" i="169"/>
  <c r="U1525" i="169"/>
  <c r="T1525" i="169"/>
  <c r="AA1525" i="169"/>
  <c r="AC1525" i="169" s="1"/>
  <c r="Z1525" i="169"/>
  <c r="Y1525" i="169"/>
  <c r="AB1524" i="169"/>
  <c r="U562" i="169"/>
  <c r="T562" i="169"/>
  <c r="AA562" i="169"/>
  <c r="AC562" i="169" s="1"/>
  <c r="Z562" i="169"/>
  <c r="Y562" i="169"/>
  <c r="X562" i="169"/>
  <c r="W562" i="169"/>
  <c r="AB561" i="169"/>
  <c r="E561" i="169" s="1"/>
  <c r="Z669" i="169"/>
  <c r="Y669" i="169"/>
  <c r="X669" i="169"/>
  <c r="W669" i="169"/>
  <c r="U669" i="169"/>
  <c r="AA669" i="169"/>
  <c r="AC669" i="169" s="1"/>
  <c r="T669" i="169"/>
  <c r="C669" i="169" s="1"/>
  <c r="Y455" i="169"/>
  <c r="W455" i="169"/>
  <c r="U455" i="169"/>
  <c r="T455" i="169"/>
  <c r="AA455" i="169"/>
  <c r="AC455" i="169" s="1"/>
  <c r="Z455" i="169"/>
  <c r="X455" i="169"/>
  <c r="AB775" i="169"/>
  <c r="E775" i="169" s="1"/>
  <c r="AA776" i="169"/>
  <c r="AC776" i="169" s="1"/>
  <c r="Y776" i="169"/>
  <c r="W776" i="169"/>
  <c r="Z776" i="169"/>
  <c r="X776" i="169"/>
  <c r="U776" i="169"/>
  <c r="T776" i="169"/>
  <c r="AB454" i="169"/>
  <c r="E454" i="169" s="1"/>
  <c r="X38" i="172"/>
  <c r="C38" i="172" s="1"/>
  <c r="Y348" i="169"/>
  <c r="X348" i="169"/>
  <c r="T348" i="169"/>
  <c r="AA348" i="169"/>
  <c r="AC348" i="169" s="1"/>
  <c r="Z348" i="169"/>
  <c r="W348" i="169"/>
  <c r="U348" i="169"/>
  <c r="Z241" i="169"/>
  <c r="Y241" i="169"/>
  <c r="X241" i="169"/>
  <c r="W241" i="169"/>
  <c r="U241" i="169"/>
  <c r="T241" i="169"/>
  <c r="AA241" i="169"/>
  <c r="AC241" i="169" s="1"/>
  <c r="AB347" i="169"/>
  <c r="C668" i="169"/>
  <c r="AB240" i="169"/>
  <c r="C1096" i="169"/>
  <c r="C1738" i="169"/>
  <c r="C1846" i="169"/>
  <c r="AB133" i="169"/>
  <c r="Z134" i="169"/>
  <c r="AA134" i="169"/>
  <c r="AC134" i="169" s="1"/>
  <c r="T134" i="169"/>
  <c r="X134" i="169"/>
  <c r="Y134" i="169"/>
  <c r="U134" i="169"/>
  <c r="W134" i="169"/>
  <c r="H17" i="176"/>
  <c r="AA38" i="172"/>
  <c r="E989" i="169"/>
  <c r="B242" i="169"/>
  <c r="X26" i="169"/>
  <c r="B27" i="169"/>
  <c r="AA27" i="169" s="1"/>
  <c r="C1417" i="169"/>
  <c r="C775" i="169"/>
  <c r="C25" i="169"/>
  <c r="E1203" i="169"/>
  <c r="C1524" i="169"/>
  <c r="E774" i="169"/>
  <c r="C1631" i="169"/>
  <c r="C1203" i="169"/>
  <c r="E668" i="169"/>
  <c r="C989" i="169"/>
  <c r="C882" i="169"/>
  <c r="AB329" i="170"/>
  <c r="Y57" i="174"/>
  <c r="D57" i="174" s="1"/>
  <c r="Y57" i="173"/>
  <c r="D57" i="173" s="1"/>
  <c r="Y51" i="162"/>
  <c r="D51" i="162" s="1"/>
  <c r="B563" i="169"/>
  <c r="B1740" i="169"/>
  <c r="B670" i="169"/>
  <c r="B1098" i="169"/>
  <c r="C776" i="169"/>
  <c r="B777" i="169"/>
  <c r="B884" i="169"/>
  <c r="B1633" i="169"/>
  <c r="B1312" i="169"/>
  <c r="B991" i="169"/>
  <c r="B1848" i="169"/>
  <c r="B1419" i="169"/>
  <c r="B1205" i="169"/>
  <c r="E1846" i="169"/>
  <c r="B1526" i="169"/>
  <c r="B349" i="169"/>
  <c r="C1204" i="169"/>
  <c r="E1524" i="169"/>
  <c r="B456" i="169"/>
  <c r="Z330" i="170"/>
  <c r="W330" i="170"/>
  <c r="B135" i="169"/>
  <c r="C607" i="170"/>
  <c r="E552" i="170"/>
  <c r="E607" i="170"/>
  <c r="T608" i="170"/>
  <c r="S608" i="170"/>
  <c r="AC608" i="170"/>
  <c r="Y608" i="170"/>
  <c r="X608" i="170"/>
  <c r="B609" i="170"/>
  <c r="T553" i="170"/>
  <c r="S553" i="170"/>
  <c r="AC553" i="170"/>
  <c r="Y553" i="170"/>
  <c r="X553" i="170"/>
  <c r="C34" i="170"/>
  <c r="C552" i="170"/>
  <c r="B554" i="170"/>
  <c r="T442" i="170"/>
  <c r="S442" i="170"/>
  <c r="AC442" i="170"/>
  <c r="X442" i="170"/>
  <c r="Y442" i="170"/>
  <c r="B168" i="170"/>
  <c r="B167" i="170"/>
  <c r="C441" i="170"/>
  <c r="E441" i="170"/>
  <c r="AC35" i="170"/>
  <c r="B446" i="170"/>
  <c r="C329" i="170"/>
  <c r="B443" i="170"/>
  <c r="Y330" i="170"/>
  <c r="AC330" i="170"/>
  <c r="S330" i="170"/>
  <c r="T330" i="170"/>
  <c r="X330" i="170"/>
  <c r="B334" i="170"/>
  <c r="AA334" i="170" s="1"/>
  <c r="B331" i="170"/>
  <c r="AA331" i="170" s="1"/>
  <c r="E329" i="170"/>
  <c r="C187" i="170"/>
  <c r="C183" i="170"/>
  <c r="C164" i="170"/>
  <c r="T188" i="170"/>
  <c r="S188" i="170"/>
  <c r="T165" i="170"/>
  <c r="S165" i="170"/>
  <c r="E187" i="170"/>
  <c r="X188" i="170"/>
  <c r="AC188" i="170"/>
  <c r="Y188" i="170"/>
  <c r="E183" i="170"/>
  <c r="E164" i="170"/>
  <c r="AC165" i="170"/>
  <c r="X165" i="170"/>
  <c r="Y165" i="170"/>
  <c r="Y35" i="170"/>
  <c r="X35" i="170"/>
  <c r="E34" i="170"/>
  <c r="U26" i="169"/>
  <c r="Y26" i="169"/>
  <c r="Z26" i="169"/>
  <c r="W26" i="169"/>
  <c r="E25" i="169"/>
  <c r="T35" i="170"/>
  <c r="S35" i="170"/>
  <c r="B36" i="170"/>
  <c r="T26" i="169"/>
  <c r="C26" i="169" s="1"/>
  <c r="I28" i="169"/>
  <c r="X27" i="169"/>
  <c r="AC27" i="169"/>
  <c r="D36" i="162"/>
  <c r="AA52" i="162" a="1"/>
  <c r="Y52" i="162" a="1"/>
  <c r="Z38" i="172" a="1"/>
  <c r="H18" i="176" a="1"/>
  <c r="Y58" i="174" a="1"/>
  <c r="Y58" i="173" a="1"/>
  <c r="X52" i="162" a="1"/>
  <c r="U1848" i="169" l="1"/>
  <c r="T1848" i="169"/>
  <c r="Y1848" i="169"/>
  <c r="X1848" i="169"/>
  <c r="W1848" i="169"/>
  <c r="AA1848" i="169"/>
  <c r="AC1848" i="169" s="1"/>
  <c r="Z1848" i="169"/>
  <c r="AB134" i="169"/>
  <c r="C1525" i="169"/>
  <c r="AB1525" i="169"/>
  <c r="AB883" i="169"/>
  <c r="AB1739" i="169"/>
  <c r="AA1633" i="169"/>
  <c r="AC1633" i="169" s="1"/>
  <c r="Z1633" i="169"/>
  <c r="Y1633" i="169"/>
  <c r="X1633" i="169"/>
  <c r="W1633" i="169"/>
  <c r="U1633" i="169"/>
  <c r="T1633" i="169"/>
  <c r="W884" i="169"/>
  <c r="U884" i="169"/>
  <c r="T884" i="169"/>
  <c r="X884" i="169"/>
  <c r="AA884" i="169"/>
  <c r="AC884" i="169" s="1"/>
  <c r="Z884" i="169"/>
  <c r="Y884" i="169"/>
  <c r="W1205" i="169"/>
  <c r="U1205" i="169"/>
  <c r="T1205" i="169"/>
  <c r="AA1205" i="169"/>
  <c r="AC1205" i="169" s="1"/>
  <c r="Z1205" i="169"/>
  <c r="Y1205" i="169"/>
  <c r="X1205" i="169"/>
  <c r="Y1419" i="169"/>
  <c r="X1419" i="169"/>
  <c r="W1419" i="169"/>
  <c r="T1419" i="169"/>
  <c r="Z1419" i="169"/>
  <c r="U1419" i="169"/>
  <c r="AA1419" i="169"/>
  <c r="AC1419" i="169" s="1"/>
  <c r="AB1418" i="169"/>
  <c r="AB990" i="169"/>
  <c r="E990" i="169" s="1"/>
  <c r="X1526" i="169"/>
  <c r="W1526" i="169"/>
  <c r="U1526" i="169"/>
  <c r="T1526" i="169"/>
  <c r="AA1526" i="169"/>
  <c r="AC1526" i="169" s="1"/>
  <c r="Z1526" i="169"/>
  <c r="Y1526" i="169"/>
  <c r="AB1311" i="169"/>
  <c r="E1311" i="169" s="1"/>
  <c r="AB1097" i="169"/>
  <c r="W1098" i="169"/>
  <c r="AA1098" i="169"/>
  <c r="AC1098" i="169" s="1"/>
  <c r="Z1098" i="169"/>
  <c r="Y1098" i="169"/>
  <c r="X1098" i="169"/>
  <c r="U1098" i="169"/>
  <c r="T1098" i="169"/>
  <c r="X991" i="169"/>
  <c r="T991" i="169"/>
  <c r="AA991" i="169"/>
  <c r="AC991" i="169" s="1"/>
  <c r="W991" i="169"/>
  <c r="U991" i="169"/>
  <c r="Y991" i="169"/>
  <c r="Z991" i="169"/>
  <c r="Y1312" i="169"/>
  <c r="X1312" i="169"/>
  <c r="W1312" i="169"/>
  <c r="AB1312" i="169" s="1"/>
  <c r="U1312" i="169"/>
  <c r="T1312" i="169"/>
  <c r="AA1312" i="169"/>
  <c r="AC1312" i="169" s="1"/>
  <c r="Z1312" i="169"/>
  <c r="U1740" i="169"/>
  <c r="T1740" i="169"/>
  <c r="AA1740" i="169"/>
  <c r="AC1740" i="169" s="1"/>
  <c r="Z1740" i="169"/>
  <c r="Y1740" i="169"/>
  <c r="X1740" i="169"/>
  <c r="W1740" i="169"/>
  <c r="AB1204" i="169"/>
  <c r="Y670" i="169"/>
  <c r="X670" i="169"/>
  <c r="W670" i="169"/>
  <c r="U670" i="169"/>
  <c r="T670" i="169"/>
  <c r="AA670" i="169"/>
  <c r="AC670" i="169" s="1"/>
  <c r="Z670" i="169"/>
  <c r="AB562" i="169"/>
  <c r="T563" i="169"/>
  <c r="AA563" i="169"/>
  <c r="AC563" i="169" s="1"/>
  <c r="Z563" i="169"/>
  <c r="Y563" i="169"/>
  <c r="X563" i="169"/>
  <c r="W563" i="169"/>
  <c r="AB563" i="169" s="1"/>
  <c r="U563" i="169"/>
  <c r="AB669" i="169"/>
  <c r="AA777" i="169"/>
  <c r="AC777" i="169" s="1"/>
  <c r="Y777" i="169"/>
  <c r="W777" i="169"/>
  <c r="T777" i="169"/>
  <c r="Z777" i="169"/>
  <c r="X777" i="169"/>
  <c r="U777" i="169"/>
  <c r="AB776" i="169"/>
  <c r="Y456" i="169"/>
  <c r="W456" i="169"/>
  <c r="U456" i="169"/>
  <c r="T456" i="169"/>
  <c r="AA456" i="169"/>
  <c r="AC456" i="169" s="1"/>
  <c r="Z456" i="169"/>
  <c r="X456" i="169"/>
  <c r="C1418" i="169"/>
  <c r="AB455" i="169"/>
  <c r="E455" i="169" s="1"/>
  <c r="Y349" i="169"/>
  <c r="X349" i="169"/>
  <c r="T349" i="169"/>
  <c r="W349" i="169"/>
  <c r="AB349" i="169" s="1"/>
  <c r="U349" i="169"/>
  <c r="AA349" i="169"/>
  <c r="AC349" i="169" s="1"/>
  <c r="Z349" i="169"/>
  <c r="AB348" i="169"/>
  <c r="C1097" i="169"/>
  <c r="Z242" i="169"/>
  <c r="Y242" i="169"/>
  <c r="X242" i="169"/>
  <c r="W242" i="169"/>
  <c r="U242" i="169"/>
  <c r="T242" i="169"/>
  <c r="AA242" i="169"/>
  <c r="AC242" i="169" s="1"/>
  <c r="AB241" i="169"/>
  <c r="C455" i="169"/>
  <c r="C562" i="169"/>
  <c r="C1632" i="169"/>
  <c r="C883" i="169"/>
  <c r="Y135" i="169"/>
  <c r="Z135" i="169"/>
  <c r="AA135" i="169"/>
  <c r="AC135" i="169" s="1"/>
  <c r="T135" i="169"/>
  <c r="U135" i="169"/>
  <c r="W135" i="169"/>
  <c r="X135" i="169"/>
  <c r="Z38" i="172"/>
  <c r="E38" i="172" s="1"/>
  <c r="H18" i="176"/>
  <c r="C1311" i="169"/>
  <c r="B243" i="169"/>
  <c r="E1525" i="169"/>
  <c r="E1632" i="169"/>
  <c r="E669" i="169"/>
  <c r="E562" i="169"/>
  <c r="B28" i="169"/>
  <c r="AA28" i="169" s="1"/>
  <c r="C990" i="169"/>
  <c r="AB26" i="169"/>
  <c r="C1847" i="169"/>
  <c r="C1739" i="169"/>
  <c r="E1418" i="169"/>
  <c r="E1847" i="169"/>
  <c r="AB330" i="170"/>
  <c r="Y58" i="174"/>
  <c r="D58" i="174" s="1"/>
  <c r="Y58" i="173"/>
  <c r="D58" i="173" s="1"/>
  <c r="AA52" i="162"/>
  <c r="Y52" i="162"/>
  <c r="D52" i="162" s="1"/>
  <c r="X52" i="162"/>
  <c r="C52" i="162" s="1"/>
  <c r="B992" i="169"/>
  <c r="B1741" i="169"/>
  <c r="B1849" i="169"/>
  <c r="B1634" i="169"/>
  <c r="C456" i="169"/>
  <c r="B1206" i="169"/>
  <c r="B671" i="169"/>
  <c r="B778" i="169"/>
  <c r="B457" i="169"/>
  <c r="B350" i="169"/>
  <c r="B1313" i="169"/>
  <c r="E1739" i="169"/>
  <c r="B1099" i="169"/>
  <c r="B1420" i="169"/>
  <c r="B885" i="169"/>
  <c r="E776" i="169"/>
  <c r="B564" i="169"/>
  <c r="B1527" i="169"/>
  <c r="E1097" i="169"/>
  <c r="E1204" i="169"/>
  <c r="C1526" i="169"/>
  <c r="E883" i="169"/>
  <c r="Z331" i="170"/>
  <c r="W331" i="170"/>
  <c r="W334" i="170"/>
  <c r="Z334" i="170"/>
  <c r="B136" i="169"/>
  <c r="C608" i="170"/>
  <c r="E608" i="170"/>
  <c r="C35" i="170"/>
  <c r="AC554" i="170"/>
  <c r="X554" i="170"/>
  <c r="T554" i="170"/>
  <c r="S554" i="170"/>
  <c r="Y554" i="170"/>
  <c r="E553" i="170"/>
  <c r="T609" i="170"/>
  <c r="S609" i="170"/>
  <c r="AC609" i="170"/>
  <c r="X609" i="170"/>
  <c r="Y609" i="170"/>
  <c r="C553" i="170"/>
  <c r="C442" i="170"/>
  <c r="C330" i="170"/>
  <c r="B555" i="170"/>
  <c r="T446" i="170"/>
  <c r="S446" i="170"/>
  <c r="AC446" i="170"/>
  <c r="Y446" i="170"/>
  <c r="X446" i="170"/>
  <c r="AC36" i="170"/>
  <c r="E442" i="170"/>
  <c r="B444" i="170"/>
  <c r="AC443" i="170"/>
  <c r="T443" i="170"/>
  <c r="S443" i="170"/>
  <c r="Y443" i="170"/>
  <c r="X443" i="170"/>
  <c r="C165" i="170"/>
  <c r="C188" i="170"/>
  <c r="B447" i="170"/>
  <c r="E330" i="170"/>
  <c r="B335" i="170"/>
  <c r="AA335" i="170" s="1"/>
  <c r="T331" i="170"/>
  <c r="S331" i="170"/>
  <c r="AC331" i="170"/>
  <c r="Y331" i="170"/>
  <c r="X331" i="170"/>
  <c r="B332" i="170"/>
  <c r="AA332" i="170" s="1"/>
  <c r="AC334" i="170"/>
  <c r="S334" i="170"/>
  <c r="T334" i="170"/>
  <c r="X334" i="170"/>
  <c r="Y334" i="170"/>
  <c r="E188" i="170"/>
  <c r="T166" i="170"/>
  <c r="S166" i="170"/>
  <c r="E165" i="170"/>
  <c r="AC166" i="170"/>
  <c r="Y166" i="170"/>
  <c r="X166" i="170"/>
  <c r="Y36" i="170"/>
  <c r="X36" i="170"/>
  <c r="E35" i="170"/>
  <c r="E26" i="169"/>
  <c r="U27" i="169"/>
  <c r="Y27" i="169"/>
  <c r="Z27" i="169"/>
  <c r="W27" i="169"/>
  <c r="B37" i="170"/>
  <c r="T36" i="170"/>
  <c r="S36" i="170"/>
  <c r="T27" i="169"/>
  <c r="C27" i="169" s="1"/>
  <c r="I29" i="169"/>
  <c r="X28" i="169"/>
  <c r="AC28" i="169"/>
  <c r="D37" i="162"/>
  <c r="AA53" i="162" a="1"/>
  <c r="Y59" i="174" a="1"/>
  <c r="X53" i="162" a="1"/>
  <c r="N32" i="176" a="1"/>
  <c r="Y59" i="173" a="1"/>
  <c r="Y53" i="162" a="1"/>
  <c r="U1849" i="169" l="1"/>
  <c r="T1849" i="169"/>
  <c r="Y1849" i="169"/>
  <c r="AA1849" i="169"/>
  <c r="AC1849" i="169" s="1"/>
  <c r="Z1849" i="169"/>
  <c r="X1849" i="169"/>
  <c r="W1849" i="169"/>
  <c r="AB1848" i="169"/>
  <c r="E1848" i="169" s="1"/>
  <c r="AB1098" i="169"/>
  <c r="E1098" i="169" s="1"/>
  <c r="AB1526" i="169"/>
  <c r="AB27" i="169"/>
  <c r="AB1633" i="169"/>
  <c r="AB1419" i="169"/>
  <c r="AB884" i="169"/>
  <c r="AB1205" i="169"/>
  <c r="W1206" i="169"/>
  <c r="U1206" i="169"/>
  <c r="C1206" i="169" s="1"/>
  <c r="T1206" i="169"/>
  <c r="AA1206" i="169"/>
  <c r="AC1206" i="169" s="1"/>
  <c r="Z1206" i="169"/>
  <c r="Y1206" i="169"/>
  <c r="X1206" i="169"/>
  <c r="W1099" i="169"/>
  <c r="AA1099" i="169"/>
  <c r="AC1099" i="169" s="1"/>
  <c r="Y1099" i="169"/>
  <c r="X1099" i="169"/>
  <c r="U1099" i="169"/>
  <c r="T1099" i="169"/>
  <c r="Z1099" i="169"/>
  <c r="AA1634" i="169"/>
  <c r="AC1634" i="169" s="1"/>
  <c r="Z1634" i="169"/>
  <c r="Y1634" i="169"/>
  <c r="U1634" i="169"/>
  <c r="T1634" i="169"/>
  <c r="X1634" i="169"/>
  <c r="W1634" i="169"/>
  <c r="X992" i="169"/>
  <c r="T992" i="169"/>
  <c r="AA992" i="169"/>
  <c r="AC992" i="169" s="1"/>
  <c r="Z992" i="169"/>
  <c r="Y992" i="169"/>
  <c r="W992" i="169"/>
  <c r="U992" i="169"/>
  <c r="AB1740" i="169"/>
  <c r="W885" i="169"/>
  <c r="U885" i="169"/>
  <c r="T885" i="169"/>
  <c r="AA885" i="169"/>
  <c r="AC885" i="169" s="1"/>
  <c r="Z885" i="169"/>
  <c r="X885" i="169"/>
  <c r="Y885" i="169"/>
  <c r="Y1420" i="169"/>
  <c r="X1420" i="169"/>
  <c r="W1420" i="169"/>
  <c r="T1420" i="169"/>
  <c r="AA1420" i="169"/>
  <c r="AC1420" i="169" s="1"/>
  <c r="Z1420" i="169"/>
  <c r="U1420" i="169"/>
  <c r="Y1313" i="169"/>
  <c r="X1313" i="169"/>
  <c r="W1313" i="169"/>
  <c r="U1313" i="169"/>
  <c r="C1313" i="169" s="1"/>
  <c r="T1313" i="169"/>
  <c r="AA1313" i="169"/>
  <c r="AC1313" i="169" s="1"/>
  <c r="Z1313" i="169"/>
  <c r="AB991" i="169"/>
  <c r="X1527" i="169"/>
  <c r="W1527" i="169"/>
  <c r="U1527" i="169"/>
  <c r="T1527" i="169"/>
  <c r="AA1527" i="169"/>
  <c r="AC1527" i="169" s="1"/>
  <c r="Z1527" i="169"/>
  <c r="Y1527" i="169"/>
  <c r="U1741" i="169"/>
  <c r="T1741" i="169"/>
  <c r="AA1741" i="169"/>
  <c r="AC1741" i="169" s="1"/>
  <c r="Z1741" i="169"/>
  <c r="Y1741" i="169"/>
  <c r="X1741" i="169"/>
  <c r="W1741" i="169"/>
  <c r="AA564" i="169"/>
  <c r="AC564" i="169" s="1"/>
  <c r="Z564" i="169"/>
  <c r="Y564" i="169"/>
  <c r="X564" i="169"/>
  <c r="W564" i="169"/>
  <c r="U564" i="169"/>
  <c r="T564" i="169"/>
  <c r="Y457" i="169"/>
  <c r="W457" i="169"/>
  <c r="U457" i="169"/>
  <c r="T457" i="169"/>
  <c r="AA457" i="169"/>
  <c r="AC457" i="169" s="1"/>
  <c r="X457" i="169"/>
  <c r="Z457" i="169"/>
  <c r="AB777" i="169"/>
  <c r="AB670" i="169"/>
  <c r="E670" i="169" s="1"/>
  <c r="AA778" i="169"/>
  <c r="AC778" i="169" s="1"/>
  <c r="Y778" i="169"/>
  <c r="W778" i="169"/>
  <c r="T778" i="169"/>
  <c r="Z778" i="169"/>
  <c r="X778" i="169"/>
  <c r="U778" i="169"/>
  <c r="C1740" i="169"/>
  <c r="AB456" i="169"/>
  <c r="E456" i="169" s="1"/>
  <c r="C1098" i="169"/>
  <c r="X671" i="169"/>
  <c r="W671" i="169"/>
  <c r="U671" i="169"/>
  <c r="T671" i="169"/>
  <c r="Z671" i="169"/>
  <c r="AA671" i="169"/>
  <c r="AC671" i="169" s="1"/>
  <c r="Y671" i="169"/>
  <c r="C1848" i="169"/>
  <c r="C777" i="169"/>
  <c r="Y350" i="169"/>
  <c r="X350" i="169"/>
  <c r="U350" i="169"/>
  <c r="T350" i="169"/>
  <c r="AA350" i="169"/>
  <c r="AC350" i="169" s="1"/>
  <c r="Z350" i="169"/>
  <c r="W350" i="169"/>
  <c r="Y243" i="169"/>
  <c r="X243" i="169"/>
  <c r="W243" i="169"/>
  <c r="U243" i="169"/>
  <c r="T243" i="169"/>
  <c r="AA243" i="169"/>
  <c r="AC243" i="169" s="1"/>
  <c r="Z243" i="169"/>
  <c r="AB242" i="169"/>
  <c r="C670" i="169"/>
  <c r="C1419" i="169"/>
  <c r="C1205" i="169"/>
  <c r="AB135" i="169"/>
  <c r="X136" i="169"/>
  <c r="Y136" i="169"/>
  <c r="Z136" i="169"/>
  <c r="AA136" i="169"/>
  <c r="AC136" i="169" s="1"/>
  <c r="T136" i="169"/>
  <c r="U136" i="169"/>
  <c r="W136" i="169"/>
  <c r="C884" i="169"/>
  <c r="E1312" i="169"/>
  <c r="E777" i="169"/>
  <c r="B29" i="169"/>
  <c r="AA29" i="169" s="1"/>
  <c r="AC29" i="169" s="1"/>
  <c r="C563" i="169"/>
  <c r="C1312" i="169"/>
  <c r="C991" i="169"/>
  <c r="B244" i="169"/>
  <c r="C1633" i="169"/>
  <c r="AB334" i="170"/>
  <c r="AB331" i="170"/>
  <c r="N32" i="176"/>
  <c r="Y59" i="174"/>
  <c r="D59" i="174" s="1"/>
  <c r="Y59" i="173"/>
  <c r="D59" i="173" s="1"/>
  <c r="AA53" i="162"/>
  <c r="Y53" i="162"/>
  <c r="D53" i="162" s="1"/>
  <c r="X53" i="162"/>
  <c r="C53" i="162" s="1"/>
  <c r="B779" i="169"/>
  <c r="E1526" i="169"/>
  <c r="E884" i="169"/>
  <c r="B1314" i="169"/>
  <c r="E1205" i="169"/>
  <c r="C778" i="169"/>
  <c r="B1850" i="169"/>
  <c r="E1419" i="169"/>
  <c r="B351" i="169"/>
  <c r="B1742" i="169"/>
  <c r="B672" i="169"/>
  <c r="B1207" i="169"/>
  <c r="B1528" i="169"/>
  <c r="B886" i="169"/>
  <c r="B565" i="169"/>
  <c r="B1421" i="169"/>
  <c r="C671" i="169"/>
  <c r="E991" i="169"/>
  <c r="C564" i="169"/>
  <c r="B1100" i="169"/>
  <c r="C457" i="169"/>
  <c r="E1633" i="169"/>
  <c r="E563" i="169"/>
  <c r="B458" i="169"/>
  <c r="E1740" i="169"/>
  <c r="B1635" i="169"/>
  <c r="B993" i="169"/>
  <c r="Z335" i="170"/>
  <c r="W335" i="170"/>
  <c r="Z332" i="170"/>
  <c r="W332" i="170"/>
  <c r="B137" i="169"/>
  <c r="C609" i="170"/>
  <c r="E609" i="170"/>
  <c r="T555" i="170"/>
  <c r="S555" i="170"/>
  <c r="AC555" i="170"/>
  <c r="Y555" i="170"/>
  <c r="X555" i="170"/>
  <c r="E554" i="170"/>
  <c r="C36" i="170"/>
  <c r="C446" i="170"/>
  <c r="C334" i="170"/>
  <c r="C443" i="170"/>
  <c r="C554" i="170"/>
  <c r="C331" i="170"/>
  <c r="B556" i="170"/>
  <c r="B445" i="170"/>
  <c r="E334" i="170"/>
  <c r="E443" i="170"/>
  <c r="E446" i="170"/>
  <c r="X444" i="170"/>
  <c r="S444" i="170"/>
  <c r="AC444" i="170"/>
  <c r="T444" i="170"/>
  <c r="Y444" i="170"/>
  <c r="B448" i="170"/>
  <c r="AC37" i="170"/>
  <c r="AC447" i="170"/>
  <c r="T447" i="170"/>
  <c r="S447" i="170"/>
  <c r="X447" i="170"/>
  <c r="Y447" i="170"/>
  <c r="B333" i="170"/>
  <c r="AA333" i="170" s="1"/>
  <c r="T335" i="170"/>
  <c r="S335" i="170"/>
  <c r="AC335" i="170"/>
  <c r="Y335" i="170"/>
  <c r="X335" i="170"/>
  <c r="E331" i="170"/>
  <c r="B336" i="170"/>
  <c r="AA336" i="170" s="1"/>
  <c r="AC332" i="170"/>
  <c r="Y332" i="170"/>
  <c r="X332" i="170"/>
  <c r="T332" i="170"/>
  <c r="S332" i="170"/>
  <c r="C166" i="170"/>
  <c r="T167" i="170"/>
  <c r="S167" i="170"/>
  <c r="E166" i="170"/>
  <c r="X167" i="170"/>
  <c r="AC167" i="170"/>
  <c r="Y167" i="170"/>
  <c r="Y37" i="170"/>
  <c r="X37" i="170"/>
  <c r="E36" i="170"/>
  <c r="E27" i="169"/>
  <c r="U28" i="169"/>
  <c r="Y28" i="169"/>
  <c r="Z28" i="169"/>
  <c r="W28" i="169"/>
  <c r="B38" i="170"/>
  <c r="T37" i="170"/>
  <c r="S37" i="170"/>
  <c r="T28" i="169"/>
  <c r="C28" i="169" s="1"/>
  <c r="I30" i="169"/>
  <c r="D38" i="162"/>
  <c r="Y60" i="173" a="1"/>
  <c r="Y54" i="162" a="1"/>
  <c r="AA54" i="162" a="1"/>
  <c r="N33" i="176" a="1"/>
  <c r="X54" i="162" a="1"/>
  <c r="X40" i="162" a="1"/>
  <c r="AB1849" i="169" l="1"/>
  <c r="U1850" i="169"/>
  <c r="T1850" i="169"/>
  <c r="Y1850" i="169"/>
  <c r="AA1850" i="169"/>
  <c r="AC1850" i="169" s="1"/>
  <c r="Z1850" i="169"/>
  <c r="X1850" i="169"/>
  <c r="W1850" i="169"/>
  <c r="AB1850" i="169" s="1"/>
  <c r="AB1420" i="169"/>
  <c r="AB28" i="169"/>
  <c r="AB136" i="169"/>
  <c r="AB885" i="169"/>
  <c r="AB1634" i="169"/>
  <c r="X29" i="169"/>
  <c r="AB1527" i="169"/>
  <c r="Y1421" i="169"/>
  <c r="X1421" i="169"/>
  <c r="W1421" i="169"/>
  <c r="T1421" i="169"/>
  <c r="AA1421" i="169"/>
  <c r="AC1421" i="169" s="1"/>
  <c r="Z1421" i="169"/>
  <c r="U1421" i="169"/>
  <c r="AA1635" i="169"/>
  <c r="AC1635" i="169" s="1"/>
  <c r="Z1635" i="169"/>
  <c r="Y1635" i="169"/>
  <c r="X1635" i="169"/>
  <c r="W1635" i="169"/>
  <c r="U1635" i="169"/>
  <c r="T1635" i="169"/>
  <c r="AB992" i="169"/>
  <c r="E992" i="169" s="1"/>
  <c r="U1742" i="169"/>
  <c r="T1742" i="169"/>
  <c r="AA1742" i="169"/>
  <c r="AC1742" i="169" s="1"/>
  <c r="Z1742" i="169"/>
  <c r="Y1742" i="169"/>
  <c r="X1742" i="169"/>
  <c r="W1742" i="169"/>
  <c r="AB1742" i="169" s="1"/>
  <c r="W886" i="169"/>
  <c r="AB886" i="169" s="1"/>
  <c r="U886" i="169"/>
  <c r="T886" i="169"/>
  <c r="AA886" i="169"/>
  <c r="AC886" i="169" s="1"/>
  <c r="Z886" i="169"/>
  <c r="Y886" i="169"/>
  <c r="X886" i="169"/>
  <c r="W1100" i="169"/>
  <c r="AA1100" i="169"/>
  <c r="AC1100" i="169" s="1"/>
  <c r="T1100" i="169"/>
  <c r="Z1100" i="169"/>
  <c r="Y1100" i="169"/>
  <c r="X1100" i="169"/>
  <c r="U1100" i="169"/>
  <c r="AB1206" i="169"/>
  <c r="W1528" i="169"/>
  <c r="U1528" i="169"/>
  <c r="T1528" i="169"/>
  <c r="AA1528" i="169"/>
  <c r="AC1528" i="169" s="1"/>
  <c r="Z1528" i="169"/>
  <c r="Y1528" i="169"/>
  <c r="X1528" i="169"/>
  <c r="AB1741" i="169"/>
  <c r="X993" i="169"/>
  <c r="T993" i="169"/>
  <c r="AA993" i="169"/>
  <c r="AC993" i="169" s="1"/>
  <c r="Z993" i="169"/>
  <c r="Y993" i="169"/>
  <c r="W993" i="169"/>
  <c r="U993" i="169"/>
  <c r="W1207" i="169"/>
  <c r="U1207" i="169"/>
  <c r="T1207" i="169"/>
  <c r="AA1207" i="169"/>
  <c r="AC1207" i="169" s="1"/>
  <c r="Z1207" i="169"/>
  <c r="Y1207" i="169"/>
  <c r="X1207" i="169"/>
  <c r="AB1099" i="169"/>
  <c r="Y1314" i="169"/>
  <c r="X1314" i="169"/>
  <c r="W1314" i="169"/>
  <c r="AB1314" i="169" s="1"/>
  <c r="U1314" i="169"/>
  <c r="T1314" i="169"/>
  <c r="AA1314" i="169"/>
  <c r="AC1314" i="169" s="1"/>
  <c r="Z1314" i="169"/>
  <c r="AB1313" i="169"/>
  <c r="AB564" i="169"/>
  <c r="AB671" i="169"/>
  <c r="C1099" i="169"/>
  <c r="W672" i="169"/>
  <c r="U672" i="169"/>
  <c r="T672" i="169"/>
  <c r="AA672" i="169"/>
  <c r="AC672" i="169" s="1"/>
  <c r="Y672" i="169"/>
  <c r="Z672" i="169"/>
  <c r="X672" i="169"/>
  <c r="AB778" i="169"/>
  <c r="E778" i="169" s="1"/>
  <c r="Z779" i="169"/>
  <c r="X779" i="169"/>
  <c r="U779" i="169"/>
  <c r="Y779" i="169"/>
  <c r="W779" i="169"/>
  <c r="T779" i="169"/>
  <c r="AA779" i="169"/>
  <c r="AC779" i="169" s="1"/>
  <c r="Y458" i="169"/>
  <c r="W458" i="169"/>
  <c r="U458" i="169"/>
  <c r="C458" i="169" s="1"/>
  <c r="T458" i="169"/>
  <c r="AA458" i="169"/>
  <c r="AC458" i="169" s="1"/>
  <c r="Z458" i="169"/>
  <c r="X458" i="169"/>
  <c r="AA565" i="169"/>
  <c r="AC565" i="169" s="1"/>
  <c r="Z565" i="169"/>
  <c r="Y565" i="169"/>
  <c r="X565" i="169"/>
  <c r="W565" i="169"/>
  <c r="U565" i="169"/>
  <c r="T565" i="169"/>
  <c r="AB457" i="169"/>
  <c r="Y351" i="169"/>
  <c r="X351" i="169"/>
  <c r="U351" i="169"/>
  <c r="T351" i="169"/>
  <c r="AA351" i="169"/>
  <c r="AC351" i="169" s="1"/>
  <c r="Z351" i="169"/>
  <c r="W351" i="169"/>
  <c r="X244" i="169"/>
  <c r="W244" i="169"/>
  <c r="U244" i="169"/>
  <c r="T244" i="169"/>
  <c r="AA244" i="169"/>
  <c r="AC244" i="169" s="1"/>
  <c r="Z244" i="169"/>
  <c r="Y244" i="169"/>
  <c r="C1741" i="169"/>
  <c r="AB243" i="169"/>
  <c r="C1634" i="169"/>
  <c r="AB350" i="169"/>
  <c r="E671" i="169"/>
  <c r="E1634" i="169"/>
  <c r="C885" i="169"/>
  <c r="W137" i="169"/>
  <c r="X137" i="169"/>
  <c r="Y137" i="169"/>
  <c r="Z137" i="169"/>
  <c r="T137" i="169"/>
  <c r="U137" i="169"/>
  <c r="AA137" i="169"/>
  <c r="AC137" i="169" s="1"/>
  <c r="E1849" i="169"/>
  <c r="E457" i="169"/>
  <c r="C992" i="169"/>
  <c r="B245" i="169"/>
  <c r="E1099" i="169"/>
  <c r="B30" i="169"/>
  <c r="AA30" i="169" s="1"/>
  <c r="AC30" i="169" s="1"/>
  <c r="C1849" i="169"/>
  <c r="E1206" i="169"/>
  <c r="C1420" i="169"/>
  <c r="E885" i="169"/>
  <c r="C1527" i="169"/>
  <c r="AB332" i="170"/>
  <c r="E332" i="170" s="1"/>
  <c r="AB335" i="170"/>
  <c r="N33" i="176"/>
  <c r="Y60" i="173"/>
  <c r="D60" i="173" s="1"/>
  <c r="AA54" i="162"/>
  <c r="Y54" i="162"/>
  <c r="D54" i="162" s="1"/>
  <c r="X54" i="162"/>
  <c r="C54" i="162" s="1"/>
  <c r="B994" i="169"/>
  <c r="B1422" i="169"/>
  <c r="B887" i="169"/>
  <c r="E1527" i="169"/>
  <c r="B1315" i="169"/>
  <c r="B1101" i="169"/>
  <c r="B1743" i="169"/>
  <c r="B459" i="169"/>
  <c r="E564" i="169"/>
  <c r="B1529" i="169"/>
  <c r="E1420" i="169"/>
  <c r="E1313" i="169"/>
  <c r="B566" i="169"/>
  <c r="B352" i="169"/>
  <c r="B673" i="169"/>
  <c r="B1636" i="169"/>
  <c r="C565" i="169"/>
  <c r="B1208" i="169"/>
  <c r="C1100" i="169"/>
  <c r="C1207" i="169"/>
  <c r="B1851" i="169"/>
  <c r="B780" i="169"/>
  <c r="E1741" i="169"/>
  <c r="Z336" i="170"/>
  <c r="W336" i="170"/>
  <c r="W333" i="170"/>
  <c r="Z333" i="170"/>
  <c r="B138" i="169"/>
  <c r="T556" i="170"/>
  <c r="S556" i="170"/>
  <c r="AC556" i="170"/>
  <c r="X556" i="170"/>
  <c r="Y556" i="170"/>
  <c r="E555" i="170"/>
  <c r="C37" i="170"/>
  <c r="C555" i="170"/>
  <c r="C167" i="170"/>
  <c r="E335" i="170"/>
  <c r="B557" i="170"/>
  <c r="C444" i="170"/>
  <c r="C332" i="170"/>
  <c r="E447" i="170"/>
  <c r="E444" i="170"/>
  <c r="B458" i="170"/>
  <c r="B449" i="170"/>
  <c r="C447" i="170"/>
  <c r="T448" i="170"/>
  <c r="S448" i="170"/>
  <c r="AC448" i="170"/>
  <c r="Y448" i="170"/>
  <c r="X448" i="170"/>
  <c r="C335" i="170"/>
  <c r="AC38" i="170"/>
  <c r="S445" i="170"/>
  <c r="AC445" i="170"/>
  <c r="T445" i="170"/>
  <c r="Y445" i="170"/>
  <c r="X445" i="170"/>
  <c r="Y336" i="170"/>
  <c r="X336" i="170"/>
  <c r="T336" i="170"/>
  <c r="S336" i="170"/>
  <c r="AC336" i="170"/>
  <c r="B337" i="170"/>
  <c r="AA337" i="170" s="1"/>
  <c r="T333" i="170"/>
  <c r="S333" i="170"/>
  <c r="AC333" i="170"/>
  <c r="Y333" i="170"/>
  <c r="X333" i="170"/>
  <c r="T168" i="170"/>
  <c r="S168" i="170"/>
  <c r="E167" i="170"/>
  <c r="AC168" i="170"/>
  <c r="X168" i="170"/>
  <c r="Y168" i="170"/>
  <c r="X38" i="170"/>
  <c r="Y38" i="170"/>
  <c r="E37" i="170"/>
  <c r="E28" i="169"/>
  <c r="U29" i="169"/>
  <c r="Y29" i="169"/>
  <c r="Z29" i="169"/>
  <c r="W29" i="169"/>
  <c r="B39" i="170"/>
  <c r="T38" i="170"/>
  <c r="S38" i="170"/>
  <c r="T29" i="169"/>
  <c r="I31" i="169"/>
  <c r="X40" i="162"/>
  <c r="C40" i="162" s="1"/>
  <c r="D39" i="162"/>
  <c r="N34" i="176" a="1"/>
  <c r="X41" i="162" a="1"/>
  <c r="X30" i="169" l="1"/>
  <c r="AB351" i="169"/>
  <c r="AB779" i="169"/>
  <c r="U1851" i="169"/>
  <c r="T1851" i="169"/>
  <c r="Y1851" i="169"/>
  <c r="W1851" i="169"/>
  <c r="AA1851" i="169"/>
  <c r="AC1851" i="169" s="1"/>
  <c r="X1851" i="169"/>
  <c r="Z1851" i="169"/>
  <c r="W1529" i="169"/>
  <c r="U1529" i="169"/>
  <c r="T1529" i="169"/>
  <c r="AA1529" i="169"/>
  <c r="AC1529" i="169" s="1"/>
  <c r="Z1529" i="169"/>
  <c r="Y1529" i="169"/>
  <c r="X1529" i="169"/>
  <c r="AA1636" i="169"/>
  <c r="AC1636" i="169" s="1"/>
  <c r="Z1636" i="169"/>
  <c r="Y1636" i="169"/>
  <c r="X1636" i="169"/>
  <c r="W1636" i="169"/>
  <c r="U1636" i="169"/>
  <c r="T1636" i="169"/>
  <c r="W887" i="169"/>
  <c r="U887" i="169"/>
  <c r="T887" i="169"/>
  <c r="X887" i="169"/>
  <c r="AA887" i="169"/>
  <c r="AC887" i="169" s="1"/>
  <c r="Z887" i="169"/>
  <c r="Y887" i="169"/>
  <c r="AB1528" i="169"/>
  <c r="AB1100" i="169"/>
  <c r="Y1422" i="169"/>
  <c r="X1422" i="169"/>
  <c r="W1422" i="169"/>
  <c r="T1422" i="169"/>
  <c r="AA1422" i="169"/>
  <c r="AC1422" i="169" s="1"/>
  <c r="Z1422" i="169"/>
  <c r="U1422" i="169"/>
  <c r="AB1207" i="169"/>
  <c r="X994" i="169"/>
  <c r="T994" i="169"/>
  <c r="AA994" i="169"/>
  <c r="AC994" i="169" s="1"/>
  <c r="Z994" i="169"/>
  <c r="Y994" i="169"/>
  <c r="W994" i="169"/>
  <c r="U994" i="169"/>
  <c r="AB1635" i="169"/>
  <c r="Y1315" i="169"/>
  <c r="X1315" i="169"/>
  <c r="W1315" i="169"/>
  <c r="U1315" i="169"/>
  <c r="T1315" i="169"/>
  <c r="C1315" i="169" s="1"/>
  <c r="AA1315" i="169"/>
  <c r="AC1315" i="169" s="1"/>
  <c r="Z1315" i="169"/>
  <c r="U1743" i="169"/>
  <c r="T1743" i="169"/>
  <c r="AA1743" i="169"/>
  <c r="AC1743" i="169" s="1"/>
  <c r="Z1743" i="169"/>
  <c r="Y1743" i="169"/>
  <c r="X1743" i="169"/>
  <c r="W1743" i="169"/>
  <c r="AB993" i="169"/>
  <c r="E993" i="169" s="1"/>
  <c r="AB1421" i="169"/>
  <c r="W1101" i="169"/>
  <c r="AA1101" i="169"/>
  <c r="AC1101" i="169" s="1"/>
  <c r="Z1101" i="169"/>
  <c r="Y1101" i="169"/>
  <c r="X1101" i="169"/>
  <c r="U1101" i="169"/>
  <c r="T1101" i="169"/>
  <c r="W1208" i="169"/>
  <c r="U1208" i="169"/>
  <c r="T1208" i="169"/>
  <c r="C1208" i="169" s="1"/>
  <c r="AA1208" i="169"/>
  <c r="AC1208" i="169" s="1"/>
  <c r="Z1208" i="169"/>
  <c r="Y1208" i="169"/>
  <c r="X1208" i="169"/>
  <c r="U673" i="169"/>
  <c r="T673" i="169"/>
  <c r="AA673" i="169"/>
  <c r="AC673" i="169" s="1"/>
  <c r="Z673" i="169"/>
  <c r="X673" i="169"/>
  <c r="W673" i="169"/>
  <c r="Y673" i="169"/>
  <c r="AB565" i="169"/>
  <c r="E565" i="169" s="1"/>
  <c r="Y459" i="169"/>
  <c r="W459" i="169"/>
  <c r="U459" i="169"/>
  <c r="T459" i="169"/>
  <c r="AA459" i="169"/>
  <c r="AC459" i="169" s="1"/>
  <c r="Z459" i="169"/>
  <c r="X459" i="169"/>
  <c r="Y780" i="169"/>
  <c r="W780" i="169"/>
  <c r="T780" i="169"/>
  <c r="AA780" i="169"/>
  <c r="AC780" i="169" s="1"/>
  <c r="X780" i="169"/>
  <c r="U780" i="169"/>
  <c r="Z780" i="169"/>
  <c r="AA566" i="169"/>
  <c r="AC566" i="169" s="1"/>
  <c r="Z566" i="169"/>
  <c r="Y566" i="169"/>
  <c r="X566" i="169"/>
  <c r="W566" i="169"/>
  <c r="U566" i="169"/>
  <c r="T566" i="169"/>
  <c r="AB458" i="169"/>
  <c r="AB672" i="169"/>
  <c r="E672" i="169" s="1"/>
  <c r="C886" i="169"/>
  <c r="C1421" i="169"/>
  <c r="W245" i="169"/>
  <c r="U245" i="169"/>
  <c r="T245" i="169"/>
  <c r="AA245" i="169"/>
  <c r="AC245" i="169" s="1"/>
  <c r="Z245" i="169"/>
  <c r="Y245" i="169"/>
  <c r="X245" i="169"/>
  <c r="E1528" i="169"/>
  <c r="X352" i="169"/>
  <c r="W352" i="169"/>
  <c r="T352" i="169"/>
  <c r="AA352" i="169"/>
  <c r="AC352" i="169" s="1"/>
  <c r="Z352" i="169"/>
  <c r="Y352" i="169"/>
  <c r="U352" i="169"/>
  <c r="AB244" i="169"/>
  <c r="C1742" i="169"/>
  <c r="C779" i="169"/>
  <c r="C1528" i="169"/>
  <c r="C1314" i="169"/>
  <c r="W138" i="169"/>
  <c r="X138" i="169"/>
  <c r="Y138" i="169"/>
  <c r="Z138" i="169"/>
  <c r="T138" i="169"/>
  <c r="U138" i="169"/>
  <c r="AA138" i="169"/>
  <c r="AC138" i="169" s="1"/>
  <c r="AB137" i="169"/>
  <c r="C29" i="169"/>
  <c r="C1850" i="169"/>
  <c r="E1635" i="169"/>
  <c r="B31" i="169"/>
  <c r="AA31" i="169" s="1"/>
  <c r="E1850" i="169"/>
  <c r="AB29" i="169"/>
  <c r="C1635" i="169"/>
  <c r="C993" i="169"/>
  <c r="C672" i="169"/>
  <c r="B246" i="169"/>
  <c r="AB333" i="170"/>
  <c r="AB336" i="170"/>
  <c r="N34" i="176"/>
  <c r="B674" i="169"/>
  <c r="B460" i="169"/>
  <c r="B1423" i="169"/>
  <c r="B1852" i="169"/>
  <c r="E779" i="169"/>
  <c r="C1851" i="169"/>
  <c r="B1530" i="169"/>
  <c r="B1744" i="169"/>
  <c r="B1102" i="169"/>
  <c r="C1529" i="169"/>
  <c r="E886" i="169"/>
  <c r="E1421" i="169"/>
  <c r="E458" i="169"/>
  <c r="B1316" i="169"/>
  <c r="E1100" i="169"/>
  <c r="B1209" i="169"/>
  <c r="B353" i="169"/>
  <c r="E1742" i="169"/>
  <c r="B781" i="169"/>
  <c r="B1637" i="169"/>
  <c r="C780" i="169"/>
  <c r="E1207" i="169"/>
  <c r="C1636" i="169"/>
  <c r="B567" i="169"/>
  <c r="B995" i="169"/>
  <c r="C566" i="169"/>
  <c r="E1314" i="169"/>
  <c r="B888" i="169"/>
  <c r="Z337" i="170"/>
  <c r="W337" i="170"/>
  <c r="B139" i="169"/>
  <c r="T557" i="170"/>
  <c r="S557" i="170"/>
  <c r="AC557" i="170"/>
  <c r="Y557" i="170"/>
  <c r="X557" i="170"/>
  <c r="E556" i="170"/>
  <c r="C38" i="170"/>
  <c r="C445" i="170"/>
  <c r="C168" i="170"/>
  <c r="C556" i="170"/>
  <c r="B558" i="170"/>
  <c r="C333" i="170"/>
  <c r="E448" i="170"/>
  <c r="B450" i="170"/>
  <c r="E445" i="170"/>
  <c r="AC449" i="170"/>
  <c r="T449" i="170"/>
  <c r="S449" i="170"/>
  <c r="Y449" i="170"/>
  <c r="X449" i="170"/>
  <c r="B459" i="170"/>
  <c r="AC39" i="170"/>
  <c r="C448" i="170"/>
  <c r="T458" i="170"/>
  <c r="AC458" i="170"/>
  <c r="Y458" i="170"/>
  <c r="S458" i="170"/>
  <c r="X458" i="170"/>
  <c r="E336" i="170"/>
  <c r="B338" i="170"/>
  <c r="AA338" i="170" s="1"/>
  <c r="E333" i="170"/>
  <c r="T337" i="170"/>
  <c r="S337" i="170"/>
  <c r="AC337" i="170"/>
  <c r="Y337" i="170"/>
  <c r="X337" i="170"/>
  <c r="C336" i="170"/>
  <c r="E168" i="170"/>
  <c r="Y39" i="170"/>
  <c r="X39" i="170"/>
  <c r="E38" i="170"/>
  <c r="E29" i="169"/>
  <c r="U30" i="169"/>
  <c r="Y30" i="169"/>
  <c r="Z30" i="169"/>
  <c r="W30" i="169"/>
  <c r="S39" i="170"/>
  <c r="T39" i="170"/>
  <c r="B40" i="170"/>
  <c r="T30" i="169"/>
  <c r="I32" i="169"/>
  <c r="X31" i="169"/>
  <c r="AC31" i="169"/>
  <c r="X41" i="162"/>
  <c r="C41" i="162" s="1"/>
  <c r="D40" i="162"/>
  <c r="X43" i="172" a="1"/>
  <c r="X42" i="162" a="1"/>
  <c r="X98" i="172" a="1"/>
  <c r="X44" i="172" a="1"/>
  <c r="AA43" i="172" a="1"/>
  <c r="AB1743" i="169" l="1"/>
  <c r="AB1851" i="169"/>
  <c r="U1852" i="169"/>
  <c r="T1852" i="169"/>
  <c r="Y1852" i="169"/>
  <c r="AA1852" i="169"/>
  <c r="AC1852" i="169" s="1"/>
  <c r="Z1852" i="169"/>
  <c r="X1852" i="169"/>
  <c r="W1852" i="169"/>
  <c r="AB138" i="169"/>
  <c r="AB1101" i="169"/>
  <c r="AB459" i="169"/>
  <c r="AB1208" i="169"/>
  <c r="U888" i="169"/>
  <c r="T888" i="169"/>
  <c r="AA888" i="169"/>
  <c r="AC888" i="169" s="1"/>
  <c r="Z888" i="169"/>
  <c r="Y888" i="169"/>
  <c r="X888" i="169"/>
  <c r="W888" i="169"/>
  <c r="W1102" i="169"/>
  <c r="T1102" i="169"/>
  <c r="AA1102" i="169"/>
  <c r="AC1102" i="169" s="1"/>
  <c r="Z1102" i="169"/>
  <c r="Y1102" i="169"/>
  <c r="X1102" i="169"/>
  <c r="U1102" i="169"/>
  <c r="W1209" i="169"/>
  <c r="U1209" i="169"/>
  <c r="T1209" i="169"/>
  <c r="AA1209" i="169"/>
  <c r="AC1209" i="169" s="1"/>
  <c r="Z1209" i="169"/>
  <c r="Y1209" i="169"/>
  <c r="X1209" i="169"/>
  <c r="U1744" i="169"/>
  <c r="T1744" i="169"/>
  <c r="AA1744" i="169"/>
  <c r="AC1744" i="169" s="1"/>
  <c r="Z1744" i="169"/>
  <c r="Y1744" i="169"/>
  <c r="X1744" i="169"/>
  <c r="W1744" i="169"/>
  <c r="W1530" i="169"/>
  <c r="U1530" i="169"/>
  <c r="T1530" i="169"/>
  <c r="AA1530" i="169"/>
  <c r="AC1530" i="169" s="1"/>
  <c r="Z1530" i="169"/>
  <c r="Y1530" i="169"/>
  <c r="X1530" i="169"/>
  <c r="AB887" i="169"/>
  <c r="E887" i="169" s="1"/>
  <c r="AB994" i="169"/>
  <c r="Z1637" i="169"/>
  <c r="Y1637" i="169"/>
  <c r="X1637" i="169"/>
  <c r="U1637" i="169"/>
  <c r="T1637" i="169"/>
  <c r="AA1637" i="169"/>
  <c r="AC1637" i="169" s="1"/>
  <c r="W1637" i="169"/>
  <c r="Y1423" i="169"/>
  <c r="X1423" i="169"/>
  <c r="W1423" i="169"/>
  <c r="T1423" i="169"/>
  <c r="AA1423" i="169"/>
  <c r="AC1423" i="169" s="1"/>
  <c r="Z1423" i="169"/>
  <c r="U1423" i="169"/>
  <c r="AB1636" i="169"/>
  <c r="E1636" i="169" s="1"/>
  <c r="X995" i="169"/>
  <c r="T995" i="169"/>
  <c r="AA995" i="169"/>
  <c r="AC995" i="169" s="1"/>
  <c r="Z995" i="169"/>
  <c r="Y995" i="169"/>
  <c r="W995" i="169"/>
  <c r="U995" i="169"/>
  <c r="Y1316" i="169"/>
  <c r="X1316" i="169"/>
  <c r="W1316" i="169"/>
  <c r="U1316" i="169"/>
  <c r="T1316" i="169"/>
  <c r="AA1316" i="169"/>
  <c r="AC1316" i="169" s="1"/>
  <c r="Z1316" i="169"/>
  <c r="AB1315" i="169"/>
  <c r="AB1422" i="169"/>
  <c r="E1422" i="169" s="1"/>
  <c r="AB1529" i="169"/>
  <c r="X781" i="169"/>
  <c r="U781" i="169"/>
  <c r="Z781" i="169"/>
  <c r="AA781" i="169"/>
  <c r="AC781" i="169" s="1"/>
  <c r="T781" i="169"/>
  <c r="Y781" i="169"/>
  <c r="W781" i="169"/>
  <c r="AB781" i="169" s="1"/>
  <c r="AB673" i="169"/>
  <c r="E673" i="169" s="1"/>
  <c r="Y460" i="169"/>
  <c r="W460" i="169"/>
  <c r="U460" i="169"/>
  <c r="T460" i="169"/>
  <c r="AA460" i="169"/>
  <c r="AC460" i="169" s="1"/>
  <c r="Z460" i="169"/>
  <c r="X460" i="169"/>
  <c r="U674" i="169"/>
  <c r="T674" i="169"/>
  <c r="AA674" i="169"/>
  <c r="AC674" i="169" s="1"/>
  <c r="Z674" i="169"/>
  <c r="X674" i="169"/>
  <c r="Y674" i="169"/>
  <c r="W674" i="169"/>
  <c r="AB566" i="169"/>
  <c r="E566" i="169" s="1"/>
  <c r="AA567" i="169"/>
  <c r="AC567" i="169" s="1"/>
  <c r="Z567" i="169"/>
  <c r="Y567" i="169"/>
  <c r="X567" i="169"/>
  <c r="W567" i="169"/>
  <c r="U567" i="169"/>
  <c r="T567" i="169"/>
  <c r="AB780" i="169"/>
  <c r="E780" i="169" s="1"/>
  <c r="C887" i="169"/>
  <c r="E1851" i="169"/>
  <c r="C1422" i="169"/>
  <c r="W353" i="169"/>
  <c r="U353" i="169"/>
  <c r="AA353" i="169"/>
  <c r="AC353" i="169" s="1"/>
  <c r="Y353" i="169"/>
  <c r="X353" i="169"/>
  <c r="T353" i="169"/>
  <c r="Z353" i="169"/>
  <c r="C994" i="169"/>
  <c r="AB352" i="169"/>
  <c r="U246" i="169"/>
  <c r="T246" i="169"/>
  <c r="AA246" i="169"/>
  <c r="AC246" i="169" s="1"/>
  <c r="Z246" i="169"/>
  <c r="Y246" i="169"/>
  <c r="X246" i="169"/>
  <c r="W246" i="169"/>
  <c r="AB245" i="169"/>
  <c r="X43" i="172"/>
  <c r="C43" i="172" s="1"/>
  <c r="C1101" i="169"/>
  <c r="W139" i="169"/>
  <c r="X139" i="169"/>
  <c r="Y139" i="169"/>
  <c r="Z139" i="169"/>
  <c r="T139" i="169"/>
  <c r="U139" i="169"/>
  <c r="AA139" i="169"/>
  <c r="AC139" i="169" s="1"/>
  <c r="X98" i="172"/>
  <c r="C98" i="172" s="1"/>
  <c r="X44" i="172"/>
  <c r="C44" i="172" s="1"/>
  <c r="AA43" i="172"/>
  <c r="B247" i="169"/>
  <c r="C30" i="169"/>
  <c r="E1101" i="169"/>
  <c r="C459" i="169"/>
  <c r="E994" i="169"/>
  <c r="AB30" i="169"/>
  <c r="E459" i="169"/>
  <c r="B32" i="169"/>
  <c r="AA32" i="169" s="1"/>
  <c r="E1208" i="169"/>
  <c r="E1315" i="169"/>
  <c r="C1743" i="169"/>
  <c r="C673" i="169"/>
  <c r="AB337" i="170"/>
  <c r="E337" i="170" s="1"/>
  <c r="B889" i="169"/>
  <c r="B354" i="169"/>
  <c r="B1317" i="169"/>
  <c r="C1316" i="169"/>
  <c r="E1529" i="169"/>
  <c r="B568" i="169"/>
  <c r="E1743" i="169"/>
  <c r="B1638" i="169"/>
  <c r="B1210" i="169"/>
  <c r="B1531" i="169"/>
  <c r="B461" i="169"/>
  <c r="B996" i="169"/>
  <c r="B1745" i="169"/>
  <c r="B1424" i="169"/>
  <c r="B782" i="169"/>
  <c r="B1103" i="169"/>
  <c r="B1853" i="169"/>
  <c r="B675" i="169"/>
  <c r="C781" i="169"/>
  <c r="W338" i="170"/>
  <c r="Z338" i="170"/>
  <c r="B140" i="169"/>
  <c r="T558" i="170"/>
  <c r="S558" i="170"/>
  <c r="AC558" i="170"/>
  <c r="Y558" i="170"/>
  <c r="X558" i="170"/>
  <c r="E557" i="170"/>
  <c r="C39" i="170"/>
  <c r="C449" i="170"/>
  <c r="B559" i="170"/>
  <c r="C458" i="170"/>
  <c r="C557" i="170"/>
  <c r="AC40" i="170"/>
  <c r="B460" i="170"/>
  <c r="S459" i="170"/>
  <c r="AC459" i="170"/>
  <c r="X459" i="170"/>
  <c r="T459" i="170"/>
  <c r="Y459" i="170"/>
  <c r="B451" i="170"/>
  <c r="T450" i="170"/>
  <c r="S450" i="170"/>
  <c r="AC450" i="170"/>
  <c r="Y450" i="170"/>
  <c r="X450" i="170"/>
  <c r="E458" i="170"/>
  <c r="E449" i="170"/>
  <c r="Y338" i="170"/>
  <c r="X338" i="170"/>
  <c r="T338" i="170"/>
  <c r="S338" i="170"/>
  <c r="AC338" i="170"/>
  <c r="B339" i="170"/>
  <c r="AA339" i="170" s="1"/>
  <c r="C337" i="170"/>
  <c r="X40" i="170"/>
  <c r="Y40" i="170"/>
  <c r="E39" i="170"/>
  <c r="U31" i="169"/>
  <c r="Y31" i="169"/>
  <c r="Z31" i="169"/>
  <c r="W31" i="169"/>
  <c r="AB31" i="169" s="1"/>
  <c r="E30" i="169"/>
  <c r="S40" i="170"/>
  <c r="T40" i="170"/>
  <c r="B41" i="170"/>
  <c r="T31" i="169"/>
  <c r="C31" i="169" s="1"/>
  <c r="X32" i="169"/>
  <c r="I33" i="169"/>
  <c r="AC32" i="169"/>
  <c r="X42" i="162"/>
  <c r="C42" i="162" s="1"/>
  <c r="D41" i="162"/>
  <c r="AA44" i="172" a="1"/>
  <c r="AA98" i="172" a="1"/>
  <c r="Z98" i="171" a="1"/>
  <c r="Z44" i="172" a="1"/>
  <c r="Z98" i="172" a="1"/>
  <c r="X99" i="172" a="1"/>
  <c r="Z43" i="172" a="1"/>
  <c r="H23" i="176" a="1"/>
  <c r="Z43" i="171" a="1"/>
  <c r="X45" i="172" a="1"/>
  <c r="X43" i="162" a="1"/>
  <c r="AB674" i="169" l="1"/>
  <c r="AB1102" i="169"/>
  <c r="AB1209" i="169"/>
  <c r="U1853" i="169"/>
  <c r="T1853" i="169"/>
  <c r="Y1853" i="169"/>
  <c r="Z1853" i="169"/>
  <c r="X1853" i="169"/>
  <c r="W1853" i="169"/>
  <c r="AA1853" i="169"/>
  <c r="AC1853" i="169" s="1"/>
  <c r="AB1316" i="169"/>
  <c r="AB1852" i="169"/>
  <c r="X996" i="169"/>
  <c r="T996" i="169"/>
  <c r="AA996" i="169"/>
  <c r="AC996" i="169" s="1"/>
  <c r="Z996" i="169"/>
  <c r="Y996" i="169"/>
  <c r="W996" i="169"/>
  <c r="U996" i="169"/>
  <c r="W1531" i="169"/>
  <c r="U1531" i="169"/>
  <c r="T1531" i="169"/>
  <c r="AA1531" i="169"/>
  <c r="AC1531" i="169" s="1"/>
  <c r="Z1531" i="169"/>
  <c r="Y1531" i="169"/>
  <c r="X1531" i="169"/>
  <c r="Y1317" i="169"/>
  <c r="X1317" i="169"/>
  <c r="W1317" i="169"/>
  <c r="U1317" i="169"/>
  <c r="T1317" i="169"/>
  <c r="AA1317" i="169"/>
  <c r="AC1317" i="169" s="1"/>
  <c r="Z1317" i="169"/>
  <c r="AB1423" i="169"/>
  <c r="E1423" i="169" s="1"/>
  <c r="AB888" i="169"/>
  <c r="W1210" i="169"/>
  <c r="U1210" i="169"/>
  <c r="T1210" i="169"/>
  <c r="AA1210" i="169"/>
  <c r="AC1210" i="169" s="1"/>
  <c r="Z1210" i="169"/>
  <c r="Y1210" i="169"/>
  <c r="X1210" i="169"/>
  <c r="Z1638" i="169"/>
  <c r="Y1638" i="169"/>
  <c r="X1638" i="169"/>
  <c r="AA1638" i="169"/>
  <c r="AC1638" i="169" s="1"/>
  <c r="W1638" i="169"/>
  <c r="U1638" i="169"/>
  <c r="T1638" i="169"/>
  <c r="AB1530" i="169"/>
  <c r="E1530" i="169" s="1"/>
  <c r="W1103" i="169"/>
  <c r="T1103" i="169"/>
  <c r="AA1103" i="169"/>
  <c r="AC1103" i="169" s="1"/>
  <c r="Y1103" i="169"/>
  <c r="X1103" i="169"/>
  <c r="U1103" i="169"/>
  <c r="Z1103" i="169"/>
  <c r="T889" i="169"/>
  <c r="AA889" i="169"/>
  <c r="AC889" i="169" s="1"/>
  <c r="Z889" i="169"/>
  <c r="Y889" i="169"/>
  <c r="X889" i="169"/>
  <c r="W889" i="169"/>
  <c r="AB889" i="169" s="1"/>
  <c r="U889" i="169"/>
  <c r="AB1637" i="169"/>
  <c r="AB1744" i="169"/>
  <c r="E1744" i="169" s="1"/>
  <c r="C1852" i="169"/>
  <c r="Y1424" i="169"/>
  <c r="X1424" i="169"/>
  <c r="W1424" i="169"/>
  <c r="T1424" i="169"/>
  <c r="AA1424" i="169"/>
  <c r="AC1424" i="169" s="1"/>
  <c r="Z1424" i="169"/>
  <c r="U1424" i="169"/>
  <c r="AB995" i="169"/>
  <c r="E995" i="169" s="1"/>
  <c r="U1745" i="169"/>
  <c r="T1745" i="169"/>
  <c r="AA1745" i="169"/>
  <c r="AC1745" i="169" s="1"/>
  <c r="Z1745" i="169"/>
  <c r="Y1745" i="169"/>
  <c r="X1745" i="169"/>
  <c r="W1745" i="169"/>
  <c r="U675" i="169"/>
  <c r="T675" i="169"/>
  <c r="AA675" i="169"/>
  <c r="AC675" i="169" s="1"/>
  <c r="Z675" i="169"/>
  <c r="X675" i="169"/>
  <c r="Y675" i="169"/>
  <c r="W675" i="169"/>
  <c r="AA568" i="169"/>
  <c r="AC568" i="169" s="1"/>
  <c r="Z568" i="169"/>
  <c r="Y568" i="169"/>
  <c r="X568" i="169"/>
  <c r="W568" i="169"/>
  <c r="U568" i="169"/>
  <c r="T568" i="169"/>
  <c r="X461" i="169"/>
  <c r="U461" i="169"/>
  <c r="T461" i="169"/>
  <c r="AA461" i="169"/>
  <c r="AC461" i="169" s="1"/>
  <c r="Z461" i="169"/>
  <c r="W461" i="169"/>
  <c r="Y461" i="169"/>
  <c r="AB567" i="169"/>
  <c r="AB460" i="169"/>
  <c r="W782" i="169"/>
  <c r="T782" i="169"/>
  <c r="AA782" i="169"/>
  <c r="AC782" i="169" s="1"/>
  <c r="Y782" i="169"/>
  <c r="Z782" i="169"/>
  <c r="X782" i="169"/>
  <c r="U782" i="169"/>
  <c r="C782" i="169" s="1"/>
  <c r="AA98" i="172"/>
  <c r="AA44" i="172"/>
  <c r="U247" i="169"/>
  <c r="T247" i="169"/>
  <c r="AA247" i="169"/>
  <c r="AC247" i="169" s="1"/>
  <c r="Z247" i="169"/>
  <c r="Y247" i="169"/>
  <c r="X247" i="169"/>
  <c r="W247" i="169"/>
  <c r="AB246" i="169"/>
  <c r="AB353" i="169"/>
  <c r="U354" i="169"/>
  <c r="T354" i="169"/>
  <c r="AA354" i="169"/>
  <c r="AC354" i="169" s="1"/>
  <c r="Z354" i="169"/>
  <c r="Y354" i="169"/>
  <c r="X354" i="169"/>
  <c r="W354" i="169"/>
  <c r="C1744" i="169"/>
  <c r="C995" i="169"/>
  <c r="C1102" i="169"/>
  <c r="C567" i="169"/>
  <c r="C1637" i="169"/>
  <c r="W140" i="169"/>
  <c r="X140" i="169"/>
  <c r="Y140" i="169"/>
  <c r="Z140" i="169"/>
  <c r="AA140" i="169"/>
  <c r="AC140" i="169" s="1"/>
  <c r="T140" i="169"/>
  <c r="U140" i="169"/>
  <c r="AB139" i="169"/>
  <c r="H23" i="176"/>
  <c r="X99" i="172"/>
  <c r="C99" i="172" s="1"/>
  <c r="X45" i="172"/>
  <c r="C45" i="172" s="1"/>
  <c r="E1102" i="169"/>
  <c r="C888" i="169"/>
  <c r="B33" i="169"/>
  <c r="AA33" i="169" s="1"/>
  <c r="E674" i="169"/>
  <c r="C460" i="169"/>
  <c r="C1530" i="169"/>
  <c r="E888" i="169"/>
  <c r="C1423" i="169"/>
  <c r="C674" i="169"/>
  <c r="B248" i="169"/>
  <c r="E1852" i="169"/>
  <c r="C1209" i="169"/>
  <c r="E460" i="169"/>
  <c r="AB338" i="170"/>
  <c r="Z98" i="171"/>
  <c r="E98" i="171" s="1"/>
  <c r="Z43" i="171"/>
  <c r="E43" i="171" s="1"/>
  <c r="Z98" i="172"/>
  <c r="E98" i="172" s="1"/>
  <c r="Z44" i="172"/>
  <c r="E44" i="172" s="1"/>
  <c r="Z43" i="172"/>
  <c r="E43" i="172" s="1"/>
  <c r="B569" i="169"/>
  <c r="B1425" i="169"/>
  <c r="E1637" i="169"/>
  <c r="B1532" i="169"/>
  <c r="B1639" i="169"/>
  <c r="B355" i="169"/>
  <c r="E1209" i="169"/>
  <c r="B1104" i="169"/>
  <c r="B1746" i="169"/>
  <c r="E567" i="169"/>
  <c r="B1211" i="169"/>
  <c r="B890" i="169"/>
  <c r="B676" i="169"/>
  <c r="B997" i="169"/>
  <c r="E1316" i="169"/>
  <c r="C889" i="169"/>
  <c r="B1854" i="169"/>
  <c r="B783" i="169"/>
  <c r="B462" i="169"/>
  <c r="B1318" i="169"/>
  <c r="W339" i="170"/>
  <c r="Z339" i="170"/>
  <c r="B141" i="169"/>
  <c r="T559" i="170"/>
  <c r="S559" i="170"/>
  <c r="AC559" i="170"/>
  <c r="Y559" i="170"/>
  <c r="X559" i="170"/>
  <c r="E558" i="170"/>
  <c r="B43" i="170"/>
  <c r="C40" i="170"/>
  <c r="C459" i="170"/>
  <c r="C450" i="170"/>
  <c r="C338" i="170"/>
  <c r="C558" i="170"/>
  <c r="B560" i="170"/>
  <c r="E450" i="170"/>
  <c r="B452" i="170"/>
  <c r="AC41" i="170"/>
  <c r="AC451" i="170"/>
  <c r="T451" i="170"/>
  <c r="S451" i="170"/>
  <c r="X451" i="170"/>
  <c r="Y451" i="170"/>
  <c r="E338" i="170"/>
  <c r="B461" i="170"/>
  <c r="T460" i="170"/>
  <c r="S460" i="170"/>
  <c r="AC460" i="170"/>
  <c r="Y460" i="170"/>
  <c r="X460" i="170"/>
  <c r="E459" i="170"/>
  <c r="T339" i="170"/>
  <c r="S339" i="170"/>
  <c r="AC339" i="170"/>
  <c r="Y339" i="170"/>
  <c r="X339" i="170"/>
  <c r="B340" i="170"/>
  <c r="AA340" i="170" s="1"/>
  <c r="E40" i="170"/>
  <c r="Y41" i="170"/>
  <c r="X41" i="170"/>
  <c r="U32" i="169"/>
  <c r="Y32" i="169"/>
  <c r="Z32" i="169"/>
  <c r="W32" i="169"/>
  <c r="AB32" i="169" s="1"/>
  <c r="E31" i="169"/>
  <c r="B42" i="170"/>
  <c r="T41" i="170"/>
  <c r="S41" i="170"/>
  <c r="I34" i="169"/>
  <c r="X33" i="169"/>
  <c r="AC33" i="169"/>
  <c r="T32" i="169"/>
  <c r="C32" i="169" s="1"/>
  <c r="X43" i="162"/>
  <c r="C43" i="162" s="1"/>
  <c r="D42" i="162"/>
  <c r="I14" i="176" a="1"/>
  <c r="H24" i="176" a="1"/>
  <c r="AA45" i="172" a="1"/>
  <c r="X46" i="172" a="1"/>
  <c r="AA99" i="172" a="1"/>
  <c r="Z44" i="171" a="1"/>
  <c r="U1854" i="169" l="1"/>
  <c r="T1854" i="169"/>
  <c r="Y1854" i="169"/>
  <c r="AA1854" i="169"/>
  <c r="AC1854" i="169" s="1"/>
  <c r="Z1854" i="169"/>
  <c r="X1854" i="169"/>
  <c r="W1854" i="169"/>
  <c r="AB1854" i="169" s="1"/>
  <c r="AB1103" i="169"/>
  <c r="E1103" i="169" s="1"/>
  <c r="AB782" i="169"/>
  <c r="AB1745" i="169"/>
  <c r="AB996" i="169"/>
  <c r="AB1853" i="169"/>
  <c r="W1211" i="169"/>
  <c r="U1211" i="169"/>
  <c r="T1211" i="169"/>
  <c r="AA1211" i="169"/>
  <c r="AC1211" i="169" s="1"/>
  <c r="Z1211" i="169"/>
  <c r="Y1211" i="169"/>
  <c r="X1211" i="169"/>
  <c r="Z1639" i="169"/>
  <c r="Y1639" i="169"/>
  <c r="X1639" i="169"/>
  <c r="AA1639" i="169"/>
  <c r="AC1639" i="169" s="1"/>
  <c r="W1639" i="169"/>
  <c r="U1639" i="169"/>
  <c r="T1639" i="169"/>
  <c r="AB1210" i="169"/>
  <c r="AB1531" i="169"/>
  <c r="T1746" i="169"/>
  <c r="AA1746" i="169"/>
  <c r="AC1746" i="169" s="1"/>
  <c r="Z1746" i="169"/>
  <c r="Y1746" i="169"/>
  <c r="X1746" i="169"/>
  <c r="W1746" i="169"/>
  <c r="U1746" i="169"/>
  <c r="Y1425" i="169"/>
  <c r="X1425" i="169"/>
  <c r="W1425" i="169"/>
  <c r="T1425" i="169"/>
  <c r="AA1425" i="169"/>
  <c r="AC1425" i="169" s="1"/>
  <c r="Z1425" i="169"/>
  <c r="U1425" i="169"/>
  <c r="C1853" i="169"/>
  <c r="W1532" i="169"/>
  <c r="U1532" i="169"/>
  <c r="T1532" i="169"/>
  <c r="AA1532" i="169"/>
  <c r="AC1532" i="169" s="1"/>
  <c r="Z1532" i="169"/>
  <c r="Y1532" i="169"/>
  <c r="X1532" i="169"/>
  <c r="AB1638" i="169"/>
  <c r="W997" i="169"/>
  <c r="AA997" i="169"/>
  <c r="AC997" i="169" s="1"/>
  <c r="Z997" i="169"/>
  <c r="U997" i="169"/>
  <c r="T997" i="169"/>
  <c r="X997" i="169"/>
  <c r="Y997" i="169"/>
  <c r="AB1424" i="169"/>
  <c r="W1104" i="169"/>
  <c r="T1104" i="169"/>
  <c r="AA1104" i="169"/>
  <c r="AC1104" i="169" s="1"/>
  <c r="X1104" i="169"/>
  <c r="U1104" i="169"/>
  <c r="Z1104" i="169"/>
  <c r="Y1104" i="169"/>
  <c r="Y1318" i="169"/>
  <c r="X1318" i="169"/>
  <c r="W1318" i="169"/>
  <c r="U1318" i="169"/>
  <c r="T1318" i="169"/>
  <c r="AA1318" i="169"/>
  <c r="AC1318" i="169" s="1"/>
  <c r="Z1318" i="169"/>
  <c r="AA890" i="169"/>
  <c r="AC890" i="169" s="1"/>
  <c r="Z890" i="169"/>
  <c r="Y890" i="169"/>
  <c r="X890" i="169"/>
  <c r="W890" i="169"/>
  <c r="T890" i="169"/>
  <c r="U890" i="169"/>
  <c r="AB1317" i="169"/>
  <c r="AB675" i="169"/>
  <c r="U676" i="169"/>
  <c r="T676" i="169"/>
  <c r="AA676" i="169"/>
  <c r="AC676" i="169" s="1"/>
  <c r="Z676" i="169"/>
  <c r="X676" i="169"/>
  <c r="Y676" i="169"/>
  <c r="W676" i="169"/>
  <c r="W462" i="169"/>
  <c r="T462" i="169"/>
  <c r="AA462" i="169"/>
  <c r="AC462" i="169" s="1"/>
  <c r="Z462" i="169"/>
  <c r="Y462" i="169"/>
  <c r="U462" i="169"/>
  <c r="X462" i="169"/>
  <c r="W783" i="169"/>
  <c r="U783" i="169"/>
  <c r="T783" i="169"/>
  <c r="AA783" i="169"/>
  <c r="AC783" i="169" s="1"/>
  <c r="Y783" i="169"/>
  <c r="Z783" i="169"/>
  <c r="X783" i="169"/>
  <c r="AB461" i="169"/>
  <c r="E461" i="169" s="1"/>
  <c r="AB568" i="169"/>
  <c r="E568" i="169" s="1"/>
  <c r="C1317" i="169"/>
  <c r="AA569" i="169"/>
  <c r="AC569" i="169" s="1"/>
  <c r="Z569" i="169"/>
  <c r="Y569" i="169"/>
  <c r="X569" i="169"/>
  <c r="W569" i="169"/>
  <c r="AB569" i="169" s="1"/>
  <c r="U569" i="169"/>
  <c r="T569" i="169"/>
  <c r="H24" i="176"/>
  <c r="I14" i="176"/>
  <c r="U248" i="169"/>
  <c r="T248" i="169"/>
  <c r="AA248" i="169"/>
  <c r="AC248" i="169" s="1"/>
  <c r="Z248" i="169"/>
  <c r="Y248" i="169"/>
  <c r="X248" i="169"/>
  <c r="W248" i="169"/>
  <c r="T355" i="169"/>
  <c r="Z355" i="169"/>
  <c r="Y355" i="169"/>
  <c r="W355" i="169"/>
  <c r="AA355" i="169"/>
  <c r="AC355" i="169" s="1"/>
  <c r="X355" i="169"/>
  <c r="U355" i="169"/>
  <c r="AB354" i="169"/>
  <c r="AB247" i="169"/>
  <c r="C1103" i="169"/>
  <c r="C1531" i="169"/>
  <c r="C1210" i="169"/>
  <c r="C461" i="169"/>
  <c r="C675" i="169"/>
  <c r="W141" i="169"/>
  <c r="X141" i="169"/>
  <c r="Y141" i="169"/>
  <c r="Z141" i="169"/>
  <c r="U141" i="169"/>
  <c r="AA141" i="169"/>
  <c r="AC141" i="169" s="1"/>
  <c r="T141" i="169"/>
  <c r="AB140" i="169"/>
  <c r="X46" i="172"/>
  <c r="C46" i="172" s="1"/>
  <c r="AA99" i="172"/>
  <c r="AA45" i="172"/>
  <c r="E1531" i="169"/>
  <c r="E1317" i="169"/>
  <c r="E889" i="169"/>
  <c r="E1424" i="169"/>
  <c r="C568" i="169"/>
  <c r="C1638" i="169"/>
  <c r="E1210" i="169"/>
  <c r="E782" i="169"/>
  <c r="E1638" i="169"/>
  <c r="E1853" i="169"/>
  <c r="C996" i="169"/>
  <c r="B34" i="169"/>
  <c r="AA34" i="169" s="1"/>
  <c r="AC34" i="169" s="1"/>
  <c r="E996" i="169"/>
  <c r="C1745" i="169"/>
  <c r="E781" i="169"/>
  <c r="E675" i="169"/>
  <c r="C1424" i="169"/>
  <c r="B249" i="169"/>
  <c r="AB339" i="170"/>
  <c r="Z44" i="171"/>
  <c r="E44" i="171" s="1"/>
  <c r="B1319" i="169"/>
  <c r="B356" i="169"/>
  <c r="B891" i="169"/>
  <c r="B1212" i="169"/>
  <c r="B998" i="169"/>
  <c r="B1426" i="169"/>
  <c r="B1855" i="169"/>
  <c r="E1745" i="169"/>
  <c r="B463" i="169"/>
  <c r="B677" i="169"/>
  <c r="B1640" i="169"/>
  <c r="B784" i="169"/>
  <c r="B1747" i="169"/>
  <c r="B570" i="169"/>
  <c r="B1105" i="169"/>
  <c r="B1533" i="169"/>
  <c r="W340" i="170"/>
  <c r="Z340" i="170"/>
  <c r="B142" i="169"/>
  <c r="E559" i="170"/>
  <c r="AC560" i="170"/>
  <c r="X560" i="170"/>
  <c r="T560" i="170"/>
  <c r="S560" i="170"/>
  <c r="Y560" i="170"/>
  <c r="C41" i="170"/>
  <c r="T43" i="170"/>
  <c r="S43" i="170"/>
  <c r="X43" i="170"/>
  <c r="Y43" i="170"/>
  <c r="AC43" i="170"/>
  <c r="C460" i="170"/>
  <c r="C559" i="170"/>
  <c r="E451" i="170"/>
  <c r="E460" i="170"/>
  <c r="B561" i="170"/>
  <c r="B462" i="170"/>
  <c r="AC461" i="170"/>
  <c r="T461" i="170"/>
  <c r="S461" i="170"/>
  <c r="X461" i="170"/>
  <c r="Y461" i="170"/>
  <c r="AC42" i="170"/>
  <c r="C339" i="170"/>
  <c r="B453" i="170"/>
  <c r="B464" i="170"/>
  <c r="C451" i="170"/>
  <c r="T452" i="170"/>
  <c r="Y452" i="170"/>
  <c r="X452" i="170"/>
  <c r="S452" i="170"/>
  <c r="AC452" i="170"/>
  <c r="Y340" i="170"/>
  <c r="T340" i="170"/>
  <c r="AC340" i="170"/>
  <c r="S340" i="170"/>
  <c r="X340" i="170"/>
  <c r="B341" i="170"/>
  <c r="AA341" i="170" s="1"/>
  <c r="E339" i="170"/>
  <c r="Y42" i="170"/>
  <c r="X42" i="170"/>
  <c r="E41" i="170"/>
  <c r="B346" i="170"/>
  <c r="AA346" i="170" s="1"/>
  <c r="E32" i="169"/>
  <c r="U33" i="169"/>
  <c r="Y33" i="169"/>
  <c r="Z33" i="169"/>
  <c r="W33" i="169"/>
  <c r="T42" i="170"/>
  <c r="S42" i="170"/>
  <c r="B44" i="170"/>
  <c r="T33" i="169"/>
  <c r="C33" i="169" s="1"/>
  <c r="I35" i="169"/>
  <c r="D43" i="162"/>
  <c r="Z99" i="172" a="1"/>
  <c r="H25" i="176" a="1"/>
  <c r="Z45" i="172" a="1"/>
  <c r="Z46" i="172" a="1"/>
  <c r="I15" i="176" a="1"/>
  <c r="Z45" i="171" a="1"/>
  <c r="AA46" i="172" a="1"/>
  <c r="AB1104" i="169" l="1"/>
  <c r="AB997" i="169"/>
  <c r="AB1532" i="169"/>
  <c r="X34" i="169"/>
  <c r="T1855" i="169"/>
  <c r="AA1855" i="169"/>
  <c r="AC1855" i="169" s="1"/>
  <c r="X1855" i="169"/>
  <c r="Z1855" i="169"/>
  <c r="Y1855" i="169"/>
  <c r="W1855" i="169"/>
  <c r="U1855" i="169"/>
  <c r="AA1747" i="169"/>
  <c r="AC1747" i="169" s="1"/>
  <c r="Z1747" i="169"/>
  <c r="Y1747" i="169"/>
  <c r="X1747" i="169"/>
  <c r="W1747" i="169"/>
  <c r="AB1747" i="169" s="1"/>
  <c r="T1747" i="169"/>
  <c r="U1747" i="169"/>
  <c r="AB1746" i="169"/>
  <c r="AB141" i="169"/>
  <c r="C569" i="169"/>
  <c r="AB783" i="169"/>
  <c r="AB676" i="169"/>
  <c r="Z1640" i="169"/>
  <c r="Y1640" i="169"/>
  <c r="X1640" i="169"/>
  <c r="AA1640" i="169"/>
  <c r="AC1640" i="169" s="1"/>
  <c r="W1640" i="169"/>
  <c r="U1640" i="169"/>
  <c r="T1640" i="169"/>
  <c r="W1212" i="169"/>
  <c r="AB1212" i="169" s="1"/>
  <c r="U1212" i="169"/>
  <c r="T1212" i="169"/>
  <c r="AA1212" i="169"/>
  <c r="AC1212" i="169" s="1"/>
  <c r="Z1212" i="169"/>
  <c r="Y1212" i="169"/>
  <c r="X1212" i="169"/>
  <c r="W1105" i="169"/>
  <c r="T1105" i="169"/>
  <c r="AA1105" i="169"/>
  <c r="AC1105" i="169" s="1"/>
  <c r="U1105" i="169"/>
  <c r="Z1105" i="169"/>
  <c r="Y1105" i="169"/>
  <c r="X1105" i="169"/>
  <c r="U998" i="169"/>
  <c r="AA998" i="169"/>
  <c r="AC998" i="169" s="1"/>
  <c r="Z998" i="169"/>
  <c r="Y998" i="169"/>
  <c r="T998" i="169"/>
  <c r="X998" i="169"/>
  <c r="W998" i="169"/>
  <c r="W1533" i="169"/>
  <c r="U1533" i="169"/>
  <c r="T1533" i="169"/>
  <c r="AA1533" i="169"/>
  <c r="AC1533" i="169" s="1"/>
  <c r="Z1533" i="169"/>
  <c r="Y1533" i="169"/>
  <c r="X1533" i="169"/>
  <c r="AA891" i="169"/>
  <c r="AC891" i="169" s="1"/>
  <c r="Z891" i="169"/>
  <c r="Y891" i="169"/>
  <c r="X891" i="169"/>
  <c r="W891" i="169"/>
  <c r="AB891" i="169" s="1"/>
  <c r="U891" i="169"/>
  <c r="T891" i="169"/>
  <c r="Y1319" i="169"/>
  <c r="X1319" i="169"/>
  <c r="W1319" i="169"/>
  <c r="U1319" i="169"/>
  <c r="T1319" i="169"/>
  <c r="AA1319" i="169"/>
  <c r="AC1319" i="169" s="1"/>
  <c r="Z1319" i="169"/>
  <c r="AB1639" i="169"/>
  <c r="AB890" i="169"/>
  <c r="AB1425" i="169"/>
  <c r="Y1426" i="169"/>
  <c r="X1426" i="169"/>
  <c r="W1426" i="169"/>
  <c r="T1426" i="169"/>
  <c r="U1426" i="169"/>
  <c r="AA1426" i="169"/>
  <c r="AC1426" i="169" s="1"/>
  <c r="Z1426" i="169"/>
  <c r="AB1318" i="169"/>
  <c r="AB1211" i="169"/>
  <c r="AA570" i="169"/>
  <c r="AC570" i="169" s="1"/>
  <c r="Z570" i="169"/>
  <c r="Y570" i="169"/>
  <c r="X570" i="169"/>
  <c r="W570" i="169"/>
  <c r="U570" i="169"/>
  <c r="T570" i="169"/>
  <c r="W784" i="169"/>
  <c r="U784" i="169"/>
  <c r="T784" i="169"/>
  <c r="AA784" i="169"/>
  <c r="AC784" i="169" s="1"/>
  <c r="Y784" i="169"/>
  <c r="X784" i="169"/>
  <c r="Z784" i="169"/>
  <c r="U677" i="169"/>
  <c r="T677" i="169"/>
  <c r="AA677" i="169"/>
  <c r="AC677" i="169" s="1"/>
  <c r="Z677" i="169"/>
  <c r="X677" i="169"/>
  <c r="Y677" i="169"/>
  <c r="W677" i="169"/>
  <c r="U463" i="169"/>
  <c r="AA463" i="169"/>
  <c r="AC463" i="169" s="1"/>
  <c r="Z463" i="169"/>
  <c r="Y463" i="169"/>
  <c r="X463" i="169"/>
  <c r="W463" i="169"/>
  <c r="T463" i="169"/>
  <c r="C463" i="169" s="1"/>
  <c r="C1639" i="169"/>
  <c r="AB462" i="169"/>
  <c r="T356" i="169"/>
  <c r="Z356" i="169"/>
  <c r="Y356" i="169"/>
  <c r="W356" i="169"/>
  <c r="AA356" i="169"/>
  <c r="AC356" i="169" s="1"/>
  <c r="X356" i="169"/>
  <c r="U356" i="169"/>
  <c r="AB355" i="169"/>
  <c r="C1854" i="169"/>
  <c r="U249" i="169"/>
  <c r="T249" i="169"/>
  <c r="AA249" i="169"/>
  <c r="AC249" i="169" s="1"/>
  <c r="Z249" i="169"/>
  <c r="Y249" i="169"/>
  <c r="X249" i="169"/>
  <c r="W249" i="169"/>
  <c r="AB248" i="169"/>
  <c r="C1211" i="169"/>
  <c r="C1532" i="169"/>
  <c r="E890" i="169"/>
  <c r="C1318" i="169"/>
  <c r="W142" i="169"/>
  <c r="X142" i="169"/>
  <c r="Y142" i="169"/>
  <c r="Z142" i="169"/>
  <c r="T142" i="169"/>
  <c r="U142" i="169"/>
  <c r="AA142" i="169"/>
  <c r="AC142" i="169" s="1"/>
  <c r="AA46" i="172"/>
  <c r="H25" i="176"/>
  <c r="I15" i="176"/>
  <c r="Z45" i="172"/>
  <c r="E45" i="172" s="1"/>
  <c r="Z99" i="172"/>
  <c r="E99" i="172" s="1"/>
  <c r="E1639" i="169"/>
  <c r="E1425" i="169"/>
  <c r="C890" i="169"/>
  <c r="C783" i="169"/>
  <c r="B250" i="169"/>
  <c r="AB33" i="169"/>
  <c r="E33" i="169" s="1"/>
  <c r="C1425" i="169"/>
  <c r="C1104" i="169"/>
  <c r="C676" i="169"/>
  <c r="C1746" i="169"/>
  <c r="C462" i="169"/>
  <c r="E1746" i="169"/>
  <c r="B35" i="169"/>
  <c r="AA35" i="169" s="1"/>
  <c r="AC35" i="169" s="1"/>
  <c r="E1318" i="169"/>
  <c r="C997" i="169"/>
  <c r="AB340" i="170"/>
  <c r="Z45" i="171"/>
  <c r="E45" i="171" s="1"/>
  <c r="Z46" i="172"/>
  <c r="E46" i="172" s="1"/>
  <c r="B1534" i="169"/>
  <c r="B571" i="169"/>
  <c r="B785" i="169"/>
  <c r="B1641" i="169"/>
  <c r="B892" i="169"/>
  <c r="B1427" i="169"/>
  <c r="E569" i="169"/>
  <c r="C784" i="169"/>
  <c r="E997" i="169"/>
  <c r="E462" i="169"/>
  <c r="E1104" i="169"/>
  <c r="E1211" i="169"/>
  <c r="B999" i="169"/>
  <c r="B357" i="169"/>
  <c r="B1748" i="169"/>
  <c r="E676" i="169"/>
  <c r="B1106" i="169"/>
  <c r="B464" i="169"/>
  <c r="B1213" i="169"/>
  <c r="E1854" i="169"/>
  <c r="E1532" i="169"/>
  <c r="B1856" i="169"/>
  <c r="B678" i="169"/>
  <c r="B1320" i="169"/>
  <c r="W346" i="170"/>
  <c r="Z346" i="170"/>
  <c r="Z341" i="170"/>
  <c r="W341" i="170"/>
  <c r="B143" i="169"/>
  <c r="C43" i="170"/>
  <c r="T561" i="170"/>
  <c r="S561" i="170"/>
  <c r="AC561" i="170"/>
  <c r="Y561" i="170"/>
  <c r="X561" i="170"/>
  <c r="E560" i="170"/>
  <c r="C42" i="170"/>
  <c r="E43" i="170"/>
  <c r="C461" i="170"/>
  <c r="B562" i="170"/>
  <c r="C560" i="170"/>
  <c r="C452" i="170"/>
  <c r="E461" i="170"/>
  <c r="AC44" i="170"/>
  <c r="E452" i="170"/>
  <c r="B463" i="170"/>
  <c r="B454" i="170"/>
  <c r="AC453" i="170"/>
  <c r="Y453" i="170"/>
  <c r="X453" i="170"/>
  <c r="T453" i="170"/>
  <c r="S453" i="170"/>
  <c r="B465" i="170"/>
  <c r="T464" i="170"/>
  <c r="AC464" i="170"/>
  <c r="Y464" i="170"/>
  <c r="S464" i="170"/>
  <c r="X464" i="170"/>
  <c r="X462" i="170"/>
  <c r="T462" i="170"/>
  <c r="S462" i="170"/>
  <c r="AC462" i="170"/>
  <c r="Y462" i="170"/>
  <c r="E340" i="170"/>
  <c r="C340" i="170"/>
  <c r="T341" i="170"/>
  <c r="S341" i="170"/>
  <c r="AC341" i="170"/>
  <c r="Y341" i="170"/>
  <c r="X341" i="170"/>
  <c r="AC346" i="170"/>
  <c r="T346" i="170"/>
  <c r="S346" i="170"/>
  <c r="X346" i="170"/>
  <c r="Y346" i="170"/>
  <c r="B342" i="170"/>
  <c r="AA342" i="170" s="1"/>
  <c r="E42" i="170"/>
  <c r="Y44" i="170"/>
  <c r="X44" i="170"/>
  <c r="B347" i="170"/>
  <c r="AA347" i="170" s="1"/>
  <c r="U34" i="169"/>
  <c r="Y34" i="169"/>
  <c r="Z34" i="169"/>
  <c r="W34" i="169"/>
  <c r="T44" i="170"/>
  <c r="S44" i="170"/>
  <c r="B45" i="170"/>
  <c r="T34" i="169"/>
  <c r="I36" i="169"/>
  <c r="X35" i="169"/>
  <c r="X48" i="172" a="1"/>
  <c r="X100" i="172" a="1"/>
  <c r="X47" i="172" a="1"/>
  <c r="AA100" i="172" a="1"/>
  <c r="Z40" i="162" a="1"/>
  <c r="AA47" i="172" a="1"/>
  <c r="H26" i="176" a="1"/>
  <c r="C1533" i="169" l="1"/>
  <c r="T1856" i="169"/>
  <c r="AA1856" i="169"/>
  <c r="AC1856" i="169" s="1"/>
  <c r="X1856" i="169"/>
  <c r="Z1856" i="169"/>
  <c r="Y1856" i="169"/>
  <c r="W1856" i="169"/>
  <c r="AB1856" i="169" s="1"/>
  <c r="U1856" i="169"/>
  <c r="AA1748" i="169"/>
  <c r="AC1748" i="169" s="1"/>
  <c r="Z1748" i="169"/>
  <c r="Y1748" i="169"/>
  <c r="X1748" i="169"/>
  <c r="W1748" i="169"/>
  <c r="AB1748" i="169" s="1"/>
  <c r="U1748" i="169"/>
  <c r="T1748" i="169"/>
  <c r="AB784" i="169"/>
  <c r="E784" i="169" s="1"/>
  <c r="AB34" i="169"/>
  <c r="AB1855" i="169"/>
  <c r="AB1426" i="169"/>
  <c r="AB1105" i="169"/>
  <c r="W1534" i="169"/>
  <c r="U1534" i="169"/>
  <c r="T1534" i="169"/>
  <c r="AA1534" i="169"/>
  <c r="AC1534" i="169" s="1"/>
  <c r="Z1534" i="169"/>
  <c r="Y1534" i="169"/>
  <c r="X1534" i="169"/>
  <c r="T999" i="169"/>
  <c r="Z999" i="169"/>
  <c r="Y999" i="169"/>
  <c r="X999" i="169"/>
  <c r="AA999" i="169"/>
  <c r="AC999" i="169" s="1"/>
  <c r="W999" i="169"/>
  <c r="U999" i="169"/>
  <c r="Y1427" i="169"/>
  <c r="X1427" i="169"/>
  <c r="W1427" i="169"/>
  <c r="T1427" i="169"/>
  <c r="Z1427" i="169"/>
  <c r="U1427" i="169"/>
  <c r="AA1427" i="169"/>
  <c r="AC1427" i="169" s="1"/>
  <c r="AB1319" i="169"/>
  <c r="E1319" i="169" s="1"/>
  <c r="AB1533" i="169"/>
  <c r="AB1640" i="169"/>
  <c r="W1213" i="169"/>
  <c r="U1213" i="169"/>
  <c r="T1213" i="169"/>
  <c r="AA1213" i="169"/>
  <c r="AC1213" i="169" s="1"/>
  <c r="Z1213" i="169"/>
  <c r="Y1213" i="169"/>
  <c r="X1213" i="169"/>
  <c r="AA892" i="169"/>
  <c r="AC892" i="169" s="1"/>
  <c r="Z892" i="169"/>
  <c r="Y892" i="169"/>
  <c r="X892" i="169"/>
  <c r="W892" i="169"/>
  <c r="U892" i="169"/>
  <c r="T892" i="169"/>
  <c r="AB998" i="169"/>
  <c r="U1106" i="169"/>
  <c r="AA1106" i="169"/>
  <c r="AC1106" i="169" s="1"/>
  <c r="Z1106" i="169"/>
  <c r="Y1106" i="169"/>
  <c r="X1106" i="169"/>
  <c r="W1106" i="169"/>
  <c r="T1106" i="169"/>
  <c r="Z1641" i="169"/>
  <c r="Y1641" i="169"/>
  <c r="X1641" i="169"/>
  <c r="U1641" i="169"/>
  <c r="T1641" i="169"/>
  <c r="AA1641" i="169"/>
  <c r="AC1641" i="169" s="1"/>
  <c r="W1641" i="169"/>
  <c r="Y1320" i="169"/>
  <c r="X1320" i="169"/>
  <c r="W1320" i="169"/>
  <c r="U1320" i="169"/>
  <c r="T1320" i="169"/>
  <c r="AA1320" i="169"/>
  <c r="AC1320" i="169" s="1"/>
  <c r="Z1320" i="169"/>
  <c r="U678" i="169"/>
  <c r="T678" i="169"/>
  <c r="AA678" i="169"/>
  <c r="AC678" i="169" s="1"/>
  <c r="Z678" i="169"/>
  <c r="X678" i="169"/>
  <c r="W678" i="169"/>
  <c r="Y678" i="169"/>
  <c r="AB677" i="169"/>
  <c r="E677" i="169" s="1"/>
  <c r="AB570" i="169"/>
  <c r="W785" i="169"/>
  <c r="U785" i="169"/>
  <c r="T785" i="169"/>
  <c r="AA785" i="169"/>
  <c r="AC785" i="169" s="1"/>
  <c r="Y785" i="169"/>
  <c r="X785" i="169"/>
  <c r="Z785" i="169"/>
  <c r="AB463" i="169"/>
  <c r="Z571" i="169"/>
  <c r="Y571" i="169"/>
  <c r="X571" i="169"/>
  <c r="W571" i="169"/>
  <c r="AB571" i="169" s="1"/>
  <c r="U571" i="169"/>
  <c r="T571" i="169"/>
  <c r="AA571" i="169"/>
  <c r="AC571" i="169" s="1"/>
  <c r="T464" i="169"/>
  <c r="AA464" i="169"/>
  <c r="AC464" i="169" s="1"/>
  <c r="Z464" i="169"/>
  <c r="Y464" i="169"/>
  <c r="X464" i="169"/>
  <c r="W464" i="169"/>
  <c r="AB464" i="169" s="1"/>
  <c r="U464" i="169"/>
  <c r="C1640" i="169"/>
  <c r="C1212" i="169"/>
  <c r="AB356" i="169"/>
  <c r="U250" i="169"/>
  <c r="T250" i="169"/>
  <c r="AA250" i="169"/>
  <c r="AC250" i="169" s="1"/>
  <c r="Z250" i="169"/>
  <c r="Y250" i="169"/>
  <c r="X250" i="169"/>
  <c r="W250" i="169"/>
  <c r="C677" i="169"/>
  <c r="C570" i="169"/>
  <c r="C1426" i="169"/>
  <c r="T357" i="169"/>
  <c r="Z357" i="169"/>
  <c r="Y357" i="169"/>
  <c r="W357" i="169"/>
  <c r="AA357" i="169"/>
  <c r="AC357" i="169" s="1"/>
  <c r="X357" i="169"/>
  <c r="U357" i="169"/>
  <c r="AB249" i="169"/>
  <c r="U143" i="169"/>
  <c r="W143" i="169"/>
  <c r="X143" i="169"/>
  <c r="Y143" i="169"/>
  <c r="T143" i="169"/>
  <c r="Z143" i="169"/>
  <c r="AA143" i="169"/>
  <c r="AC143" i="169" s="1"/>
  <c r="AB142" i="169"/>
  <c r="AA47" i="172"/>
  <c r="AA100" i="172"/>
  <c r="X47" i="172"/>
  <c r="C47" i="172" s="1"/>
  <c r="X100" i="172"/>
  <c r="C100" i="172" s="1"/>
  <c r="X48" i="172"/>
  <c r="C48" i="172" s="1"/>
  <c r="H26" i="176"/>
  <c r="E998" i="169"/>
  <c r="C1747" i="169"/>
  <c r="C891" i="169"/>
  <c r="B251" i="169"/>
  <c r="C1855" i="169"/>
  <c r="E1533" i="169"/>
  <c r="E891" i="169"/>
  <c r="E783" i="169"/>
  <c r="E1640" i="169"/>
  <c r="B36" i="169"/>
  <c r="AA36" i="169" s="1"/>
  <c r="C34" i="169"/>
  <c r="C1319" i="169"/>
  <c r="C1105" i="169"/>
  <c r="C998" i="169"/>
  <c r="AB346" i="170"/>
  <c r="AB341" i="170"/>
  <c r="Z40" i="162"/>
  <c r="E40" i="162" s="1"/>
  <c r="E1855" i="169"/>
  <c r="B679" i="169"/>
  <c r="E1212" i="169"/>
  <c r="B1857" i="169"/>
  <c r="B465" i="169"/>
  <c r="B1107" i="169"/>
  <c r="B572" i="169"/>
  <c r="B893" i="169"/>
  <c r="E570" i="169"/>
  <c r="B1642" i="169"/>
  <c r="B1000" i="169"/>
  <c r="B1214" i="169"/>
  <c r="E463" i="169"/>
  <c r="B1749" i="169"/>
  <c r="E1105" i="169"/>
  <c r="E1747" i="169"/>
  <c r="B1428" i="169"/>
  <c r="B1535" i="169"/>
  <c r="B1321" i="169"/>
  <c r="E1426" i="169"/>
  <c r="B358" i="169"/>
  <c r="B786" i="169"/>
  <c r="W342" i="170"/>
  <c r="Z342" i="170"/>
  <c r="W347" i="170"/>
  <c r="AB347" i="170" s="1"/>
  <c r="Z347" i="170"/>
  <c r="B144" i="169"/>
  <c r="T562" i="170"/>
  <c r="S562" i="170"/>
  <c r="AC562" i="170"/>
  <c r="X562" i="170"/>
  <c r="Y562" i="170"/>
  <c r="C44" i="170"/>
  <c r="E561" i="170"/>
  <c r="E462" i="170"/>
  <c r="C462" i="170"/>
  <c r="C453" i="170"/>
  <c r="C346" i="170"/>
  <c r="C561" i="170"/>
  <c r="B563" i="170"/>
  <c r="C464" i="170"/>
  <c r="B455" i="170"/>
  <c r="AC45" i="170"/>
  <c r="T454" i="170"/>
  <c r="AC454" i="170"/>
  <c r="Y454" i="170"/>
  <c r="S454" i="170"/>
  <c r="X454" i="170"/>
  <c r="E453" i="170"/>
  <c r="S463" i="170"/>
  <c r="AC463" i="170"/>
  <c r="X463" i="170"/>
  <c r="T463" i="170"/>
  <c r="Y463" i="170"/>
  <c r="E464" i="170"/>
  <c r="B466" i="170"/>
  <c r="AC465" i="170"/>
  <c r="T465" i="170"/>
  <c r="S465" i="170"/>
  <c r="Y465" i="170"/>
  <c r="X465" i="170"/>
  <c r="T347" i="170"/>
  <c r="S347" i="170"/>
  <c r="AC347" i="170"/>
  <c r="Y347" i="170"/>
  <c r="X347" i="170"/>
  <c r="E341" i="170"/>
  <c r="C341" i="170"/>
  <c r="AC342" i="170"/>
  <c r="S342" i="170"/>
  <c r="T342" i="170"/>
  <c r="Y342" i="170"/>
  <c r="X342" i="170"/>
  <c r="B343" i="170"/>
  <c r="AA343" i="170" s="1"/>
  <c r="Y45" i="170"/>
  <c r="X45" i="170"/>
  <c r="E44" i="170"/>
  <c r="B348" i="170"/>
  <c r="AA348" i="170" s="1"/>
  <c r="E34" i="169"/>
  <c r="U35" i="169"/>
  <c r="Y35" i="169"/>
  <c r="Z35" i="169"/>
  <c r="W35" i="169"/>
  <c r="AB35" i="169" s="1"/>
  <c r="B46" i="170"/>
  <c r="S45" i="170"/>
  <c r="T45" i="170"/>
  <c r="T35" i="169"/>
  <c r="C35" i="169" s="1"/>
  <c r="I37" i="169"/>
  <c r="X36" i="169"/>
  <c r="AC36" i="169"/>
  <c r="I16" i="176" a="1"/>
  <c r="AA39" i="172" a="1"/>
  <c r="X97" i="172" a="1"/>
  <c r="Z46" i="171" a="1"/>
  <c r="Z41" i="162" a="1"/>
  <c r="Z47" i="172" a="1"/>
  <c r="AA48" i="172" a="1"/>
  <c r="AA97" i="172" a="1"/>
  <c r="X39" i="172" a="1"/>
  <c r="H27" i="176" a="1"/>
  <c r="Z98" i="162" a="1"/>
  <c r="Z100" i="172" a="1"/>
  <c r="AB678" i="169" l="1"/>
  <c r="T1857" i="169"/>
  <c r="AA1857" i="169"/>
  <c r="AC1857" i="169" s="1"/>
  <c r="X1857" i="169"/>
  <c r="Y1857" i="169"/>
  <c r="W1857" i="169"/>
  <c r="U1857" i="169"/>
  <c r="Z1857" i="169"/>
  <c r="AA1749" i="169"/>
  <c r="AC1749" i="169" s="1"/>
  <c r="Z1749" i="169"/>
  <c r="Y1749" i="169"/>
  <c r="X1749" i="169"/>
  <c r="W1749" i="169"/>
  <c r="U1749" i="169"/>
  <c r="T1749" i="169"/>
  <c r="AB1641" i="169"/>
  <c r="AB1106" i="169"/>
  <c r="AB999" i="169"/>
  <c r="W1535" i="169"/>
  <c r="U1535" i="169"/>
  <c r="T1535" i="169"/>
  <c r="AA1535" i="169"/>
  <c r="AC1535" i="169" s="1"/>
  <c r="Z1535" i="169"/>
  <c r="Y1535" i="169"/>
  <c r="X1535" i="169"/>
  <c r="Z1642" i="169"/>
  <c r="Y1642" i="169"/>
  <c r="X1642" i="169"/>
  <c r="AA1642" i="169"/>
  <c r="AC1642" i="169" s="1"/>
  <c r="W1642" i="169"/>
  <c r="U1642" i="169"/>
  <c r="T1642" i="169"/>
  <c r="Y1428" i="169"/>
  <c r="X1428" i="169"/>
  <c r="W1428" i="169"/>
  <c r="T1428" i="169"/>
  <c r="Z1428" i="169"/>
  <c r="U1428" i="169"/>
  <c r="AA1428" i="169"/>
  <c r="AC1428" i="169" s="1"/>
  <c r="AA893" i="169"/>
  <c r="AC893" i="169" s="1"/>
  <c r="Z893" i="169"/>
  <c r="Y893" i="169"/>
  <c r="X893" i="169"/>
  <c r="W893" i="169"/>
  <c r="U893" i="169"/>
  <c r="T893" i="169"/>
  <c r="AB892" i="169"/>
  <c r="E892" i="169" s="1"/>
  <c r="T1107" i="169"/>
  <c r="AA1107" i="169"/>
  <c r="AC1107" i="169" s="1"/>
  <c r="Z1107" i="169"/>
  <c r="Y1107" i="169"/>
  <c r="X1107" i="169"/>
  <c r="W1107" i="169"/>
  <c r="U1107" i="169"/>
  <c r="AB1213" i="169"/>
  <c r="E1213" i="169" s="1"/>
  <c r="AB1427" i="169"/>
  <c r="E1427" i="169" s="1"/>
  <c r="AB1534" i="169"/>
  <c r="W1214" i="169"/>
  <c r="U1214" i="169"/>
  <c r="T1214" i="169"/>
  <c r="AA1214" i="169"/>
  <c r="AC1214" i="169" s="1"/>
  <c r="Z1214" i="169"/>
  <c r="Y1214" i="169"/>
  <c r="X1214" i="169"/>
  <c r="AB1320" i="169"/>
  <c r="Y1321" i="169"/>
  <c r="X1321" i="169"/>
  <c r="W1321" i="169"/>
  <c r="U1321" i="169"/>
  <c r="T1321" i="169"/>
  <c r="AA1321" i="169"/>
  <c r="AC1321" i="169" s="1"/>
  <c r="Z1321" i="169"/>
  <c r="Y1000" i="169"/>
  <c r="X1000" i="169"/>
  <c r="W1000" i="169"/>
  <c r="AA1000" i="169"/>
  <c r="AC1000" i="169" s="1"/>
  <c r="Z1000" i="169"/>
  <c r="U1000" i="169"/>
  <c r="T1000" i="169"/>
  <c r="W786" i="169"/>
  <c r="U786" i="169"/>
  <c r="T786" i="169"/>
  <c r="AA786" i="169"/>
  <c r="AC786" i="169" s="1"/>
  <c r="Y786" i="169"/>
  <c r="Z786" i="169"/>
  <c r="X786" i="169"/>
  <c r="T465" i="169"/>
  <c r="C465" i="169" s="1"/>
  <c r="AA465" i="169"/>
  <c r="AC465" i="169" s="1"/>
  <c r="Z465" i="169"/>
  <c r="Y465" i="169"/>
  <c r="X465" i="169"/>
  <c r="W465" i="169"/>
  <c r="U465" i="169"/>
  <c r="T679" i="169"/>
  <c r="AA679" i="169"/>
  <c r="AC679" i="169" s="1"/>
  <c r="Z679" i="169"/>
  <c r="Y679" i="169"/>
  <c r="W679" i="169"/>
  <c r="X679" i="169"/>
  <c r="U679" i="169"/>
  <c r="AB785" i="169"/>
  <c r="E785" i="169" s="1"/>
  <c r="Y572" i="169"/>
  <c r="X572" i="169"/>
  <c r="W572" i="169"/>
  <c r="U572" i="169"/>
  <c r="T572" i="169"/>
  <c r="AA572" i="169"/>
  <c r="AC572" i="169" s="1"/>
  <c r="Z572" i="169"/>
  <c r="U251" i="169"/>
  <c r="T251" i="169"/>
  <c r="AA251" i="169"/>
  <c r="AC251" i="169" s="1"/>
  <c r="Z251" i="169"/>
  <c r="Y251" i="169"/>
  <c r="X251" i="169"/>
  <c r="W251" i="169"/>
  <c r="AB357" i="169"/>
  <c r="AB250" i="169"/>
  <c r="T358" i="169"/>
  <c r="AA358" i="169"/>
  <c r="AC358" i="169" s="1"/>
  <c r="Z358" i="169"/>
  <c r="Y358" i="169"/>
  <c r="W358" i="169"/>
  <c r="X358" i="169"/>
  <c r="U358" i="169"/>
  <c r="C785" i="169"/>
  <c r="C1213" i="169"/>
  <c r="C1856" i="169"/>
  <c r="C1320" i="169"/>
  <c r="E999" i="169"/>
  <c r="C1748" i="169"/>
  <c r="C1641" i="169"/>
  <c r="AB143" i="169"/>
  <c r="T144" i="169"/>
  <c r="U144" i="169"/>
  <c r="W144" i="169"/>
  <c r="X144" i="169"/>
  <c r="Y144" i="169"/>
  <c r="Z144" i="169"/>
  <c r="AA144" i="169"/>
  <c r="AC144" i="169" s="1"/>
  <c r="AA48" i="172"/>
  <c r="I16" i="176"/>
  <c r="H27" i="176"/>
  <c r="E1856" i="169"/>
  <c r="E1641" i="169"/>
  <c r="C1534" i="169"/>
  <c r="E464" i="169"/>
  <c r="B252" i="169"/>
  <c r="E1534" i="169"/>
  <c r="E1320" i="169"/>
  <c r="C678" i="169"/>
  <c r="C571" i="169"/>
  <c r="B37" i="169"/>
  <c r="AA37" i="169" s="1"/>
  <c r="AC37" i="169" s="1"/>
  <c r="C1427" i="169"/>
  <c r="E1748" i="169"/>
  <c r="C999" i="169"/>
  <c r="C1106" i="169"/>
  <c r="C464" i="169"/>
  <c r="C892" i="169"/>
  <c r="AB342" i="170"/>
  <c r="Z98" i="162"/>
  <c r="E98" i="162" s="1"/>
  <c r="Z41" i="162"/>
  <c r="E41" i="162" s="1"/>
  <c r="Z46" i="171"/>
  <c r="E46" i="171" s="1"/>
  <c r="Z47" i="172"/>
  <c r="E47" i="172" s="1"/>
  <c r="Z100" i="172"/>
  <c r="E100" i="172" s="1"/>
  <c r="X39" i="172"/>
  <c r="C39" i="172" s="1"/>
  <c r="X97" i="172"/>
  <c r="C97" i="172" s="1"/>
  <c r="AA97" i="172"/>
  <c r="AA39" i="172"/>
  <c r="E346" i="170"/>
  <c r="B1858" i="169"/>
  <c r="B1536" i="169"/>
  <c r="E571" i="169"/>
  <c r="B1643" i="169"/>
  <c r="B1215" i="169"/>
  <c r="B894" i="169"/>
  <c r="B466" i="169"/>
  <c r="B787" i="169"/>
  <c r="E678" i="169"/>
  <c r="B1108" i="169"/>
  <c r="B359" i="169"/>
  <c r="B1429" i="169"/>
  <c r="B680" i="169"/>
  <c r="B1001" i="169"/>
  <c r="E1106" i="169"/>
  <c r="B573" i="169"/>
  <c r="B1322" i="169"/>
  <c r="B1750" i="169"/>
  <c r="W343" i="170"/>
  <c r="Z343" i="170"/>
  <c r="W348" i="170"/>
  <c r="Z348" i="170"/>
  <c r="B145" i="169"/>
  <c r="C45" i="170"/>
  <c r="E562" i="170"/>
  <c r="T563" i="170"/>
  <c r="S563" i="170"/>
  <c r="AC563" i="170"/>
  <c r="X563" i="170"/>
  <c r="Y563" i="170"/>
  <c r="C342" i="170"/>
  <c r="C562" i="170"/>
  <c r="C465" i="170"/>
  <c r="B564" i="170"/>
  <c r="C463" i="170"/>
  <c r="E342" i="170"/>
  <c r="B467" i="170"/>
  <c r="AC46" i="170"/>
  <c r="E463" i="170"/>
  <c r="E454" i="170"/>
  <c r="E465" i="170"/>
  <c r="C454" i="170"/>
  <c r="B456" i="170"/>
  <c r="T466" i="170"/>
  <c r="S466" i="170"/>
  <c r="AC466" i="170"/>
  <c r="Y466" i="170"/>
  <c r="X466" i="170"/>
  <c r="C347" i="170"/>
  <c r="S455" i="170"/>
  <c r="AC455" i="170"/>
  <c r="X455" i="170"/>
  <c r="T455" i="170"/>
  <c r="Y455" i="170"/>
  <c r="AC348" i="170"/>
  <c r="Y348" i="170"/>
  <c r="T348" i="170"/>
  <c r="S348" i="170"/>
  <c r="X348" i="170"/>
  <c r="T343" i="170"/>
  <c r="S343" i="170"/>
  <c r="AC343" i="170"/>
  <c r="Y343" i="170"/>
  <c r="X343" i="170"/>
  <c r="B344" i="170"/>
  <c r="AA344" i="170" s="1"/>
  <c r="Y46" i="170"/>
  <c r="X46" i="170"/>
  <c r="E45" i="170"/>
  <c r="B349" i="170"/>
  <c r="AA349" i="170" s="1"/>
  <c r="E35" i="169"/>
  <c r="U36" i="169"/>
  <c r="Y36" i="169"/>
  <c r="Z36" i="169"/>
  <c r="W36" i="169"/>
  <c r="T46" i="170"/>
  <c r="S46" i="170"/>
  <c r="B47" i="170"/>
  <c r="X37" i="169"/>
  <c r="I38" i="169"/>
  <c r="T36" i="169"/>
  <c r="C36" i="169" s="1"/>
  <c r="X49" i="172" a="1"/>
  <c r="AA49" i="172" a="1"/>
  <c r="I13" i="176" a="1"/>
  <c r="H19" i="176" a="1"/>
  <c r="AA40" i="172" a="1"/>
  <c r="Z56" i="171" a="1"/>
  <c r="H28" i="176" a="1"/>
  <c r="AA40" i="171" a="1"/>
  <c r="Z42" i="162" a="1"/>
  <c r="X40" i="172" a="1"/>
  <c r="Z39" i="172" a="1"/>
  <c r="Z48" i="172" a="1"/>
  <c r="X40" i="171" a="1"/>
  <c r="Z97" i="172" a="1"/>
  <c r="Z102" i="171" a="1"/>
  <c r="AB1857" i="169" l="1"/>
  <c r="AB1749" i="169"/>
  <c r="AA1750" i="169"/>
  <c r="AC1750" i="169" s="1"/>
  <c r="Z1750" i="169"/>
  <c r="Y1750" i="169"/>
  <c r="X1750" i="169"/>
  <c r="W1750" i="169"/>
  <c r="U1750" i="169"/>
  <c r="T1750" i="169"/>
  <c r="AB465" i="169"/>
  <c r="AB1428" i="169"/>
  <c r="T1858" i="169"/>
  <c r="AA1858" i="169"/>
  <c r="AC1858" i="169" s="1"/>
  <c r="X1858" i="169"/>
  <c r="W1858" i="169"/>
  <c r="U1858" i="169"/>
  <c r="Z1858" i="169"/>
  <c r="Y1858" i="169"/>
  <c r="AB358" i="169"/>
  <c r="Z1108" i="169"/>
  <c r="Y1108" i="169"/>
  <c r="X1108" i="169"/>
  <c r="W1108" i="169"/>
  <c r="U1108" i="169"/>
  <c r="T1108" i="169"/>
  <c r="AA1108" i="169"/>
  <c r="AC1108" i="169" s="1"/>
  <c r="AB1642" i="169"/>
  <c r="E1642" i="169" s="1"/>
  <c r="Y1322" i="169"/>
  <c r="X1322" i="169"/>
  <c r="W1322" i="169"/>
  <c r="U1322" i="169"/>
  <c r="T1322" i="169"/>
  <c r="AA1322" i="169"/>
  <c r="AC1322" i="169" s="1"/>
  <c r="Z1322" i="169"/>
  <c r="W1536" i="169"/>
  <c r="U1536" i="169"/>
  <c r="T1536" i="169"/>
  <c r="AA1536" i="169"/>
  <c r="AC1536" i="169" s="1"/>
  <c r="Z1536" i="169"/>
  <c r="Y1536" i="169"/>
  <c r="X1536" i="169"/>
  <c r="AB1107" i="169"/>
  <c r="AB1321" i="169"/>
  <c r="E1321" i="169" s="1"/>
  <c r="AB893" i="169"/>
  <c r="Z1643" i="169"/>
  <c r="Y1643" i="169"/>
  <c r="X1643" i="169"/>
  <c r="AA1643" i="169"/>
  <c r="AC1643" i="169" s="1"/>
  <c r="W1643" i="169"/>
  <c r="U1643" i="169"/>
  <c r="T1643" i="169"/>
  <c r="AB1000" i="169"/>
  <c r="AB1535" i="169"/>
  <c r="Y1429" i="169"/>
  <c r="X1429" i="169"/>
  <c r="W1429" i="169"/>
  <c r="U1429" i="169"/>
  <c r="T1429" i="169"/>
  <c r="AA1429" i="169"/>
  <c r="AC1429" i="169" s="1"/>
  <c r="Z1429" i="169"/>
  <c r="AB1214" i="169"/>
  <c r="E1214" i="169" s="1"/>
  <c r="U1215" i="169"/>
  <c r="T1215" i="169"/>
  <c r="AA1215" i="169"/>
  <c r="AC1215" i="169" s="1"/>
  <c r="Z1215" i="169"/>
  <c r="Y1215" i="169"/>
  <c r="X1215" i="169"/>
  <c r="W1215" i="169"/>
  <c r="Y1001" i="169"/>
  <c r="X1001" i="169"/>
  <c r="W1001" i="169"/>
  <c r="Z1001" i="169"/>
  <c r="U1001" i="169"/>
  <c r="T1001" i="169"/>
  <c r="AA1001" i="169"/>
  <c r="AC1001" i="169" s="1"/>
  <c r="AA894" i="169"/>
  <c r="AC894" i="169" s="1"/>
  <c r="Z894" i="169"/>
  <c r="Y894" i="169"/>
  <c r="X894" i="169"/>
  <c r="W894" i="169"/>
  <c r="AB894" i="169" s="1"/>
  <c r="U894" i="169"/>
  <c r="T894" i="169"/>
  <c r="AA680" i="169"/>
  <c r="AC680" i="169" s="1"/>
  <c r="Z680" i="169"/>
  <c r="Y680" i="169"/>
  <c r="X680" i="169"/>
  <c r="U680" i="169"/>
  <c r="W680" i="169"/>
  <c r="AB680" i="169" s="1"/>
  <c r="T680" i="169"/>
  <c r="W787" i="169"/>
  <c r="U787" i="169"/>
  <c r="T787" i="169"/>
  <c r="AA787" i="169"/>
  <c r="AC787" i="169" s="1"/>
  <c r="Y787" i="169"/>
  <c r="Z787" i="169"/>
  <c r="X787" i="169"/>
  <c r="AB679" i="169"/>
  <c r="X573" i="169"/>
  <c r="W573" i="169"/>
  <c r="U573" i="169"/>
  <c r="T573" i="169"/>
  <c r="AA573" i="169"/>
  <c r="AC573" i="169" s="1"/>
  <c r="Z573" i="169"/>
  <c r="Y573" i="169"/>
  <c r="C1107" i="169"/>
  <c r="T466" i="169"/>
  <c r="AA466" i="169"/>
  <c r="AC466" i="169" s="1"/>
  <c r="Z466" i="169"/>
  <c r="Y466" i="169"/>
  <c r="X466" i="169"/>
  <c r="W466" i="169"/>
  <c r="U466" i="169"/>
  <c r="C893" i="169"/>
  <c r="AB572" i="169"/>
  <c r="E572" i="169" s="1"/>
  <c r="AB786" i="169"/>
  <c r="X49" i="172"/>
  <c r="C49" i="172" s="1"/>
  <c r="W359" i="169"/>
  <c r="U359" i="169"/>
  <c r="T359" i="169"/>
  <c r="AA359" i="169"/>
  <c r="AC359" i="169" s="1"/>
  <c r="Y359" i="169"/>
  <c r="X359" i="169"/>
  <c r="Z359" i="169"/>
  <c r="AB251" i="169"/>
  <c r="T252" i="169"/>
  <c r="AA252" i="169"/>
  <c r="AC252" i="169" s="1"/>
  <c r="Z252" i="169"/>
  <c r="Y252" i="169"/>
  <c r="X252" i="169"/>
  <c r="W252" i="169"/>
  <c r="U252" i="169"/>
  <c r="AA49" i="172"/>
  <c r="AB144" i="169"/>
  <c r="T145" i="169"/>
  <c r="U145" i="169"/>
  <c r="W145" i="169"/>
  <c r="Y145" i="169"/>
  <c r="Z145" i="169"/>
  <c r="AA145" i="169"/>
  <c r="AC145" i="169" s="1"/>
  <c r="X145" i="169"/>
  <c r="H28" i="176"/>
  <c r="C679" i="169"/>
  <c r="C786" i="169"/>
  <c r="C1321" i="169"/>
  <c r="E1857" i="169"/>
  <c r="E1749" i="169"/>
  <c r="C1642" i="169"/>
  <c r="E893" i="169"/>
  <c r="C1535" i="169"/>
  <c r="B253" i="169"/>
  <c r="B38" i="169"/>
  <c r="AA38" i="169" s="1"/>
  <c r="C1214" i="169"/>
  <c r="C1428" i="169"/>
  <c r="C1749" i="169"/>
  <c r="AB36" i="169"/>
  <c r="E36" i="169" s="1"/>
  <c r="E465" i="169"/>
  <c r="C572" i="169"/>
  <c r="C1000" i="169"/>
  <c r="E1535" i="169"/>
  <c r="C1857" i="169"/>
  <c r="AB348" i="170"/>
  <c r="AB343" i="170"/>
  <c r="Z42" i="162"/>
  <c r="E42" i="162" s="1"/>
  <c r="Z102" i="171"/>
  <c r="E102" i="171" s="1"/>
  <c r="Z56" i="171"/>
  <c r="E56" i="171" s="1"/>
  <c r="Z48" i="172"/>
  <c r="E48" i="172" s="1"/>
  <c r="I13" i="176"/>
  <c r="H19" i="176"/>
  <c r="Z39" i="172"/>
  <c r="E39" i="172" s="1"/>
  <c r="Z97" i="172"/>
  <c r="E97" i="172" s="1"/>
  <c r="X40" i="172"/>
  <c r="C40" i="172" s="1"/>
  <c r="AA40" i="172"/>
  <c r="X40" i="171"/>
  <c r="C40" i="171" s="1"/>
  <c r="AA40" i="171"/>
  <c r="E347" i="170"/>
  <c r="B1109" i="169"/>
  <c r="B788" i="169"/>
  <c r="B1216" i="169"/>
  <c r="B1644" i="169"/>
  <c r="B1323" i="169"/>
  <c r="C787" i="169"/>
  <c r="B574" i="169"/>
  <c r="B681" i="169"/>
  <c r="C573" i="169"/>
  <c r="E679" i="169"/>
  <c r="B1430" i="169"/>
  <c r="E1000" i="169"/>
  <c r="B467" i="169"/>
  <c r="B1751" i="169"/>
  <c r="E786" i="169"/>
  <c r="E1428" i="169"/>
  <c r="B1002" i="169"/>
  <c r="E1107" i="169"/>
  <c r="B895" i="169"/>
  <c r="B1859" i="169"/>
  <c r="B360" i="169"/>
  <c r="B1537" i="169"/>
  <c r="W349" i="170"/>
  <c r="Z349" i="170"/>
  <c r="Z344" i="170"/>
  <c r="W344" i="170"/>
  <c r="AB344" i="170" s="1"/>
  <c r="B146" i="169"/>
  <c r="C46" i="170"/>
  <c r="E563" i="170"/>
  <c r="T564" i="170"/>
  <c r="S564" i="170"/>
  <c r="AC564" i="170"/>
  <c r="Y564" i="170"/>
  <c r="X564" i="170"/>
  <c r="B49" i="170"/>
  <c r="C563" i="170"/>
  <c r="E455" i="170"/>
  <c r="B565" i="170"/>
  <c r="C466" i="170"/>
  <c r="AC47" i="170"/>
  <c r="C455" i="170"/>
  <c r="B457" i="170"/>
  <c r="E466" i="170"/>
  <c r="B468" i="170"/>
  <c r="E343" i="170"/>
  <c r="Y456" i="170"/>
  <c r="X456" i="170"/>
  <c r="T456" i="170"/>
  <c r="S456" i="170"/>
  <c r="AC456" i="170"/>
  <c r="AC467" i="170"/>
  <c r="T467" i="170"/>
  <c r="S467" i="170"/>
  <c r="X467" i="170"/>
  <c r="Y467" i="170"/>
  <c r="B345" i="170"/>
  <c r="AA345" i="170" s="1"/>
  <c r="X349" i="170"/>
  <c r="T349" i="170"/>
  <c r="S349" i="170"/>
  <c r="AC349" i="170"/>
  <c r="Y349" i="170"/>
  <c r="C348" i="170"/>
  <c r="AC344" i="170"/>
  <c r="Y344" i="170"/>
  <c r="X344" i="170"/>
  <c r="T344" i="170"/>
  <c r="S344" i="170"/>
  <c r="C343" i="170"/>
  <c r="X47" i="170"/>
  <c r="Y47" i="170"/>
  <c r="E46" i="170"/>
  <c r="B350" i="170"/>
  <c r="AA350" i="170" s="1"/>
  <c r="U37" i="169"/>
  <c r="Y37" i="169"/>
  <c r="Z37" i="169"/>
  <c r="W37" i="169"/>
  <c r="T47" i="170"/>
  <c r="S47" i="170"/>
  <c r="B48" i="170"/>
  <c r="T37" i="169"/>
  <c r="C37" i="169" s="1"/>
  <c r="I39" i="169"/>
  <c r="X38" i="169"/>
  <c r="AC38" i="169"/>
  <c r="H29" i="176" a="1"/>
  <c r="X50" i="172" a="1"/>
  <c r="AA41" i="172" a="1"/>
  <c r="Z40" i="172" a="1"/>
  <c r="X41" i="172" a="1"/>
  <c r="Z40" i="171" a="1"/>
  <c r="AA41" i="171" a="1"/>
  <c r="AA50" i="172" a="1"/>
  <c r="X51" i="172" a="1"/>
  <c r="H20" i="176" a="1"/>
  <c r="Z57" i="171" a="1"/>
  <c r="Z50" i="172" a="1"/>
  <c r="X41" i="171" a="1"/>
  <c r="Z49" i="172" a="1"/>
  <c r="F20" i="176" a="1"/>
  <c r="AB1429" i="169" l="1"/>
  <c r="AB1108" i="169"/>
  <c r="AB1858" i="169"/>
  <c r="AB1750" i="169"/>
  <c r="T1859" i="169"/>
  <c r="AA1859" i="169"/>
  <c r="AC1859" i="169" s="1"/>
  <c r="X1859" i="169"/>
  <c r="U1859" i="169"/>
  <c r="Z1859" i="169"/>
  <c r="Y1859" i="169"/>
  <c r="W1859" i="169"/>
  <c r="AB1536" i="169"/>
  <c r="AB787" i="169"/>
  <c r="AA1751" i="169"/>
  <c r="AC1751" i="169" s="1"/>
  <c r="Z1751" i="169"/>
  <c r="Y1751" i="169"/>
  <c r="X1751" i="169"/>
  <c r="W1751" i="169"/>
  <c r="U1751" i="169"/>
  <c r="T1751" i="169"/>
  <c r="AB1643" i="169"/>
  <c r="Y1430" i="169"/>
  <c r="X1430" i="169"/>
  <c r="W1430" i="169"/>
  <c r="U1430" i="169"/>
  <c r="T1430" i="169"/>
  <c r="AA1430" i="169"/>
  <c r="AC1430" i="169" s="1"/>
  <c r="Z1430" i="169"/>
  <c r="Z1644" i="169"/>
  <c r="Y1644" i="169"/>
  <c r="X1644" i="169"/>
  <c r="U1644" i="169"/>
  <c r="AA1644" i="169"/>
  <c r="AC1644" i="169" s="1"/>
  <c r="W1644" i="169"/>
  <c r="T1644" i="169"/>
  <c r="AB1001" i="169"/>
  <c r="W1537" i="169"/>
  <c r="U1537" i="169"/>
  <c r="T1537" i="169"/>
  <c r="AA1537" i="169"/>
  <c r="AC1537" i="169" s="1"/>
  <c r="Z1537" i="169"/>
  <c r="Y1537" i="169"/>
  <c r="X1537" i="169"/>
  <c r="AB1322" i="169"/>
  <c r="Y1002" i="169"/>
  <c r="X1002" i="169"/>
  <c r="W1002" i="169"/>
  <c r="U1002" i="169"/>
  <c r="T1002" i="169"/>
  <c r="Z1002" i="169"/>
  <c r="AA1002" i="169"/>
  <c r="AC1002" i="169" s="1"/>
  <c r="T1216" i="169"/>
  <c r="AA1216" i="169"/>
  <c r="AC1216" i="169" s="1"/>
  <c r="Z1216" i="169"/>
  <c r="Y1216" i="169"/>
  <c r="X1216" i="169"/>
  <c r="W1216" i="169"/>
  <c r="U1216" i="169"/>
  <c r="AA895" i="169"/>
  <c r="AC895" i="169" s="1"/>
  <c r="Z895" i="169"/>
  <c r="Y895" i="169"/>
  <c r="X895" i="169"/>
  <c r="W895" i="169"/>
  <c r="U895" i="169"/>
  <c r="T895" i="169"/>
  <c r="AA1109" i="169"/>
  <c r="AC1109" i="169" s="1"/>
  <c r="Y1109" i="169"/>
  <c r="X1109" i="169"/>
  <c r="W1109" i="169"/>
  <c r="T1109" i="169"/>
  <c r="Z1109" i="169"/>
  <c r="U1109" i="169"/>
  <c r="C1109" i="169" s="1"/>
  <c r="Y1323" i="169"/>
  <c r="X1323" i="169"/>
  <c r="W1323" i="169"/>
  <c r="U1323" i="169"/>
  <c r="T1323" i="169"/>
  <c r="AA1323" i="169"/>
  <c r="AC1323" i="169" s="1"/>
  <c r="Z1323" i="169"/>
  <c r="AB1215" i="169"/>
  <c r="U788" i="169"/>
  <c r="T788" i="169"/>
  <c r="C788" i="169" s="1"/>
  <c r="AA788" i="169"/>
  <c r="AC788" i="169" s="1"/>
  <c r="Z788" i="169"/>
  <c r="X788" i="169"/>
  <c r="Y788" i="169"/>
  <c r="W788" i="169"/>
  <c r="AB466" i="169"/>
  <c r="E466" i="169" s="1"/>
  <c r="C1858" i="169"/>
  <c r="X574" i="169"/>
  <c r="W574" i="169"/>
  <c r="U574" i="169"/>
  <c r="T574" i="169"/>
  <c r="AA574" i="169"/>
  <c r="AC574" i="169" s="1"/>
  <c r="Z574" i="169"/>
  <c r="Y574" i="169"/>
  <c r="T467" i="169"/>
  <c r="AA467" i="169"/>
  <c r="AC467" i="169" s="1"/>
  <c r="Z467" i="169"/>
  <c r="Y467" i="169"/>
  <c r="X467" i="169"/>
  <c r="W467" i="169"/>
  <c r="U467" i="169"/>
  <c r="AA681" i="169"/>
  <c r="AC681" i="169" s="1"/>
  <c r="Z681" i="169"/>
  <c r="Y681" i="169"/>
  <c r="X681" i="169"/>
  <c r="W681" i="169"/>
  <c r="T681" i="169"/>
  <c r="U681" i="169"/>
  <c r="AB573" i="169"/>
  <c r="AB252" i="169"/>
  <c r="W360" i="169"/>
  <c r="Y360" i="169"/>
  <c r="X360" i="169"/>
  <c r="U360" i="169"/>
  <c r="T360" i="169"/>
  <c r="AA360" i="169"/>
  <c r="AC360" i="169" s="1"/>
  <c r="Z360" i="169"/>
  <c r="C1108" i="169"/>
  <c r="C1750" i="169"/>
  <c r="AB359" i="169"/>
  <c r="AA253" i="169"/>
  <c r="AC253" i="169" s="1"/>
  <c r="Z253" i="169"/>
  <c r="Y253" i="169"/>
  <c r="X253" i="169"/>
  <c r="W253" i="169"/>
  <c r="U253" i="169"/>
  <c r="T253" i="169"/>
  <c r="H29" i="176"/>
  <c r="C1215" i="169"/>
  <c r="C1643" i="169"/>
  <c r="AA146" i="169"/>
  <c r="AC146" i="169" s="1"/>
  <c r="T146" i="169"/>
  <c r="U146" i="169"/>
  <c r="W146" i="169"/>
  <c r="X146" i="169"/>
  <c r="Y146" i="169"/>
  <c r="Z146" i="169"/>
  <c r="AB145" i="169"/>
  <c r="X51" i="172"/>
  <c r="C51" i="172" s="1"/>
  <c r="AA50" i="172"/>
  <c r="X50" i="172"/>
  <c r="C50" i="172" s="1"/>
  <c r="E1215" i="169"/>
  <c r="C1001" i="169"/>
  <c r="C1429" i="169"/>
  <c r="B254" i="169"/>
  <c r="AB37" i="169"/>
  <c r="C894" i="169"/>
  <c r="E1322" i="169"/>
  <c r="E1001" i="169"/>
  <c r="B39" i="169"/>
  <c r="AA39" i="169" s="1"/>
  <c r="AC39" i="169" s="1"/>
  <c r="E1750" i="169"/>
  <c r="C466" i="169"/>
  <c r="E787" i="169"/>
  <c r="C680" i="169"/>
  <c r="C1322" i="169"/>
  <c r="C1536" i="169"/>
  <c r="AB349" i="170"/>
  <c r="Z57" i="171"/>
  <c r="E57" i="171" s="1"/>
  <c r="Z49" i="172"/>
  <c r="E49" i="172" s="1"/>
  <c r="Z50" i="172"/>
  <c r="E50" i="172" s="1"/>
  <c r="H20" i="176"/>
  <c r="F20" i="176"/>
  <c r="X41" i="172"/>
  <c r="C41" i="172" s="1"/>
  <c r="Z40" i="172"/>
  <c r="E40" i="172" s="1"/>
  <c r="AA41" i="172"/>
  <c r="AA41" i="171"/>
  <c r="X41" i="171"/>
  <c r="C41" i="171" s="1"/>
  <c r="Z40" i="171"/>
  <c r="E40" i="171" s="1"/>
  <c r="E348" i="170"/>
  <c r="B575" i="169"/>
  <c r="B1324" i="169"/>
  <c r="B1538" i="169"/>
  <c r="B896" i="169"/>
  <c r="B1431" i="169"/>
  <c r="B789" i="169"/>
  <c r="E680" i="169"/>
  <c r="B361" i="169"/>
  <c r="E1536" i="169"/>
  <c r="B1645" i="169"/>
  <c r="B1860" i="169"/>
  <c r="B1003" i="169"/>
  <c r="E1858" i="169"/>
  <c r="E1429" i="169"/>
  <c r="E1643" i="169"/>
  <c r="B682" i="169"/>
  <c r="E1108" i="169"/>
  <c r="B1110" i="169"/>
  <c r="B1752" i="169"/>
  <c r="E894" i="169"/>
  <c r="B468" i="169"/>
  <c r="E573" i="169"/>
  <c r="B1217" i="169"/>
  <c r="Z350" i="170"/>
  <c r="W350" i="170"/>
  <c r="Z345" i="170"/>
  <c r="W345" i="170"/>
  <c r="B147" i="169"/>
  <c r="S565" i="170"/>
  <c r="AC565" i="170"/>
  <c r="Y565" i="170"/>
  <c r="X565" i="170"/>
  <c r="T565" i="170"/>
  <c r="E564" i="170"/>
  <c r="C47" i="170"/>
  <c r="T49" i="170"/>
  <c r="S49" i="170"/>
  <c r="X49" i="170"/>
  <c r="Y49" i="170"/>
  <c r="AC49" i="170"/>
  <c r="C456" i="170"/>
  <c r="E344" i="170"/>
  <c r="C467" i="170"/>
  <c r="C564" i="170"/>
  <c r="B566" i="170"/>
  <c r="C349" i="170"/>
  <c r="AC48" i="170"/>
  <c r="S468" i="170"/>
  <c r="T468" i="170"/>
  <c r="AC468" i="170"/>
  <c r="X468" i="170"/>
  <c r="Y468" i="170"/>
  <c r="E456" i="170"/>
  <c r="T457" i="170"/>
  <c r="S457" i="170"/>
  <c r="AC457" i="170"/>
  <c r="Y457" i="170"/>
  <c r="X457" i="170"/>
  <c r="E467" i="170"/>
  <c r="B471" i="170"/>
  <c r="B469" i="170"/>
  <c r="AC350" i="170"/>
  <c r="Y350" i="170"/>
  <c r="T350" i="170"/>
  <c r="X350" i="170"/>
  <c r="S350" i="170"/>
  <c r="X345" i="170"/>
  <c r="T345" i="170"/>
  <c r="S345" i="170"/>
  <c r="AC345" i="170"/>
  <c r="Y345" i="170"/>
  <c r="C344" i="170"/>
  <c r="Y48" i="170"/>
  <c r="X48" i="170"/>
  <c r="E47" i="170"/>
  <c r="B351" i="170"/>
  <c r="AA351" i="170" s="1"/>
  <c r="E37" i="169"/>
  <c r="U38" i="169"/>
  <c r="Y38" i="169"/>
  <c r="Z38" i="169"/>
  <c r="W38" i="169"/>
  <c r="S48" i="170"/>
  <c r="T48" i="170"/>
  <c r="B50" i="170"/>
  <c r="I40" i="169"/>
  <c r="X39" i="169"/>
  <c r="T38" i="169"/>
  <c r="Z58" i="171" a="1"/>
  <c r="X37" i="162" a="1"/>
  <c r="H21" i="176" a="1"/>
  <c r="X52" i="172" a="1"/>
  <c r="Z51" i="172" a="1"/>
  <c r="AA37" i="162" a="1"/>
  <c r="Z41" i="171" a="1"/>
  <c r="F21" i="176" a="1"/>
  <c r="AA37" i="171" a="1"/>
  <c r="Z41" i="172" a="1"/>
  <c r="AA51" i="172" a="1"/>
  <c r="X37" i="171" a="1"/>
  <c r="H30" i="176" a="1"/>
  <c r="AB788" i="169" l="1"/>
  <c r="AA1752" i="169"/>
  <c r="AC1752" i="169" s="1"/>
  <c r="Z1752" i="169"/>
  <c r="Y1752" i="169"/>
  <c r="X1752" i="169"/>
  <c r="W1752" i="169"/>
  <c r="AB1752" i="169" s="1"/>
  <c r="U1752" i="169"/>
  <c r="T1752" i="169"/>
  <c r="T1860" i="169"/>
  <c r="AA1860" i="169"/>
  <c r="AC1860" i="169" s="1"/>
  <c r="X1860" i="169"/>
  <c r="Z1860" i="169"/>
  <c r="Y1860" i="169"/>
  <c r="W1860" i="169"/>
  <c r="AB1860" i="169" s="1"/>
  <c r="U1860" i="169"/>
  <c r="AB38" i="169"/>
  <c r="AB1109" i="169"/>
  <c r="C38" i="169"/>
  <c r="AB1323" i="169"/>
  <c r="C1644" i="169"/>
  <c r="AB1859" i="169"/>
  <c r="AB1751" i="169"/>
  <c r="E1751" i="169" s="1"/>
  <c r="AB1216" i="169"/>
  <c r="AB1537" i="169"/>
  <c r="AA1217" i="169"/>
  <c r="AC1217" i="169" s="1"/>
  <c r="Z1217" i="169"/>
  <c r="Y1217" i="169"/>
  <c r="X1217" i="169"/>
  <c r="W1217" i="169"/>
  <c r="U1217" i="169"/>
  <c r="T1217" i="169"/>
  <c r="AB1644" i="169"/>
  <c r="Y1003" i="169"/>
  <c r="X1003" i="169"/>
  <c r="W1003" i="169"/>
  <c r="T1003" i="169"/>
  <c r="AA1003" i="169"/>
  <c r="AC1003" i="169" s="1"/>
  <c r="Z1003" i="169"/>
  <c r="U1003" i="169"/>
  <c r="Y1431" i="169"/>
  <c r="X1431" i="169"/>
  <c r="W1431" i="169"/>
  <c r="U1431" i="169"/>
  <c r="T1431" i="169"/>
  <c r="AA1431" i="169"/>
  <c r="AC1431" i="169" s="1"/>
  <c r="Z1431" i="169"/>
  <c r="AA896" i="169"/>
  <c r="AC896" i="169" s="1"/>
  <c r="Z896" i="169"/>
  <c r="Y896" i="169"/>
  <c r="X896" i="169"/>
  <c r="W896" i="169"/>
  <c r="U896" i="169"/>
  <c r="T896" i="169"/>
  <c r="AB1430" i="169"/>
  <c r="E1430" i="169" s="1"/>
  <c r="W1538" i="169"/>
  <c r="U1538" i="169"/>
  <c r="T1538" i="169"/>
  <c r="AA1538" i="169"/>
  <c r="AC1538" i="169" s="1"/>
  <c r="Z1538" i="169"/>
  <c r="Y1538" i="169"/>
  <c r="X1538" i="169"/>
  <c r="AB895" i="169"/>
  <c r="E895" i="169" s="1"/>
  <c r="AB1002" i="169"/>
  <c r="E1002" i="169" s="1"/>
  <c r="AA1110" i="169"/>
  <c r="AC1110" i="169" s="1"/>
  <c r="Y1110" i="169"/>
  <c r="X1110" i="169"/>
  <c r="W1110" i="169"/>
  <c r="T1110" i="169"/>
  <c r="Z1110" i="169"/>
  <c r="U1110" i="169"/>
  <c r="Z1645" i="169"/>
  <c r="Y1645" i="169"/>
  <c r="X1645" i="169"/>
  <c r="U1645" i="169"/>
  <c r="T1645" i="169"/>
  <c r="AA1645" i="169"/>
  <c r="AC1645" i="169" s="1"/>
  <c r="W1645" i="169"/>
  <c r="X1324" i="169"/>
  <c r="W1324" i="169"/>
  <c r="U1324" i="169"/>
  <c r="T1324" i="169"/>
  <c r="AA1324" i="169"/>
  <c r="AC1324" i="169" s="1"/>
  <c r="Z1324" i="169"/>
  <c r="Y1324" i="169"/>
  <c r="C1002" i="169"/>
  <c r="AB467" i="169"/>
  <c r="E467" i="169" s="1"/>
  <c r="Z682" i="169"/>
  <c r="Y682" i="169"/>
  <c r="X682" i="169"/>
  <c r="W682" i="169"/>
  <c r="U682" i="169"/>
  <c r="AA682" i="169"/>
  <c r="AC682" i="169" s="1"/>
  <c r="T682" i="169"/>
  <c r="C1537" i="169"/>
  <c r="AB681" i="169"/>
  <c r="X575" i="169"/>
  <c r="W575" i="169"/>
  <c r="U575" i="169"/>
  <c r="T575" i="169"/>
  <c r="AA575" i="169"/>
  <c r="AC575" i="169" s="1"/>
  <c r="Z575" i="169"/>
  <c r="Y575" i="169"/>
  <c r="AB574" i="169"/>
  <c r="C1430" i="169"/>
  <c r="T789" i="169"/>
  <c r="AA789" i="169"/>
  <c r="AC789" i="169" s="1"/>
  <c r="Z789" i="169"/>
  <c r="Y789" i="169"/>
  <c r="W789" i="169"/>
  <c r="X789" i="169"/>
  <c r="U789" i="169"/>
  <c r="T468" i="169"/>
  <c r="AA468" i="169"/>
  <c r="AC468" i="169" s="1"/>
  <c r="Z468" i="169"/>
  <c r="Y468" i="169"/>
  <c r="X468" i="169"/>
  <c r="W468" i="169"/>
  <c r="U468" i="169"/>
  <c r="C468" i="169" s="1"/>
  <c r="U361" i="169"/>
  <c r="Z361" i="169"/>
  <c r="Y361" i="169"/>
  <c r="X361" i="169"/>
  <c r="W361" i="169"/>
  <c r="T361" i="169"/>
  <c r="AA361" i="169"/>
  <c r="AC361" i="169" s="1"/>
  <c r="AA254" i="169"/>
  <c r="AC254" i="169" s="1"/>
  <c r="Z254" i="169"/>
  <c r="Y254" i="169"/>
  <c r="X254" i="169"/>
  <c r="W254" i="169"/>
  <c r="U254" i="169"/>
  <c r="T254" i="169"/>
  <c r="AB253" i="169"/>
  <c r="AB360" i="169"/>
  <c r="C1216" i="169"/>
  <c r="C1859" i="169"/>
  <c r="C681" i="169"/>
  <c r="AB146" i="169"/>
  <c r="AA147" i="169"/>
  <c r="AC147" i="169" s="1"/>
  <c r="T147" i="169"/>
  <c r="U147" i="169"/>
  <c r="Z147" i="169"/>
  <c r="W147" i="169"/>
  <c r="X147" i="169"/>
  <c r="Y147" i="169"/>
  <c r="X52" i="172"/>
  <c r="C52" i="172" s="1"/>
  <c r="H30" i="176"/>
  <c r="AA51" i="172"/>
  <c r="E1859" i="169"/>
  <c r="C1323" i="169"/>
  <c r="E1644" i="169"/>
  <c r="B255" i="169"/>
  <c r="E681" i="169"/>
  <c r="C895" i="169"/>
  <c r="C574" i="169"/>
  <c r="B40" i="169"/>
  <c r="AA40" i="169" s="1"/>
  <c r="C1751" i="169"/>
  <c r="C467" i="169"/>
  <c r="E1216" i="169"/>
  <c r="E574" i="169"/>
  <c r="AB345" i="170"/>
  <c r="AB350" i="170"/>
  <c r="Z58" i="171"/>
  <c r="E58" i="171" s="1"/>
  <c r="Z51" i="172"/>
  <c r="E51" i="172" s="1"/>
  <c r="H21" i="176"/>
  <c r="F21" i="176"/>
  <c r="Z41" i="172"/>
  <c r="E41" i="172" s="1"/>
  <c r="Z41" i="171"/>
  <c r="E41" i="171" s="1"/>
  <c r="AA37" i="171"/>
  <c r="X37" i="171"/>
  <c r="C37" i="171" s="1"/>
  <c r="AA37" i="162"/>
  <c r="X37" i="162"/>
  <c r="C37" i="162" s="1"/>
  <c r="E349" i="170"/>
  <c r="B1004" i="169"/>
  <c r="B790" i="169"/>
  <c r="C789" i="169"/>
  <c r="B469" i="169"/>
  <c r="B683" i="169"/>
  <c r="E1537" i="169"/>
  <c r="B1753" i="169"/>
  <c r="B1861" i="169"/>
  <c r="B1432" i="169"/>
  <c r="B1325" i="169"/>
  <c r="B576" i="169"/>
  <c r="E1109" i="169"/>
  <c r="B1218" i="169"/>
  <c r="B1539" i="169"/>
  <c r="B1646" i="169"/>
  <c r="E1323" i="169"/>
  <c r="B362" i="169"/>
  <c r="B897" i="169"/>
  <c r="B1111" i="169"/>
  <c r="C1645" i="169"/>
  <c r="W351" i="170"/>
  <c r="Z351" i="170"/>
  <c r="B148" i="169"/>
  <c r="E565" i="170"/>
  <c r="C49" i="170"/>
  <c r="T566" i="170"/>
  <c r="S566" i="170"/>
  <c r="AC566" i="170"/>
  <c r="X566" i="170"/>
  <c r="Y566" i="170"/>
  <c r="C48" i="170"/>
  <c r="E49" i="170"/>
  <c r="C468" i="170"/>
  <c r="C345" i="170"/>
  <c r="C565" i="170"/>
  <c r="B567" i="170"/>
  <c r="B470" i="170"/>
  <c r="E468" i="170"/>
  <c r="C350" i="170"/>
  <c r="Y469" i="170"/>
  <c r="X469" i="170"/>
  <c r="T469" i="170"/>
  <c r="S469" i="170"/>
  <c r="AC469" i="170"/>
  <c r="AC50" i="170"/>
  <c r="B472" i="170"/>
  <c r="C457" i="170"/>
  <c r="AC471" i="170"/>
  <c r="T471" i="170"/>
  <c r="S471" i="170"/>
  <c r="Y471" i="170"/>
  <c r="X471" i="170"/>
  <c r="E457" i="170"/>
  <c r="T351" i="170"/>
  <c r="AC351" i="170"/>
  <c r="Y351" i="170"/>
  <c r="S351" i="170"/>
  <c r="X351" i="170"/>
  <c r="E345" i="170"/>
  <c r="X50" i="170"/>
  <c r="Y50" i="170"/>
  <c r="E48" i="170"/>
  <c r="B352" i="170"/>
  <c r="AA352" i="170" s="1"/>
  <c r="U39" i="169"/>
  <c r="Y39" i="169"/>
  <c r="Z39" i="169"/>
  <c r="W39" i="169"/>
  <c r="AB39" i="169" s="1"/>
  <c r="E38" i="169"/>
  <c r="S50" i="170"/>
  <c r="T50" i="170"/>
  <c r="B51" i="170"/>
  <c r="T39" i="169"/>
  <c r="C39" i="169" s="1"/>
  <c r="X40" i="169"/>
  <c r="I41" i="169"/>
  <c r="AC40" i="169"/>
  <c r="Z52" i="162" a="1"/>
  <c r="AA38" i="162" a="1"/>
  <c r="N17" i="176" a="1"/>
  <c r="AA38" i="171" a="1"/>
  <c r="H31" i="176" a="1"/>
  <c r="AA97" i="162" a="1"/>
  <c r="F17" i="176" a="1"/>
  <c r="X38" i="162" a="1"/>
  <c r="X97" i="162" a="1"/>
  <c r="AA97" i="171" a="1"/>
  <c r="X97" i="171" a="1"/>
  <c r="Z37" i="162" a="1"/>
  <c r="X38" i="171" a="1"/>
  <c r="AA52" i="172" a="1"/>
  <c r="U1861" i="169" l="1"/>
  <c r="T1861" i="169"/>
  <c r="AA1861" i="169"/>
  <c r="AC1861" i="169" s="1"/>
  <c r="X1861" i="169"/>
  <c r="Z1861" i="169"/>
  <c r="Y1861" i="169"/>
  <c r="W1861" i="169"/>
  <c r="AA1753" i="169"/>
  <c r="AC1753" i="169" s="1"/>
  <c r="Z1753" i="169"/>
  <c r="Y1753" i="169"/>
  <c r="X1753" i="169"/>
  <c r="W1753" i="169"/>
  <c r="T1753" i="169"/>
  <c r="U1753" i="169"/>
  <c r="AB1324" i="169"/>
  <c r="AB1538" i="169"/>
  <c r="AB361" i="169"/>
  <c r="AB1110" i="169"/>
  <c r="AB896" i="169"/>
  <c r="AB1003" i="169"/>
  <c r="Z897" i="169"/>
  <c r="Y897" i="169"/>
  <c r="X897" i="169"/>
  <c r="W897" i="169"/>
  <c r="U897" i="169"/>
  <c r="T897" i="169"/>
  <c r="AA897" i="169"/>
  <c r="AC897" i="169" s="1"/>
  <c r="W1325" i="169"/>
  <c r="U1325" i="169"/>
  <c r="T1325" i="169"/>
  <c r="AA1325" i="169"/>
  <c r="AC1325" i="169" s="1"/>
  <c r="Z1325" i="169"/>
  <c r="Y1325" i="169"/>
  <c r="X1325" i="169"/>
  <c r="Y1432" i="169"/>
  <c r="X1432" i="169"/>
  <c r="W1432" i="169"/>
  <c r="U1432" i="169"/>
  <c r="T1432" i="169"/>
  <c r="Z1432" i="169"/>
  <c r="AA1432" i="169"/>
  <c r="AC1432" i="169" s="1"/>
  <c r="AB1645" i="169"/>
  <c r="AB1217" i="169"/>
  <c r="Z1646" i="169"/>
  <c r="Y1646" i="169"/>
  <c r="X1646" i="169"/>
  <c r="U1646" i="169"/>
  <c r="T1646" i="169"/>
  <c r="AA1646" i="169"/>
  <c r="AC1646" i="169" s="1"/>
  <c r="W1646" i="169"/>
  <c r="AB1431" i="169"/>
  <c r="AA1111" i="169"/>
  <c r="AC1111" i="169" s="1"/>
  <c r="Y1111" i="169"/>
  <c r="X1111" i="169"/>
  <c r="W1111" i="169"/>
  <c r="T1111" i="169"/>
  <c r="Z1111" i="169"/>
  <c r="U1111" i="169"/>
  <c r="W1539" i="169"/>
  <c r="U1539" i="169"/>
  <c r="T1539" i="169"/>
  <c r="AA1539" i="169"/>
  <c r="AC1539" i="169" s="1"/>
  <c r="Z1539" i="169"/>
  <c r="Y1539" i="169"/>
  <c r="X1539" i="169"/>
  <c r="AA1218" i="169"/>
  <c r="AC1218" i="169" s="1"/>
  <c r="Z1218" i="169"/>
  <c r="Y1218" i="169"/>
  <c r="X1218" i="169"/>
  <c r="W1218" i="169"/>
  <c r="U1218" i="169"/>
  <c r="T1218" i="169"/>
  <c r="Y1004" i="169"/>
  <c r="X1004" i="169"/>
  <c r="W1004" i="169"/>
  <c r="T1004" i="169"/>
  <c r="AA1004" i="169"/>
  <c r="AC1004" i="169" s="1"/>
  <c r="Z1004" i="169"/>
  <c r="U1004" i="169"/>
  <c r="Z683" i="169"/>
  <c r="Y683" i="169"/>
  <c r="X683" i="169"/>
  <c r="W683" i="169"/>
  <c r="U683" i="169"/>
  <c r="AA683" i="169"/>
  <c r="AC683" i="169" s="1"/>
  <c r="T683" i="169"/>
  <c r="X576" i="169"/>
  <c r="W576" i="169"/>
  <c r="U576" i="169"/>
  <c r="T576" i="169"/>
  <c r="AA576" i="169"/>
  <c r="AC576" i="169" s="1"/>
  <c r="Z576" i="169"/>
  <c r="Y576" i="169"/>
  <c r="T469" i="169"/>
  <c r="AA469" i="169"/>
  <c r="AC469" i="169" s="1"/>
  <c r="Z469" i="169"/>
  <c r="Y469" i="169"/>
  <c r="X469" i="169"/>
  <c r="W469" i="169"/>
  <c r="U469" i="169"/>
  <c r="AB682" i="169"/>
  <c r="AB575" i="169"/>
  <c r="E575" i="169" s="1"/>
  <c r="AA790" i="169"/>
  <c r="AC790" i="169" s="1"/>
  <c r="Z790" i="169"/>
  <c r="Y790" i="169"/>
  <c r="X790" i="169"/>
  <c r="U790" i="169"/>
  <c r="T790" i="169"/>
  <c r="W790" i="169"/>
  <c r="C1752" i="169"/>
  <c r="AB468" i="169"/>
  <c r="E468" i="169" s="1"/>
  <c r="AB789" i="169"/>
  <c r="Z255" i="169"/>
  <c r="Y255" i="169"/>
  <c r="X255" i="169"/>
  <c r="W255" i="169"/>
  <c r="U255" i="169"/>
  <c r="T255" i="169"/>
  <c r="AA255" i="169"/>
  <c r="AC255" i="169" s="1"/>
  <c r="C1110" i="169"/>
  <c r="C1324" i="169"/>
  <c r="AB254" i="169"/>
  <c r="Y362" i="169"/>
  <c r="T362" i="169"/>
  <c r="AA362" i="169"/>
  <c r="AC362" i="169" s="1"/>
  <c r="Z362" i="169"/>
  <c r="X362" i="169"/>
  <c r="W362" i="169"/>
  <c r="U362" i="169"/>
  <c r="C1003" i="169"/>
  <c r="C1538" i="169"/>
  <c r="C1860" i="169"/>
  <c r="AB147" i="169"/>
  <c r="AA148" i="169"/>
  <c r="AC148" i="169" s="1"/>
  <c r="T148" i="169"/>
  <c r="U148" i="169"/>
  <c r="W148" i="169"/>
  <c r="X148" i="169"/>
  <c r="Y148" i="169"/>
  <c r="Z148" i="169"/>
  <c r="AA52" i="172"/>
  <c r="H31" i="176"/>
  <c r="E788" i="169"/>
  <c r="C682" i="169"/>
  <c r="B41" i="169"/>
  <c r="AA41" i="169" s="1"/>
  <c r="E1324" i="169"/>
  <c r="E1538" i="169"/>
  <c r="B256" i="169"/>
  <c r="C575" i="169"/>
  <c r="C896" i="169"/>
  <c r="E1752" i="169"/>
  <c r="C1431" i="169"/>
  <c r="E1003" i="169"/>
  <c r="C1217" i="169"/>
  <c r="E1860" i="169"/>
  <c r="AB351" i="170"/>
  <c r="Z52" i="162"/>
  <c r="E52" i="162" s="1"/>
  <c r="N17" i="176"/>
  <c r="F17" i="176"/>
  <c r="X38" i="171"/>
  <c r="C38" i="171" s="1"/>
  <c r="X97" i="171"/>
  <c r="C97" i="171" s="1"/>
  <c r="AA97" i="171"/>
  <c r="AA38" i="171"/>
  <c r="X97" i="162"/>
  <c r="C97" i="162" s="1"/>
  <c r="X38" i="162"/>
  <c r="C38" i="162" s="1"/>
  <c r="AA97" i="162"/>
  <c r="AA38" i="162"/>
  <c r="Z37" i="162"/>
  <c r="E37" i="162" s="1"/>
  <c r="E350" i="170"/>
  <c r="E1645" i="169"/>
  <c r="E1110" i="169"/>
  <c r="B1754" i="169"/>
  <c r="B1112" i="169"/>
  <c r="B684" i="169"/>
  <c r="E896" i="169"/>
  <c r="E1431" i="169"/>
  <c r="B1219" i="169"/>
  <c r="B1433" i="169"/>
  <c r="B898" i="169"/>
  <c r="B1647" i="169"/>
  <c r="E1217" i="169"/>
  <c r="E682" i="169"/>
  <c r="E789" i="169"/>
  <c r="B1005" i="169"/>
  <c r="B1862" i="169"/>
  <c r="B470" i="169"/>
  <c r="C1004" i="169"/>
  <c r="B363" i="169"/>
  <c r="B1540" i="169"/>
  <c r="B577" i="169"/>
  <c r="B1326" i="169"/>
  <c r="B791" i="169"/>
  <c r="Z352" i="170"/>
  <c r="W352" i="170"/>
  <c r="B149" i="169"/>
  <c r="T567" i="170"/>
  <c r="S567" i="170"/>
  <c r="AC567" i="170"/>
  <c r="Y567" i="170"/>
  <c r="X567" i="170"/>
  <c r="E566" i="170"/>
  <c r="C50" i="170"/>
  <c r="C566" i="170"/>
  <c r="B568" i="170"/>
  <c r="B473" i="170"/>
  <c r="E469" i="170"/>
  <c r="S472" i="170"/>
  <c r="T472" i="170"/>
  <c r="AC472" i="170"/>
  <c r="Y472" i="170"/>
  <c r="X472" i="170"/>
  <c r="C471" i="170"/>
  <c r="AC51" i="170"/>
  <c r="E471" i="170"/>
  <c r="C469" i="170"/>
  <c r="T470" i="170"/>
  <c r="S470" i="170"/>
  <c r="AC470" i="170"/>
  <c r="Y470" i="170"/>
  <c r="X470" i="170"/>
  <c r="C351" i="170"/>
  <c r="AC352" i="170"/>
  <c r="S352" i="170"/>
  <c r="X352" i="170"/>
  <c r="T352" i="170"/>
  <c r="Y352" i="170"/>
  <c r="Y51" i="170"/>
  <c r="X51" i="170"/>
  <c r="E50" i="170"/>
  <c r="B353" i="170"/>
  <c r="AA353" i="170" s="1"/>
  <c r="U40" i="169"/>
  <c r="Y40" i="169"/>
  <c r="Z40" i="169"/>
  <c r="W40" i="169"/>
  <c r="AB40" i="169" s="1"/>
  <c r="E39" i="169"/>
  <c r="B52" i="170"/>
  <c r="T51" i="170"/>
  <c r="S51" i="170"/>
  <c r="T40" i="169"/>
  <c r="C40" i="169" s="1"/>
  <c r="I42" i="169"/>
  <c r="X41" i="169"/>
  <c r="AC41" i="169"/>
  <c r="G13" i="176" a="1"/>
  <c r="AA39" i="162" a="1"/>
  <c r="H32" i="176" a="1"/>
  <c r="F18" i="176" a="1"/>
  <c r="N18" i="176" a="1"/>
  <c r="AA39" i="171" a="1"/>
  <c r="Z38" i="162" a="1"/>
  <c r="Z53" i="162" a="1"/>
  <c r="Z97" i="171" a="1"/>
  <c r="X39" i="171" a="1"/>
  <c r="X39" i="162" a="1"/>
  <c r="Z97" i="162" a="1"/>
  <c r="Z102" i="162" a="1"/>
  <c r="O13" i="176" a="1"/>
  <c r="Z52" i="172" a="1"/>
  <c r="AB897" i="169" l="1"/>
  <c r="AB1861" i="169"/>
  <c r="AB790" i="169"/>
  <c r="X1754" i="169"/>
  <c r="W1754" i="169"/>
  <c r="AB1754" i="169" s="1"/>
  <c r="T1754" i="169"/>
  <c r="AA1754" i="169"/>
  <c r="AC1754" i="169" s="1"/>
  <c r="Z1754" i="169"/>
  <c r="Y1754" i="169"/>
  <c r="U1754" i="169"/>
  <c r="AB1325" i="169"/>
  <c r="AB1753" i="169"/>
  <c r="AB1004" i="169"/>
  <c r="U1862" i="169"/>
  <c r="T1862" i="169"/>
  <c r="AA1862" i="169"/>
  <c r="AC1862" i="169" s="1"/>
  <c r="X1862" i="169"/>
  <c r="Z1862" i="169"/>
  <c r="Y1862" i="169"/>
  <c r="W1862" i="169"/>
  <c r="Y898" i="169"/>
  <c r="X898" i="169"/>
  <c r="W898" i="169"/>
  <c r="Z898" i="169"/>
  <c r="U898" i="169"/>
  <c r="T898" i="169"/>
  <c r="AA898" i="169"/>
  <c r="AC898" i="169" s="1"/>
  <c r="AB1539" i="169"/>
  <c r="E1539" i="169" s="1"/>
  <c r="X1433" i="169"/>
  <c r="W1433" i="169"/>
  <c r="U1433" i="169"/>
  <c r="T1433" i="169"/>
  <c r="AA1433" i="169"/>
  <c r="AC1433" i="169" s="1"/>
  <c r="Z1433" i="169"/>
  <c r="Y1433" i="169"/>
  <c r="AB1646" i="169"/>
  <c r="E1646" i="169" s="1"/>
  <c r="AA1219" i="169"/>
  <c r="AC1219" i="169" s="1"/>
  <c r="Z1219" i="169"/>
  <c r="Y1219" i="169"/>
  <c r="X1219" i="169"/>
  <c r="W1219" i="169"/>
  <c r="U1219" i="169"/>
  <c r="T1219" i="169"/>
  <c r="U1326" i="169"/>
  <c r="T1326" i="169"/>
  <c r="AA1326" i="169"/>
  <c r="AC1326" i="169" s="1"/>
  <c r="Z1326" i="169"/>
  <c r="Y1326" i="169"/>
  <c r="X1326" i="169"/>
  <c r="W1326" i="169"/>
  <c r="Y1005" i="169"/>
  <c r="X1005" i="169"/>
  <c r="W1005" i="169"/>
  <c r="AB1005" i="169" s="1"/>
  <c r="AA1005" i="169"/>
  <c r="AC1005" i="169" s="1"/>
  <c r="Z1005" i="169"/>
  <c r="U1005" i="169"/>
  <c r="T1005" i="169"/>
  <c r="AB1111" i="169"/>
  <c r="Z1647" i="169"/>
  <c r="Y1647" i="169"/>
  <c r="X1647" i="169"/>
  <c r="U1647" i="169"/>
  <c r="T1647" i="169"/>
  <c r="AA1647" i="169"/>
  <c r="AC1647" i="169" s="1"/>
  <c r="W1647" i="169"/>
  <c r="W1540" i="169"/>
  <c r="U1540" i="169"/>
  <c r="T1540" i="169"/>
  <c r="AA1540" i="169"/>
  <c r="AC1540" i="169" s="1"/>
  <c r="Z1540" i="169"/>
  <c r="Y1540" i="169"/>
  <c r="X1540" i="169"/>
  <c r="AA1112" i="169"/>
  <c r="AC1112" i="169" s="1"/>
  <c r="Y1112" i="169"/>
  <c r="X1112" i="169"/>
  <c r="W1112" i="169"/>
  <c r="T1112" i="169"/>
  <c r="Z1112" i="169"/>
  <c r="U1112" i="169"/>
  <c r="AB1218" i="169"/>
  <c r="AB1432" i="169"/>
  <c r="X577" i="169"/>
  <c r="W577" i="169"/>
  <c r="U577" i="169"/>
  <c r="T577" i="169"/>
  <c r="AA577" i="169"/>
  <c r="AC577" i="169" s="1"/>
  <c r="Z577" i="169"/>
  <c r="Y577" i="169"/>
  <c r="Z684" i="169"/>
  <c r="Y684" i="169"/>
  <c r="X684" i="169"/>
  <c r="W684" i="169"/>
  <c r="U684" i="169"/>
  <c r="AA684" i="169"/>
  <c r="AC684" i="169" s="1"/>
  <c r="T684" i="169"/>
  <c r="AB469" i="169"/>
  <c r="AB683" i="169"/>
  <c r="E683" i="169" s="1"/>
  <c r="AA791" i="169"/>
  <c r="AC791" i="169" s="1"/>
  <c r="Z791" i="169"/>
  <c r="Y791" i="169"/>
  <c r="X791" i="169"/>
  <c r="W791" i="169"/>
  <c r="AB791" i="169" s="1"/>
  <c r="T791" i="169"/>
  <c r="U791" i="169"/>
  <c r="Z470" i="169"/>
  <c r="Y470" i="169"/>
  <c r="X470" i="169"/>
  <c r="W470" i="169"/>
  <c r="U470" i="169"/>
  <c r="AA470" i="169"/>
  <c r="AC470" i="169" s="1"/>
  <c r="T470" i="169"/>
  <c r="AB576" i="169"/>
  <c r="AB255" i="169"/>
  <c r="X363" i="169"/>
  <c r="T363" i="169"/>
  <c r="AA363" i="169"/>
  <c r="AC363" i="169" s="1"/>
  <c r="Z363" i="169"/>
  <c r="W363" i="169"/>
  <c r="AB363" i="169" s="1"/>
  <c r="Y363" i="169"/>
  <c r="U363" i="169"/>
  <c r="C1111" i="169"/>
  <c r="Z256" i="169"/>
  <c r="Y256" i="169"/>
  <c r="X256" i="169"/>
  <c r="W256" i="169"/>
  <c r="AB256" i="169" s="1"/>
  <c r="U256" i="169"/>
  <c r="T256" i="169"/>
  <c r="AA256" i="169"/>
  <c r="AC256" i="169" s="1"/>
  <c r="AB362" i="169"/>
  <c r="C790" i="169"/>
  <c r="C1325" i="169"/>
  <c r="C1646" i="169"/>
  <c r="C1753" i="169"/>
  <c r="C469" i="169"/>
  <c r="C1539" i="169"/>
  <c r="C576" i="169"/>
  <c r="C1432" i="169"/>
  <c r="AB148" i="169"/>
  <c r="AA149" i="169"/>
  <c r="AC149" i="169" s="1"/>
  <c r="T149" i="169"/>
  <c r="U149" i="169"/>
  <c r="W149" i="169"/>
  <c r="X149" i="169"/>
  <c r="Y149" i="169"/>
  <c r="Z149" i="169"/>
  <c r="H32" i="176"/>
  <c r="B257" i="169"/>
  <c r="E897" i="169"/>
  <c r="C683" i="169"/>
  <c r="C1218" i="169"/>
  <c r="E1111" i="169"/>
  <c r="B42" i="169"/>
  <c r="AA42" i="169" s="1"/>
  <c r="C1861" i="169"/>
  <c r="C897" i="169"/>
  <c r="E1218" i="169"/>
  <c r="E1753" i="169"/>
  <c r="AB352" i="170"/>
  <c r="Z102" i="162"/>
  <c r="E102" i="162" s="1"/>
  <c r="Z53" i="162"/>
  <c r="E53" i="162" s="1"/>
  <c r="Z52" i="172"/>
  <c r="E52" i="172" s="1"/>
  <c r="O13" i="176"/>
  <c r="N18" i="176"/>
  <c r="G13" i="176"/>
  <c r="F18" i="176"/>
  <c r="X39" i="171"/>
  <c r="C39" i="171" s="1"/>
  <c r="Z97" i="171"/>
  <c r="E97" i="171" s="1"/>
  <c r="AA39" i="171"/>
  <c r="AA39" i="162"/>
  <c r="Z97" i="162"/>
  <c r="E97" i="162" s="1"/>
  <c r="Z38" i="162"/>
  <c r="E38" i="162" s="1"/>
  <c r="X39" i="162"/>
  <c r="C39" i="162" s="1"/>
  <c r="E351" i="170"/>
  <c r="B899" i="169"/>
  <c r="B685" i="169"/>
  <c r="B1755" i="169"/>
  <c r="B1006" i="169"/>
  <c r="B1327" i="169"/>
  <c r="B578" i="169"/>
  <c r="B471" i="169"/>
  <c r="E1432" i="169"/>
  <c r="B1113" i="169"/>
  <c r="E1325" i="169"/>
  <c r="B792" i="169"/>
  <c r="E469" i="169"/>
  <c r="B1434" i="169"/>
  <c r="B1541" i="169"/>
  <c r="B364" i="169"/>
  <c r="E1861" i="169"/>
  <c r="E1004" i="169"/>
  <c r="E576" i="169"/>
  <c r="B1648" i="169"/>
  <c r="B1863" i="169"/>
  <c r="B1220" i="169"/>
  <c r="W353" i="170"/>
  <c r="Z353" i="170"/>
  <c r="B150" i="169"/>
  <c r="C51" i="170"/>
  <c r="E567" i="170"/>
  <c r="AC568" i="170"/>
  <c r="S568" i="170"/>
  <c r="Y568" i="170"/>
  <c r="T568" i="170"/>
  <c r="X568" i="170"/>
  <c r="B54" i="170"/>
  <c r="C472" i="170"/>
  <c r="C567" i="170"/>
  <c r="B569" i="170"/>
  <c r="E470" i="170"/>
  <c r="E472" i="170"/>
  <c r="AC52" i="170"/>
  <c r="C470" i="170"/>
  <c r="B474" i="170"/>
  <c r="S473" i="170"/>
  <c r="T473" i="170"/>
  <c r="AC473" i="170"/>
  <c r="X473" i="170"/>
  <c r="Y473" i="170"/>
  <c r="C352" i="170"/>
  <c r="T353" i="170"/>
  <c r="S353" i="170"/>
  <c r="Y353" i="170"/>
  <c r="X353" i="170"/>
  <c r="AC353" i="170"/>
  <c r="B250" i="170"/>
  <c r="E51" i="170"/>
  <c r="Y52" i="170"/>
  <c r="X52" i="170"/>
  <c r="B354" i="170"/>
  <c r="AA354" i="170" s="1"/>
  <c r="E40" i="169"/>
  <c r="U41" i="169"/>
  <c r="Y41" i="169"/>
  <c r="Z41" i="169"/>
  <c r="W41" i="169"/>
  <c r="S52" i="170"/>
  <c r="T52" i="170"/>
  <c r="B53" i="170"/>
  <c r="T41" i="169"/>
  <c r="I43" i="169"/>
  <c r="AC42" i="169"/>
  <c r="X102" i="172" a="1"/>
  <c r="N19" i="176" a="1"/>
  <c r="X42" i="172" a="1"/>
  <c r="AA102" i="172" a="1"/>
  <c r="F19" i="176" a="1"/>
  <c r="AA42" i="172" a="1"/>
  <c r="AA42" i="171" a="1"/>
  <c r="Z39" i="171" a="1"/>
  <c r="X42" i="171" a="1"/>
  <c r="Z54" i="162" a="1"/>
  <c r="Z39" i="162" a="1"/>
  <c r="W1863" i="169" l="1"/>
  <c r="U1863" i="169"/>
  <c r="T1863" i="169"/>
  <c r="Y1863" i="169"/>
  <c r="AA1863" i="169"/>
  <c r="AC1863" i="169" s="1"/>
  <c r="Z1863" i="169"/>
  <c r="X1863" i="169"/>
  <c r="X1755" i="169"/>
  <c r="W1755" i="169"/>
  <c r="Z1755" i="169"/>
  <c r="Y1755" i="169"/>
  <c r="U1755" i="169"/>
  <c r="T1755" i="169"/>
  <c r="AA1755" i="169"/>
  <c r="AC1755" i="169" s="1"/>
  <c r="AB898" i="169"/>
  <c r="E898" i="169" s="1"/>
  <c r="AB1112" i="169"/>
  <c r="E1112" i="169" s="1"/>
  <c r="AB1862" i="169"/>
  <c r="AB41" i="169"/>
  <c r="Z1648" i="169"/>
  <c r="Y1648" i="169"/>
  <c r="X1648" i="169"/>
  <c r="U1648" i="169"/>
  <c r="T1648" i="169"/>
  <c r="AA1648" i="169"/>
  <c r="AC1648" i="169" s="1"/>
  <c r="W1648" i="169"/>
  <c r="AA1113" i="169"/>
  <c r="AC1113" i="169" s="1"/>
  <c r="Y1113" i="169"/>
  <c r="X1113" i="169"/>
  <c r="W1113" i="169"/>
  <c r="T1113" i="169"/>
  <c r="Z1113" i="169"/>
  <c r="U1113" i="169"/>
  <c r="AB1540" i="169"/>
  <c r="AB1326" i="169"/>
  <c r="E1326" i="169" s="1"/>
  <c r="AA1006" i="169"/>
  <c r="AC1006" i="169" s="1"/>
  <c r="X1006" i="169"/>
  <c r="W1006" i="169"/>
  <c r="U1006" i="169"/>
  <c r="Z1006" i="169"/>
  <c r="Y1006" i="169"/>
  <c r="T1006" i="169"/>
  <c r="AB1647" i="169"/>
  <c r="E1647" i="169" s="1"/>
  <c r="AB1219" i="169"/>
  <c r="T1327" i="169"/>
  <c r="AA1327" i="169"/>
  <c r="AC1327" i="169" s="1"/>
  <c r="Z1327" i="169"/>
  <c r="Y1327" i="169"/>
  <c r="X1327" i="169"/>
  <c r="W1327" i="169"/>
  <c r="U1327" i="169"/>
  <c r="X899" i="169"/>
  <c r="W899" i="169"/>
  <c r="U899" i="169"/>
  <c r="T899" i="169"/>
  <c r="AA899" i="169"/>
  <c r="AC899" i="169" s="1"/>
  <c r="Y899" i="169"/>
  <c r="Z899" i="169"/>
  <c r="W1541" i="169"/>
  <c r="U1541" i="169"/>
  <c r="T1541" i="169"/>
  <c r="AA1541" i="169"/>
  <c r="AC1541" i="169" s="1"/>
  <c r="Z1541" i="169"/>
  <c r="Y1541" i="169"/>
  <c r="X1541" i="169"/>
  <c r="AA1220" i="169"/>
  <c r="AC1220" i="169" s="1"/>
  <c r="Z1220" i="169"/>
  <c r="Y1220" i="169"/>
  <c r="X1220" i="169"/>
  <c r="W1220" i="169"/>
  <c r="U1220" i="169"/>
  <c r="T1220" i="169"/>
  <c r="X1434" i="169"/>
  <c r="W1434" i="169"/>
  <c r="U1434" i="169"/>
  <c r="T1434" i="169"/>
  <c r="AA1434" i="169"/>
  <c r="AC1434" i="169" s="1"/>
  <c r="Z1434" i="169"/>
  <c r="Y1434" i="169"/>
  <c r="AB1433" i="169"/>
  <c r="E1433" i="169" s="1"/>
  <c r="AA471" i="169"/>
  <c r="AC471" i="169" s="1"/>
  <c r="Y471" i="169"/>
  <c r="X471" i="169"/>
  <c r="W471" i="169"/>
  <c r="U471" i="169"/>
  <c r="T471" i="169"/>
  <c r="Z471" i="169"/>
  <c r="AA792" i="169"/>
  <c r="AC792" i="169" s="1"/>
  <c r="Z792" i="169"/>
  <c r="Y792" i="169"/>
  <c r="X792" i="169"/>
  <c r="W792" i="169"/>
  <c r="T792" i="169"/>
  <c r="U792" i="169"/>
  <c r="X578" i="169"/>
  <c r="W578" i="169"/>
  <c r="AB578" i="169" s="1"/>
  <c r="U578" i="169"/>
  <c r="T578" i="169"/>
  <c r="AA578" i="169"/>
  <c r="AC578" i="169" s="1"/>
  <c r="Z578" i="169"/>
  <c r="Y578" i="169"/>
  <c r="Z685" i="169"/>
  <c r="Y685" i="169"/>
  <c r="X685" i="169"/>
  <c r="W685" i="169"/>
  <c r="U685" i="169"/>
  <c r="AA685" i="169"/>
  <c r="AC685" i="169" s="1"/>
  <c r="T685" i="169"/>
  <c r="AB470" i="169"/>
  <c r="AB684" i="169"/>
  <c r="C1005" i="169"/>
  <c r="AB577" i="169"/>
  <c r="E577" i="169" s="1"/>
  <c r="X102" i="172"/>
  <c r="C102" i="172" s="1"/>
  <c r="Z257" i="169"/>
  <c r="Y257" i="169"/>
  <c r="X257" i="169"/>
  <c r="W257" i="169"/>
  <c r="U257" i="169"/>
  <c r="T257" i="169"/>
  <c r="AA257" i="169"/>
  <c r="AC257" i="169" s="1"/>
  <c r="W364" i="169"/>
  <c r="AA364" i="169"/>
  <c r="AC364" i="169" s="1"/>
  <c r="Y364" i="169"/>
  <c r="X364" i="169"/>
  <c r="U364" i="169"/>
  <c r="T364" i="169"/>
  <c r="Z364" i="169"/>
  <c r="C1433" i="169"/>
  <c r="C1326" i="169"/>
  <c r="C1219" i="169"/>
  <c r="C898" i="169"/>
  <c r="AB149" i="169"/>
  <c r="AA150" i="169"/>
  <c r="AC150" i="169" s="1"/>
  <c r="T150" i="169"/>
  <c r="X150" i="169"/>
  <c r="Y150" i="169"/>
  <c r="Z150" i="169"/>
  <c r="U150" i="169"/>
  <c r="W150" i="169"/>
  <c r="AA102" i="172"/>
  <c r="C1862" i="169"/>
  <c r="B258" i="169"/>
  <c r="C41" i="169"/>
  <c r="E791" i="169"/>
  <c r="E1862" i="169"/>
  <c r="C1112" i="169"/>
  <c r="C470" i="169"/>
  <c r="B43" i="169"/>
  <c r="AA43" i="169" s="1"/>
  <c r="C1647" i="169"/>
  <c r="C684" i="169"/>
  <c r="E790" i="169"/>
  <c r="C1754" i="169"/>
  <c r="C791" i="169"/>
  <c r="C577" i="169"/>
  <c r="C1540" i="169"/>
  <c r="AB353" i="170"/>
  <c r="Z54" i="162"/>
  <c r="E54" i="162" s="1"/>
  <c r="N19" i="176"/>
  <c r="F19" i="176"/>
  <c r="AA42" i="172"/>
  <c r="X42" i="172"/>
  <c r="C42" i="172" s="1"/>
  <c r="AA42" i="171"/>
  <c r="X42" i="171"/>
  <c r="C42" i="171" s="1"/>
  <c r="Z39" i="171"/>
  <c r="E39" i="171" s="1"/>
  <c r="Z39" i="162"/>
  <c r="E39" i="162" s="1"/>
  <c r="E352" i="170"/>
  <c r="B1649" i="169"/>
  <c r="B1435" i="169"/>
  <c r="B1114" i="169"/>
  <c r="B900" i="169"/>
  <c r="B1328" i="169"/>
  <c r="B1007" i="169"/>
  <c r="E1754" i="169"/>
  <c r="B686" i="169"/>
  <c r="E470" i="169"/>
  <c r="B793" i="169"/>
  <c r="B472" i="169"/>
  <c r="E1005" i="169"/>
  <c r="B1221" i="169"/>
  <c r="E1219" i="169"/>
  <c r="B365" i="169"/>
  <c r="C471" i="169"/>
  <c r="E1540" i="169"/>
  <c r="B1864" i="169"/>
  <c r="B1542" i="169"/>
  <c r="E684" i="169"/>
  <c r="B579" i="169"/>
  <c r="B1756" i="169"/>
  <c r="Z354" i="170"/>
  <c r="W354" i="170"/>
  <c r="Z250" i="170"/>
  <c r="W250" i="170"/>
  <c r="B151" i="169"/>
  <c r="X42" i="169"/>
  <c r="E568" i="170"/>
  <c r="T569" i="170"/>
  <c r="S569" i="170"/>
  <c r="AC569" i="170"/>
  <c r="Y569" i="170"/>
  <c r="X569" i="170"/>
  <c r="C52" i="170"/>
  <c r="T54" i="170"/>
  <c r="Y54" i="170"/>
  <c r="AC54" i="170"/>
  <c r="S54" i="170"/>
  <c r="X54" i="170"/>
  <c r="C353" i="170"/>
  <c r="C568" i="170"/>
  <c r="E473" i="170"/>
  <c r="B570" i="170"/>
  <c r="B475" i="170"/>
  <c r="S474" i="170"/>
  <c r="AC474" i="170"/>
  <c r="T474" i="170"/>
  <c r="X474" i="170"/>
  <c r="Y474" i="170"/>
  <c r="AC53" i="170"/>
  <c r="C473" i="170"/>
  <c r="B478" i="170"/>
  <c r="AC354" i="170"/>
  <c r="T354" i="170"/>
  <c r="S354" i="170"/>
  <c r="Y354" i="170"/>
  <c r="X354" i="170"/>
  <c r="AC250" i="170"/>
  <c r="Y250" i="170"/>
  <c r="X250" i="170"/>
  <c r="T250" i="170"/>
  <c r="S250" i="170"/>
  <c r="B254" i="170"/>
  <c r="AA254" i="170" s="1"/>
  <c r="B251" i="170"/>
  <c r="Y53" i="170"/>
  <c r="X53" i="170"/>
  <c r="E52" i="170"/>
  <c r="B355" i="170"/>
  <c r="AA355" i="170" s="1"/>
  <c r="E41" i="169"/>
  <c r="U42" i="169"/>
  <c r="Y42" i="169"/>
  <c r="Z42" i="169"/>
  <c r="W42" i="169"/>
  <c r="T53" i="170"/>
  <c r="S53" i="170"/>
  <c r="B55" i="170"/>
  <c r="T42" i="169"/>
  <c r="I44" i="169"/>
  <c r="X43" i="169"/>
  <c r="AC43" i="169"/>
  <c r="X101" i="172" a="1"/>
  <c r="Z102" i="172" a="1"/>
  <c r="X53" i="172" a="1"/>
  <c r="AA101" i="172" a="1"/>
  <c r="F22" i="176" a="1"/>
  <c r="AA53" i="172" a="1"/>
  <c r="AA53" i="171" a="1"/>
  <c r="I18" i="176" a="1"/>
  <c r="Z42" i="172" a="1"/>
  <c r="Z42" i="171" a="1"/>
  <c r="X53" i="171" a="1"/>
  <c r="H22" i="176" a="1"/>
  <c r="AB257" i="169" l="1"/>
  <c r="AB899" i="169"/>
  <c r="X1756" i="169"/>
  <c r="W1756" i="169"/>
  <c r="AA1756" i="169"/>
  <c r="AC1756" i="169" s="1"/>
  <c r="Z1756" i="169"/>
  <c r="Y1756" i="169"/>
  <c r="T1756" i="169"/>
  <c r="U1756" i="169"/>
  <c r="W1864" i="169"/>
  <c r="T1864" i="169"/>
  <c r="Z1864" i="169"/>
  <c r="AA1864" i="169"/>
  <c r="AC1864" i="169" s="1"/>
  <c r="Y1864" i="169"/>
  <c r="X1864" i="169"/>
  <c r="U1864" i="169"/>
  <c r="AB150" i="169"/>
  <c r="AB1541" i="169"/>
  <c r="AB1755" i="169"/>
  <c r="AB1863" i="169"/>
  <c r="W1435" i="169"/>
  <c r="U1435" i="169"/>
  <c r="T1435" i="169"/>
  <c r="AA1435" i="169"/>
  <c r="AC1435" i="169" s="1"/>
  <c r="Z1435" i="169"/>
  <c r="Y1435" i="169"/>
  <c r="X1435" i="169"/>
  <c r="AB1434" i="169"/>
  <c r="AB1327" i="169"/>
  <c r="AB1648" i="169"/>
  <c r="Z1649" i="169"/>
  <c r="Y1649" i="169"/>
  <c r="X1649" i="169"/>
  <c r="U1649" i="169"/>
  <c r="T1649" i="169"/>
  <c r="AA1649" i="169"/>
  <c r="AC1649" i="169" s="1"/>
  <c r="W1649" i="169"/>
  <c r="Z1007" i="169"/>
  <c r="W1007" i="169"/>
  <c r="U1007" i="169"/>
  <c r="T1007" i="169"/>
  <c r="AA1007" i="169"/>
  <c r="AC1007" i="169" s="1"/>
  <c r="Y1007" i="169"/>
  <c r="X1007" i="169"/>
  <c r="T1328" i="169"/>
  <c r="AA1328" i="169"/>
  <c r="AC1328" i="169" s="1"/>
  <c r="Z1328" i="169"/>
  <c r="Y1328" i="169"/>
  <c r="X1328" i="169"/>
  <c r="W1328" i="169"/>
  <c r="U1328" i="169"/>
  <c r="U1542" i="169"/>
  <c r="T1542" i="169"/>
  <c r="AA1542" i="169"/>
  <c r="AC1542" i="169" s="1"/>
  <c r="Z1542" i="169"/>
  <c r="Y1542" i="169"/>
  <c r="X1542" i="169"/>
  <c r="W1542" i="169"/>
  <c r="AA1221" i="169"/>
  <c r="AC1221" i="169" s="1"/>
  <c r="Z1221" i="169"/>
  <c r="Y1221" i="169"/>
  <c r="X1221" i="169"/>
  <c r="W1221" i="169"/>
  <c r="U1221" i="169"/>
  <c r="T1221" i="169"/>
  <c r="AB1220" i="169"/>
  <c r="E1220" i="169" s="1"/>
  <c r="AB1006" i="169"/>
  <c r="AB1113" i="169"/>
  <c r="W900" i="169"/>
  <c r="U900" i="169"/>
  <c r="T900" i="169"/>
  <c r="AA900" i="169"/>
  <c r="AC900" i="169" s="1"/>
  <c r="Z900" i="169"/>
  <c r="Y900" i="169"/>
  <c r="X900" i="169"/>
  <c r="AA1114" i="169"/>
  <c r="AC1114" i="169" s="1"/>
  <c r="Y1114" i="169"/>
  <c r="X1114" i="169"/>
  <c r="W1114" i="169"/>
  <c r="AB1114" i="169" s="1"/>
  <c r="T1114" i="169"/>
  <c r="Z1114" i="169"/>
  <c r="U1114" i="169"/>
  <c r="Z472" i="169"/>
  <c r="X472" i="169"/>
  <c r="W472" i="169"/>
  <c r="U472" i="169"/>
  <c r="T472" i="169"/>
  <c r="Y472" i="169"/>
  <c r="AA472" i="169"/>
  <c r="AC472" i="169" s="1"/>
  <c r="AB792" i="169"/>
  <c r="E792" i="169" s="1"/>
  <c r="AB471" i="169"/>
  <c r="X793" i="169"/>
  <c r="AA793" i="169"/>
  <c r="AC793" i="169" s="1"/>
  <c r="Z793" i="169"/>
  <c r="Y793" i="169"/>
  <c r="U793" i="169"/>
  <c r="W793" i="169"/>
  <c r="T793" i="169"/>
  <c r="W579" i="169"/>
  <c r="U579" i="169"/>
  <c r="T579" i="169"/>
  <c r="AA579" i="169"/>
  <c r="AC579" i="169" s="1"/>
  <c r="Z579" i="169"/>
  <c r="Y579" i="169"/>
  <c r="X579" i="169"/>
  <c r="Z686" i="169"/>
  <c r="Y686" i="169"/>
  <c r="X686" i="169"/>
  <c r="W686" i="169"/>
  <c r="U686" i="169"/>
  <c r="T686" i="169"/>
  <c r="AA686" i="169"/>
  <c r="AC686" i="169" s="1"/>
  <c r="AB685" i="169"/>
  <c r="E1327" i="169"/>
  <c r="Z258" i="169"/>
  <c r="Y258" i="169"/>
  <c r="X258" i="169"/>
  <c r="W258" i="169"/>
  <c r="U258" i="169"/>
  <c r="T258" i="169"/>
  <c r="AA258" i="169"/>
  <c r="AC258" i="169" s="1"/>
  <c r="W365" i="169"/>
  <c r="AA365" i="169"/>
  <c r="AC365" i="169" s="1"/>
  <c r="T365" i="169"/>
  <c r="Z365" i="169"/>
  <c r="X365" i="169"/>
  <c r="Y365" i="169"/>
  <c r="U365" i="169"/>
  <c r="C1755" i="169"/>
  <c r="C1434" i="169"/>
  <c r="AB364" i="169"/>
  <c r="C899" i="169"/>
  <c r="C578" i="169"/>
  <c r="AA151" i="169"/>
  <c r="AC151" i="169" s="1"/>
  <c r="T151" i="169"/>
  <c r="U151" i="169"/>
  <c r="W151" i="169"/>
  <c r="X151" i="169"/>
  <c r="Y151" i="169"/>
  <c r="Z151" i="169"/>
  <c r="Z102" i="172"/>
  <c r="E102" i="172" s="1"/>
  <c r="I18" i="176"/>
  <c r="E1006" i="169"/>
  <c r="C1863" i="169"/>
  <c r="C792" i="169"/>
  <c r="E1434" i="169"/>
  <c r="AB42" i="169"/>
  <c r="C685" i="169"/>
  <c r="C1327" i="169"/>
  <c r="C1541" i="169"/>
  <c r="B44" i="169"/>
  <c r="AA44" i="169" s="1"/>
  <c r="AC44" i="169" s="1"/>
  <c r="E471" i="169"/>
  <c r="C1648" i="169"/>
  <c r="C1113" i="169"/>
  <c r="C42" i="169"/>
  <c r="C1006" i="169"/>
  <c r="E1863" i="169"/>
  <c r="C1220" i="169"/>
  <c r="E899" i="169"/>
  <c r="E1113" i="169"/>
  <c r="B259" i="169"/>
  <c r="AB354" i="170"/>
  <c r="H22" i="176"/>
  <c r="F22" i="176"/>
  <c r="Z42" i="172"/>
  <c r="E42" i="172" s="1"/>
  <c r="AA53" i="172"/>
  <c r="AA101" i="172"/>
  <c r="X53" i="172"/>
  <c r="C53" i="172" s="1"/>
  <c r="X101" i="172"/>
  <c r="C101" i="172" s="1"/>
  <c r="X53" i="171"/>
  <c r="C53" i="171" s="1"/>
  <c r="Z42" i="171"/>
  <c r="E42" i="171" s="1"/>
  <c r="AA53" i="171"/>
  <c r="E353" i="170"/>
  <c r="B1115" i="169"/>
  <c r="B1543" i="169"/>
  <c r="B794" i="169"/>
  <c r="B1008" i="169"/>
  <c r="E1755" i="169"/>
  <c r="B1436" i="169"/>
  <c r="B1865" i="169"/>
  <c r="B1222" i="169"/>
  <c r="B1329" i="169"/>
  <c r="B580" i="169"/>
  <c r="C1221" i="169"/>
  <c r="B901" i="169"/>
  <c r="E685" i="169"/>
  <c r="E1648" i="169"/>
  <c r="E578" i="169"/>
  <c r="B366" i="169"/>
  <c r="B1757" i="169"/>
  <c r="E1541" i="169"/>
  <c r="B473" i="169"/>
  <c r="B687" i="169"/>
  <c r="B1650" i="169"/>
  <c r="W251" i="170"/>
  <c r="Z251" i="170"/>
  <c r="W254" i="170"/>
  <c r="Z254" i="170"/>
  <c r="W355" i="170"/>
  <c r="Z355" i="170"/>
  <c r="B152" i="169"/>
  <c r="C54" i="170"/>
  <c r="S570" i="170"/>
  <c r="Y570" i="170"/>
  <c r="X570" i="170"/>
  <c r="T570" i="170"/>
  <c r="AC570" i="170"/>
  <c r="C53" i="170"/>
  <c r="E569" i="170"/>
  <c r="E54" i="170"/>
  <c r="C569" i="170"/>
  <c r="C354" i="170"/>
  <c r="C250" i="170"/>
  <c r="C474" i="170"/>
  <c r="B571" i="170"/>
  <c r="B479" i="170"/>
  <c r="E474" i="170"/>
  <c r="AC55" i="170"/>
  <c r="S478" i="170"/>
  <c r="AC478" i="170"/>
  <c r="T478" i="170"/>
  <c r="Y478" i="170"/>
  <c r="X478" i="170"/>
  <c r="B476" i="170"/>
  <c r="AC475" i="170"/>
  <c r="X475" i="170"/>
  <c r="Y475" i="170"/>
  <c r="T475" i="170"/>
  <c r="S475" i="170"/>
  <c r="T355" i="170"/>
  <c r="S355" i="170"/>
  <c r="AC355" i="170"/>
  <c r="Y355" i="170"/>
  <c r="X355" i="170"/>
  <c r="B255" i="170"/>
  <c r="AA255" i="170" s="1"/>
  <c r="T251" i="170"/>
  <c r="S251" i="170"/>
  <c r="AC251" i="170"/>
  <c r="Y251" i="170"/>
  <c r="X251" i="170"/>
  <c r="E250" i="170"/>
  <c r="B252" i="170"/>
  <c r="AC254" i="170"/>
  <c r="Y254" i="170"/>
  <c r="X254" i="170"/>
  <c r="T254" i="170"/>
  <c r="S254" i="170"/>
  <c r="Y55" i="170"/>
  <c r="X55" i="170"/>
  <c r="E53" i="170"/>
  <c r="B356" i="170"/>
  <c r="AA356" i="170" s="1"/>
  <c r="U43" i="169"/>
  <c r="Y43" i="169"/>
  <c r="Z43" i="169"/>
  <c r="W43" i="169"/>
  <c r="AB43" i="169" s="1"/>
  <c r="E42" i="169"/>
  <c r="B56" i="170"/>
  <c r="T55" i="170"/>
  <c r="S55" i="170"/>
  <c r="I45" i="169"/>
  <c r="T43" i="169"/>
  <c r="C43" i="169" s="1"/>
  <c r="X103" i="172" a="1"/>
  <c r="X54" i="172" a="1"/>
  <c r="X54" i="171" a="1"/>
  <c r="AA56" i="172" a="1"/>
  <c r="AA54" i="172" a="1"/>
  <c r="Z53" i="171" a="1"/>
  <c r="AA103" i="172" a="1"/>
  <c r="AA54" i="171" a="1"/>
  <c r="F33" i="176" a="1"/>
  <c r="I17" i="176" a="1"/>
  <c r="Z53" i="172" a="1"/>
  <c r="H33" i="176" a="1"/>
  <c r="Z101" i="172" a="1"/>
  <c r="X56" i="172" a="1"/>
  <c r="X1757" i="169" l="1"/>
  <c r="W1757" i="169"/>
  <c r="Z1757" i="169"/>
  <c r="Y1757" i="169"/>
  <c r="U1757" i="169"/>
  <c r="T1757" i="169"/>
  <c r="AA1757" i="169"/>
  <c r="AC1757" i="169" s="1"/>
  <c r="AB472" i="169"/>
  <c r="W1865" i="169"/>
  <c r="T1865" i="169"/>
  <c r="Z1865" i="169"/>
  <c r="AA1865" i="169"/>
  <c r="AC1865" i="169" s="1"/>
  <c r="Y1865" i="169"/>
  <c r="X1865" i="169"/>
  <c r="U1865" i="169"/>
  <c r="AB1756" i="169"/>
  <c r="AB1542" i="169"/>
  <c r="AB1328" i="169"/>
  <c r="AB1864" i="169"/>
  <c r="X44" i="169"/>
  <c r="W901" i="169"/>
  <c r="U901" i="169"/>
  <c r="T901" i="169"/>
  <c r="X901" i="169"/>
  <c r="AA901" i="169"/>
  <c r="AC901" i="169" s="1"/>
  <c r="Z901" i="169"/>
  <c r="Y901" i="169"/>
  <c r="Z1650" i="169"/>
  <c r="Y1650" i="169"/>
  <c r="X1650" i="169"/>
  <c r="U1650" i="169"/>
  <c r="T1650" i="169"/>
  <c r="AA1650" i="169"/>
  <c r="AC1650" i="169" s="1"/>
  <c r="W1650" i="169"/>
  <c r="Y1008" i="169"/>
  <c r="U1008" i="169"/>
  <c r="T1008" i="169"/>
  <c r="W1008" i="169"/>
  <c r="X1008" i="169"/>
  <c r="AA1008" i="169"/>
  <c r="AC1008" i="169" s="1"/>
  <c r="Z1008" i="169"/>
  <c r="T1543" i="169"/>
  <c r="AA1543" i="169"/>
  <c r="AC1543" i="169" s="1"/>
  <c r="Z1543" i="169"/>
  <c r="Y1543" i="169"/>
  <c r="X1543" i="169"/>
  <c r="W1543" i="169"/>
  <c r="U1543" i="169"/>
  <c r="T1329" i="169"/>
  <c r="AA1329" i="169"/>
  <c r="AC1329" i="169" s="1"/>
  <c r="Z1329" i="169"/>
  <c r="Y1329" i="169"/>
  <c r="X1329" i="169"/>
  <c r="W1329" i="169"/>
  <c r="U1329" i="169"/>
  <c r="Z1115" i="169"/>
  <c r="X1115" i="169"/>
  <c r="W1115" i="169"/>
  <c r="U1115" i="169"/>
  <c r="AA1115" i="169"/>
  <c r="AC1115" i="169" s="1"/>
  <c r="Y1115" i="169"/>
  <c r="T1115" i="169"/>
  <c r="AA1222" i="169"/>
  <c r="AC1222" i="169" s="1"/>
  <c r="Z1222" i="169"/>
  <c r="Y1222" i="169"/>
  <c r="X1222" i="169"/>
  <c r="W1222" i="169"/>
  <c r="U1222" i="169"/>
  <c r="T1222" i="169"/>
  <c r="AB1221" i="169"/>
  <c r="E1221" i="169" s="1"/>
  <c r="AB1007" i="169"/>
  <c r="U1436" i="169"/>
  <c r="T1436" i="169"/>
  <c r="AA1436" i="169"/>
  <c r="AC1436" i="169" s="1"/>
  <c r="Z1436" i="169"/>
  <c r="Y1436" i="169"/>
  <c r="X1436" i="169"/>
  <c r="W1436" i="169"/>
  <c r="AB900" i="169"/>
  <c r="AB1649" i="169"/>
  <c r="AB1435" i="169"/>
  <c r="C1756" i="169"/>
  <c r="AB793" i="169"/>
  <c r="U580" i="169"/>
  <c r="T580" i="169"/>
  <c r="AA580" i="169"/>
  <c r="AC580" i="169" s="1"/>
  <c r="Z580" i="169"/>
  <c r="Y580" i="169"/>
  <c r="X580" i="169"/>
  <c r="W580" i="169"/>
  <c r="X794" i="169"/>
  <c r="U794" i="169"/>
  <c r="T794" i="169"/>
  <c r="AA794" i="169"/>
  <c r="AC794" i="169" s="1"/>
  <c r="Y794" i="169"/>
  <c r="Z794" i="169"/>
  <c r="W794" i="169"/>
  <c r="Z687" i="169"/>
  <c r="Y687" i="169"/>
  <c r="X687" i="169"/>
  <c r="W687" i="169"/>
  <c r="U687" i="169"/>
  <c r="AA687" i="169"/>
  <c r="AC687" i="169" s="1"/>
  <c r="T687" i="169"/>
  <c r="Y473" i="169"/>
  <c r="W473" i="169"/>
  <c r="U473" i="169"/>
  <c r="T473" i="169"/>
  <c r="AA473" i="169"/>
  <c r="AC473" i="169" s="1"/>
  <c r="X473" i="169"/>
  <c r="Z473" i="169"/>
  <c r="AB686" i="169"/>
  <c r="E686" i="169" s="1"/>
  <c r="AB579" i="169"/>
  <c r="E579" i="169" s="1"/>
  <c r="AB258" i="169"/>
  <c r="Z259" i="169"/>
  <c r="Y259" i="169"/>
  <c r="X259" i="169"/>
  <c r="W259" i="169"/>
  <c r="AB259" i="169" s="1"/>
  <c r="U259" i="169"/>
  <c r="T259" i="169"/>
  <c r="AA259" i="169"/>
  <c r="AC259" i="169" s="1"/>
  <c r="C579" i="169"/>
  <c r="C1435" i="169"/>
  <c r="AB365" i="169"/>
  <c r="W366" i="169"/>
  <c r="AA366" i="169"/>
  <c r="AC366" i="169" s="1"/>
  <c r="Z366" i="169"/>
  <c r="Y366" i="169"/>
  <c r="X366" i="169"/>
  <c r="U366" i="169"/>
  <c r="T366" i="169"/>
  <c r="C472" i="169"/>
  <c r="C793" i="169"/>
  <c r="C900" i="169"/>
  <c r="C1007" i="169"/>
  <c r="C1114" i="169"/>
  <c r="C686" i="169"/>
  <c r="C1328" i="169"/>
  <c r="AB151" i="169"/>
  <c r="Z152" i="169"/>
  <c r="U152" i="169"/>
  <c r="W152" i="169"/>
  <c r="X152" i="169"/>
  <c r="Y152" i="169"/>
  <c r="AA152" i="169"/>
  <c r="AC152" i="169" s="1"/>
  <c r="T152" i="169"/>
  <c r="AA103" i="172"/>
  <c r="AA56" i="172"/>
  <c r="X103" i="172"/>
  <c r="C103" i="172" s="1"/>
  <c r="X56" i="172"/>
  <c r="C56" i="172" s="1"/>
  <c r="B260" i="169"/>
  <c r="E1649" i="169"/>
  <c r="E1328" i="169"/>
  <c r="C1864" i="169"/>
  <c r="E472" i="169"/>
  <c r="C1542" i="169"/>
  <c r="B45" i="169"/>
  <c r="AA45" i="169" s="1"/>
  <c r="AC45" i="169" s="1"/>
  <c r="E1864" i="169"/>
  <c r="E1756" i="169"/>
  <c r="E793" i="169"/>
  <c r="E1007" i="169"/>
  <c r="C1649" i="169"/>
  <c r="AB355" i="170"/>
  <c r="AB254" i="170"/>
  <c r="I17" i="176"/>
  <c r="H33" i="176"/>
  <c r="F33" i="176"/>
  <c r="AA54" i="172"/>
  <c r="X54" i="172"/>
  <c r="C54" i="172" s="1"/>
  <c r="Z53" i="172"/>
  <c r="E53" i="172" s="1"/>
  <c r="Z101" i="172"/>
  <c r="E101" i="172" s="1"/>
  <c r="Z53" i="171"/>
  <c r="E53" i="171" s="1"/>
  <c r="X54" i="171"/>
  <c r="C54" i="171" s="1"/>
  <c r="AA54" i="171"/>
  <c r="E354" i="170"/>
  <c r="B1544" i="169"/>
  <c r="B1651" i="169"/>
  <c r="B474" i="169"/>
  <c r="B367" i="169"/>
  <c r="E1542" i="169"/>
  <c r="C1650" i="169"/>
  <c r="E900" i="169"/>
  <c r="B1330" i="169"/>
  <c r="B795" i="169"/>
  <c r="E1114" i="169"/>
  <c r="B688" i="169"/>
  <c r="B1223" i="169"/>
  <c r="B1009" i="169"/>
  <c r="B902" i="169"/>
  <c r="E1435" i="169"/>
  <c r="B1116" i="169"/>
  <c r="B1758" i="169"/>
  <c r="B581" i="169"/>
  <c r="B1866" i="169"/>
  <c r="B1437" i="169"/>
  <c r="W356" i="170"/>
  <c r="Z356" i="170"/>
  <c r="Z255" i="170"/>
  <c r="W255" i="170"/>
  <c r="Z252" i="170"/>
  <c r="W252" i="170"/>
  <c r="B153" i="169"/>
  <c r="C55" i="170"/>
  <c r="E570" i="170"/>
  <c r="T571" i="170"/>
  <c r="S571" i="170"/>
  <c r="AC571" i="170"/>
  <c r="Y571" i="170"/>
  <c r="X571" i="170"/>
  <c r="B58" i="170"/>
  <c r="C251" i="170"/>
  <c r="C475" i="170"/>
  <c r="C570" i="170"/>
  <c r="C478" i="170"/>
  <c r="B572" i="170"/>
  <c r="B477" i="170"/>
  <c r="AC476" i="170"/>
  <c r="Y476" i="170"/>
  <c r="X476" i="170"/>
  <c r="S476" i="170"/>
  <c r="T476" i="170"/>
  <c r="E475" i="170"/>
  <c r="C254" i="170"/>
  <c r="E478" i="170"/>
  <c r="AC56" i="170"/>
  <c r="B480" i="170"/>
  <c r="C355" i="170"/>
  <c r="T479" i="170"/>
  <c r="S479" i="170"/>
  <c r="AC479" i="170"/>
  <c r="X479" i="170"/>
  <c r="Y479" i="170"/>
  <c r="S356" i="170"/>
  <c r="AC356" i="170"/>
  <c r="T356" i="170"/>
  <c r="X356" i="170"/>
  <c r="Y356" i="170"/>
  <c r="B253" i="170"/>
  <c r="AA253" i="170" s="1"/>
  <c r="E254" i="170"/>
  <c r="AC252" i="170"/>
  <c r="Y252" i="170"/>
  <c r="X252" i="170"/>
  <c r="T252" i="170"/>
  <c r="S252" i="170"/>
  <c r="E251" i="170"/>
  <c r="T255" i="170"/>
  <c r="S255" i="170"/>
  <c r="AC255" i="170"/>
  <c r="Y255" i="170"/>
  <c r="X255" i="170"/>
  <c r="B256" i="170"/>
  <c r="AA256" i="170" s="1"/>
  <c r="E55" i="170"/>
  <c r="X56" i="170"/>
  <c r="Y56" i="170"/>
  <c r="B357" i="170"/>
  <c r="AA357" i="170" s="1"/>
  <c r="E43" i="169"/>
  <c r="U44" i="169"/>
  <c r="Y44" i="169"/>
  <c r="Z44" i="169"/>
  <c r="W44" i="169"/>
  <c r="T56" i="170"/>
  <c r="S56" i="170"/>
  <c r="B57" i="170"/>
  <c r="T44" i="169"/>
  <c r="I46" i="169"/>
  <c r="X57" i="172" a="1"/>
  <c r="H34" i="176" a="1"/>
  <c r="I19" i="176" a="1"/>
  <c r="Z54" i="172" a="1"/>
  <c r="F34" i="176" a="1"/>
  <c r="H36" i="176" a="1"/>
  <c r="AA57" i="172" a="1"/>
  <c r="X55" i="172" a="1"/>
  <c r="AA55" i="172" a="1"/>
  <c r="Z56" i="172" a="1"/>
  <c r="Z54" i="171" a="1"/>
  <c r="AA55" i="171" a="1"/>
  <c r="Z57" i="172" a="1"/>
  <c r="Z103" i="172" a="1"/>
  <c r="X55" i="171" a="1"/>
  <c r="W1866" i="169" l="1"/>
  <c r="T1866" i="169"/>
  <c r="Z1866" i="169"/>
  <c r="AA1866" i="169"/>
  <c r="AC1866" i="169" s="1"/>
  <c r="Y1866" i="169"/>
  <c r="X1866" i="169"/>
  <c r="U1866" i="169"/>
  <c r="X45" i="169"/>
  <c r="AB1757" i="169"/>
  <c r="X1758" i="169"/>
  <c r="W1758" i="169"/>
  <c r="AA1758" i="169"/>
  <c r="AC1758" i="169" s="1"/>
  <c r="Z1758" i="169"/>
  <c r="Y1758" i="169"/>
  <c r="T1758" i="169"/>
  <c r="U1758" i="169"/>
  <c r="AB794" i="169"/>
  <c r="AB1865" i="169"/>
  <c r="AB1222" i="169"/>
  <c r="AB1115" i="169"/>
  <c r="AB1650" i="169"/>
  <c r="Y1651" i="169"/>
  <c r="X1651" i="169"/>
  <c r="W1651" i="169"/>
  <c r="T1651" i="169"/>
  <c r="AA1651" i="169"/>
  <c r="AC1651" i="169" s="1"/>
  <c r="Z1651" i="169"/>
  <c r="U1651" i="169"/>
  <c r="AA1544" i="169"/>
  <c r="AC1544" i="169" s="1"/>
  <c r="Z1544" i="169"/>
  <c r="Y1544" i="169"/>
  <c r="X1544" i="169"/>
  <c r="W1544" i="169"/>
  <c r="U1544" i="169"/>
  <c r="T1544" i="169"/>
  <c r="AA1223" i="169"/>
  <c r="AC1223" i="169" s="1"/>
  <c r="Z1223" i="169"/>
  <c r="Y1223" i="169"/>
  <c r="X1223" i="169"/>
  <c r="W1223" i="169"/>
  <c r="U1223" i="169"/>
  <c r="T1223" i="169"/>
  <c r="T1330" i="169"/>
  <c r="AA1330" i="169"/>
  <c r="AC1330" i="169" s="1"/>
  <c r="Z1330" i="169"/>
  <c r="Y1330" i="169"/>
  <c r="X1330" i="169"/>
  <c r="W1330" i="169"/>
  <c r="U1330" i="169"/>
  <c r="AB1543" i="169"/>
  <c r="E1543" i="169" s="1"/>
  <c r="Y1116" i="169"/>
  <c r="W1116" i="169"/>
  <c r="U1116" i="169"/>
  <c r="T1116" i="169"/>
  <c r="AA1116" i="169"/>
  <c r="AC1116" i="169" s="1"/>
  <c r="Z1116" i="169"/>
  <c r="X1116" i="169"/>
  <c r="AB1436" i="169"/>
  <c r="E1436" i="169" s="1"/>
  <c r="AB1329" i="169"/>
  <c r="AB1008" i="169"/>
  <c r="U1437" i="169"/>
  <c r="T1437" i="169"/>
  <c r="AA1437" i="169"/>
  <c r="AC1437" i="169" s="1"/>
  <c r="Z1437" i="169"/>
  <c r="Y1437" i="169"/>
  <c r="X1437" i="169"/>
  <c r="W1437" i="169"/>
  <c r="W902" i="169"/>
  <c r="U902" i="169"/>
  <c r="T902" i="169"/>
  <c r="AA902" i="169"/>
  <c r="AC902" i="169" s="1"/>
  <c r="Z902" i="169"/>
  <c r="X902" i="169"/>
  <c r="Y902" i="169"/>
  <c r="X1009" i="169"/>
  <c r="T1009" i="169"/>
  <c r="AA1009" i="169"/>
  <c r="AC1009" i="169" s="1"/>
  <c r="Z1009" i="169"/>
  <c r="Y1009" i="169"/>
  <c r="W1009" i="169"/>
  <c r="U1009" i="169"/>
  <c r="AB901" i="169"/>
  <c r="E901" i="169" s="1"/>
  <c r="AB687" i="169"/>
  <c r="T581" i="169"/>
  <c r="AA581" i="169"/>
  <c r="AC581" i="169" s="1"/>
  <c r="Z581" i="169"/>
  <c r="Y581" i="169"/>
  <c r="X581" i="169"/>
  <c r="W581" i="169"/>
  <c r="U581" i="169"/>
  <c r="Y688" i="169"/>
  <c r="X688" i="169"/>
  <c r="W688" i="169"/>
  <c r="U688" i="169"/>
  <c r="T688" i="169"/>
  <c r="AA688" i="169"/>
  <c r="AC688" i="169" s="1"/>
  <c r="Z688" i="169"/>
  <c r="Y795" i="169"/>
  <c r="X795" i="169"/>
  <c r="AA795" i="169"/>
  <c r="AC795" i="169" s="1"/>
  <c r="Z795" i="169"/>
  <c r="W795" i="169"/>
  <c r="U795" i="169"/>
  <c r="T795" i="169"/>
  <c r="Y474" i="169"/>
  <c r="W474" i="169"/>
  <c r="U474" i="169"/>
  <c r="T474" i="169"/>
  <c r="AA474" i="169"/>
  <c r="AC474" i="169" s="1"/>
  <c r="Z474" i="169"/>
  <c r="X474" i="169"/>
  <c r="AB473" i="169"/>
  <c r="E473" i="169" s="1"/>
  <c r="AB580" i="169"/>
  <c r="C1115" i="169"/>
  <c r="Z260" i="169"/>
  <c r="Y260" i="169"/>
  <c r="X260" i="169"/>
  <c r="W260" i="169"/>
  <c r="AB260" i="169" s="1"/>
  <c r="U260" i="169"/>
  <c r="T260" i="169"/>
  <c r="AA260" i="169"/>
  <c r="AC260" i="169" s="1"/>
  <c r="W367" i="169"/>
  <c r="AA367" i="169"/>
  <c r="AC367" i="169" s="1"/>
  <c r="X367" i="169"/>
  <c r="U367" i="169"/>
  <c r="T367" i="169"/>
  <c r="Z367" i="169"/>
  <c r="Y367" i="169"/>
  <c r="AB366" i="169"/>
  <c r="E1650" i="169"/>
  <c r="X57" i="172"/>
  <c r="C57" i="172" s="1"/>
  <c r="C1543" i="169"/>
  <c r="C1757" i="169"/>
  <c r="E687" i="169"/>
  <c r="C1008" i="169"/>
  <c r="C687" i="169"/>
  <c r="C901" i="169"/>
  <c r="C473" i="169"/>
  <c r="C794" i="169"/>
  <c r="C1865" i="169"/>
  <c r="Y153" i="169"/>
  <c r="AA153" i="169"/>
  <c r="AC153" i="169" s="1"/>
  <c r="X153" i="169"/>
  <c r="Z153" i="169"/>
  <c r="T153" i="169"/>
  <c r="W153" i="169"/>
  <c r="U153" i="169"/>
  <c r="AB152" i="169"/>
  <c r="AA57" i="172"/>
  <c r="H36" i="176"/>
  <c r="I19" i="176"/>
  <c r="I3" i="176" s="1"/>
  <c r="I2" i="176" s="1"/>
  <c r="C580" i="169"/>
  <c r="C44" i="169"/>
  <c r="C1329" i="169"/>
  <c r="E1222" i="169"/>
  <c r="E1757" i="169"/>
  <c r="E1008" i="169"/>
  <c r="E1865" i="169"/>
  <c r="AB44" i="169"/>
  <c r="E44" i="169" s="1"/>
  <c r="C1436" i="169"/>
  <c r="C1222" i="169"/>
  <c r="B261" i="169"/>
  <c r="E1115" i="169"/>
  <c r="B46" i="169"/>
  <c r="AA46" i="169" s="1"/>
  <c r="E580" i="169"/>
  <c r="AB356" i="170"/>
  <c r="AB255" i="170"/>
  <c r="Z57" i="172"/>
  <c r="E57" i="172" s="1"/>
  <c r="Z103" i="172"/>
  <c r="E103" i="172" s="1"/>
  <c r="Z56" i="172"/>
  <c r="E56" i="172" s="1"/>
  <c r="H34" i="176"/>
  <c r="F34" i="176"/>
  <c r="AA55" i="172"/>
  <c r="X55" i="172"/>
  <c r="C55" i="172" s="1"/>
  <c r="Z54" i="172"/>
  <c r="E54" i="172" s="1"/>
  <c r="X55" i="171"/>
  <c r="C55" i="171" s="1"/>
  <c r="Z54" i="171"/>
  <c r="E54" i="171" s="1"/>
  <c r="AA55" i="171"/>
  <c r="E355" i="170"/>
  <c r="B689" i="169"/>
  <c r="B1438" i="169"/>
  <c r="B1759" i="169"/>
  <c r="B903" i="169"/>
  <c r="B1010" i="169"/>
  <c r="B1867" i="169"/>
  <c r="B1117" i="169"/>
  <c r="B796" i="169"/>
  <c r="B1652" i="169"/>
  <c r="E1329" i="169"/>
  <c r="B1331" i="169"/>
  <c r="B475" i="169"/>
  <c r="B582" i="169"/>
  <c r="B1224" i="169"/>
  <c r="B368" i="169"/>
  <c r="B1545" i="169"/>
  <c r="W357" i="170"/>
  <c r="Z357" i="170"/>
  <c r="Z253" i="170"/>
  <c r="W253" i="170"/>
  <c r="W256" i="170"/>
  <c r="Z256" i="170"/>
  <c r="B154" i="169"/>
  <c r="E571" i="170"/>
  <c r="S572" i="170"/>
  <c r="AC572" i="170"/>
  <c r="T572" i="170"/>
  <c r="Y572" i="170"/>
  <c r="X572" i="170"/>
  <c r="C56" i="170"/>
  <c r="B59" i="170"/>
  <c r="B60" i="170"/>
  <c r="X58" i="170"/>
  <c r="S58" i="170"/>
  <c r="Y58" i="170"/>
  <c r="T58" i="170"/>
  <c r="AC58" i="170"/>
  <c r="C356" i="170"/>
  <c r="C571" i="170"/>
  <c r="E476" i="170"/>
  <c r="C255" i="170"/>
  <c r="C252" i="170"/>
  <c r="B573" i="170"/>
  <c r="C476" i="170"/>
  <c r="AC480" i="170"/>
  <c r="T480" i="170"/>
  <c r="S480" i="170"/>
  <c r="Y480" i="170"/>
  <c r="X480" i="170"/>
  <c r="AC57" i="170"/>
  <c r="C479" i="170"/>
  <c r="E479" i="170"/>
  <c r="B481" i="170"/>
  <c r="T477" i="170"/>
  <c r="S477" i="170"/>
  <c r="AC477" i="170"/>
  <c r="X477" i="170"/>
  <c r="Y477" i="170"/>
  <c r="T357" i="170"/>
  <c r="S357" i="170"/>
  <c r="Y357" i="170"/>
  <c r="X357" i="170"/>
  <c r="AC357" i="170"/>
  <c r="E252" i="170"/>
  <c r="T256" i="170"/>
  <c r="S256" i="170"/>
  <c r="AC256" i="170"/>
  <c r="Y256" i="170"/>
  <c r="X256" i="170"/>
  <c r="E255" i="170"/>
  <c r="B257" i="170"/>
  <c r="AA257" i="170" s="1"/>
  <c r="X253" i="170"/>
  <c r="T253" i="170"/>
  <c r="AC253" i="170"/>
  <c r="Y253" i="170"/>
  <c r="S253" i="170"/>
  <c r="E56" i="170"/>
  <c r="X57" i="170"/>
  <c r="Y57" i="170"/>
  <c r="B358" i="170"/>
  <c r="AA358" i="170" s="1"/>
  <c r="U45" i="169"/>
  <c r="Y45" i="169"/>
  <c r="Z45" i="169"/>
  <c r="W45" i="169"/>
  <c r="B61" i="170"/>
  <c r="T57" i="170"/>
  <c r="S57" i="170"/>
  <c r="I47" i="169"/>
  <c r="X46" i="169"/>
  <c r="AC46" i="169"/>
  <c r="T45" i="169"/>
  <c r="C45" i="169" s="1"/>
  <c r="X58" i="172" a="1"/>
  <c r="AA49" i="171" a="1"/>
  <c r="X49" i="171" a="1"/>
  <c r="AA49" i="162" a="1"/>
  <c r="H37" i="176" a="1"/>
  <c r="AA58" i="172" a="1"/>
  <c r="X49" i="162" a="1"/>
  <c r="Z55" i="172" a="1"/>
  <c r="H35" i="176" a="1"/>
  <c r="F35" i="176" a="1"/>
  <c r="Z55" i="171" a="1"/>
  <c r="X1759" i="169" l="1"/>
  <c r="W1759" i="169"/>
  <c r="AA1759" i="169"/>
  <c r="AC1759" i="169" s="1"/>
  <c r="Z1759" i="169"/>
  <c r="Y1759" i="169"/>
  <c r="U1759" i="169"/>
  <c r="T1759" i="169"/>
  <c r="AB1758" i="169"/>
  <c r="E1758" i="169" s="1"/>
  <c r="W1867" i="169"/>
  <c r="T1867" i="169"/>
  <c r="Z1867" i="169"/>
  <c r="Y1867" i="169"/>
  <c r="X1867" i="169"/>
  <c r="U1867" i="169"/>
  <c r="AA1867" i="169"/>
  <c r="AC1867" i="169" s="1"/>
  <c r="AB474" i="169"/>
  <c r="E474" i="169" s="1"/>
  <c r="AB45" i="169"/>
  <c r="AB581" i="169"/>
  <c r="AB1544" i="169"/>
  <c r="AB1866" i="169"/>
  <c r="AB1330" i="169"/>
  <c r="AB1223" i="169"/>
  <c r="AB1651" i="169"/>
  <c r="AB1009" i="169"/>
  <c r="E1009" i="169" s="1"/>
  <c r="AA1545" i="169"/>
  <c r="AC1545" i="169" s="1"/>
  <c r="Z1545" i="169"/>
  <c r="Y1545" i="169"/>
  <c r="X1545" i="169"/>
  <c r="W1545" i="169"/>
  <c r="U1545" i="169"/>
  <c r="T1545" i="169"/>
  <c r="U1438" i="169"/>
  <c r="T1438" i="169"/>
  <c r="AA1438" i="169"/>
  <c r="AC1438" i="169" s="1"/>
  <c r="Z1438" i="169"/>
  <c r="Y1438" i="169"/>
  <c r="X1438" i="169"/>
  <c r="W1438" i="169"/>
  <c r="X1117" i="169"/>
  <c r="U1117" i="169"/>
  <c r="T1117" i="169"/>
  <c r="AA1117" i="169"/>
  <c r="AC1117" i="169" s="1"/>
  <c r="Z1117" i="169"/>
  <c r="Y1117" i="169"/>
  <c r="W1117" i="169"/>
  <c r="Z1224" i="169"/>
  <c r="Y1224" i="169"/>
  <c r="X1224" i="169"/>
  <c r="W1224" i="169"/>
  <c r="U1224" i="169"/>
  <c r="T1224" i="169"/>
  <c r="AA1224" i="169"/>
  <c r="AC1224" i="169" s="1"/>
  <c r="W903" i="169"/>
  <c r="U903" i="169"/>
  <c r="T903" i="169"/>
  <c r="AA903" i="169"/>
  <c r="AC903" i="169" s="1"/>
  <c r="Z903" i="169"/>
  <c r="Y903" i="169"/>
  <c r="X903" i="169"/>
  <c r="AB902" i="169"/>
  <c r="AB1116" i="169"/>
  <c r="X1652" i="169"/>
  <c r="W1652" i="169"/>
  <c r="U1652" i="169"/>
  <c r="AA1652" i="169"/>
  <c r="AC1652" i="169" s="1"/>
  <c r="Z1652" i="169"/>
  <c r="Y1652" i="169"/>
  <c r="T1652" i="169"/>
  <c r="X1010" i="169"/>
  <c r="T1010" i="169"/>
  <c r="AA1010" i="169"/>
  <c r="AC1010" i="169" s="1"/>
  <c r="Z1010" i="169"/>
  <c r="Y1010" i="169"/>
  <c r="W1010" i="169"/>
  <c r="U1010" i="169"/>
  <c r="T1331" i="169"/>
  <c r="AA1331" i="169"/>
  <c r="AC1331" i="169" s="1"/>
  <c r="Z1331" i="169"/>
  <c r="Y1331" i="169"/>
  <c r="X1331" i="169"/>
  <c r="W1331" i="169"/>
  <c r="U1331" i="169"/>
  <c r="AB1437" i="169"/>
  <c r="X689" i="169"/>
  <c r="W689" i="169"/>
  <c r="U689" i="169"/>
  <c r="T689" i="169"/>
  <c r="Z689" i="169"/>
  <c r="AA689" i="169"/>
  <c r="AC689" i="169" s="1"/>
  <c r="Y689" i="169"/>
  <c r="T582" i="169"/>
  <c r="AA582" i="169"/>
  <c r="AC582" i="169" s="1"/>
  <c r="Z582" i="169"/>
  <c r="Y582" i="169"/>
  <c r="X582" i="169"/>
  <c r="W582" i="169"/>
  <c r="AB582" i="169" s="1"/>
  <c r="U582" i="169"/>
  <c r="Y475" i="169"/>
  <c r="W475" i="169"/>
  <c r="U475" i="169"/>
  <c r="T475" i="169"/>
  <c r="AA475" i="169"/>
  <c r="AC475" i="169" s="1"/>
  <c r="Z475" i="169"/>
  <c r="X475" i="169"/>
  <c r="C902" i="169"/>
  <c r="AB795" i="169"/>
  <c r="AB688" i="169"/>
  <c r="E688" i="169" s="1"/>
  <c r="C1437" i="169"/>
  <c r="Y796" i="169"/>
  <c r="X796" i="169"/>
  <c r="T796" i="169"/>
  <c r="AA796" i="169"/>
  <c r="AC796" i="169" s="1"/>
  <c r="W796" i="169"/>
  <c r="U796" i="169"/>
  <c r="Z796" i="169"/>
  <c r="W368" i="169"/>
  <c r="AA368" i="169"/>
  <c r="AC368" i="169" s="1"/>
  <c r="Z368" i="169"/>
  <c r="Y368" i="169"/>
  <c r="U368" i="169"/>
  <c r="X368" i="169"/>
  <c r="T368" i="169"/>
  <c r="Y261" i="169"/>
  <c r="X261" i="169"/>
  <c r="W261" i="169"/>
  <c r="U261" i="169"/>
  <c r="T261" i="169"/>
  <c r="Z261" i="169"/>
  <c r="AA261" i="169"/>
  <c r="AC261" i="169" s="1"/>
  <c r="C1009" i="169"/>
  <c r="E1437" i="169"/>
  <c r="AB367" i="169"/>
  <c r="X58" i="172"/>
  <c r="C58" i="172" s="1"/>
  <c r="C1223" i="169"/>
  <c r="C1651" i="169"/>
  <c r="E1223" i="169"/>
  <c r="C1116" i="169"/>
  <c r="E1651" i="169"/>
  <c r="C1758" i="169"/>
  <c r="C474" i="169"/>
  <c r="C581" i="169"/>
  <c r="C1866" i="169"/>
  <c r="AB153" i="169"/>
  <c r="X154" i="169"/>
  <c r="Z154" i="169"/>
  <c r="T154" i="169"/>
  <c r="U154" i="169"/>
  <c r="W154" i="169"/>
  <c r="Y154" i="169"/>
  <c r="AA154" i="169"/>
  <c r="AC154" i="169" s="1"/>
  <c r="AA58" i="172"/>
  <c r="H37" i="176"/>
  <c r="E581" i="169"/>
  <c r="E1866" i="169"/>
  <c r="B47" i="169"/>
  <c r="AA47" i="169" s="1"/>
  <c r="AC47" i="169" s="1"/>
  <c r="C688" i="169"/>
  <c r="E902" i="169"/>
  <c r="E1544" i="169"/>
  <c r="C1330" i="169"/>
  <c r="C795" i="169"/>
  <c r="E794" i="169"/>
  <c r="C1544" i="169"/>
  <c r="E1116" i="169"/>
  <c r="B262" i="169"/>
  <c r="AB357" i="170"/>
  <c r="AB256" i="170"/>
  <c r="AB253" i="170"/>
  <c r="E253" i="170" s="1"/>
  <c r="H35" i="176"/>
  <c r="F35" i="176"/>
  <c r="Z55" i="172"/>
  <c r="E55" i="172" s="1"/>
  <c r="Z55" i="171"/>
  <c r="E55" i="171" s="1"/>
  <c r="X49" i="171"/>
  <c r="C49" i="171" s="1"/>
  <c r="AA49" i="171"/>
  <c r="X49" i="162"/>
  <c r="C49" i="162" s="1"/>
  <c r="AA49" i="162"/>
  <c r="E356" i="170"/>
  <c r="B369" i="169"/>
  <c r="B583" i="169"/>
  <c r="B1653" i="169"/>
  <c r="E1330" i="169"/>
  <c r="C796" i="169"/>
  <c r="B476" i="169"/>
  <c r="B1439" i="169"/>
  <c r="B1118" i="169"/>
  <c r="B904" i="169"/>
  <c r="B797" i="169"/>
  <c r="B1011" i="169"/>
  <c r="B1332" i="169"/>
  <c r="B690" i="169"/>
  <c r="B1546" i="169"/>
  <c r="E795" i="169"/>
  <c r="B1868" i="169"/>
  <c r="B1225" i="169"/>
  <c r="B1760" i="169"/>
  <c r="W358" i="170"/>
  <c r="Z358" i="170"/>
  <c r="Z257" i="170"/>
  <c r="W257" i="170"/>
  <c r="B155" i="169"/>
  <c r="E572" i="170"/>
  <c r="AC573" i="170"/>
  <c r="T573" i="170"/>
  <c r="S573" i="170"/>
  <c r="X573" i="170"/>
  <c r="Y573" i="170"/>
  <c r="C58" i="170"/>
  <c r="C57" i="170"/>
  <c r="E58" i="170"/>
  <c r="AC60" i="170"/>
  <c r="S60" i="170"/>
  <c r="Y60" i="170"/>
  <c r="T60" i="170"/>
  <c r="X60" i="170"/>
  <c r="X59" i="170"/>
  <c r="AC59" i="170"/>
  <c r="T59" i="170"/>
  <c r="Y59" i="170"/>
  <c r="S59" i="170"/>
  <c r="C477" i="170"/>
  <c r="C572" i="170"/>
  <c r="E480" i="170"/>
  <c r="C256" i="170"/>
  <c r="B574" i="170"/>
  <c r="C480" i="170"/>
  <c r="AC61" i="170"/>
  <c r="C253" i="170"/>
  <c r="B482" i="170"/>
  <c r="E477" i="170"/>
  <c r="S481" i="170"/>
  <c r="AC481" i="170"/>
  <c r="T481" i="170"/>
  <c r="X481" i="170"/>
  <c r="Y481" i="170"/>
  <c r="C357" i="170"/>
  <c r="AC358" i="170"/>
  <c r="T358" i="170"/>
  <c r="S358" i="170"/>
  <c r="X358" i="170"/>
  <c r="Y358" i="170"/>
  <c r="E256" i="170"/>
  <c r="T257" i="170"/>
  <c r="S257" i="170"/>
  <c r="AC257" i="170"/>
  <c r="X257" i="170"/>
  <c r="Y257" i="170"/>
  <c r="B258" i="170"/>
  <c r="AA258" i="170" s="1"/>
  <c r="Y61" i="170"/>
  <c r="X61" i="170"/>
  <c r="E57" i="170"/>
  <c r="B359" i="170"/>
  <c r="AA359" i="170" s="1"/>
  <c r="E45" i="169"/>
  <c r="U46" i="169"/>
  <c r="Y46" i="169"/>
  <c r="Z46" i="169"/>
  <c r="W46" i="169"/>
  <c r="B62" i="170"/>
  <c r="T61" i="170"/>
  <c r="S61" i="170"/>
  <c r="I48" i="169"/>
  <c r="X47" i="169"/>
  <c r="T46" i="169"/>
  <c r="C46" i="169" s="1"/>
  <c r="X59" i="172" a="1"/>
  <c r="AA101" i="171" a="1"/>
  <c r="X50" i="171" a="1"/>
  <c r="X101" i="171" a="1"/>
  <c r="AA101" i="162" a="1"/>
  <c r="AA50" i="171" a="1"/>
  <c r="AA59" i="172" a="1"/>
  <c r="F29" i="176" a="1"/>
  <c r="H38" i="176" a="1"/>
  <c r="X60" i="172" a="1"/>
  <c r="X50" i="162" a="1"/>
  <c r="Z49" i="162" a="1"/>
  <c r="Z58" i="172" a="1"/>
  <c r="X101" i="162" a="1"/>
  <c r="N29" i="176" a="1"/>
  <c r="AA50" i="162" a="1"/>
  <c r="W1760" i="169" l="1"/>
  <c r="U1760" i="169"/>
  <c r="AA1760" i="169"/>
  <c r="AC1760" i="169" s="1"/>
  <c r="T1760" i="169"/>
  <c r="Z1760" i="169"/>
  <c r="Y1760" i="169"/>
  <c r="X1760" i="169"/>
  <c r="W1868" i="169"/>
  <c r="AB1868" i="169" s="1"/>
  <c r="U1868" i="169"/>
  <c r="T1868" i="169"/>
  <c r="Z1868" i="169"/>
  <c r="Y1868" i="169"/>
  <c r="X1868" i="169"/>
  <c r="AA1868" i="169"/>
  <c r="AC1868" i="169" s="1"/>
  <c r="AB475" i="169"/>
  <c r="AB46" i="169"/>
  <c r="E46" i="169" s="1"/>
  <c r="AB1010" i="169"/>
  <c r="AB1759" i="169"/>
  <c r="AB1867" i="169"/>
  <c r="W904" i="169"/>
  <c r="U904" i="169"/>
  <c r="T904" i="169"/>
  <c r="X904" i="169"/>
  <c r="AA904" i="169"/>
  <c r="AC904" i="169" s="1"/>
  <c r="Z904" i="169"/>
  <c r="Y904" i="169"/>
  <c r="W1118" i="169"/>
  <c r="T1118" i="169"/>
  <c r="AA1118" i="169"/>
  <c r="AC1118" i="169" s="1"/>
  <c r="U1118" i="169"/>
  <c r="Z1118" i="169"/>
  <c r="Y1118" i="169"/>
  <c r="X1118" i="169"/>
  <c r="AA1546" i="169"/>
  <c r="AC1546" i="169" s="1"/>
  <c r="Z1546" i="169"/>
  <c r="Y1546" i="169"/>
  <c r="X1546" i="169"/>
  <c r="W1546" i="169"/>
  <c r="U1546" i="169"/>
  <c r="T1546" i="169"/>
  <c r="C1546" i="169" s="1"/>
  <c r="AB1331" i="169"/>
  <c r="AB1224" i="169"/>
  <c r="E1224" i="169" s="1"/>
  <c r="T1332" i="169"/>
  <c r="AA1332" i="169"/>
  <c r="AC1332" i="169" s="1"/>
  <c r="Z1332" i="169"/>
  <c r="Y1332" i="169"/>
  <c r="X1332" i="169"/>
  <c r="W1332" i="169"/>
  <c r="AB1332" i="169" s="1"/>
  <c r="U1332" i="169"/>
  <c r="AB1652" i="169"/>
  <c r="U1439" i="169"/>
  <c r="T1439" i="169"/>
  <c r="AA1439" i="169"/>
  <c r="AC1439" i="169" s="1"/>
  <c r="Z1439" i="169"/>
  <c r="Y1439" i="169"/>
  <c r="X1439" i="169"/>
  <c r="W1439" i="169"/>
  <c r="X1011" i="169"/>
  <c r="T1011" i="169"/>
  <c r="AA1011" i="169"/>
  <c r="AC1011" i="169" s="1"/>
  <c r="Z1011" i="169"/>
  <c r="Y1011" i="169"/>
  <c r="W1011" i="169"/>
  <c r="U1011" i="169"/>
  <c r="AB1438" i="169"/>
  <c r="Y1225" i="169"/>
  <c r="X1225" i="169"/>
  <c r="W1225" i="169"/>
  <c r="U1225" i="169"/>
  <c r="T1225" i="169"/>
  <c r="AA1225" i="169"/>
  <c r="AC1225" i="169" s="1"/>
  <c r="Z1225" i="169"/>
  <c r="W1653" i="169"/>
  <c r="U1653" i="169"/>
  <c r="T1653" i="169"/>
  <c r="AA1653" i="169"/>
  <c r="AC1653" i="169" s="1"/>
  <c r="Z1653" i="169"/>
  <c r="Y1653" i="169"/>
  <c r="X1653" i="169"/>
  <c r="AB903" i="169"/>
  <c r="E903" i="169" s="1"/>
  <c r="AB1117" i="169"/>
  <c r="AB1545" i="169"/>
  <c r="E1545" i="169" s="1"/>
  <c r="W690" i="169"/>
  <c r="U690" i="169"/>
  <c r="T690" i="169"/>
  <c r="AA690" i="169"/>
  <c r="AC690" i="169" s="1"/>
  <c r="Y690" i="169"/>
  <c r="Z690" i="169"/>
  <c r="X690" i="169"/>
  <c r="C1331" i="169"/>
  <c r="T583" i="169"/>
  <c r="W583" i="169"/>
  <c r="U583" i="169"/>
  <c r="AA583" i="169"/>
  <c r="AC583" i="169" s="1"/>
  <c r="Z583" i="169"/>
  <c r="Y583" i="169"/>
  <c r="X583" i="169"/>
  <c r="AB796" i="169"/>
  <c r="E796" i="169" s="1"/>
  <c r="AB689" i="169"/>
  <c r="X797" i="169"/>
  <c r="W797" i="169"/>
  <c r="Z797" i="169"/>
  <c r="Y797" i="169"/>
  <c r="U797" i="169"/>
  <c r="T797" i="169"/>
  <c r="AA797" i="169"/>
  <c r="AC797" i="169" s="1"/>
  <c r="Y476" i="169"/>
  <c r="W476" i="169"/>
  <c r="U476" i="169"/>
  <c r="T476" i="169"/>
  <c r="Z476" i="169"/>
  <c r="AA476" i="169"/>
  <c r="AC476" i="169" s="1"/>
  <c r="X476" i="169"/>
  <c r="X262" i="169"/>
  <c r="W262" i="169"/>
  <c r="U262" i="169"/>
  <c r="T262" i="169"/>
  <c r="AA262" i="169"/>
  <c r="AC262" i="169" s="1"/>
  <c r="Z262" i="169"/>
  <c r="Y262" i="169"/>
  <c r="C1867" i="169"/>
  <c r="C1010" i="169"/>
  <c r="C1438" i="169"/>
  <c r="E1759" i="169"/>
  <c r="W369" i="169"/>
  <c r="U369" i="169"/>
  <c r="AA369" i="169"/>
  <c r="AC369" i="169" s="1"/>
  <c r="Y369" i="169"/>
  <c r="Z369" i="169"/>
  <c r="X369" i="169"/>
  <c r="T369" i="169"/>
  <c r="AB261" i="169"/>
  <c r="AB368" i="169"/>
  <c r="C1759" i="169"/>
  <c r="C1652" i="169"/>
  <c r="AB154" i="169"/>
  <c r="W155" i="169"/>
  <c r="U155" i="169"/>
  <c r="X155" i="169"/>
  <c r="Y155" i="169"/>
  <c r="Z155" i="169"/>
  <c r="AA155" i="169"/>
  <c r="AC155" i="169" s="1"/>
  <c r="T155" i="169"/>
  <c r="X60" i="172"/>
  <c r="C60" i="172" s="1"/>
  <c r="AA59" i="172"/>
  <c r="X59" i="172"/>
  <c r="C59" i="172" s="1"/>
  <c r="H38" i="176"/>
  <c r="E1438" i="169"/>
  <c r="B263" i="169"/>
  <c r="C582" i="169"/>
  <c r="E1117" i="169"/>
  <c r="E1010" i="169"/>
  <c r="B48" i="169"/>
  <c r="AA48" i="169" s="1"/>
  <c r="C689" i="169"/>
  <c r="C1545" i="169"/>
  <c r="C1117" i="169"/>
  <c r="C903" i="169"/>
  <c r="C475" i="169"/>
  <c r="C1224" i="169"/>
  <c r="AB257" i="170"/>
  <c r="E257" i="170" s="1"/>
  <c r="AB358" i="170"/>
  <c r="Z58" i="172"/>
  <c r="E58" i="172" s="1"/>
  <c r="N29" i="176"/>
  <c r="F29" i="176"/>
  <c r="X101" i="171"/>
  <c r="C101" i="171" s="1"/>
  <c r="X50" i="171"/>
  <c r="C50" i="171" s="1"/>
  <c r="AA101" i="171"/>
  <c r="AA50" i="171"/>
  <c r="Z49" i="162"/>
  <c r="E49" i="162" s="1"/>
  <c r="AA101" i="162"/>
  <c r="AA50" i="162"/>
  <c r="X101" i="162"/>
  <c r="C101" i="162" s="1"/>
  <c r="X50" i="162"/>
  <c r="C50" i="162" s="1"/>
  <c r="E357" i="170"/>
  <c r="B798" i="169"/>
  <c r="E689" i="169"/>
  <c r="C1868" i="169"/>
  <c r="B691" i="169"/>
  <c r="E1652" i="169"/>
  <c r="B584" i="169"/>
  <c r="B1333" i="169"/>
  <c r="B1440" i="169"/>
  <c r="B370" i="169"/>
  <c r="B1761" i="169"/>
  <c r="B1547" i="169"/>
  <c r="B905" i="169"/>
  <c r="B1869" i="169"/>
  <c r="E1331" i="169"/>
  <c r="B1012" i="169"/>
  <c r="B477" i="169"/>
  <c r="B1654" i="169"/>
  <c r="E1867" i="169"/>
  <c r="E582" i="169"/>
  <c r="B1226" i="169"/>
  <c r="B1119" i="169"/>
  <c r="E475" i="169"/>
  <c r="W359" i="170"/>
  <c r="Z359" i="170"/>
  <c r="Z258" i="170"/>
  <c r="W258" i="170"/>
  <c r="AB258" i="170" s="1"/>
  <c r="B156" i="169"/>
  <c r="C59" i="170"/>
  <c r="E573" i="170"/>
  <c r="T574" i="170"/>
  <c r="S574" i="170"/>
  <c r="AC574" i="170"/>
  <c r="Y574" i="170"/>
  <c r="X574" i="170"/>
  <c r="C60" i="170"/>
  <c r="E60" i="170"/>
  <c r="C61" i="170"/>
  <c r="E59" i="170"/>
  <c r="C573" i="170"/>
  <c r="B575" i="170"/>
  <c r="C358" i="170"/>
  <c r="B483" i="170"/>
  <c r="C257" i="170"/>
  <c r="E481" i="170"/>
  <c r="B486" i="170"/>
  <c r="AC62" i="170"/>
  <c r="T482" i="170"/>
  <c r="S482" i="170"/>
  <c r="Y482" i="170"/>
  <c r="AC482" i="170"/>
  <c r="X482" i="170"/>
  <c r="C481" i="170"/>
  <c r="T359" i="170"/>
  <c r="S359" i="170"/>
  <c r="AC359" i="170"/>
  <c r="Y359" i="170"/>
  <c r="X359" i="170"/>
  <c r="X258" i="170"/>
  <c r="T258" i="170"/>
  <c r="S258" i="170"/>
  <c r="AC258" i="170"/>
  <c r="Y258" i="170"/>
  <c r="B259" i="170"/>
  <c r="AA259" i="170" s="1"/>
  <c r="B262" i="170"/>
  <c r="AA262" i="170" s="1"/>
  <c r="E61" i="170"/>
  <c r="X62" i="170"/>
  <c r="Y62" i="170"/>
  <c r="B360" i="170"/>
  <c r="AA360" i="170" s="1"/>
  <c r="U47" i="169"/>
  <c r="Y47" i="169"/>
  <c r="Z47" i="169"/>
  <c r="W47" i="169"/>
  <c r="S62" i="170"/>
  <c r="T62" i="170"/>
  <c r="B63" i="170"/>
  <c r="T47" i="169"/>
  <c r="X48" i="169"/>
  <c r="I49" i="169"/>
  <c r="AC48" i="169"/>
  <c r="AA60" i="172" a="1"/>
  <c r="X51" i="171" a="1"/>
  <c r="AA51" i="162" a="1"/>
  <c r="Z59" i="172" a="1"/>
  <c r="O17" i="176" a="1"/>
  <c r="Z50" i="162" a="1"/>
  <c r="F30" i="176" a="1"/>
  <c r="AA51" i="171" a="1"/>
  <c r="N30" i="176" a="1"/>
  <c r="Z101" i="162" a="1"/>
  <c r="X51" i="162" a="1"/>
  <c r="G17" i="176" a="1"/>
  <c r="Z101" i="171" a="1"/>
  <c r="H39" i="176" a="1"/>
  <c r="AB369" i="169" l="1"/>
  <c r="U1761" i="169"/>
  <c r="T1761" i="169"/>
  <c r="Z1761" i="169"/>
  <c r="AA1761" i="169"/>
  <c r="AC1761" i="169" s="1"/>
  <c r="Y1761" i="169"/>
  <c r="X1761" i="169"/>
  <c r="W1761" i="169"/>
  <c r="AB1761" i="169" s="1"/>
  <c r="U1869" i="169"/>
  <c r="T1869" i="169"/>
  <c r="AA1869" i="169"/>
  <c r="AC1869" i="169" s="1"/>
  <c r="Y1869" i="169"/>
  <c r="W1869" i="169"/>
  <c r="Z1869" i="169"/>
  <c r="X1869" i="169"/>
  <c r="AB1118" i="169"/>
  <c r="E1118" i="169" s="1"/>
  <c r="AB47" i="169"/>
  <c r="AB1653" i="169"/>
  <c r="AB1439" i="169"/>
  <c r="AB1760" i="169"/>
  <c r="X1012" i="169"/>
  <c r="T1012" i="169"/>
  <c r="AA1012" i="169"/>
  <c r="AC1012" i="169" s="1"/>
  <c r="Z1012" i="169"/>
  <c r="Y1012" i="169"/>
  <c r="W1012" i="169"/>
  <c r="U1012" i="169"/>
  <c r="W1119" i="169"/>
  <c r="T1119" i="169"/>
  <c r="AA1119" i="169"/>
  <c r="AC1119" i="169" s="1"/>
  <c r="Z1119" i="169"/>
  <c r="Y1119" i="169"/>
  <c r="X1119" i="169"/>
  <c r="U1119" i="169"/>
  <c r="X1226" i="169"/>
  <c r="W1226" i="169"/>
  <c r="U1226" i="169"/>
  <c r="T1226" i="169"/>
  <c r="AA1226" i="169"/>
  <c r="AC1226" i="169" s="1"/>
  <c r="Z1226" i="169"/>
  <c r="Y1226" i="169"/>
  <c r="AB1011" i="169"/>
  <c r="U1440" i="169"/>
  <c r="T1440" i="169"/>
  <c r="AA1440" i="169"/>
  <c r="AC1440" i="169" s="1"/>
  <c r="Z1440" i="169"/>
  <c r="Y1440" i="169"/>
  <c r="X1440" i="169"/>
  <c r="W1440" i="169"/>
  <c r="AB1546" i="169"/>
  <c r="U1654" i="169"/>
  <c r="T1654" i="169"/>
  <c r="Z1654" i="169"/>
  <c r="Y1654" i="169"/>
  <c r="AA1654" i="169"/>
  <c r="AC1654" i="169" s="1"/>
  <c r="X1654" i="169"/>
  <c r="W1654" i="169"/>
  <c r="AA1547" i="169"/>
  <c r="AC1547" i="169" s="1"/>
  <c r="Z1547" i="169"/>
  <c r="Y1547" i="169"/>
  <c r="X1547" i="169"/>
  <c r="W1547" i="169"/>
  <c r="U1547" i="169"/>
  <c r="T1547" i="169"/>
  <c r="AA1333" i="169"/>
  <c r="AC1333" i="169" s="1"/>
  <c r="Z1333" i="169"/>
  <c r="Y1333" i="169"/>
  <c r="X1333" i="169"/>
  <c r="W1333" i="169"/>
  <c r="U1333" i="169"/>
  <c r="T1333" i="169"/>
  <c r="W905" i="169"/>
  <c r="U905" i="169"/>
  <c r="T905" i="169"/>
  <c r="AA905" i="169"/>
  <c r="AC905" i="169" s="1"/>
  <c r="Z905" i="169"/>
  <c r="X905" i="169"/>
  <c r="Y905" i="169"/>
  <c r="AB1225" i="169"/>
  <c r="E1225" i="169" s="1"/>
  <c r="AB904" i="169"/>
  <c r="Y477" i="169"/>
  <c r="W477" i="169"/>
  <c r="U477" i="169"/>
  <c r="T477" i="169"/>
  <c r="Z477" i="169"/>
  <c r="AA477" i="169"/>
  <c r="AC477" i="169" s="1"/>
  <c r="X477" i="169"/>
  <c r="T584" i="169"/>
  <c r="Y584" i="169"/>
  <c r="X584" i="169"/>
  <c r="W584" i="169"/>
  <c r="U584" i="169"/>
  <c r="AA584" i="169"/>
  <c r="AC584" i="169" s="1"/>
  <c r="Z584" i="169"/>
  <c r="AB797" i="169"/>
  <c r="U691" i="169"/>
  <c r="T691" i="169"/>
  <c r="AA691" i="169"/>
  <c r="AC691" i="169" s="1"/>
  <c r="Z691" i="169"/>
  <c r="X691" i="169"/>
  <c r="Y691" i="169"/>
  <c r="W691" i="169"/>
  <c r="AB476" i="169"/>
  <c r="AB583" i="169"/>
  <c r="E583" i="169" s="1"/>
  <c r="W798" i="169"/>
  <c r="U798" i="169"/>
  <c r="AA798" i="169"/>
  <c r="AC798" i="169" s="1"/>
  <c r="Z798" i="169"/>
  <c r="Y798" i="169"/>
  <c r="T798" i="169"/>
  <c r="X798" i="169"/>
  <c r="AB690" i="169"/>
  <c r="E690" i="169" s="1"/>
  <c r="AA60" i="172"/>
  <c r="C797" i="169"/>
  <c r="W263" i="169"/>
  <c r="U263" i="169"/>
  <c r="T263" i="169"/>
  <c r="AA263" i="169"/>
  <c r="AC263" i="169" s="1"/>
  <c r="Z263" i="169"/>
  <c r="Y263" i="169"/>
  <c r="X263" i="169"/>
  <c r="AB262" i="169"/>
  <c r="U370" i="169"/>
  <c r="T370" i="169"/>
  <c r="AA370" i="169"/>
  <c r="AC370" i="169" s="1"/>
  <c r="Z370" i="169"/>
  <c r="X370" i="169"/>
  <c r="Y370" i="169"/>
  <c r="W370" i="169"/>
  <c r="C1118" i="169"/>
  <c r="C476" i="169"/>
  <c r="C1439" i="169"/>
  <c r="W156" i="169"/>
  <c r="X156" i="169"/>
  <c r="Y156" i="169"/>
  <c r="Z156" i="169"/>
  <c r="AA156" i="169"/>
  <c r="AC156" i="169" s="1"/>
  <c r="T156" i="169"/>
  <c r="U156" i="169"/>
  <c r="AB155" i="169"/>
  <c r="H39" i="176"/>
  <c r="C904" i="169"/>
  <c r="C1760" i="169"/>
  <c r="E1653" i="169"/>
  <c r="C1011" i="169"/>
  <c r="C690" i="169"/>
  <c r="E1760" i="169"/>
  <c r="C583" i="169"/>
  <c r="C1332" i="169"/>
  <c r="B264" i="169"/>
  <c r="C1653" i="169"/>
  <c r="E904" i="169"/>
  <c r="B49" i="169"/>
  <c r="AA49" i="169" s="1"/>
  <c r="E1439" i="169"/>
  <c r="C47" i="169"/>
  <c r="C1225" i="169"/>
  <c r="AB359" i="170"/>
  <c r="Z59" i="172"/>
  <c r="E59" i="172" s="1"/>
  <c r="O17" i="176"/>
  <c r="O3" i="176" s="1"/>
  <c r="O2" i="176" s="1"/>
  <c r="N30" i="176"/>
  <c r="G17" i="176"/>
  <c r="G3" i="176" s="1"/>
  <c r="G2" i="176" s="1"/>
  <c r="F30" i="176"/>
  <c r="X51" i="171"/>
  <c r="C51" i="171" s="1"/>
  <c r="AA51" i="171"/>
  <c r="Z101" i="171"/>
  <c r="E101" i="171" s="1"/>
  <c r="X51" i="162"/>
  <c r="C51" i="162" s="1"/>
  <c r="Z101" i="162"/>
  <c r="E101" i="162" s="1"/>
  <c r="Z50" i="162"/>
  <c r="E50" i="162" s="1"/>
  <c r="AA51" i="162"/>
  <c r="E358" i="170"/>
  <c r="B1870" i="169"/>
  <c r="B1548" i="169"/>
  <c r="E1011" i="169"/>
  <c r="E797" i="169"/>
  <c r="C798" i="169"/>
  <c r="E476" i="169"/>
  <c r="B1655" i="169"/>
  <c r="B1441" i="169"/>
  <c r="B585" i="169"/>
  <c r="B1120" i="169"/>
  <c r="B478" i="169"/>
  <c r="E1546" i="169"/>
  <c r="E1868" i="169"/>
  <c r="E1332" i="169"/>
  <c r="B799" i="169"/>
  <c r="B1013" i="169"/>
  <c r="B1762" i="169"/>
  <c r="B1334" i="169"/>
  <c r="B906" i="169"/>
  <c r="B371" i="169"/>
  <c r="B692" i="169"/>
  <c r="B1227" i="169"/>
  <c r="W262" i="170"/>
  <c r="Z262" i="170"/>
  <c r="Z259" i="170"/>
  <c r="W259" i="170"/>
  <c r="Z360" i="170"/>
  <c r="W360" i="170"/>
  <c r="B157" i="169"/>
  <c r="T575" i="170"/>
  <c r="AC575" i="170"/>
  <c r="Y575" i="170"/>
  <c r="X575" i="170"/>
  <c r="S575" i="170"/>
  <c r="E574" i="170"/>
  <c r="C62" i="170"/>
  <c r="B65" i="170"/>
  <c r="C359" i="170"/>
  <c r="C482" i="170"/>
  <c r="C574" i="170"/>
  <c r="C258" i="170"/>
  <c r="B576" i="170"/>
  <c r="B484" i="170"/>
  <c r="AC63" i="170"/>
  <c r="E482" i="170"/>
  <c r="AC483" i="170"/>
  <c r="T483" i="170"/>
  <c r="S483" i="170"/>
  <c r="X483" i="170"/>
  <c r="Y483" i="170"/>
  <c r="T486" i="170"/>
  <c r="AC486" i="170"/>
  <c r="Y486" i="170"/>
  <c r="S486" i="170"/>
  <c r="X486" i="170"/>
  <c r="B487" i="170"/>
  <c r="S360" i="170"/>
  <c r="AC360" i="170"/>
  <c r="T360" i="170"/>
  <c r="X360" i="170"/>
  <c r="Y360" i="170"/>
  <c r="E359" i="170"/>
  <c r="B260" i="170"/>
  <c r="AA260" i="170" s="1"/>
  <c r="E258" i="170"/>
  <c r="Y262" i="170"/>
  <c r="T262" i="170"/>
  <c r="S262" i="170"/>
  <c r="AC262" i="170"/>
  <c r="X262" i="170"/>
  <c r="B263" i="170"/>
  <c r="AA263" i="170" s="1"/>
  <c r="S259" i="170"/>
  <c r="AC259" i="170"/>
  <c r="T259" i="170"/>
  <c r="Y259" i="170"/>
  <c r="X259" i="170"/>
  <c r="X63" i="170"/>
  <c r="Y63" i="170"/>
  <c r="E62" i="170"/>
  <c r="B361" i="170"/>
  <c r="AA361" i="170" s="1"/>
  <c r="E47" i="169"/>
  <c r="U48" i="169"/>
  <c r="Y48" i="169"/>
  <c r="Z48" i="169"/>
  <c r="W48" i="169"/>
  <c r="B64" i="170"/>
  <c r="T63" i="170"/>
  <c r="S63" i="170"/>
  <c r="I50" i="169"/>
  <c r="X49" i="169"/>
  <c r="AC49" i="169"/>
  <c r="T48" i="169"/>
  <c r="H40" i="176" a="1"/>
  <c r="X61" i="172" a="1"/>
  <c r="AA61" i="172" a="1"/>
  <c r="X95" i="173" a="1"/>
  <c r="Z51" i="162" a="1"/>
  <c r="X31" i="173" a="1"/>
  <c r="X95" i="177" a="1"/>
  <c r="N31" i="176" a="1"/>
  <c r="Z60" i="172" a="1"/>
  <c r="F31" i="176" a="1"/>
  <c r="AB1869" i="169" l="1"/>
  <c r="AB1226" i="169"/>
  <c r="AB1119" i="169"/>
  <c r="T1762" i="169"/>
  <c r="AA1762" i="169"/>
  <c r="AC1762" i="169" s="1"/>
  <c r="Y1762" i="169"/>
  <c r="Z1762" i="169"/>
  <c r="X1762" i="169"/>
  <c r="W1762" i="169"/>
  <c r="U1762" i="169"/>
  <c r="T1870" i="169"/>
  <c r="AA1870" i="169"/>
  <c r="AC1870" i="169" s="1"/>
  <c r="Z1870" i="169"/>
  <c r="X1870" i="169"/>
  <c r="U1870" i="169"/>
  <c r="Y1870" i="169"/>
  <c r="W1870" i="169"/>
  <c r="AB1654" i="169"/>
  <c r="AB1012" i="169"/>
  <c r="AB1440" i="169"/>
  <c r="X1013" i="169"/>
  <c r="W1013" i="169"/>
  <c r="T1013" i="169"/>
  <c r="AA1013" i="169"/>
  <c r="AC1013" i="169" s="1"/>
  <c r="Z1013" i="169"/>
  <c r="Y1013" i="169"/>
  <c r="U1013" i="169"/>
  <c r="W1227" i="169"/>
  <c r="U1227" i="169"/>
  <c r="T1227" i="169"/>
  <c r="AA1227" i="169"/>
  <c r="AC1227" i="169" s="1"/>
  <c r="Z1227" i="169"/>
  <c r="Y1227" i="169"/>
  <c r="X1227" i="169"/>
  <c r="U906" i="169"/>
  <c r="T906" i="169"/>
  <c r="AA906" i="169"/>
  <c r="AC906" i="169" s="1"/>
  <c r="Z906" i="169"/>
  <c r="W906" i="169"/>
  <c r="Y906" i="169"/>
  <c r="X906" i="169"/>
  <c r="AB905" i="169"/>
  <c r="E905" i="169" s="1"/>
  <c r="W1120" i="169"/>
  <c r="T1120" i="169"/>
  <c r="AA1120" i="169"/>
  <c r="AC1120" i="169" s="1"/>
  <c r="Z1120" i="169"/>
  <c r="Y1120" i="169"/>
  <c r="X1120" i="169"/>
  <c r="U1120" i="169"/>
  <c r="AA1548" i="169"/>
  <c r="AC1548" i="169" s="1"/>
  <c r="Z1548" i="169"/>
  <c r="Y1548" i="169"/>
  <c r="X1548" i="169"/>
  <c r="W1548" i="169"/>
  <c r="U1548" i="169"/>
  <c r="T1548" i="169"/>
  <c r="U1655" i="169"/>
  <c r="T1655" i="169"/>
  <c r="Z1655" i="169"/>
  <c r="Y1655" i="169"/>
  <c r="W1655" i="169"/>
  <c r="AA1655" i="169"/>
  <c r="AC1655" i="169" s="1"/>
  <c r="X1655" i="169"/>
  <c r="AA1334" i="169"/>
  <c r="AC1334" i="169" s="1"/>
  <c r="Y1334" i="169"/>
  <c r="Z1334" i="169"/>
  <c r="X1334" i="169"/>
  <c r="W1334" i="169"/>
  <c r="U1334" i="169"/>
  <c r="T1334" i="169"/>
  <c r="C1869" i="169"/>
  <c r="AB1547" i="169"/>
  <c r="U1441" i="169"/>
  <c r="T1441" i="169"/>
  <c r="AA1441" i="169"/>
  <c r="AC1441" i="169" s="1"/>
  <c r="Z1441" i="169"/>
  <c r="Y1441" i="169"/>
  <c r="X1441" i="169"/>
  <c r="W1441" i="169"/>
  <c r="AB1333" i="169"/>
  <c r="E1333" i="169" s="1"/>
  <c r="U692" i="169"/>
  <c r="T692" i="169"/>
  <c r="AA692" i="169"/>
  <c r="AC692" i="169" s="1"/>
  <c r="Z692" i="169"/>
  <c r="X692" i="169"/>
  <c r="Y692" i="169"/>
  <c r="W692" i="169"/>
  <c r="AB692" i="169" s="1"/>
  <c r="AB691" i="169"/>
  <c r="E691" i="169" s="1"/>
  <c r="Y478" i="169"/>
  <c r="W478" i="169"/>
  <c r="U478" i="169"/>
  <c r="T478" i="169"/>
  <c r="AA478" i="169"/>
  <c r="AC478" i="169" s="1"/>
  <c r="Z478" i="169"/>
  <c r="X478" i="169"/>
  <c r="AB584" i="169"/>
  <c r="E584" i="169" s="1"/>
  <c r="T585" i="169"/>
  <c r="AA585" i="169"/>
  <c r="AC585" i="169" s="1"/>
  <c r="Z585" i="169"/>
  <c r="Y585" i="169"/>
  <c r="X585" i="169"/>
  <c r="W585" i="169"/>
  <c r="U585" i="169"/>
  <c r="AB477" i="169"/>
  <c r="E477" i="169" s="1"/>
  <c r="U799" i="169"/>
  <c r="T799" i="169"/>
  <c r="C799" i="169" s="1"/>
  <c r="W799" i="169"/>
  <c r="AA799" i="169"/>
  <c r="AC799" i="169" s="1"/>
  <c r="Y799" i="169"/>
  <c r="Z799" i="169"/>
  <c r="X799" i="169"/>
  <c r="AB798" i="169"/>
  <c r="E798" i="169" s="1"/>
  <c r="X61" i="172"/>
  <c r="C61" i="172" s="1"/>
  <c r="H40" i="176"/>
  <c r="C1547" i="169"/>
  <c r="C1654" i="169"/>
  <c r="X264" i="169"/>
  <c r="U264" i="169"/>
  <c r="T264" i="169"/>
  <c r="AA264" i="169"/>
  <c r="AC264" i="169" s="1"/>
  <c r="Z264" i="169"/>
  <c r="Y264" i="169"/>
  <c r="W264" i="169"/>
  <c r="C1761" i="169"/>
  <c r="C1119" i="169"/>
  <c r="C1440" i="169"/>
  <c r="AB263" i="169"/>
  <c r="T371" i="169"/>
  <c r="Z371" i="169"/>
  <c r="Y371" i="169"/>
  <c r="W371" i="169"/>
  <c r="AA371" i="169"/>
  <c r="AC371" i="169" s="1"/>
  <c r="X371" i="169"/>
  <c r="U371" i="169"/>
  <c r="AB370" i="169"/>
  <c r="AA61" i="172"/>
  <c r="E1761" i="169"/>
  <c r="C1333" i="169"/>
  <c r="C1226" i="169"/>
  <c r="W157" i="169"/>
  <c r="X157" i="169"/>
  <c r="Y157" i="169"/>
  <c r="Z157" i="169"/>
  <c r="AA157" i="169"/>
  <c r="AC157" i="169" s="1"/>
  <c r="U157" i="169"/>
  <c r="T157" i="169"/>
  <c r="AB156" i="169"/>
  <c r="X95" i="177"/>
  <c r="C95" i="177" s="1"/>
  <c r="X31" i="173"/>
  <c r="C31" i="173" s="1"/>
  <c r="X95" i="173"/>
  <c r="C95" i="173" s="1"/>
  <c r="C584" i="169"/>
  <c r="E1654" i="169"/>
  <c r="B265" i="169"/>
  <c r="C905" i="169"/>
  <c r="B50" i="169"/>
  <c r="AA50" i="169" s="1"/>
  <c r="AB48" i="169"/>
  <c r="C691" i="169"/>
  <c r="C477" i="169"/>
  <c r="E1119" i="169"/>
  <c r="E1547" i="169"/>
  <c r="C48" i="169"/>
  <c r="C1012" i="169"/>
  <c r="AB360" i="170"/>
  <c r="E360" i="170" s="1"/>
  <c r="AB259" i="170"/>
  <c r="AB262" i="170"/>
  <c r="Z60" i="172"/>
  <c r="E60" i="172" s="1"/>
  <c r="N31" i="176"/>
  <c r="N3" i="176" s="1"/>
  <c r="N2" i="176" s="1"/>
  <c r="F31" i="176"/>
  <c r="F3" i="176" s="1"/>
  <c r="Z51" i="162"/>
  <c r="E51" i="162" s="1"/>
  <c r="B1121" i="169"/>
  <c r="E1012" i="169"/>
  <c r="B907" i="169"/>
  <c r="E1226" i="169"/>
  <c r="B1656" i="169"/>
  <c r="B1228" i="169"/>
  <c r="B1014" i="169"/>
  <c r="B479" i="169"/>
  <c r="B586" i="169"/>
  <c r="B1549" i="169"/>
  <c r="B1335" i="169"/>
  <c r="B800" i="169"/>
  <c r="E1440" i="169"/>
  <c r="B693" i="169"/>
  <c r="B1442" i="169"/>
  <c r="E1869" i="169"/>
  <c r="B372" i="169"/>
  <c r="B1763" i="169"/>
  <c r="B1871" i="169"/>
  <c r="Z260" i="170"/>
  <c r="W260" i="170"/>
  <c r="Z361" i="170"/>
  <c r="W361" i="170"/>
  <c r="AC263" i="170"/>
  <c r="Z263" i="170"/>
  <c r="W263" i="170"/>
  <c r="B158" i="169"/>
  <c r="E575" i="170"/>
  <c r="T576" i="170"/>
  <c r="S576" i="170"/>
  <c r="AC576" i="170"/>
  <c r="X576" i="170"/>
  <c r="Y576" i="170"/>
  <c r="C63" i="170"/>
  <c r="Y65" i="170"/>
  <c r="T65" i="170"/>
  <c r="AC65" i="170"/>
  <c r="S65" i="170"/>
  <c r="X65" i="170"/>
  <c r="C575" i="170"/>
  <c r="B577" i="170"/>
  <c r="C262" i="170"/>
  <c r="C259" i="170"/>
  <c r="E262" i="170"/>
  <c r="B488" i="170"/>
  <c r="AC487" i="170"/>
  <c r="T487" i="170"/>
  <c r="S487" i="170"/>
  <c r="Y487" i="170"/>
  <c r="X487" i="170"/>
  <c r="E486" i="170"/>
  <c r="AC64" i="170"/>
  <c r="E483" i="170"/>
  <c r="C486" i="170"/>
  <c r="B485" i="170"/>
  <c r="C483" i="170"/>
  <c r="X484" i="170"/>
  <c r="T484" i="170"/>
  <c r="S484" i="170"/>
  <c r="Y484" i="170"/>
  <c r="AC484" i="170"/>
  <c r="T361" i="170"/>
  <c r="S361" i="170"/>
  <c r="AC361" i="170"/>
  <c r="Y361" i="170"/>
  <c r="X361" i="170"/>
  <c r="C360" i="170"/>
  <c r="B376" i="170"/>
  <c r="AA376" i="170" s="1"/>
  <c r="S263" i="170"/>
  <c r="T263" i="170"/>
  <c r="Y263" i="170"/>
  <c r="X263" i="170"/>
  <c r="B264" i="170"/>
  <c r="AA264" i="170" s="1"/>
  <c r="E259" i="170"/>
  <c r="Y260" i="170"/>
  <c r="X260" i="170"/>
  <c r="T260" i="170"/>
  <c r="S260" i="170"/>
  <c r="AC260" i="170"/>
  <c r="B261" i="170"/>
  <c r="AA261" i="170" s="1"/>
  <c r="Y64" i="170"/>
  <c r="X64" i="170"/>
  <c r="E63" i="170"/>
  <c r="B362" i="170"/>
  <c r="AA362" i="170" s="1"/>
  <c r="E48" i="169"/>
  <c r="U49" i="169"/>
  <c r="Y49" i="169"/>
  <c r="Z49" i="169"/>
  <c r="W49" i="169"/>
  <c r="T64" i="170"/>
  <c r="S64" i="170"/>
  <c r="B66" i="170"/>
  <c r="T49" i="169"/>
  <c r="I51" i="169"/>
  <c r="AC50" i="169"/>
  <c r="H41" i="176" a="1"/>
  <c r="Z31" i="173" a="1"/>
  <c r="AA31" i="173" a="1"/>
  <c r="X96" i="173" a="1"/>
  <c r="Z95" i="173" a="1"/>
  <c r="X32" i="173" a="1"/>
  <c r="Z61" i="172" a="1"/>
  <c r="X96" i="177" a="1"/>
  <c r="AA95" i="173" a="1"/>
  <c r="Z95" i="177" a="1"/>
  <c r="T1871" i="169" l="1"/>
  <c r="AA1871" i="169"/>
  <c r="AC1871" i="169" s="1"/>
  <c r="Z1871" i="169"/>
  <c r="Y1871" i="169"/>
  <c r="W1871" i="169"/>
  <c r="U1871" i="169"/>
  <c r="X1871" i="169"/>
  <c r="AB1655" i="169"/>
  <c r="E1655" i="169" s="1"/>
  <c r="AA1763" i="169"/>
  <c r="AC1763" i="169" s="1"/>
  <c r="Z1763" i="169"/>
  <c r="X1763" i="169"/>
  <c r="Y1763" i="169"/>
  <c r="W1763" i="169"/>
  <c r="AB1763" i="169" s="1"/>
  <c r="U1763" i="169"/>
  <c r="T1763" i="169"/>
  <c r="X50" i="169"/>
  <c r="AB1870" i="169"/>
  <c r="AB1762" i="169"/>
  <c r="AB1441" i="169"/>
  <c r="AB906" i="169"/>
  <c r="W1228" i="169"/>
  <c r="U1228" i="169"/>
  <c r="T1228" i="169"/>
  <c r="AA1228" i="169"/>
  <c r="AC1228" i="169" s="1"/>
  <c r="Z1228" i="169"/>
  <c r="Y1228" i="169"/>
  <c r="X1228" i="169"/>
  <c r="AB1548" i="169"/>
  <c r="AB1013" i="169"/>
  <c r="X1014" i="169"/>
  <c r="W1014" i="169"/>
  <c r="T1014" i="169"/>
  <c r="AA1014" i="169"/>
  <c r="AC1014" i="169" s="1"/>
  <c r="Z1014" i="169"/>
  <c r="Y1014" i="169"/>
  <c r="U1014" i="169"/>
  <c r="W1121" i="169"/>
  <c r="T1121" i="169"/>
  <c r="AA1121" i="169"/>
  <c r="AC1121" i="169" s="1"/>
  <c r="Z1121" i="169"/>
  <c r="Y1121" i="169"/>
  <c r="X1121" i="169"/>
  <c r="U1121" i="169"/>
  <c r="Y1656" i="169"/>
  <c r="W1656" i="169"/>
  <c r="U1656" i="169"/>
  <c r="T1656" i="169"/>
  <c r="AA1656" i="169"/>
  <c r="AC1656" i="169" s="1"/>
  <c r="Z1656" i="169"/>
  <c r="X1656" i="169"/>
  <c r="Z1335" i="169"/>
  <c r="X1335" i="169"/>
  <c r="W1335" i="169"/>
  <c r="U1335" i="169"/>
  <c r="T1335" i="169"/>
  <c r="AA1335" i="169"/>
  <c r="AC1335" i="169" s="1"/>
  <c r="Y1335" i="169"/>
  <c r="T907" i="169"/>
  <c r="AA907" i="169"/>
  <c r="AC907" i="169" s="1"/>
  <c r="Z907" i="169"/>
  <c r="Y907" i="169"/>
  <c r="X907" i="169"/>
  <c r="W907" i="169"/>
  <c r="U907" i="169"/>
  <c r="T1442" i="169"/>
  <c r="AA1442" i="169"/>
  <c r="AC1442" i="169" s="1"/>
  <c r="Z1442" i="169"/>
  <c r="Y1442" i="169"/>
  <c r="X1442" i="169"/>
  <c r="W1442" i="169"/>
  <c r="U1442" i="169"/>
  <c r="AA1549" i="169"/>
  <c r="AC1549" i="169" s="1"/>
  <c r="Z1549" i="169"/>
  <c r="Y1549" i="169"/>
  <c r="X1549" i="169"/>
  <c r="W1549" i="169"/>
  <c r="U1549" i="169"/>
  <c r="T1549" i="169"/>
  <c r="AB1334" i="169"/>
  <c r="AB1227" i="169"/>
  <c r="E1227" i="169" s="1"/>
  <c r="AB1120" i="169"/>
  <c r="T800" i="169"/>
  <c r="X800" i="169"/>
  <c r="W800" i="169"/>
  <c r="U800" i="169"/>
  <c r="Z800" i="169"/>
  <c r="AA800" i="169"/>
  <c r="AC800" i="169" s="1"/>
  <c r="Y800" i="169"/>
  <c r="AB585" i="169"/>
  <c r="T586" i="169"/>
  <c r="AA586" i="169"/>
  <c r="AC586" i="169" s="1"/>
  <c r="Z586" i="169"/>
  <c r="Y586" i="169"/>
  <c r="X586" i="169"/>
  <c r="W586" i="169"/>
  <c r="AB586" i="169" s="1"/>
  <c r="U586" i="169"/>
  <c r="X479" i="169"/>
  <c r="U479" i="169"/>
  <c r="T479" i="169"/>
  <c r="Y479" i="169"/>
  <c r="AA479" i="169"/>
  <c r="AC479" i="169" s="1"/>
  <c r="Z479" i="169"/>
  <c r="W479" i="169"/>
  <c r="AB799" i="169"/>
  <c r="U693" i="169"/>
  <c r="T693" i="169"/>
  <c r="AA693" i="169"/>
  <c r="AC693" i="169" s="1"/>
  <c r="Z693" i="169"/>
  <c r="X693" i="169"/>
  <c r="Y693" i="169"/>
  <c r="W693" i="169"/>
  <c r="AB693" i="169" s="1"/>
  <c r="AB478" i="169"/>
  <c r="E478" i="169" s="1"/>
  <c r="AB371" i="169"/>
  <c r="AB264" i="169"/>
  <c r="AA265" i="169"/>
  <c r="AC265" i="169" s="1"/>
  <c r="Y265" i="169"/>
  <c r="X265" i="169"/>
  <c r="W265" i="169"/>
  <c r="Z265" i="169"/>
  <c r="U265" i="169"/>
  <c r="T265" i="169"/>
  <c r="AA372" i="169"/>
  <c r="AC372" i="169" s="1"/>
  <c r="Y372" i="169"/>
  <c r="X372" i="169"/>
  <c r="U372" i="169"/>
  <c r="Z372" i="169"/>
  <c r="W372" i="169"/>
  <c r="T372" i="169"/>
  <c r="H41" i="176"/>
  <c r="H3" i="176" s="1"/>
  <c r="H2" i="176" s="1"/>
  <c r="E1870" i="169"/>
  <c r="C585" i="169"/>
  <c r="C478" i="169"/>
  <c r="C1013" i="169"/>
  <c r="W158" i="169"/>
  <c r="X158" i="169"/>
  <c r="Y158" i="169"/>
  <c r="Z158" i="169"/>
  <c r="AA158" i="169"/>
  <c r="AC158" i="169" s="1"/>
  <c r="T158" i="169"/>
  <c r="U158" i="169"/>
  <c r="AB157" i="169"/>
  <c r="Z95" i="177"/>
  <c r="E95" i="177" s="1"/>
  <c r="AA31" i="173"/>
  <c r="AA95" i="173"/>
  <c r="X96" i="177"/>
  <c r="X32" i="173"/>
  <c r="C32" i="173" s="1"/>
  <c r="X96" i="173"/>
  <c r="C96" i="173" s="1"/>
  <c r="C1334" i="169"/>
  <c r="C1655" i="169"/>
  <c r="B266" i="169"/>
  <c r="B51" i="169"/>
  <c r="AA51" i="169" s="1"/>
  <c r="E1334" i="169"/>
  <c r="C1120" i="169"/>
  <c r="E1548" i="169"/>
  <c r="C1227" i="169"/>
  <c r="C906" i="169"/>
  <c r="E1120" i="169"/>
  <c r="C49" i="169"/>
  <c r="AB49" i="169"/>
  <c r="C1441" i="169"/>
  <c r="C692" i="169"/>
  <c r="C1870" i="169"/>
  <c r="C1548" i="169"/>
  <c r="C1762" i="169"/>
  <c r="AB361" i="170"/>
  <c r="AB260" i="170"/>
  <c r="AB263" i="170"/>
  <c r="Z95" i="173"/>
  <c r="E95" i="173" s="1"/>
  <c r="Z31" i="173"/>
  <c r="E31" i="173" s="1"/>
  <c r="Z61" i="172"/>
  <c r="E61" i="172" s="1"/>
  <c r="F51" i="176"/>
  <c r="F2" i="176"/>
  <c r="B1229" i="169"/>
  <c r="B908" i="169"/>
  <c r="B373" i="169"/>
  <c r="B587" i="169"/>
  <c r="C1228" i="169"/>
  <c r="E1013" i="169"/>
  <c r="B1015" i="169"/>
  <c r="B1443" i="169"/>
  <c r="E1762" i="169"/>
  <c r="E692" i="169"/>
  <c r="B801" i="169"/>
  <c r="B480" i="169"/>
  <c r="B1657" i="169"/>
  <c r="B1764" i="169"/>
  <c r="C800" i="169"/>
  <c r="B1336" i="169"/>
  <c r="B1872" i="169"/>
  <c r="E1441" i="169"/>
  <c r="E906" i="169"/>
  <c r="B694" i="169"/>
  <c r="E585" i="169"/>
  <c r="B1550" i="169"/>
  <c r="B1122" i="169"/>
  <c r="W264" i="170"/>
  <c r="Z264" i="170"/>
  <c r="W362" i="170"/>
  <c r="Z362" i="170"/>
  <c r="Z376" i="170"/>
  <c r="AC376" i="170"/>
  <c r="W376" i="170"/>
  <c r="Z261" i="170"/>
  <c r="W261" i="170"/>
  <c r="B159" i="169"/>
  <c r="C64" i="170"/>
  <c r="C65" i="170"/>
  <c r="E576" i="170"/>
  <c r="T577" i="170"/>
  <c r="S577" i="170"/>
  <c r="AC577" i="170"/>
  <c r="Y577" i="170"/>
  <c r="X577" i="170"/>
  <c r="E65" i="170"/>
  <c r="C260" i="170"/>
  <c r="C487" i="170"/>
  <c r="C576" i="170"/>
  <c r="E484" i="170"/>
  <c r="C484" i="170"/>
  <c r="B578" i="170"/>
  <c r="B489" i="170"/>
  <c r="E260" i="170"/>
  <c r="E361" i="170"/>
  <c r="E487" i="170"/>
  <c r="T488" i="170"/>
  <c r="S488" i="170"/>
  <c r="AC488" i="170"/>
  <c r="X488" i="170"/>
  <c r="Y488" i="170"/>
  <c r="S485" i="170"/>
  <c r="AC485" i="170"/>
  <c r="T485" i="170"/>
  <c r="X485" i="170"/>
  <c r="Y485" i="170"/>
  <c r="AC66" i="170"/>
  <c r="X362" i="170"/>
  <c r="T362" i="170"/>
  <c r="S362" i="170"/>
  <c r="AC362" i="170"/>
  <c r="Y362" i="170"/>
  <c r="S376" i="170"/>
  <c r="X376" i="170"/>
  <c r="T376" i="170"/>
  <c r="Y376" i="170"/>
  <c r="C361" i="170"/>
  <c r="B377" i="170"/>
  <c r="AA377" i="170" s="1"/>
  <c r="B265" i="170"/>
  <c r="AA265" i="170" s="1"/>
  <c r="T261" i="170"/>
  <c r="S261" i="170"/>
  <c r="AC261" i="170"/>
  <c r="Y261" i="170"/>
  <c r="X261" i="170"/>
  <c r="E263" i="170"/>
  <c r="T264" i="170"/>
  <c r="S264" i="170"/>
  <c r="AC264" i="170"/>
  <c r="Y264" i="170"/>
  <c r="X264" i="170"/>
  <c r="C263" i="170"/>
  <c r="Y66" i="170"/>
  <c r="X66" i="170"/>
  <c r="E64" i="170"/>
  <c r="B363" i="170"/>
  <c r="AA363" i="170" s="1"/>
  <c r="U50" i="169"/>
  <c r="Y50" i="169"/>
  <c r="Z50" i="169"/>
  <c r="W50" i="169"/>
  <c r="E49" i="169"/>
  <c r="T66" i="170"/>
  <c r="S66" i="170"/>
  <c r="B67" i="170"/>
  <c r="I52" i="169"/>
  <c r="X51" i="169"/>
  <c r="AC51" i="169"/>
  <c r="T50" i="169"/>
  <c r="Q8" i="176" a="1"/>
  <c r="J11" i="176" a="1"/>
  <c r="K11" i="176" a="1"/>
  <c r="X33" i="173" a="1"/>
  <c r="AA32" i="173" a="1"/>
  <c r="AA96" i="173" a="1"/>
  <c r="Q8" i="176" l="1"/>
  <c r="C96" i="177"/>
  <c r="AB265" i="169"/>
  <c r="AA1764" i="169"/>
  <c r="AC1764" i="169" s="1"/>
  <c r="Z1764" i="169"/>
  <c r="X1764" i="169"/>
  <c r="Y1764" i="169"/>
  <c r="W1764" i="169"/>
  <c r="AB1764" i="169" s="1"/>
  <c r="U1764" i="169"/>
  <c r="T1764" i="169"/>
  <c r="AB1335" i="169"/>
  <c r="AB1871" i="169"/>
  <c r="AA1872" i="169"/>
  <c r="AC1872" i="169" s="1"/>
  <c r="Z1872" i="169"/>
  <c r="Y1872" i="169"/>
  <c r="X1872" i="169"/>
  <c r="U1872" i="169"/>
  <c r="T1872" i="169"/>
  <c r="W1872" i="169"/>
  <c r="AB1872" i="169" s="1"/>
  <c r="AA908" i="169"/>
  <c r="AC908" i="169" s="1"/>
  <c r="Z908" i="169"/>
  <c r="T908" i="169"/>
  <c r="Y908" i="169"/>
  <c r="X908" i="169"/>
  <c r="W908" i="169"/>
  <c r="U908" i="169"/>
  <c r="W1122" i="169"/>
  <c r="T1122" i="169"/>
  <c r="AA1122" i="169"/>
  <c r="AC1122" i="169" s="1"/>
  <c r="Z1122" i="169"/>
  <c r="Y1122" i="169"/>
  <c r="X1122" i="169"/>
  <c r="U1122" i="169"/>
  <c r="Y1336" i="169"/>
  <c r="W1336" i="169"/>
  <c r="AA1336" i="169"/>
  <c r="AC1336" i="169" s="1"/>
  <c r="Z1336" i="169"/>
  <c r="X1336" i="169"/>
  <c r="U1336" i="169"/>
  <c r="T1336" i="169"/>
  <c r="W1229" i="169"/>
  <c r="U1229" i="169"/>
  <c r="T1229" i="169"/>
  <c r="AA1229" i="169"/>
  <c r="AC1229" i="169" s="1"/>
  <c r="Z1229" i="169"/>
  <c r="Y1229" i="169"/>
  <c r="X1229" i="169"/>
  <c r="AA1550" i="169"/>
  <c r="AC1550" i="169" s="1"/>
  <c r="Z1550" i="169"/>
  <c r="Y1550" i="169"/>
  <c r="X1550" i="169"/>
  <c r="W1550" i="169"/>
  <c r="U1550" i="169"/>
  <c r="T1550" i="169"/>
  <c r="AA1443" i="169"/>
  <c r="AC1443" i="169" s="1"/>
  <c r="Z1443" i="169"/>
  <c r="Y1443" i="169"/>
  <c r="X1443" i="169"/>
  <c r="W1443" i="169"/>
  <c r="U1443" i="169"/>
  <c r="T1443" i="169"/>
  <c r="AB907" i="169"/>
  <c r="AB1014" i="169"/>
  <c r="W1015" i="169"/>
  <c r="U1015" i="169"/>
  <c r="AA1015" i="169"/>
  <c r="AC1015" i="169" s="1"/>
  <c r="Z1015" i="169"/>
  <c r="Y1015" i="169"/>
  <c r="X1015" i="169"/>
  <c r="T1015" i="169"/>
  <c r="AB1442" i="169"/>
  <c r="AB1656" i="169"/>
  <c r="AB1121" i="169"/>
  <c r="AB1228" i="169"/>
  <c r="Y1657" i="169"/>
  <c r="Z1657" i="169"/>
  <c r="X1657" i="169"/>
  <c r="W1657" i="169"/>
  <c r="T1657" i="169"/>
  <c r="U1657" i="169"/>
  <c r="AA1657" i="169"/>
  <c r="AC1657" i="169" s="1"/>
  <c r="AB1549" i="169"/>
  <c r="E1549" i="169" s="1"/>
  <c r="T587" i="169"/>
  <c r="W587" i="169"/>
  <c r="U587" i="169"/>
  <c r="AA587" i="169"/>
  <c r="AC587" i="169" s="1"/>
  <c r="Z587" i="169"/>
  <c r="Y587" i="169"/>
  <c r="X587" i="169"/>
  <c r="U694" i="169"/>
  <c r="C694" i="169" s="1"/>
  <c r="T694" i="169"/>
  <c r="AA694" i="169"/>
  <c r="AC694" i="169" s="1"/>
  <c r="Z694" i="169"/>
  <c r="X694" i="169"/>
  <c r="Y694" i="169"/>
  <c r="W694" i="169"/>
  <c r="AB479" i="169"/>
  <c r="W480" i="169"/>
  <c r="AB480" i="169" s="1"/>
  <c r="T480" i="169"/>
  <c r="AA480" i="169"/>
  <c r="AC480" i="169" s="1"/>
  <c r="Z480" i="169"/>
  <c r="Y480" i="169"/>
  <c r="X480" i="169"/>
  <c r="U480" i="169"/>
  <c r="U801" i="169"/>
  <c r="T801" i="169"/>
  <c r="AA801" i="169"/>
  <c r="AC801" i="169" s="1"/>
  <c r="Z801" i="169"/>
  <c r="Y801" i="169"/>
  <c r="X801" i="169"/>
  <c r="W801" i="169"/>
  <c r="AB800" i="169"/>
  <c r="E800" i="169" s="1"/>
  <c r="C1014" i="169"/>
  <c r="C586" i="169"/>
  <c r="AA266" i="169"/>
  <c r="AC266" i="169" s="1"/>
  <c r="Y266" i="169"/>
  <c r="X266" i="169"/>
  <c r="W266" i="169"/>
  <c r="Z266" i="169"/>
  <c r="U266" i="169"/>
  <c r="T266" i="169"/>
  <c r="AB372" i="169"/>
  <c r="AA373" i="169"/>
  <c r="AC373" i="169" s="1"/>
  <c r="Z373" i="169"/>
  <c r="X373" i="169"/>
  <c r="W373" i="169"/>
  <c r="T373" i="169"/>
  <c r="Y373" i="169"/>
  <c r="U373" i="169"/>
  <c r="C1656" i="169"/>
  <c r="C479" i="169"/>
  <c r="C1335" i="169"/>
  <c r="C1763" i="169"/>
  <c r="W159" i="169"/>
  <c r="X159" i="169"/>
  <c r="Y159" i="169"/>
  <c r="Z159" i="169"/>
  <c r="AA159" i="169"/>
  <c r="AC159" i="169" s="1"/>
  <c r="T159" i="169"/>
  <c r="U159" i="169"/>
  <c r="AB158" i="169"/>
  <c r="AA32" i="173"/>
  <c r="AA96" i="173"/>
  <c r="X33" i="173"/>
  <c r="C33" i="173" s="1"/>
  <c r="K11" i="176"/>
  <c r="J11" i="176"/>
  <c r="B52" i="169"/>
  <c r="AA52" i="169" s="1"/>
  <c r="E693" i="169"/>
  <c r="B267" i="169"/>
  <c r="E1871" i="169"/>
  <c r="E586" i="169"/>
  <c r="E799" i="169"/>
  <c r="C693" i="169"/>
  <c r="C1442" i="169"/>
  <c r="C1121" i="169"/>
  <c r="E1763" i="169"/>
  <c r="C50" i="169"/>
  <c r="AB50" i="169"/>
  <c r="E50" i="169" s="1"/>
  <c r="C1871" i="169"/>
  <c r="C1549" i="169"/>
  <c r="E1014" i="169"/>
  <c r="C907" i="169"/>
  <c r="E479" i="169"/>
  <c r="E1121" i="169"/>
  <c r="AB362" i="170"/>
  <c r="E362" i="170" s="1"/>
  <c r="AB261" i="170"/>
  <c r="AB264" i="170"/>
  <c r="AB376" i="170"/>
  <c r="B1658" i="169"/>
  <c r="C1657" i="169"/>
  <c r="B802" i="169"/>
  <c r="B1337" i="169"/>
  <c r="B1551" i="169"/>
  <c r="B1873" i="169"/>
  <c r="C1336" i="169"/>
  <c r="B481" i="169"/>
  <c r="B1444" i="169"/>
  <c r="E907" i="169"/>
  <c r="E1228" i="169"/>
  <c r="B909" i="169"/>
  <c r="E1335" i="169"/>
  <c r="B1016" i="169"/>
  <c r="B374" i="169"/>
  <c r="B1123" i="169"/>
  <c r="B695" i="169"/>
  <c r="B588" i="169"/>
  <c r="E1656" i="169"/>
  <c r="B1765" i="169"/>
  <c r="E1442" i="169"/>
  <c r="B1230" i="169"/>
  <c r="W265" i="170"/>
  <c r="Z265" i="170"/>
  <c r="Z377" i="170"/>
  <c r="W377" i="170"/>
  <c r="W363" i="170"/>
  <c r="Z363" i="170"/>
  <c r="B160" i="169"/>
  <c r="E577" i="170"/>
  <c r="S578" i="170"/>
  <c r="AC578" i="170"/>
  <c r="X578" i="170"/>
  <c r="T578" i="170"/>
  <c r="Y578" i="170"/>
  <c r="C66" i="170"/>
  <c r="C362" i="170"/>
  <c r="C577" i="170"/>
  <c r="B579" i="170"/>
  <c r="C376" i="170"/>
  <c r="C485" i="170"/>
  <c r="C261" i="170"/>
  <c r="C264" i="170"/>
  <c r="AC67" i="170"/>
  <c r="E488" i="170"/>
  <c r="B493" i="170"/>
  <c r="B490" i="170"/>
  <c r="E485" i="170"/>
  <c r="C488" i="170"/>
  <c r="S489" i="170"/>
  <c r="T489" i="170"/>
  <c r="AC489" i="170"/>
  <c r="Y489" i="170"/>
  <c r="X489" i="170"/>
  <c r="S363" i="170"/>
  <c r="AC363" i="170"/>
  <c r="X363" i="170"/>
  <c r="T363" i="170"/>
  <c r="Y363" i="170"/>
  <c r="E376" i="170"/>
  <c r="B378" i="170"/>
  <c r="AA378" i="170" s="1"/>
  <c r="AC377" i="170"/>
  <c r="T377" i="170"/>
  <c r="S377" i="170"/>
  <c r="X377" i="170"/>
  <c r="Y377" i="170"/>
  <c r="B381" i="170"/>
  <c r="AA381" i="170" s="1"/>
  <c r="E264" i="170"/>
  <c r="AC265" i="170"/>
  <c r="S265" i="170"/>
  <c r="X265" i="170"/>
  <c r="T265" i="170"/>
  <c r="Y265" i="170"/>
  <c r="E261" i="170"/>
  <c r="B266" i="170"/>
  <c r="AA266" i="170" s="1"/>
  <c r="B269" i="170"/>
  <c r="AA269" i="170" s="1"/>
  <c r="Y67" i="170"/>
  <c r="X67" i="170"/>
  <c r="E66" i="170"/>
  <c r="B364" i="170"/>
  <c r="AA364" i="170" s="1"/>
  <c r="U51" i="169"/>
  <c r="Y51" i="169"/>
  <c r="Z51" i="169"/>
  <c r="W51" i="169"/>
  <c r="B68" i="170"/>
  <c r="T67" i="170"/>
  <c r="S67" i="170"/>
  <c r="T51" i="169"/>
  <c r="I53" i="169"/>
  <c r="X52" i="169"/>
  <c r="AC52" i="169"/>
  <c r="AA33" i="173" a="1"/>
  <c r="Z32" i="173" a="1"/>
  <c r="Z96" i="177" a="1"/>
  <c r="J12" i="176" a="1"/>
  <c r="K12" i="176" a="1"/>
  <c r="Z96" i="173" a="1"/>
  <c r="C51" i="169" l="1"/>
  <c r="AB694" i="169"/>
  <c r="AA1873" i="169"/>
  <c r="AC1873" i="169" s="1"/>
  <c r="Z1873" i="169"/>
  <c r="Y1873" i="169"/>
  <c r="X1873" i="169"/>
  <c r="U1873" i="169"/>
  <c r="W1873" i="169"/>
  <c r="AB1873" i="169" s="1"/>
  <c r="T1873" i="169"/>
  <c r="AB159" i="169"/>
  <c r="AB51" i="169"/>
  <c r="AA1765" i="169"/>
  <c r="AC1765" i="169" s="1"/>
  <c r="Z1765" i="169"/>
  <c r="X1765" i="169"/>
  <c r="W1765" i="169"/>
  <c r="U1765" i="169"/>
  <c r="T1765" i="169"/>
  <c r="Y1765" i="169"/>
  <c r="AB1443" i="169"/>
  <c r="AB1336" i="169"/>
  <c r="AB1122" i="169"/>
  <c r="AA1444" i="169"/>
  <c r="AC1444" i="169" s="1"/>
  <c r="Z1444" i="169"/>
  <c r="Y1444" i="169"/>
  <c r="X1444" i="169"/>
  <c r="W1444" i="169"/>
  <c r="U1444" i="169"/>
  <c r="T1444" i="169"/>
  <c r="Y1658" i="169"/>
  <c r="AA1658" i="169"/>
  <c r="AC1658" i="169" s="1"/>
  <c r="Z1658" i="169"/>
  <c r="W1658" i="169"/>
  <c r="U1658" i="169"/>
  <c r="X1658" i="169"/>
  <c r="T1658" i="169"/>
  <c r="Y1337" i="169"/>
  <c r="X1337" i="169"/>
  <c r="W1337" i="169"/>
  <c r="U1337" i="169"/>
  <c r="T1337" i="169"/>
  <c r="AA1337" i="169"/>
  <c r="AC1337" i="169" s="1"/>
  <c r="Z1337" i="169"/>
  <c r="W1123" i="169"/>
  <c r="T1123" i="169"/>
  <c r="AA1123" i="169"/>
  <c r="AC1123" i="169" s="1"/>
  <c r="Z1123" i="169"/>
  <c r="Y1123" i="169"/>
  <c r="X1123" i="169"/>
  <c r="U1123" i="169"/>
  <c r="AB1229" i="169"/>
  <c r="AB908" i="169"/>
  <c r="AB1015" i="169"/>
  <c r="E1015" i="169" s="1"/>
  <c r="W1230" i="169"/>
  <c r="U1230" i="169"/>
  <c r="T1230" i="169"/>
  <c r="AA1230" i="169"/>
  <c r="AC1230" i="169" s="1"/>
  <c r="Z1230" i="169"/>
  <c r="Y1230" i="169"/>
  <c r="X1230" i="169"/>
  <c r="U1016" i="169"/>
  <c r="T1016" i="169"/>
  <c r="AA1016" i="169"/>
  <c r="AC1016" i="169" s="1"/>
  <c r="Z1016" i="169"/>
  <c r="Y1016" i="169"/>
  <c r="X1016" i="169"/>
  <c r="W1016" i="169"/>
  <c r="AB1657" i="169"/>
  <c r="AA909" i="169"/>
  <c r="AC909" i="169" s="1"/>
  <c r="Z909" i="169"/>
  <c r="Y909" i="169"/>
  <c r="X909" i="169"/>
  <c r="W909" i="169"/>
  <c r="U909" i="169"/>
  <c r="T909" i="169"/>
  <c r="Z1551" i="169"/>
  <c r="Y1551" i="169"/>
  <c r="X1551" i="169"/>
  <c r="W1551" i="169"/>
  <c r="U1551" i="169"/>
  <c r="T1551" i="169"/>
  <c r="AA1551" i="169"/>
  <c r="AC1551" i="169" s="1"/>
  <c r="AB1550" i="169"/>
  <c r="W588" i="169"/>
  <c r="U588" i="169"/>
  <c r="T588" i="169"/>
  <c r="AA588" i="169"/>
  <c r="AC588" i="169" s="1"/>
  <c r="Z588" i="169"/>
  <c r="Y588" i="169"/>
  <c r="X588" i="169"/>
  <c r="AB801" i="169"/>
  <c r="U695" i="169"/>
  <c r="T695" i="169"/>
  <c r="AA695" i="169"/>
  <c r="AC695" i="169" s="1"/>
  <c r="Z695" i="169"/>
  <c r="X695" i="169"/>
  <c r="Y695" i="169"/>
  <c r="W695" i="169"/>
  <c r="U802" i="169"/>
  <c r="T802" i="169"/>
  <c r="AA802" i="169"/>
  <c r="AC802" i="169" s="1"/>
  <c r="X802" i="169"/>
  <c r="W802" i="169"/>
  <c r="Z802" i="169"/>
  <c r="Y802" i="169"/>
  <c r="U481" i="169"/>
  <c r="AA481" i="169"/>
  <c r="AC481" i="169" s="1"/>
  <c r="Z481" i="169"/>
  <c r="W481" i="169"/>
  <c r="Y481" i="169"/>
  <c r="X481" i="169"/>
  <c r="T481" i="169"/>
  <c r="AB587" i="169"/>
  <c r="E587" i="169" s="1"/>
  <c r="AA267" i="169"/>
  <c r="AC267" i="169" s="1"/>
  <c r="Y267" i="169"/>
  <c r="X267" i="169"/>
  <c r="W267" i="169"/>
  <c r="Z267" i="169"/>
  <c r="U267" i="169"/>
  <c r="T267" i="169"/>
  <c r="AB373" i="169"/>
  <c r="AB266" i="169"/>
  <c r="AA374" i="169"/>
  <c r="AC374" i="169" s="1"/>
  <c r="Z374" i="169"/>
  <c r="X374" i="169"/>
  <c r="W374" i="169"/>
  <c r="AB374" i="169" s="1"/>
  <c r="T374" i="169"/>
  <c r="Y374" i="169"/>
  <c r="U374" i="169"/>
  <c r="E1122" i="169"/>
  <c r="AA33" i="173"/>
  <c r="C1550" i="169"/>
  <c r="C480" i="169"/>
  <c r="C587" i="169"/>
  <c r="C1122" i="169"/>
  <c r="W160" i="169"/>
  <c r="X160" i="169"/>
  <c r="Y160" i="169"/>
  <c r="Z160" i="169"/>
  <c r="AA160" i="169"/>
  <c r="AC160" i="169" s="1"/>
  <c r="T160" i="169"/>
  <c r="U160" i="169"/>
  <c r="Z96" i="177"/>
  <c r="E96" i="177" s="1"/>
  <c r="K12" i="176"/>
  <c r="J12" i="176"/>
  <c r="C801" i="169"/>
  <c r="C1443" i="169"/>
  <c r="B268" i="169"/>
  <c r="E694" i="169"/>
  <c r="C1764" i="169"/>
  <c r="E908" i="169"/>
  <c r="E1657" i="169"/>
  <c r="C1872" i="169"/>
  <c r="C1229" i="169"/>
  <c r="E1872" i="169"/>
  <c r="C1015" i="169"/>
  <c r="E1764" i="169"/>
  <c r="B53" i="169"/>
  <c r="AA53" i="169" s="1"/>
  <c r="AC53" i="169" s="1"/>
  <c r="C908" i="169"/>
  <c r="AB265" i="170"/>
  <c r="AB363" i="170"/>
  <c r="AB377" i="170"/>
  <c r="Z32" i="173"/>
  <c r="E32" i="173" s="1"/>
  <c r="Z96" i="173"/>
  <c r="E96" i="173" s="1"/>
  <c r="C1230" i="169"/>
  <c r="E1443" i="169"/>
  <c r="B482" i="169"/>
  <c r="E1229" i="169"/>
  <c r="B696" i="169"/>
  <c r="B1231" i="169"/>
  <c r="B1124" i="169"/>
  <c r="B1338" i="169"/>
  <c r="E1550" i="169"/>
  <c r="B1017" i="169"/>
  <c r="E480" i="169"/>
  <c r="E1336" i="169"/>
  <c r="B1766" i="169"/>
  <c r="B1874" i="169"/>
  <c r="E801" i="169"/>
  <c r="B375" i="169"/>
  <c r="B803" i="169"/>
  <c r="B589" i="169"/>
  <c r="B910" i="169"/>
  <c r="B1445" i="169"/>
  <c r="B1552" i="169"/>
  <c r="B1659" i="169"/>
  <c r="Z364" i="170"/>
  <c r="W364" i="170"/>
  <c r="W378" i="170"/>
  <c r="Z378" i="170"/>
  <c r="W269" i="170"/>
  <c r="Z269" i="170"/>
  <c r="W266" i="170"/>
  <c r="Z266" i="170"/>
  <c r="W381" i="170"/>
  <c r="Z381" i="170"/>
  <c r="B161" i="169"/>
  <c r="E578" i="170"/>
  <c r="T579" i="170"/>
  <c r="AC579" i="170"/>
  <c r="S579" i="170"/>
  <c r="Y579" i="170"/>
  <c r="X579" i="170"/>
  <c r="C67" i="170"/>
  <c r="B70" i="170"/>
  <c r="B580" i="170"/>
  <c r="C578" i="170"/>
  <c r="T490" i="170"/>
  <c r="S490" i="170"/>
  <c r="AC490" i="170"/>
  <c r="X490" i="170"/>
  <c r="Y490" i="170"/>
  <c r="AC493" i="170"/>
  <c r="T493" i="170"/>
  <c r="S493" i="170"/>
  <c r="X493" i="170"/>
  <c r="Y493" i="170"/>
  <c r="C489" i="170"/>
  <c r="B494" i="170"/>
  <c r="AC68" i="170"/>
  <c r="E377" i="170"/>
  <c r="E489" i="170"/>
  <c r="B491" i="170"/>
  <c r="C377" i="170"/>
  <c r="B382" i="170"/>
  <c r="AA382" i="170" s="1"/>
  <c r="X378" i="170"/>
  <c r="T378" i="170"/>
  <c r="S378" i="170"/>
  <c r="AC378" i="170"/>
  <c r="Y378" i="170"/>
  <c r="E363" i="170"/>
  <c r="Y364" i="170"/>
  <c r="X364" i="170"/>
  <c r="T364" i="170"/>
  <c r="S364" i="170"/>
  <c r="AC364" i="170"/>
  <c r="C363" i="170"/>
  <c r="T381" i="170"/>
  <c r="S381" i="170"/>
  <c r="AC381" i="170"/>
  <c r="Y381" i="170"/>
  <c r="X381" i="170"/>
  <c r="B379" i="170"/>
  <c r="AA379" i="170" s="1"/>
  <c r="Y266" i="170"/>
  <c r="X266" i="170"/>
  <c r="T266" i="170"/>
  <c r="S266" i="170"/>
  <c r="AC266" i="170"/>
  <c r="B270" i="170"/>
  <c r="AA270" i="170" s="1"/>
  <c r="C265" i="170"/>
  <c r="S269" i="170"/>
  <c r="AC269" i="170"/>
  <c r="T269" i="170"/>
  <c r="Y269" i="170"/>
  <c r="X269" i="170"/>
  <c r="B267" i="170"/>
  <c r="AA267" i="170" s="1"/>
  <c r="E265" i="170"/>
  <c r="Y68" i="170"/>
  <c r="X68" i="170"/>
  <c r="E67" i="170"/>
  <c r="B365" i="170"/>
  <c r="AA365" i="170" s="1"/>
  <c r="U52" i="169"/>
  <c r="Y52" i="169"/>
  <c r="Z52" i="169"/>
  <c r="W52" i="169"/>
  <c r="E51" i="169"/>
  <c r="T68" i="170"/>
  <c r="S68" i="170"/>
  <c r="B69" i="170"/>
  <c r="X53" i="169"/>
  <c r="I54" i="169"/>
  <c r="T52" i="169"/>
  <c r="J13" i="176" a="1"/>
  <c r="AA34" i="173" a="1"/>
  <c r="AA97" i="173" a="1"/>
  <c r="X97" i="177" a="1"/>
  <c r="Z97" i="177" a="1"/>
  <c r="Z33" i="173" a="1"/>
  <c r="X34" i="173" a="1"/>
  <c r="X97" i="173" a="1"/>
  <c r="AA1766" i="169" l="1"/>
  <c r="AC1766" i="169" s="1"/>
  <c r="Z1766" i="169"/>
  <c r="X1766" i="169"/>
  <c r="U1766" i="169"/>
  <c r="T1766" i="169"/>
  <c r="Y1766" i="169"/>
  <c r="W1766" i="169"/>
  <c r="AB1765" i="169"/>
  <c r="AB1230" i="169"/>
  <c r="AB1444" i="169"/>
  <c r="AA1874" i="169"/>
  <c r="AC1874" i="169" s="1"/>
  <c r="Z1874" i="169"/>
  <c r="Y1874" i="169"/>
  <c r="X1874" i="169"/>
  <c r="U1874" i="169"/>
  <c r="W1874" i="169"/>
  <c r="T1874" i="169"/>
  <c r="T1017" i="169"/>
  <c r="AA1017" i="169"/>
  <c r="AC1017" i="169" s="1"/>
  <c r="Z1017" i="169"/>
  <c r="Y1017" i="169"/>
  <c r="X1017" i="169"/>
  <c r="W1017" i="169"/>
  <c r="U1017" i="169"/>
  <c r="Y1659" i="169"/>
  <c r="T1659" i="169"/>
  <c r="Z1659" i="169"/>
  <c r="X1659" i="169"/>
  <c r="AA1659" i="169"/>
  <c r="AC1659" i="169" s="1"/>
  <c r="W1659" i="169"/>
  <c r="U1659" i="169"/>
  <c r="U1124" i="169"/>
  <c r="AA1124" i="169"/>
  <c r="AC1124" i="169" s="1"/>
  <c r="Z1124" i="169"/>
  <c r="W1124" i="169"/>
  <c r="T1124" i="169"/>
  <c r="Y1124" i="169"/>
  <c r="X1124" i="169"/>
  <c r="AB1123" i="169"/>
  <c r="W1231" i="169"/>
  <c r="U1231" i="169"/>
  <c r="T1231" i="169"/>
  <c r="AA1231" i="169"/>
  <c r="AC1231" i="169" s="1"/>
  <c r="Z1231" i="169"/>
  <c r="Y1231" i="169"/>
  <c r="X1231" i="169"/>
  <c r="AB1016" i="169"/>
  <c r="Y1338" i="169"/>
  <c r="X1338" i="169"/>
  <c r="W1338" i="169"/>
  <c r="AA1338" i="169"/>
  <c r="AC1338" i="169" s="1"/>
  <c r="Z1338" i="169"/>
  <c r="U1338" i="169"/>
  <c r="T1338" i="169"/>
  <c r="Z1445" i="169"/>
  <c r="Y1445" i="169"/>
  <c r="X1445" i="169"/>
  <c r="W1445" i="169"/>
  <c r="U1445" i="169"/>
  <c r="T1445" i="169"/>
  <c r="AA1445" i="169"/>
  <c r="AC1445" i="169" s="1"/>
  <c r="AA910" i="169"/>
  <c r="AC910" i="169" s="1"/>
  <c r="Z910" i="169"/>
  <c r="Y910" i="169"/>
  <c r="X910" i="169"/>
  <c r="W910" i="169"/>
  <c r="U910" i="169"/>
  <c r="T910" i="169"/>
  <c r="AB909" i="169"/>
  <c r="AB1658" i="169"/>
  <c r="Y1552" i="169"/>
  <c r="X1552" i="169"/>
  <c r="W1552" i="169"/>
  <c r="U1552" i="169"/>
  <c r="T1552" i="169"/>
  <c r="AA1552" i="169"/>
  <c r="AC1552" i="169" s="1"/>
  <c r="Z1552" i="169"/>
  <c r="AB1551" i="169"/>
  <c r="AB1337" i="169"/>
  <c r="AA589" i="169"/>
  <c r="AC589" i="169" s="1"/>
  <c r="W589" i="169"/>
  <c r="U589" i="169"/>
  <c r="T589" i="169"/>
  <c r="Z589" i="169"/>
  <c r="Y589" i="169"/>
  <c r="X589" i="169"/>
  <c r="U803" i="169"/>
  <c r="T803" i="169"/>
  <c r="AA803" i="169"/>
  <c r="AC803" i="169" s="1"/>
  <c r="Z803" i="169"/>
  <c r="Y803" i="169"/>
  <c r="W803" i="169"/>
  <c r="X803" i="169"/>
  <c r="U696" i="169"/>
  <c r="T696" i="169"/>
  <c r="AA696" i="169"/>
  <c r="AC696" i="169" s="1"/>
  <c r="Z696" i="169"/>
  <c r="X696" i="169"/>
  <c r="Y696" i="169"/>
  <c r="W696" i="169"/>
  <c r="AB695" i="169"/>
  <c r="E695" i="169" s="1"/>
  <c r="AB802" i="169"/>
  <c r="T482" i="169"/>
  <c r="AA482" i="169"/>
  <c r="AC482" i="169" s="1"/>
  <c r="Z482" i="169"/>
  <c r="Y482" i="169"/>
  <c r="U482" i="169"/>
  <c r="X482" i="169"/>
  <c r="W482" i="169"/>
  <c r="AB482" i="169" s="1"/>
  <c r="AB481" i="169"/>
  <c r="AB588" i="169"/>
  <c r="AA268" i="169"/>
  <c r="AC268" i="169" s="1"/>
  <c r="Y268" i="169"/>
  <c r="X268" i="169"/>
  <c r="W268" i="169"/>
  <c r="Z268" i="169"/>
  <c r="U268" i="169"/>
  <c r="T268" i="169"/>
  <c r="C481" i="169"/>
  <c r="C1658" i="169"/>
  <c r="AA375" i="169"/>
  <c r="AC375" i="169" s="1"/>
  <c r="Z375" i="169"/>
  <c r="X375" i="169"/>
  <c r="W375" i="169"/>
  <c r="T375" i="169"/>
  <c r="Y375" i="169"/>
  <c r="U375" i="169"/>
  <c r="AB267" i="169"/>
  <c r="C1873" i="169"/>
  <c r="AA97" i="173"/>
  <c r="AA34" i="173"/>
  <c r="J13" i="176"/>
  <c r="C909" i="169"/>
  <c r="C1123" i="169"/>
  <c r="U161" i="169"/>
  <c r="W161" i="169"/>
  <c r="X161" i="169"/>
  <c r="Y161" i="169"/>
  <c r="Z161" i="169"/>
  <c r="AA161" i="169"/>
  <c r="AC161" i="169" s="1"/>
  <c r="T161" i="169"/>
  <c r="AB160" i="169"/>
  <c r="Z97" i="177"/>
  <c r="E97" i="177" s="1"/>
  <c r="X97" i="177"/>
  <c r="C97" i="177" s="1"/>
  <c r="X97" i="173"/>
  <c r="C97" i="173" s="1"/>
  <c r="X34" i="173"/>
  <c r="C34" i="173" s="1"/>
  <c r="B54" i="169"/>
  <c r="AA54" i="169" s="1"/>
  <c r="E909" i="169"/>
  <c r="E481" i="169"/>
  <c r="E1123" i="169"/>
  <c r="C695" i="169"/>
  <c r="E1551" i="169"/>
  <c r="E1873" i="169"/>
  <c r="C588" i="169"/>
  <c r="AB52" i="169"/>
  <c r="C1765" i="169"/>
  <c r="C1337" i="169"/>
  <c r="C1016" i="169"/>
  <c r="C52" i="169"/>
  <c r="C802" i="169"/>
  <c r="C1444" i="169"/>
  <c r="C1551" i="169"/>
  <c r="B269" i="169"/>
  <c r="AB266" i="170"/>
  <c r="AB269" i="170"/>
  <c r="AB378" i="170"/>
  <c r="AB364" i="170"/>
  <c r="AB381" i="170"/>
  <c r="Z33" i="173"/>
  <c r="E33" i="173" s="1"/>
  <c r="B1446" i="169"/>
  <c r="B804" i="169"/>
  <c r="B1018" i="169"/>
  <c r="C1659" i="169"/>
  <c r="B1232" i="169"/>
  <c r="B1660" i="169"/>
  <c r="B1875" i="169"/>
  <c r="E1444" i="169"/>
  <c r="E1230" i="169"/>
  <c r="B911" i="169"/>
  <c r="B376" i="169"/>
  <c r="B1339" i="169"/>
  <c r="C696" i="169"/>
  <c r="E1337" i="169"/>
  <c r="E1765" i="169"/>
  <c r="E802" i="169"/>
  <c r="B697" i="169"/>
  <c r="E1016" i="169"/>
  <c r="B1553" i="169"/>
  <c r="B590" i="169"/>
  <c r="B1767" i="169"/>
  <c r="E588" i="169"/>
  <c r="E1658" i="169"/>
  <c r="C589" i="169"/>
  <c r="B1125" i="169"/>
  <c r="B483" i="169"/>
  <c r="W379" i="170"/>
  <c r="Z379" i="170"/>
  <c r="W270" i="170"/>
  <c r="Z270" i="170"/>
  <c r="AC382" i="170"/>
  <c r="Z382" i="170"/>
  <c r="W382" i="170"/>
  <c r="AC267" i="170"/>
  <c r="Z267" i="170"/>
  <c r="W267" i="170"/>
  <c r="W365" i="170"/>
  <c r="Z365" i="170"/>
  <c r="B162" i="169"/>
  <c r="C68" i="170"/>
  <c r="E579" i="170"/>
  <c r="Y580" i="170"/>
  <c r="X580" i="170"/>
  <c r="T580" i="170"/>
  <c r="AC580" i="170"/>
  <c r="S580" i="170"/>
  <c r="C493" i="170"/>
  <c r="X70" i="170"/>
  <c r="AC70" i="170"/>
  <c r="S70" i="170"/>
  <c r="T70" i="170"/>
  <c r="Y70" i="170"/>
  <c r="C490" i="170"/>
  <c r="C579" i="170"/>
  <c r="C381" i="170"/>
  <c r="B581" i="170"/>
  <c r="T494" i="170"/>
  <c r="S494" i="170"/>
  <c r="AC494" i="170"/>
  <c r="X494" i="170"/>
  <c r="Y494" i="170"/>
  <c r="AC491" i="170"/>
  <c r="Y491" i="170"/>
  <c r="X491" i="170"/>
  <c r="S491" i="170"/>
  <c r="T491" i="170"/>
  <c r="E490" i="170"/>
  <c r="AC69" i="170"/>
  <c r="E269" i="170"/>
  <c r="E493" i="170"/>
  <c r="B492" i="170"/>
  <c r="B495" i="170"/>
  <c r="E364" i="170"/>
  <c r="C378" i="170"/>
  <c r="B380" i="170"/>
  <c r="AA380" i="170" s="1"/>
  <c r="Y382" i="170"/>
  <c r="T382" i="170"/>
  <c r="S382" i="170"/>
  <c r="X382" i="170"/>
  <c r="E378" i="170"/>
  <c r="T365" i="170"/>
  <c r="S365" i="170"/>
  <c r="AC365" i="170"/>
  <c r="Y365" i="170"/>
  <c r="X365" i="170"/>
  <c r="B383" i="170"/>
  <c r="AA383" i="170" s="1"/>
  <c r="S379" i="170"/>
  <c r="T379" i="170"/>
  <c r="AC379" i="170"/>
  <c r="Y379" i="170"/>
  <c r="X379" i="170"/>
  <c r="E381" i="170"/>
  <c r="C364" i="170"/>
  <c r="E266" i="170"/>
  <c r="Y267" i="170"/>
  <c r="X267" i="170"/>
  <c r="T267" i="170"/>
  <c r="S267" i="170"/>
  <c r="C266" i="170"/>
  <c r="B268" i="170"/>
  <c r="AA268" i="170" s="1"/>
  <c r="C269" i="170"/>
  <c r="T270" i="170"/>
  <c r="S270" i="170"/>
  <c r="AC270" i="170"/>
  <c r="Y270" i="170"/>
  <c r="X270" i="170"/>
  <c r="B271" i="170"/>
  <c r="AA271" i="170" s="1"/>
  <c r="X69" i="170"/>
  <c r="Y69" i="170"/>
  <c r="E68" i="170"/>
  <c r="B366" i="170"/>
  <c r="AA366" i="170" s="1"/>
  <c r="E52" i="169"/>
  <c r="U53" i="169"/>
  <c r="Y53" i="169"/>
  <c r="Z53" i="169"/>
  <c r="W53" i="169"/>
  <c r="T69" i="170"/>
  <c r="S69" i="170"/>
  <c r="B71" i="170"/>
  <c r="I55" i="169"/>
  <c r="X54" i="169"/>
  <c r="AC54" i="169"/>
  <c r="T53" i="169"/>
  <c r="C53" i="169" s="1"/>
  <c r="K13" i="176" a="1"/>
  <c r="J14" i="176" a="1"/>
  <c r="AA35" i="173" a="1"/>
  <c r="Z34" i="173" a="1"/>
  <c r="X35" i="173" a="1"/>
  <c r="Z97" i="173" a="1"/>
  <c r="Z35" i="173" a="1"/>
  <c r="AA1875" i="169" l="1"/>
  <c r="AC1875" i="169" s="1"/>
  <c r="Z1875" i="169"/>
  <c r="Y1875" i="169"/>
  <c r="X1875" i="169"/>
  <c r="U1875" i="169"/>
  <c r="W1875" i="169"/>
  <c r="T1875" i="169"/>
  <c r="AB1874" i="169"/>
  <c r="AB1766" i="169"/>
  <c r="AA1767" i="169"/>
  <c r="AC1767" i="169" s="1"/>
  <c r="Z1767" i="169"/>
  <c r="X1767" i="169"/>
  <c r="T1767" i="169"/>
  <c r="Y1767" i="169"/>
  <c r="W1767" i="169"/>
  <c r="U1767" i="169"/>
  <c r="AB53" i="169"/>
  <c r="AB696" i="169"/>
  <c r="AB1124" i="169"/>
  <c r="AB1552" i="169"/>
  <c r="X1660" i="169"/>
  <c r="U1660" i="169"/>
  <c r="Y1660" i="169"/>
  <c r="W1660" i="169"/>
  <c r="T1660" i="169"/>
  <c r="AA1660" i="169"/>
  <c r="AC1660" i="169" s="1"/>
  <c r="Z1660" i="169"/>
  <c r="AB1231" i="169"/>
  <c r="W1232" i="169"/>
  <c r="U1232" i="169"/>
  <c r="T1232" i="169"/>
  <c r="AA1232" i="169"/>
  <c r="AC1232" i="169" s="1"/>
  <c r="Z1232" i="169"/>
  <c r="Y1232" i="169"/>
  <c r="X1232" i="169"/>
  <c r="AB1017" i="169"/>
  <c r="Y1339" i="169"/>
  <c r="X1339" i="169"/>
  <c r="W1339" i="169"/>
  <c r="AA1339" i="169"/>
  <c r="AC1339" i="169" s="1"/>
  <c r="Z1339" i="169"/>
  <c r="U1339" i="169"/>
  <c r="T1339" i="169"/>
  <c r="AB1659" i="169"/>
  <c r="C1874" i="169"/>
  <c r="AA911" i="169"/>
  <c r="AC911" i="169" s="1"/>
  <c r="Z911" i="169"/>
  <c r="Y911" i="169"/>
  <c r="X911" i="169"/>
  <c r="W911" i="169"/>
  <c r="U911" i="169"/>
  <c r="T911" i="169"/>
  <c r="AA1018" i="169"/>
  <c r="AC1018" i="169" s="1"/>
  <c r="Z1018" i="169"/>
  <c r="Y1018" i="169"/>
  <c r="X1018" i="169"/>
  <c r="W1018" i="169"/>
  <c r="U1018" i="169"/>
  <c r="T1018" i="169"/>
  <c r="Y1553" i="169"/>
  <c r="X1553" i="169"/>
  <c r="W1553" i="169"/>
  <c r="U1553" i="169"/>
  <c r="T1553" i="169"/>
  <c r="AA1553" i="169"/>
  <c r="AC1553" i="169" s="1"/>
  <c r="Z1553" i="169"/>
  <c r="T1125" i="169"/>
  <c r="AA1125" i="169"/>
  <c r="AC1125" i="169" s="1"/>
  <c r="Z1125" i="169"/>
  <c r="Y1125" i="169"/>
  <c r="X1125" i="169"/>
  <c r="W1125" i="169"/>
  <c r="AB1125" i="169" s="1"/>
  <c r="U1125" i="169"/>
  <c r="Z1446" i="169"/>
  <c r="Y1446" i="169"/>
  <c r="X1446" i="169"/>
  <c r="W1446" i="169"/>
  <c r="U1446" i="169"/>
  <c r="T1446" i="169"/>
  <c r="AA1446" i="169"/>
  <c r="AC1446" i="169" s="1"/>
  <c r="AB910" i="169"/>
  <c r="AB1445" i="169"/>
  <c r="AB1338" i="169"/>
  <c r="T483" i="169"/>
  <c r="AA483" i="169"/>
  <c r="AC483" i="169" s="1"/>
  <c r="Z483" i="169"/>
  <c r="Y483" i="169"/>
  <c r="X483" i="169"/>
  <c r="W483" i="169"/>
  <c r="AB483" i="169" s="1"/>
  <c r="U483" i="169"/>
  <c r="W697" i="169"/>
  <c r="U697" i="169"/>
  <c r="T697" i="169"/>
  <c r="AA697" i="169"/>
  <c r="AC697" i="169" s="1"/>
  <c r="Y697" i="169"/>
  <c r="Z697" i="169"/>
  <c r="X697" i="169"/>
  <c r="AB803" i="169"/>
  <c r="Z590" i="169"/>
  <c r="X590" i="169"/>
  <c r="Y590" i="169"/>
  <c r="W590" i="169"/>
  <c r="U590" i="169"/>
  <c r="T590" i="169"/>
  <c r="AA590" i="169"/>
  <c r="AC590" i="169" s="1"/>
  <c r="U804" i="169"/>
  <c r="T804" i="169"/>
  <c r="AA804" i="169"/>
  <c r="AC804" i="169" s="1"/>
  <c r="Z804" i="169"/>
  <c r="Y804" i="169"/>
  <c r="X804" i="169"/>
  <c r="W804" i="169"/>
  <c r="AB589" i="169"/>
  <c r="E589" i="169" s="1"/>
  <c r="AB375" i="169"/>
  <c r="AA269" i="169"/>
  <c r="AC269" i="169" s="1"/>
  <c r="Y269" i="169"/>
  <c r="X269" i="169"/>
  <c r="W269" i="169"/>
  <c r="Z269" i="169"/>
  <c r="U269" i="169"/>
  <c r="T269" i="169"/>
  <c r="AB268" i="169"/>
  <c r="AA376" i="169"/>
  <c r="AC376" i="169" s="1"/>
  <c r="Z376" i="169"/>
  <c r="X376" i="169"/>
  <c r="W376" i="169"/>
  <c r="T376" i="169"/>
  <c r="U376" i="169"/>
  <c r="Y376" i="169"/>
  <c r="C1124" i="169"/>
  <c r="E1338" i="169"/>
  <c r="J14" i="176"/>
  <c r="K13" i="176"/>
  <c r="C1445" i="169"/>
  <c r="C1017" i="169"/>
  <c r="E1231" i="169"/>
  <c r="T162" i="169"/>
  <c r="U162" i="169"/>
  <c r="W162" i="169"/>
  <c r="X162" i="169"/>
  <c r="Y162" i="169"/>
  <c r="Z162" i="169"/>
  <c r="AA162" i="169"/>
  <c r="AC162" i="169" s="1"/>
  <c r="AB161" i="169"/>
  <c r="AA35" i="173"/>
  <c r="X35" i="173"/>
  <c r="C35" i="173" s="1"/>
  <c r="E1874" i="169"/>
  <c r="C1552" i="169"/>
  <c r="E1017" i="169"/>
  <c r="C1231" i="169"/>
  <c r="B55" i="169"/>
  <c r="AA55" i="169" s="1"/>
  <c r="E1445" i="169"/>
  <c r="C1766" i="169"/>
  <c r="C482" i="169"/>
  <c r="C803" i="169"/>
  <c r="B270" i="169"/>
  <c r="C910" i="169"/>
  <c r="C1338" i="169"/>
  <c r="E482" i="169"/>
  <c r="AB365" i="170"/>
  <c r="AB270" i="170"/>
  <c r="AB267" i="170"/>
  <c r="AB379" i="170"/>
  <c r="AB382" i="170"/>
  <c r="Z35" i="173"/>
  <c r="E35" i="173" s="1"/>
  <c r="Z97" i="173"/>
  <c r="E97" i="173" s="1"/>
  <c r="Z34" i="173"/>
  <c r="E34" i="173" s="1"/>
  <c r="B1126" i="169"/>
  <c r="B591" i="169"/>
  <c r="B1019" i="169"/>
  <c r="E696" i="169"/>
  <c r="B1340" i="169"/>
  <c r="B377" i="169"/>
  <c r="E1124" i="169"/>
  <c r="B805" i="169"/>
  <c r="E910" i="169"/>
  <c r="B1768" i="169"/>
  <c r="B1554" i="169"/>
  <c r="B1876" i="169"/>
  <c r="B484" i="169"/>
  <c r="B1661" i="169"/>
  <c r="E1659" i="169"/>
  <c r="E1552" i="169"/>
  <c r="E1766" i="169"/>
  <c r="B1233" i="169"/>
  <c r="B698" i="169"/>
  <c r="B912" i="169"/>
  <c r="B1447" i="169"/>
  <c r="W271" i="170"/>
  <c r="Z271" i="170"/>
  <c r="W380" i="170"/>
  <c r="Z380" i="170"/>
  <c r="AC366" i="170"/>
  <c r="Z366" i="170"/>
  <c r="W366" i="170"/>
  <c r="W268" i="170"/>
  <c r="Z268" i="170"/>
  <c r="W383" i="170"/>
  <c r="Z383" i="170"/>
  <c r="B163" i="169"/>
  <c r="X581" i="170"/>
  <c r="T581" i="170"/>
  <c r="S581" i="170"/>
  <c r="AC581" i="170"/>
  <c r="Y581" i="170"/>
  <c r="E580" i="170"/>
  <c r="C69" i="170"/>
  <c r="C70" i="170"/>
  <c r="E70" i="170"/>
  <c r="C494" i="170"/>
  <c r="E379" i="170"/>
  <c r="C580" i="170"/>
  <c r="C365" i="170"/>
  <c r="B582" i="170"/>
  <c r="C382" i="170"/>
  <c r="Y495" i="170"/>
  <c r="X495" i="170"/>
  <c r="T495" i="170"/>
  <c r="AC495" i="170"/>
  <c r="S495" i="170"/>
  <c r="AC71" i="170"/>
  <c r="C379" i="170"/>
  <c r="B505" i="170"/>
  <c r="E494" i="170"/>
  <c r="C491" i="170"/>
  <c r="C270" i="170"/>
  <c r="T492" i="170"/>
  <c r="S492" i="170"/>
  <c r="AC492" i="170"/>
  <c r="Y492" i="170"/>
  <c r="X492" i="170"/>
  <c r="E491" i="170"/>
  <c r="B496" i="170"/>
  <c r="B384" i="170"/>
  <c r="AA384" i="170" s="1"/>
  <c r="B393" i="170"/>
  <c r="AA393" i="170" s="1"/>
  <c r="T380" i="170"/>
  <c r="S380" i="170"/>
  <c r="AC380" i="170"/>
  <c r="X380" i="170"/>
  <c r="Y380" i="170"/>
  <c r="E365" i="170"/>
  <c r="AC383" i="170"/>
  <c r="T383" i="170"/>
  <c r="S383" i="170"/>
  <c r="Y383" i="170"/>
  <c r="X383" i="170"/>
  <c r="X366" i="170"/>
  <c r="T366" i="170"/>
  <c r="S366" i="170"/>
  <c r="Y366" i="170"/>
  <c r="E382" i="170"/>
  <c r="T271" i="170"/>
  <c r="S271" i="170"/>
  <c r="AC271" i="170"/>
  <c r="Y271" i="170"/>
  <c r="X271" i="170"/>
  <c r="C267" i="170"/>
  <c r="B272" i="170"/>
  <c r="AA272" i="170" s="1"/>
  <c r="E267" i="170"/>
  <c r="B281" i="170"/>
  <c r="AA281" i="170" s="1"/>
  <c r="E270" i="170"/>
  <c r="Y268" i="170"/>
  <c r="T268" i="170"/>
  <c r="S268" i="170"/>
  <c r="AC268" i="170"/>
  <c r="X268" i="170"/>
  <c r="E69" i="170"/>
  <c r="Y71" i="170"/>
  <c r="X71" i="170"/>
  <c r="B367" i="170"/>
  <c r="AA367" i="170" s="1"/>
  <c r="U54" i="169"/>
  <c r="Y54" i="169"/>
  <c r="Z54" i="169"/>
  <c r="W54" i="169"/>
  <c r="E53" i="169"/>
  <c r="S71" i="170"/>
  <c r="T71" i="170"/>
  <c r="B72" i="170"/>
  <c r="I56" i="169"/>
  <c r="X55" i="169"/>
  <c r="AC55" i="169"/>
  <c r="T54" i="169"/>
  <c r="AA36" i="173" a="1"/>
  <c r="AA98" i="173" a="1"/>
  <c r="X36" i="173" a="1"/>
  <c r="J15" i="176" a="1"/>
  <c r="X98" i="173" a="1"/>
  <c r="X98" i="177" a="1"/>
  <c r="AB1339" i="169" l="1"/>
  <c r="AB1767" i="169"/>
  <c r="AA1768" i="169"/>
  <c r="AC1768" i="169" s="1"/>
  <c r="Z1768" i="169"/>
  <c r="X1768" i="169"/>
  <c r="Y1768" i="169"/>
  <c r="W1768" i="169"/>
  <c r="U1768" i="169"/>
  <c r="T1768" i="169"/>
  <c r="AB1875" i="169"/>
  <c r="AA1876" i="169"/>
  <c r="AC1876" i="169" s="1"/>
  <c r="Z1876" i="169"/>
  <c r="Y1876" i="169"/>
  <c r="X1876" i="169"/>
  <c r="U1876" i="169"/>
  <c r="T1876" i="169"/>
  <c r="W1876" i="169"/>
  <c r="AB1876" i="169" s="1"/>
  <c r="T1554" i="169"/>
  <c r="AA1554" i="169"/>
  <c r="AC1554" i="169" s="1"/>
  <c r="Z1554" i="169"/>
  <c r="Y1554" i="169"/>
  <c r="X1554" i="169"/>
  <c r="W1554" i="169"/>
  <c r="U1554" i="169"/>
  <c r="AA1019" i="169"/>
  <c r="AC1019" i="169" s="1"/>
  <c r="Z1019" i="169"/>
  <c r="Y1019" i="169"/>
  <c r="X1019" i="169"/>
  <c r="W1019" i="169"/>
  <c r="U1019" i="169"/>
  <c r="T1019" i="169"/>
  <c r="U1233" i="169"/>
  <c r="T1233" i="169"/>
  <c r="AA1233" i="169"/>
  <c r="AC1233" i="169" s="1"/>
  <c r="Z1233" i="169"/>
  <c r="Y1233" i="169"/>
  <c r="X1233" i="169"/>
  <c r="W1233" i="169"/>
  <c r="AB911" i="169"/>
  <c r="Z1126" i="169"/>
  <c r="Y1126" i="169"/>
  <c r="X1126" i="169"/>
  <c r="AA1126" i="169"/>
  <c r="AC1126" i="169" s="1"/>
  <c r="W1126" i="169"/>
  <c r="U1126" i="169"/>
  <c r="T1126" i="169"/>
  <c r="AB1018" i="169"/>
  <c r="AB1660" i="169"/>
  <c r="W1661" i="169"/>
  <c r="AB1661" i="169" s="1"/>
  <c r="T1661" i="169"/>
  <c r="AA1661" i="169"/>
  <c r="AC1661" i="169" s="1"/>
  <c r="Z1661" i="169"/>
  <c r="Y1661" i="169"/>
  <c r="U1661" i="169"/>
  <c r="X1661" i="169"/>
  <c r="AB1553" i="169"/>
  <c r="Z1447" i="169"/>
  <c r="Y1447" i="169"/>
  <c r="X1447" i="169"/>
  <c r="W1447" i="169"/>
  <c r="U1447" i="169"/>
  <c r="T1447" i="169"/>
  <c r="AA1447" i="169"/>
  <c r="AC1447" i="169" s="1"/>
  <c r="Y1340" i="169"/>
  <c r="X1340" i="169"/>
  <c r="W1340" i="169"/>
  <c r="AA1340" i="169"/>
  <c r="AC1340" i="169" s="1"/>
  <c r="Z1340" i="169"/>
  <c r="U1340" i="169"/>
  <c r="T1340" i="169"/>
  <c r="AB1446" i="169"/>
  <c r="E1446" i="169" s="1"/>
  <c r="AB1232" i="169"/>
  <c r="AA912" i="169"/>
  <c r="AC912" i="169" s="1"/>
  <c r="Z912" i="169"/>
  <c r="Y912" i="169"/>
  <c r="X912" i="169"/>
  <c r="W912" i="169"/>
  <c r="U912" i="169"/>
  <c r="T912" i="169"/>
  <c r="AB697" i="169"/>
  <c r="T484" i="169"/>
  <c r="AA484" i="169"/>
  <c r="AC484" i="169" s="1"/>
  <c r="Z484" i="169"/>
  <c r="Y484" i="169"/>
  <c r="X484" i="169"/>
  <c r="U484" i="169"/>
  <c r="W484" i="169"/>
  <c r="U805" i="169"/>
  <c r="T805" i="169"/>
  <c r="AA805" i="169"/>
  <c r="AC805" i="169" s="1"/>
  <c r="W805" i="169"/>
  <c r="Y805" i="169"/>
  <c r="Z805" i="169"/>
  <c r="X805" i="169"/>
  <c r="AB804" i="169"/>
  <c r="C1553" i="169"/>
  <c r="U698" i="169"/>
  <c r="X698" i="169"/>
  <c r="W698" i="169"/>
  <c r="T698" i="169"/>
  <c r="Z698" i="169"/>
  <c r="AA698" i="169"/>
  <c r="AC698" i="169" s="1"/>
  <c r="Y698" i="169"/>
  <c r="C1875" i="169"/>
  <c r="AA591" i="169"/>
  <c r="AC591" i="169" s="1"/>
  <c r="Y591" i="169"/>
  <c r="X591" i="169"/>
  <c r="W591" i="169"/>
  <c r="T591" i="169"/>
  <c r="U591" i="169"/>
  <c r="Z591" i="169"/>
  <c r="AB590" i="169"/>
  <c r="C1446" i="169"/>
  <c r="AB376" i="169"/>
  <c r="AB269" i="169"/>
  <c r="C483" i="169"/>
  <c r="AA377" i="169"/>
  <c r="AC377" i="169" s="1"/>
  <c r="Z377" i="169"/>
  <c r="X377" i="169"/>
  <c r="W377" i="169"/>
  <c r="T377" i="169"/>
  <c r="U377" i="169"/>
  <c r="Y377" i="169"/>
  <c r="C590" i="169"/>
  <c r="Z270" i="169"/>
  <c r="X270" i="169"/>
  <c r="W270" i="169"/>
  <c r="U270" i="169"/>
  <c r="AA270" i="169"/>
  <c r="AC270" i="169" s="1"/>
  <c r="Y270" i="169"/>
  <c r="T270" i="169"/>
  <c r="E1018" i="169"/>
  <c r="E1875" i="169"/>
  <c r="T163" i="169"/>
  <c r="U163" i="169"/>
  <c r="W163" i="169"/>
  <c r="X163" i="169"/>
  <c r="Y163" i="169"/>
  <c r="Z163" i="169"/>
  <c r="AA163" i="169"/>
  <c r="AC163" i="169" s="1"/>
  <c r="AB162" i="169"/>
  <c r="X98" i="177"/>
  <c r="C98" i="177" s="1"/>
  <c r="X98" i="173"/>
  <c r="C98" i="173" s="1"/>
  <c r="X36" i="173"/>
  <c r="C36" i="173" s="1"/>
  <c r="AA98" i="173"/>
  <c r="AA36" i="173"/>
  <c r="J15" i="176"/>
  <c r="C54" i="169"/>
  <c r="AB54" i="169"/>
  <c r="E1232" i="169"/>
  <c r="E1767" i="169"/>
  <c r="C1767" i="169"/>
  <c r="C804" i="169"/>
  <c r="E1339" i="169"/>
  <c r="C697" i="169"/>
  <c r="E1125" i="169"/>
  <c r="C1018" i="169"/>
  <c r="C911" i="169"/>
  <c r="B56" i="169"/>
  <c r="AA56" i="169" s="1"/>
  <c r="AC56" i="169" s="1"/>
  <c r="C1660" i="169"/>
  <c r="C1125" i="169"/>
  <c r="B271" i="169"/>
  <c r="C1232" i="169"/>
  <c r="C1339" i="169"/>
  <c r="E803" i="169"/>
  <c r="AB380" i="170"/>
  <c r="AB383" i="170"/>
  <c r="AB271" i="170"/>
  <c r="E271" i="170" s="1"/>
  <c r="AB268" i="170"/>
  <c r="AB366" i="170"/>
  <c r="E366" i="170" s="1"/>
  <c r="B913" i="169"/>
  <c r="B1341" i="169"/>
  <c r="B1127" i="169"/>
  <c r="B1234" i="169"/>
  <c r="E804" i="169"/>
  <c r="B1555" i="169"/>
  <c r="B378" i="169"/>
  <c r="B1020" i="169"/>
  <c r="E911" i="169"/>
  <c r="B1448" i="169"/>
  <c r="B699" i="169"/>
  <c r="E483" i="169"/>
  <c r="C1661" i="169"/>
  <c r="C1019" i="169"/>
  <c r="B1877" i="169"/>
  <c r="B1662" i="169"/>
  <c r="E590" i="169"/>
  <c r="B806" i="169"/>
  <c r="E1660" i="169"/>
  <c r="B1769" i="169"/>
  <c r="B592" i="169"/>
  <c r="E697" i="169"/>
  <c r="B485" i="169"/>
  <c r="E1553" i="169"/>
  <c r="Z272" i="170"/>
  <c r="W272" i="170"/>
  <c r="Z393" i="170"/>
  <c r="W393" i="170"/>
  <c r="Z384" i="170"/>
  <c r="W384" i="170"/>
  <c r="W367" i="170"/>
  <c r="Z367" i="170"/>
  <c r="Z281" i="170"/>
  <c r="W281" i="170"/>
  <c r="B164" i="169"/>
  <c r="C71" i="170"/>
  <c r="T582" i="170"/>
  <c r="S582" i="170"/>
  <c r="AC582" i="170"/>
  <c r="Y582" i="170"/>
  <c r="X582" i="170"/>
  <c r="E581" i="170"/>
  <c r="B74" i="170"/>
  <c r="C268" i="170"/>
  <c r="C271" i="170"/>
  <c r="C581" i="170"/>
  <c r="C492" i="170"/>
  <c r="E495" i="170"/>
  <c r="E492" i="170"/>
  <c r="B583" i="170"/>
  <c r="C495" i="170"/>
  <c r="E383" i="170"/>
  <c r="B506" i="170"/>
  <c r="AC72" i="170"/>
  <c r="Y505" i="170"/>
  <c r="T505" i="170"/>
  <c r="S505" i="170"/>
  <c r="AC505" i="170"/>
  <c r="X505" i="170"/>
  <c r="B497" i="170"/>
  <c r="C366" i="170"/>
  <c r="C380" i="170"/>
  <c r="T496" i="170"/>
  <c r="S496" i="170"/>
  <c r="AC496" i="170"/>
  <c r="X496" i="170"/>
  <c r="Y496" i="170"/>
  <c r="T393" i="170"/>
  <c r="S393" i="170"/>
  <c r="AC393" i="170"/>
  <c r="X393" i="170"/>
  <c r="Y393" i="170"/>
  <c r="B394" i="170"/>
  <c r="AA394" i="170" s="1"/>
  <c r="T384" i="170"/>
  <c r="AC384" i="170"/>
  <c r="Y384" i="170"/>
  <c r="X384" i="170"/>
  <c r="S384" i="170"/>
  <c r="S367" i="170"/>
  <c r="AC367" i="170"/>
  <c r="X367" i="170"/>
  <c r="T367" i="170"/>
  <c r="Y367" i="170"/>
  <c r="E380" i="170"/>
  <c r="C383" i="170"/>
  <c r="B385" i="170"/>
  <c r="AA385" i="170" s="1"/>
  <c r="E268" i="170"/>
  <c r="T281" i="170"/>
  <c r="S281" i="170"/>
  <c r="AC281" i="170"/>
  <c r="X281" i="170"/>
  <c r="Y281" i="170"/>
  <c r="B282" i="170"/>
  <c r="AA282" i="170" s="1"/>
  <c r="T272" i="170"/>
  <c r="S272" i="170"/>
  <c r="Y272" i="170"/>
  <c r="X272" i="170"/>
  <c r="AC272" i="170"/>
  <c r="B273" i="170"/>
  <c r="AA273" i="170" s="1"/>
  <c r="E71" i="170"/>
  <c r="X72" i="170"/>
  <c r="Y72" i="170"/>
  <c r="B368" i="170"/>
  <c r="AA368" i="170" s="1"/>
  <c r="E54" i="169"/>
  <c r="U55" i="169"/>
  <c r="Y55" i="169"/>
  <c r="Z55" i="169"/>
  <c r="W55" i="169"/>
  <c r="B73" i="170"/>
  <c r="S72" i="170"/>
  <c r="T72" i="170"/>
  <c r="T55" i="169"/>
  <c r="X56" i="169"/>
  <c r="I57" i="169"/>
  <c r="J16" i="176" a="1"/>
  <c r="Z98" i="177" a="1"/>
  <c r="AA37" i="173" a="1"/>
  <c r="X37" i="173" a="1"/>
  <c r="Z36" i="173" a="1"/>
  <c r="Z98" i="173" a="1"/>
  <c r="K14" i="176" a="1"/>
  <c r="AB377" i="169" l="1"/>
  <c r="AA1877" i="169"/>
  <c r="AC1877" i="169" s="1"/>
  <c r="Z1877" i="169"/>
  <c r="Y1877" i="169"/>
  <c r="X1877" i="169"/>
  <c r="U1877" i="169"/>
  <c r="W1877" i="169"/>
  <c r="AB1877" i="169" s="1"/>
  <c r="T1877" i="169"/>
  <c r="AB1554" i="169"/>
  <c r="AB1768" i="169"/>
  <c r="AA1769" i="169"/>
  <c r="AC1769" i="169" s="1"/>
  <c r="Z1769" i="169"/>
  <c r="Y1769" i="169"/>
  <c r="W1769" i="169"/>
  <c r="X1769" i="169"/>
  <c r="U1769" i="169"/>
  <c r="T1769" i="169"/>
  <c r="AB591" i="169"/>
  <c r="C55" i="169"/>
  <c r="T1555" i="169"/>
  <c r="AA1555" i="169"/>
  <c r="AC1555" i="169" s="1"/>
  <c r="Y1555" i="169"/>
  <c r="X1555" i="169"/>
  <c r="W1555" i="169"/>
  <c r="U1555" i="169"/>
  <c r="Z1555" i="169"/>
  <c r="T1234" i="169"/>
  <c r="AA1234" i="169"/>
  <c r="AC1234" i="169" s="1"/>
  <c r="Z1234" i="169"/>
  <c r="Y1234" i="169"/>
  <c r="X1234" i="169"/>
  <c r="W1234" i="169"/>
  <c r="U1234" i="169"/>
  <c r="AA1127" i="169"/>
  <c r="AC1127" i="169" s="1"/>
  <c r="Y1127" i="169"/>
  <c r="X1127" i="169"/>
  <c r="W1127" i="169"/>
  <c r="U1127" i="169"/>
  <c r="T1127" i="169"/>
  <c r="Z1127" i="169"/>
  <c r="AB1233" i="169"/>
  <c r="Z1448" i="169"/>
  <c r="Y1448" i="169"/>
  <c r="X1448" i="169"/>
  <c r="W1448" i="169"/>
  <c r="U1448" i="169"/>
  <c r="T1448" i="169"/>
  <c r="AA1448" i="169"/>
  <c r="AC1448" i="169" s="1"/>
  <c r="Y1341" i="169"/>
  <c r="X1341" i="169"/>
  <c r="W1341" i="169"/>
  <c r="AA1341" i="169"/>
  <c r="AC1341" i="169" s="1"/>
  <c r="Z1341" i="169"/>
  <c r="U1341" i="169"/>
  <c r="T1341" i="169"/>
  <c r="AB912" i="169"/>
  <c r="E912" i="169" s="1"/>
  <c r="AB1019" i="169"/>
  <c r="AB1447" i="169"/>
  <c r="E1447" i="169" s="1"/>
  <c r="AB1126" i="169"/>
  <c r="E1126" i="169" s="1"/>
  <c r="AA1020" i="169"/>
  <c r="AC1020" i="169" s="1"/>
  <c r="Z1020" i="169"/>
  <c r="Y1020" i="169"/>
  <c r="X1020" i="169"/>
  <c r="W1020" i="169"/>
  <c r="U1020" i="169"/>
  <c r="T1020" i="169"/>
  <c r="U1662" i="169"/>
  <c r="T1662" i="169"/>
  <c r="Z1662" i="169"/>
  <c r="Y1662" i="169"/>
  <c r="AA1662" i="169"/>
  <c r="AC1662" i="169" s="1"/>
  <c r="X1662" i="169"/>
  <c r="W1662" i="169"/>
  <c r="AA913" i="169"/>
  <c r="AC913" i="169" s="1"/>
  <c r="Z913" i="169"/>
  <c r="Y913" i="169"/>
  <c r="X913" i="169"/>
  <c r="W913" i="169"/>
  <c r="U913" i="169"/>
  <c r="T913" i="169"/>
  <c r="AB1340" i="169"/>
  <c r="X699" i="169"/>
  <c r="T699" i="169"/>
  <c r="Y699" i="169"/>
  <c r="W699" i="169"/>
  <c r="U699" i="169"/>
  <c r="AA699" i="169"/>
  <c r="AC699" i="169" s="1"/>
  <c r="Z699" i="169"/>
  <c r="AB484" i="169"/>
  <c r="T485" i="169"/>
  <c r="AA485" i="169"/>
  <c r="AC485" i="169" s="1"/>
  <c r="Z485" i="169"/>
  <c r="Y485" i="169"/>
  <c r="U485" i="169"/>
  <c r="X485" i="169"/>
  <c r="W485" i="169"/>
  <c r="AB698" i="169"/>
  <c r="E698" i="169" s="1"/>
  <c r="AB805" i="169"/>
  <c r="AA592" i="169"/>
  <c r="AC592" i="169" s="1"/>
  <c r="Y592" i="169"/>
  <c r="X592" i="169"/>
  <c r="W592" i="169"/>
  <c r="T592" i="169"/>
  <c r="Z592" i="169"/>
  <c r="U592" i="169"/>
  <c r="T806" i="169"/>
  <c r="AA806" i="169"/>
  <c r="AC806" i="169" s="1"/>
  <c r="Z806" i="169"/>
  <c r="Y806" i="169"/>
  <c r="X806" i="169"/>
  <c r="W806" i="169"/>
  <c r="AB806" i="169" s="1"/>
  <c r="U806" i="169"/>
  <c r="AB270" i="169"/>
  <c r="C1876" i="169"/>
  <c r="C1447" i="169"/>
  <c r="AA378" i="169"/>
  <c r="AC378" i="169" s="1"/>
  <c r="Z378" i="169"/>
  <c r="X378" i="169"/>
  <c r="W378" i="169"/>
  <c r="T378" i="169"/>
  <c r="Y378" i="169"/>
  <c r="U378" i="169"/>
  <c r="C805" i="169"/>
  <c r="Z271" i="169"/>
  <c r="Y271" i="169"/>
  <c r="W271" i="169"/>
  <c r="U271" i="169"/>
  <c r="T271" i="169"/>
  <c r="AA271" i="169"/>
  <c r="AC271" i="169" s="1"/>
  <c r="X271" i="169"/>
  <c r="E1768" i="169"/>
  <c r="C698" i="169"/>
  <c r="C1554" i="169"/>
  <c r="AB163" i="169"/>
  <c r="AA164" i="169"/>
  <c r="AC164" i="169" s="1"/>
  <c r="T164" i="169"/>
  <c r="U164" i="169"/>
  <c r="W164" i="169"/>
  <c r="X164" i="169"/>
  <c r="Y164" i="169"/>
  <c r="Z164" i="169"/>
  <c r="AA37" i="173"/>
  <c r="J16" i="176"/>
  <c r="Z98" i="177"/>
  <c r="E98" i="177" s="1"/>
  <c r="X37" i="173"/>
  <c r="C37" i="173" s="1"/>
  <c r="K14" i="176"/>
  <c r="C912" i="169"/>
  <c r="E1661" i="169"/>
  <c r="B272" i="169"/>
  <c r="AB55" i="169"/>
  <c r="C591" i="169"/>
  <c r="C1126" i="169"/>
  <c r="B57" i="169"/>
  <c r="AA57" i="169" s="1"/>
  <c r="AC57" i="169" s="1"/>
  <c r="E1876" i="169"/>
  <c r="C1768" i="169"/>
  <c r="C1233" i="169"/>
  <c r="C1340" i="169"/>
  <c r="C484" i="169"/>
  <c r="AB367" i="170"/>
  <c r="AB384" i="170"/>
  <c r="AB393" i="170"/>
  <c r="AB272" i="170"/>
  <c r="AB281" i="170"/>
  <c r="Z98" i="173"/>
  <c r="E98" i="173" s="1"/>
  <c r="Z36" i="173"/>
  <c r="E36" i="173" s="1"/>
  <c r="B1449" i="169"/>
  <c r="B379" i="169"/>
  <c r="E484" i="169"/>
  <c r="B1770" i="169"/>
  <c r="B1128" i="169"/>
  <c r="E591" i="169"/>
  <c r="E1340" i="169"/>
  <c r="B1556" i="169"/>
  <c r="E1019" i="169"/>
  <c r="B700" i="169"/>
  <c r="B1021" i="169"/>
  <c r="E805" i="169"/>
  <c r="B1342" i="169"/>
  <c r="B1663" i="169"/>
  <c r="B1878" i="169"/>
  <c r="B593" i="169"/>
  <c r="B807" i="169"/>
  <c r="E1233" i="169"/>
  <c r="E1554" i="169"/>
  <c r="B486" i="169"/>
  <c r="B1235" i="169"/>
  <c r="B914" i="169"/>
  <c r="W385" i="170"/>
  <c r="Z385" i="170"/>
  <c r="Z273" i="170"/>
  <c r="W273" i="170"/>
  <c r="AC394" i="170"/>
  <c r="Z394" i="170"/>
  <c r="W394" i="170"/>
  <c r="W282" i="170"/>
  <c r="Z282" i="170"/>
  <c r="Z368" i="170"/>
  <c r="W368" i="170"/>
  <c r="B165" i="169"/>
  <c r="E582" i="170"/>
  <c r="T583" i="170"/>
  <c r="S583" i="170"/>
  <c r="AC583" i="170"/>
  <c r="X583" i="170"/>
  <c r="Y583" i="170"/>
  <c r="C72" i="170"/>
  <c r="AC74" i="170"/>
  <c r="S74" i="170"/>
  <c r="T74" i="170"/>
  <c r="X74" i="170"/>
  <c r="Y74" i="170"/>
  <c r="C272" i="170"/>
  <c r="C505" i="170"/>
  <c r="C496" i="170"/>
  <c r="C582" i="170"/>
  <c r="E505" i="170"/>
  <c r="B584" i="170"/>
  <c r="C281" i="170"/>
  <c r="Y497" i="170"/>
  <c r="X497" i="170"/>
  <c r="T497" i="170"/>
  <c r="S497" i="170"/>
  <c r="AC497" i="170"/>
  <c r="T506" i="170"/>
  <c r="AC506" i="170"/>
  <c r="S506" i="170"/>
  <c r="Y506" i="170"/>
  <c r="X506" i="170"/>
  <c r="C393" i="170"/>
  <c r="AC73" i="170"/>
  <c r="C384" i="170"/>
  <c r="B507" i="170"/>
  <c r="E367" i="170"/>
  <c r="E496" i="170"/>
  <c r="B498" i="170"/>
  <c r="AC385" i="170"/>
  <c r="X385" i="170"/>
  <c r="S385" i="170"/>
  <c r="Y385" i="170"/>
  <c r="T385" i="170"/>
  <c r="B386" i="170"/>
  <c r="AA386" i="170" s="1"/>
  <c r="E393" i="170"/>
  <c r="E384" i="170"/>
  <c r="C367" i="170"/>
  <c r="T394" i="170"/>
  <c r="S394" i="170"/>
  <c r="Y394" i="170"/>
  <c r="X394" i="170"/>
  <c r="T368" i="170"/>
  <c r="S368" i="170"/>
  <c r="AC368" i="170"/>
  <c r="Y368" i="170"/>
  <c r="X368" i="170"/>
  <c r="B395" i="170"/>
  <c r="AA395" i="170" s="1"/>
  <c r="Y282" i="170"/>
  <c r="S282" i="170"/>
  <c r="AC282" i="170"/>
  <c r="T282" i="170"/>
  <c r="X282" i="170"/>
  <c r="AC273" i="170"/>
  <c r="Y273" i="170"/>
  <c r="X273" i="170"/>
  <c r="T273" i="170"/>
  <c r="S273" i="170"/>
  <c r="B274" i="170"/>
  <c r="AA274" i="170" s="1"/>
  <c r="E281" i="170"/>
  <c r="B283" i="170"/>
  <c r="AA283" i="170" s="1"/>
  <c r="E272" i="170"/>
  <c r="Y73" i="170"/>
  <c r="X73" i="170"/>
  <c r="E72" i="170"/>
  <c r="B369" i="170"/>
  <c r="AA369" i="170" s="1"/>
  <c r="E55" i="169"/>
  <c r="U56" i="169"/>
  <c r="Y56" i="169"/>
  <c r="Z56" i="169"/>
  <c r="W56" i="169"/>
  <c r="B75" i="170"/>
  <c r="S73" i="170"/>
  <c r="T73" i="170"/>
  <c r="I58" i="169"/>
  <c r="X57" i="169"/>
  <c r="T56" i="169"/>
  <c r="X38" i="173" a="1"/>
  <c r="Z37" i="173" a="1"/>
  <c r="J17" i="176" a="1"/>
  <c r="AA38" i="173" a="1"/>
  <c r="AB1769" i="169" l="1"/>
  <c r="C56" i="169"/>
  <c r="AA1878" i="169"/>
  <c r="AC1878" i="169" s="1"/>
  <c r="Z1878" i="169"/>
  <c r="Y1878" i="169"/>
  <c r="X1878" i="169"/>
  <c r="W1878" i="169"/>
  <c r="T1878" i="169"/>
  <c r="U1878" i="169"/>
  <c r="AB1341" i="169"/>
  <c r="Z1770" i="169"/>
  <c r="Y1770" i="169"/>
  <c r="X1770" i="169"/>
  <c r="U1770" i="169"/>
  <c r="AA1770" i="169"/>
  <c r="AC1770" i="169" s="1"/>
  <c r="W1770" i="169"/>
  <c r="AB1770" i="169" s="1"/>
  <c r="T1770" i="169"/>
  <c r="C592" i="169"/>
  <c r="T1556" i="169"/>
  <c r="AA1556" i="169"/>
  <c r="AC1556" i="169" s="1"/>
  <c r="Y1556" i="169"/>
  <c r="X1556" i="169"/>
  <c r="W1556" i="169"/>
  <c r="U1556" i="169"/>
  <c r="Z1556" i="169"/>
  <c r="Z1449" i="169"/>
  <c r="Y1449" i="169"/>
  <c r="X1449" i="169"/>
  <c r="W1449" i="169"/>
  <c r="U1449" i="169"/>
  <c r="T1449" i="169"/>
  <c r="AA1449" i="169"/>
  <c r="AC1449" i="169" s="1"/>
  <c r="AB1662" i="169"/>
  <c r="AA914" i="169"/>
  <c r="AC914" i="169" s="1"/>
  <c r="Z914" i="169"/>
  <c r="Y914" i="169"/>
  <c r="X914" i="169"/>
  <c r="W914" i="169"/>
  <c r="U914" i="169"/>
  <c r="T914" i="169"/>
  <c r="AB1020" i="169"/>
  <c r="AB1234" i="169"/>
  <c r="E1234" i="169" s="1"/>
  <c r="AB1555" i="169"/>
  <c r="AA1021" i="169"/>
  <c r="AC1021" i="169" s="1"/>
  <c r="Z1021" i="169"/>
  <c r="Y1021" i="169"/>
  <c r="X1021" i="169"/>
  <c r="W1021" i="169"/>
  <c r="AB1021" i="169" s="1"/>
  <c r="U1021" i="169"/>
  <c r="T1021" i="169"/>
  <c r="AA1235" i="169"/>
  <c r="AC1235" i="169" s="1"/>
  <c r="Z1235" i="169"/>
  <c r="Y1235" i="169"/>
  <c r="X1235" i="169"/>
  <c r="W1235" i="169"/>
  <c r="U1235" i="169"/>
  <c r="C1235" i="169" s="1"/>
  <c r="T1235" i="169"/>
  <c r="AB913" i="169"/>
  <c r="E913" i="169" s="1"/>
  <c r="T1663" i="169"/>
  <c r="AA1663" i="169"/>
  <c r="AC1663" i="169" s="1"/>
  <c r="X1663" i="169"/>
  <c r="W1663" i="169"/>
  <c r="U1663" i="169"/>
  <c r="Z1663" i="169"/>
  <c r="Y1663" i="169"/>
  <c r="AA1128" i="169"/>
  <c r="AC1128" i="169" s="1"/>
  <c r="Y1128" i="169"/>
  <c r="X1128" i="169"/>
  <c r="W1128" i="169"/>
  <c r="U1128" i="169"/>
  <c r="Z1128" i="169"/>
  <c r="T1128" i="169"/>
  <c r="AA1342" i="169"/>
  <c r="AC1342" i="169" s="1"/>
  <c r="X1342" i="169"/>
  <c r="W1342" i="169"/>
  <c r="U1342" i="169"/>
  <c r="Y1342" i="169"/>
  <c r="T1342" i="169"/>
  <c r="Z1342" i="169"/>
  <c r="AB1448" i="169"/>
  <c r="E1448" i="169" s="1"/>
  <c r="AB1127" i="169"/>
  <c r="AB485" i="169"/>
  <c r="E485" i="169" s="1"/>
  <c r="AA593" i="169"/>
  <c r="AC593" i="169" s="1"/>
  <c r="Y593" i="169"/>
  <c r="X593" i="169"/>
  <c r="W593" i="169"/>
  <c r="T593" i="169"/>
  <c r="Z593" i="169"/>
  <c r="U593" i="169"/>
  <c r="AA807" i="169"/>
  <c r="AC807" i="169" s="1"/>
  <c r="Z807" i="169"/>
  <c r="Y807" i="169"/>
  <c r="W807" i="169"/>
  <c r="U807" i="169"/>
  <c r="T807" i="169"/>
  <c r="X807" i="169"/>
  <c r="AB592" i="169"/>
  <c r="W700" i="169"/>
  <c r="AA700" i="169"/>
  <c r="AC700" i="169" s="1"/>
  <c r="Z700" i="169"/>
  <c r="Y700" i="169"/>
  <c r="X700" i="169"/>
  <c r="U700" i="169"/>
  <c r="T700" i="169"/>
  <c r="AB699" i="169"/>
  <c r="T486" i="169"/>
  <c r="AA486" i="169"/>
  <c r="AC486" i="169" s="1"/>
  <c r="Z486" i="169"/>
  <c r="Y486" i="169"/>
  <c r="X486" i="169"/>
  <c r="W486" i="169"/>
  <c r="AB486" i="169" s="1"/>
  <c r="U486" i="169"/>
  <c r="X38" i="173"/>
  <c r="C38" i="173" s="1"/>
  <c r="AB378" i="169"/>
  <c r="AB271" i="169"/>
  <c r="Z379" i="169"/>
  <c r="Y379" i="169"/>
  <c r="W379" i="169"/>
  <c r="U379" i="169"/>
  <c r="AA379" i="169"/>
  <c r="AC379" i="169" s="1"/>
  <c r="X379" i="169"/>
  <c r="T379" i="169"/>
  <c r="C1662" i="169"/>
  <c r="Y272" i="169"/>
  <c r="X272" i="169"/>
  <c r="W272" i="169"/>
  <c r="U272" i="169"/>
  <c r="T272" i="169"/>
  <c r="Z272" i="169"/>
  <c r="AA272" i="169"/>
  <c r="AC272" i="169" s="1"/>
  <c r="C913" i="169"/>
  <c r="C1234" i="169"/>
  <c r="C1555" i="169"/>
  <c r="C1769" i="169"/>
  <c r="C1127" i="169"/>
  <c r="C699" i="169"/>
  <c r="C1341" i="169"/>
  <c r="C1020" i="169"/>
  <c r="E1662" i="169"/>
  <c r="AB164" i="169"/>
  <c r="AA165" i="169"/>
  <c r="AC165" i="169" s="1"/>
  <c r="T165" i="169"/>
  <c r="U165" i="169"/>
  <c r="W165" i="169"/>
  <c r="X165" i="169"/>
  <c r="Y165" i="169"/>
  <c r="Z165" i="169"/>
  <c r="AA38" i="173"/>
  <c r="J17" i="176"/>
  <c r="C806" i="169"/>
  <c r="B58" i="169"/>
  <c r="AA58" i="169" s="1"/>
  <c r="AC58" i="169" s="1"/>
  <c r="B273" i="169"/>
  <c r="AB56" i="169"/>
  <c r="C1448" i="169"/>
  <c r="E1769" i="169"/>
  <c r="C1877" i="169"/>
  <c r="C485" i="169"/>
  <c r="AB273" i="170"/>
  <c r="E273" i="170" s="1"/>
  <c r="AB368" i="170"/>
  <c r="AB385" i="170"/>
  <c r="AB282" i="170"/>
  <c r="AB394" i="170"/>
  <c r="Z37" i="173"/>
  <c r="E37" i="173" s="1"/>
  <c r="B915" i="169"/>
  <c r="B1343" i="169"/>
  <c r="B1879" i="169"/>
  <c r="B1771" i="169"/>
  <c r="B808" i="169"/>
  <c r="B1557" i="169"/>
  <c r="B380" i="169"/>
  <c r="E1127" i="169"/>
  <c r="B487" i="169"/>
  <c r="E699" i="169"/>
  <c r="B1022" i="169"/>
  <c r="B1236" i="169"/>
  <c r="B594" i="169"/>
  <c r="B1664" i="169"/>
  <c r="E1877" i="169"/>
  <c r="B1450" i="169"/>
  <c r="E806" i="169"/>
  <c r="B701" i="169"/>
  <c r="E1341" i="169"/>
  <c r="E1020" i="169"/>
  <c r="B1129" i="169"/>
  <c r="E592" i="169"/>
  <c r="E1555" i="169"/>
  <c r="Z283" i="170"/>
  <c r="W283" i="170"/>
  <c r="Z369" i="170"/>
  <c r="W369" i="170"/>
  <c r="AC386" i="170"/>
  <c r="Z386" i="170"/>
  <c r="W386" i="170"/>
  <c r="Z274" i="170"/>
  <c r="W274" i="170"/>
  <c r="Z395" i="170"/>
  <c r="W395" i="170"/>
  <c r="B166" i="169"/>
  <c r="E583" i="170"/>
  <c r="AC584" i="170"/>
  <c r="T584" i="170"/>
  <c r="S584" i="170"/>
  <c r="Y584" i="170"/>
  <c r="X584" i="170"/>
  <c r="C73" i="170"/>
  <c r="C74" i="170"/>
  <c r="E74" i="170"/>
  <c r="C282" i="170"/>
  <c r="C368" i="170"/>
  <c r="C497" i="170"/>
  <c r="B585" i="170"/>
  <c r="E497" i="170"/>
  <c r="C583" i="170"/>
  <c r="C273" i="170"/>
  <c r="E282" i="170"/>
  <c r="E385" i="170"/>
  <c r="T498" i="170"/>
  <c r="S498" i="170"/>
  <c r="AC498" i="170"/>
  <c r="X498" i="170"/>
  <c r="Y498" i="170"/>
  <c r="E506" i="170"/>
  <c r="B508" i="170"/>
  <c r="AC75" i="170"/>
  <c r="T507" i="170"/>
  <c r="S507" i="170"/>
  <c r="AC507" i="170"/>
  <c r="Y507" i="170"/>
  <c r="X507" i="170"/>
  <c r="C506" i="170"/>
  <c r="B499" i="170"/>
  <c r="S395" i="170"/>
  <c r="AC395" i="170"/>
  <c r="T395" i="170"/>
  <c r="X395" i="170"/>
  <c r="Y395" i="170"/>
  <c r="E368" i="170"/>
  <c r="B396" i="170"/>
  <c r="AA396" i="170" s="1"/>
  <c r="C385" i="170"/>
  <c r="E394" i="170"/>
  <c r="T369" i="170"/>
  <c r="S369" i="170"/>
  <c r="AC369" i="170"/>
  <c r="X369" i="170"/>
  <c r="Y369" i="170"/>
  <c r="X386" i="170"/>
  <c r="T386" i="170"/>
  <c r="S386" i="170"/>
  <c r="Y386" i="170"/>
  <c r="C394" i="170"/>
  <c r="B387" i="170"/>
  <c r="AA387" i="170" s="1"/>
  <c r="B275" i="170"/>
  <c r="AA275" i="170" s="1"/>
  <c r="S283" i="170"/>
  <c r="AC283" i="170"/>
  <c r="X283" i="170"/>
  <c r="T283" i="170"/>
  <c r="Y283" i="170"/>
  <c r="B284" i="170"/>
  <c r="AA284" i="170" s="1"/>
  <c r="T274" i="170"/>
  <c r="S274" i="170"/>
  <c r="AC274" i="170"/>
  <c r="Y274" i="170"/>
  <c r="X274" i="170"/>
  <c r="E73" i="170"/>
  <c r="Y75" i="170"/>
  <c r="X75" i="170"/>
  <c r="B370" i="170"/>
  <c r="AA370" i="170" s="1"/>
  <c r="E56" i="169"/>
  <c r="U57" i="169"/>
  <c r="Y57" i="169"/>
  <c r="Z57" i="169"/>
  <c r="W57" i="169"/>
  <c r="S75" i="170"/>
  <c r="T75" i="170"/>
  <c r="B76" i="170"/>
  <c r="I59" i="169"/>
  <c r="X58" i="169"/>
  <c r="T57" i="169"/>
  <c r="C57" i="169" s="1"/>
  <c r="AA39" i="173" a="1"/>
  <c r="Z38" i="173" a="1"/>
  <c r="X39" i="173" a="1"/>
  <c r="J18" i="176" a="1"/>
  <c r="Z1879" i="169" l="1"/>
  <c r="Y1879" i="169"/>
  <c r="X1879" i="169"/>
  <c r="W1879" i="169"/>
  <c r="AB1879" i="169" s="1"/>
  <c r="U1879" i="169"/>
  <c r="AA1879" i="169"/>
  <c r="AC1879" i="169" s="1"/>
  <c r="T1879" i="169"/>
  <c r="AB1878" i="169"/>
  <c r="E1878" i="169" s="1"/>
  <c r="AB593" i="169"/>
  <c r="AB165" i="169"/>
  <c r="AB57" i="169"/>
  <c r="Y1771" i="169"/>
  <c r="X1771" i="169"/>
  <c r="W1771" i="169"/>
  <c r="T1771" i="169"/>
  <c r="AA1771" i="169"/>
  <c r="AC1771" i="169" s="1"/>
  <c r="Z1771" i="169"/>
  <c r="U1771" i="169"/>
  <c r="Z1450" i="169"/>
  <c r="Y1450" i="169"/>
  <c r="X1450" i="169"/>
  <c r="W1450" i="169"/>
  <c r="U1450" i="169"/>
  <c r="T1450" i="169"/>
  <c r="AA1450" i="169"/>
  <c r="AC1450" i="169" s="1"/>
  <c r="Z1343" i="169"/>
  <c r="W1343" i="169"/>
  <c r="U1343" i="169"/>
  <c r="T1343" i="169"/>
  <c r="AA1343" i="169"/>
  <c r="AC1343" i="169" s="1"/>
  <c r="Y1343" i="169"/>
  <c r="X1343" i="169"/>
  <c r="Z915" i="169"/>
  <c r="Y915" i="169"/>
  <c r="X915" i="169"/>
  <c r="W915" i="169"/>
  <c r="AA915" i="169"/>
  <c r="AC915" i="169" s="1"/>
  <c r="U915" i="169"/>
  <c r="T915" i="169"/>
  <c r="T1664" i="169"/>
  <c r="AA1664" i="169"/>
  <c r="AC1664" i="169" s="1"/>
  <c r="Y1664" i="169"/>
  <c r="X1664" i="169"/>
  <c r="Z1664" i="169"/>
  <c r="W1664" i="169"/>
  <c r="U1664" i="169"/>
  <c r="AB1235" i="169"/>
  <c r="AB1556" i="169"/>
  <c r="E1556" i="169" s="1"/>
  <c r="T1557" i="169"/>
  <c r="AA1557" i="169"/>
  <c r="AC1557" i="169" s="1"/>
  <c r="Y1557" i="169"/>
  <c r="X1557" i="169"/>
  <c r="W1557" i="169"/>
  <c r="U1557" i="169"/>
  <c r="Z1557" i="169"/>
  <c r="AB1663" i="169"/>
  <c r="E1663" i="169" s="1"/>
  <c r="AB914" i="169"/>
  <c r="AA1129" i="169"/>
  <c r="AC1129" i="169" s="1"/>
  <c r="Y1129" i="169"/>
  <c r="X1129" i="169"/>
  <c r="W1129" i="169"/>
  <c r="U1129" i="169"/>
  <c r="Z1129" i="169"/>
  <c r="T1129" i="169"/>
  <c r="AA1236" i="169"/>
  <c r="AC1236" i="169" s="1"/>
  <c r="Z1236" i="169"/>
  <c r="Y1236" i="169"/>
  <c r="X1236" i="169"/>
  <c r="W1236" i="169"/>
  <c r="U1236" i="169"/>
  <c r="T1236" i="169"/>
  <c r="AB1128" i="169"/>
  <c r="E1128" i="169" s="1"/>
  <c r="AB1449" i="169"/>
  <c r="AA1022" i="169"/>
  <c r="AC1022" i="169" s="1"/>
  <c r="Z1022" i="169"/>
  <c r="Y1022" i="169"/>
  <c r="X1022" i="169"/>
  <c r="W1022" i="169"/>
  <c r="U1022" i="169"/>
  <c r="T1022" i="169"/>
  <c r="AB1342" i="169"/>
  <c r="Y701" i="169"/>
  <c r="W701" i="169"/>
  <c r="T701" i="169"/>
  <c r="AA701" i="169"/>
  <c r="AC701" i="169" s="1"/>
  <c r="X701" i="169"/>
  <c r="Z701" i="169"/>
  <c r="U701" i="169"/>
  <c r="T487" i="169"/>
  <c r="AA487" i="169"/>
  <c r="AC487" i="169" s="1"/>
  <c r="Z487" i="169"/>
  <c r="Y487" i="169"/>
  <c r="X487" i="169"/>
  <c r="W487" i="169"/>
  <c r="U487" i="169"/>
  <c r="AA808" i="169"/>
  <c r="AC808" i="169" s="1"/>
  <c r="Z808" i="169"/>
  <c r="Y808" i="169"/>
  <c r="X808" i="169"/>
  <c r="T808" i="169"/>
  <c r="W808" i="169"/>
  <c r="U808" i="169"/>
  <c r="AB807" i="169"/>
  <c r="AA594" i="169"/>
  <c r="AC594" i="169" s="1"/>
  <c r="Y594" i="169"/>
  <c r="X594" i="169"/>
  <c r="W594" i="169"/>
  <c r="T594" i="169"/>
  <c r="Z594" i="169"/>
  <c r="U594" i="169"/>
  <c r="AB700" i="169"/>
  <c r="AB272" i="169"/>
  <c r="AB379" i="169"/>
  <c r="C1021" i="169"/>
  <c r="C1128" i="169"/>
  <c r="Y380" i="169"/>
  <c r="X380" i="169"/>
  <c r="U380" i="169"/>
  <c r="T380" i="169"/>
  <c r="AA380" i="169"/>
  <c r="AC380" i="169" s="1"/>
  <c r="Z380" i="169"/>
  <c r="W380" i="169"/>
  <c r="X273" i="169"/>
  <c r="W273" i="169"/>
  <c r="U273" i="169"/>
  <c r="T273" i="169"/>
  <c r="AA273" i="169"/>
  <c r="AC273" i="169" s="1"/>
  <c r="Y273" i="169"/>
  <c r="Z273" i="169"/>
  <c r="C486" i="169"/>
  <c r="AA39" i="173"/>
  <c r="C914" i="169"/>
  <c r="C1449" i="169"/>
  <c r="C1342" i="169"/>
  <c r="C1556" i="169"/>
  <c r="C1878" i="169"/>
  <c r="C1770" i="169"/>
  <c r="C1663" i="169"/>
  <c r="C807" i="169"/>
  <c r="AA166" i="169"/>
  <c r="AC166" i="169" s="1"/>
  <c r="T166" i="169"/>
  <c r="U166" i="169"/>
  <c r="W166" i="169"/>
  <c r="X166" i="169"/>
  <c r="Y166" i="169"/>
  <c r="Z166" i="169"/>
  <c r="X39" i="173"/>
  <c r="C39" i="173" s="1"/>
  <c r="J18" i="176"/>
  <c r="E593" i="169"/>
  <c r="B274" i="169"/>
  <c r="E1770" i="169"/>
  <c r="E1021" i="169"/>
  <c r="E700" i="169"/>
  <c r="C700" i="169"/>
  <c r="E1449" i="169"/>
  <c r="B59" i="169"/>
  <c r="AA59" i="169" s="1"/>
  <c r="C593" i="169"/>
  <c r="E1235" i="169"/>
  <c r="AB369" i="170"/>
  <c r="AB395" i="170"/>
  <c r="AB283" i="170"/>
  <c r="AB274" i="170"/>
  <c r="AB386" i="170"/>
  <c r="Z38" i="173"/>
  <c r="E38" i="173" s="1"/>
  <c r="B1451" i="169"/>
  <c r="B488" i="169"/>
  <c r="B595" i="169"/>
  <c r="B381" i="169"/>
  <c r="B1880" i="169"/>
  <c r="B1237" i="169"/>
  <c r="B1344" i="169"/>
  <c r="E1342" i="169"/>
  <c r="B702" i="169"/>
  <c r="E486" i="169"/>
  <c r="C1236" i="169"/>
  <c r="B809" i="169"/>
  <c r="E914" i="169"/>
  <c r="B1665" i="169"/>
  <c r="B1023" i="169"/>
  <c r="B916" i="169"/>
  <c r="C1450" i="169"/>
  <c r="B1130" i="169"/>
  <c r="E807" i="169"/>
  <c r="B1558" i="169"/>
  <c r="B1772" i="169"/>
  <c r="Z370" i="170"/>
  <c r="W370" i="170"/>
  <c r="Z387" i="170"/>
  <c r="W387" i="170"/>
  <c r="Z275" i="170"/>
  <c r="W275" i="170"/>
  <c r="W284" i="170"/>
  <c r="Z284" i="170"/>
  <c r="W396" i="170"/>
  <c r="Z396" i="170"/>
  <c r="B167" i="169"/>
  <c r="E584" i="170"/>
  <c r="X585" i="170"/>
  <c r="T585" i="170"/>
  <c r="AC585" i="170"/>
  <c r="S585" i="170"/>
  <c r="Y585" i="170"/>
  <c r="C75" i="170"/>
  <c r="C274" i="170"/>
  <c r="C395" i="170"/>
  <c r="C584" i="170"/>
  <c r="C498" i="170"/>
  <c r="B586" i="170"/>
  <c r="E498" i="170"/>
  <c r="AC76" i="170"/>
  <c r="B509" i="170"/>
  <c r="S499" i="170"/>
  <c r="T499" i="170"/>
  <c r="AC499" i="170"/>
  <c r="Y499" i="170"/>
  <c r="X499" i="170"/>
  <c r="E274" i="170"/>
  <c r="E507" i="170"/>
  <c r="B512" i="170"/>
  <c r="AC508" i="170"/>
  <c r="Y508" i="170"/>
  <c r="T508" i="170"/>
  <c r="S508" i="170"/>
  <c r="X508" i="170"/>
  <c r="C386" i="170"/>
  <c r="C369" i="170"/>
  <c r="B500" i="170"/>
  <c r="C507" i="170"/>
  <c r="B388" i="170"/>
  <c r="AA388" i="170" s="1"/>
  <c r="T370" i="170"/>
  <c r="S370" i="170"/>
  <c r="AC370" i="170"/>
  <c r="Y370" i="170"/>
  <c r="X370" i="170"/>
  <c r="E386" i="170"/>
  <c r="T396" i="170"/>
  <c r="S396" i="170"/>
  <c r="AC396" i="170"/>
  <c r="Y396" i="170"/>
  <c r="X396" i="170"/>
  <c r="E395" i="170"/>
  <c r="E369" i="170"/>
  <c r="B397" i="170"/>
  <c r="AA397" i="170" s="1"/>
  <c r="S387" i="170"/>
  <c r="AC387" i="170"/>
  <c r="T387" i="170"/>
  <c r="Y387" i="170"/>
  <c r="X387" i="170"/>
  <c r="B400" i="170"/>
  <c r="AA400" i="170" s="1"/>
  <c r="B285" i="170"/>
  <c r="AA285" i="170" s="1"/>
  <c r="C283" i="170"/>
  <c r="T284" i="170"/>
  <c r="S284" i="170"/>
  <c r="AC284" i="170"/>
  <c r="Y284" i="170"/>
  <c r="X284" i="170"/>
  <c r="B288" i="170"/>
  <c r="AA288" i="170" s="1"/>
  <c r="AC275" i="170"/>
  <c r="X275" i="170"/>
  <c r="T275" i="170"/>
  <c r="S275" i="170"/>
  <c r="Y275" i="170"/>
  <c r="E283" i="170"/>
  <c r="B276" i="170"/>
  <c r="AA276" i="170" s="1"/>
  <c r="Y76" i="170"/>
  <c r="X76" i="170"/>
  <c r="E75" i="170"/>
  <c r="B371" i="170"/>
  <c r="AA371" i="170" s="1"/>
  <c r="E57" i="169"/>
  <c r="U58" i="169"/>
  <c r="Y58" i="169"/>
  <c r="Z58" i="169"/>
  <c r="W58" i="169"/>
  <c r="T76" i="170"/>
  <c r="S76" i="170"/>
  <c r="B77" i="170"/>
  <c r="T58" i="169"/>
  <c r="I60" i="169"/>
  <c r="X59" i="169"/>
  <c r="AC59" i="169"/>
  <c r="J19" i="176" a="1"/>
  <c r="X40" i="173" a="1"/>
  <c r="AA40" i="173" a="1"/>
  <c r="Z39" i="173" a="1"/>
  <c r="AB1771" i="169" l="1"/>
  <c r="AB58" i="169"/>
  <c r="X1772" i="169"/>
  <c r="W1772" i="169"/>
  <c r="U1772" i="169"/>
  <c r="Y1772" i="169"/>
  <c r="T1772" i="169"/>
  <c r="AA1772" i="169"/>
  <c r="AC1772" i="169" s="1"/>
  <c r="Z1772" i="169"/>
  <c r="Y1880" i="169"/>
  <c r="X1880" i="169"/>
  <c r="W1880" i="169"/>
  <c r="U1880" i="169"/>
  <c r="T1880" i="169"/>
  <c r="AA1880" i="169"/>
  <c r="AC1880" i="169" s="1"/>
  <c r="Z1880" i="169"/>
  <c r="AB701" i="169"/>
  <c r="C487" i="169"/>
  <c r="AA1130" i="169"/>
  <c r="AC1130" i="169" s="1"/>
  <c r="Y1130" i="169"/>
  <c r="X1130" i="169"/>
  <c r="W1130" i="169"/>
  <c r="U1130" i="169"/>
  <c r="Z1130" i="169"/>
  <c r="T1130" i="169"/>
  <c r="Y1451" i="169"/>
  <c r="X1451" i="169"/>
  <c r="W1451" i="169"/>
  <c r="U1451" i="169"/>
  <c r="T1451" i="169"/>
  <c r="AA1451" i="169"/>
  <c r="AC1451" i="169" s="1"/>
  <c r="Z1451" i="169"/>
  <c r="AA1023" i="169"/>
  <c r="AC1023" i="169" s="1"/>
  <c r="Z1023" i="169"/>
  <c r="Y1023" i="169"/>
  <c r="X1023" i="169"/>
  <c r="W1023" i="169"/>
  <c r="U1023" i="169"/>
  <c r="T1023" i="169"/>
  <c r="Y1344" i="169"/>
  <c r="U1344" i="169"/>
  <c r="T1344" i="169"/>
  <c r="AA1344" i="169"/>
  <c r="AC1344" i="169" s="1"/>
  <c r="Z1344" i="169"/>
  <c r="X1344" i="169"/>
  <c r="W1344" i="169"/>
  <c r="AA1237" i="169"/>
  <c r="AC1237" i="169" s="1"/>
  <c r="Z1237" i="169"/>
  <c r="Y1237" i="169"/>
  <c r="X1237" i="169"/>
  <c r="W1237" i="169"/>
  <c r="U1237" i="169"/>
  <c r="T1237" i="169"/>
  <c r="AB1022" i="169"/>
  <c r="AB1450" i="169"/>
  <c r="Y916" i="169"/>
  <c r="X916" i="169"/>
  <c r="W916" i="169"/>
  <c r="AB916" i="169" s="1"/>
  <c r="Z916" i="169"/>
  <c r="U916" i="169"/>
  <c r="T916" i="169"/>
  <c r="AA916" i="169"/>
  <c r="AC916" i="169" s="1"/>
  <c r="T1665" i="169"/>
  <c r="AA1665" i="169"/>
  <c r="AC1665" i="169" s="1"/>
  <c r="Z1665" i="169"/>
  <c r="Y1665" i="169"/>
  <c r="X1665" i="169"/>
  <c r="U1665" i="169"/>
  <c r="W1665" i="169"/>
  <c r="AB1236" i="169"/>
  <c r="AB1129" i="169"/>
  <c r="E1129" i="169" s="1"/>
  <c r="AB1557" i="169"/>
  <c r="E1557" i="169" s="1"/>
  <c r="AB1664" i="169"/>
  <c r="C1879" i="169"/>
  <c r="AB915" i="169"/>
  <c r="T1558" i="169"/>
  <c r="AA1558" i="169"/>
  <c r="AC1558" i="169" s="1"/>
  <c r="Y1558" i="169"/>
  <c r="X1558" i="169"/>
  <c r="W1558" i="169"/>
  <c r="AB1558" i="169" s="1"/>
  <c r="Z1558" i="169"/>
  <c r="U1558" i="169"/>
  <c r="AB1343" i="169"/>
  <c r="Z809" i="169"/>
  <c r="Y809" i="169"/>
  <c r="X809" i="169"/>
  <c r="W809" i="169"/>
  <c r="U809" i="169"/>
  <c r="AA809" i="169"/>
  <c r="AC809" i="169" s="1"/>
  <c r="T809" i="169"/>
  <c r="AB808" i="169"/>
  <c r="E808" i="169" s="1"/>
  <c r="AB487" i="169"/>
  <c r="Y702" i="169"/>
  <c r="X702" i="169"/>
  <c r="W702" i="169"/>
  <c r="U702" i="169"/>
  <c r="AA702" i="169"/>
  <c r="AC702" i="169" s="1"/>
  <c r="Z702" i="169"/>
  <c r="T702" i="169"/>
  <c r="AA595" i="169"/>
  <c r="AC595" i="169" s="1"/>
  <c r="Y595" i="169"/>
  <c r="X595" i="169"/>
  <c r="W595" i="169"/>
  <c r="T595" i="169"/>
  <c r="Z595" i="169"/>
  <c r="U595" i="169"/>
  <c r="Z488" i="169"/>
  <c r="Y488" i="169"/>
  <c r="X488" i="169"/>
  <c r="W488" i="169"/>
  <c r="U488" i="169"/>
  <c r="T488" i="169"/>
  <c r="AA488" i="169"/>
  <c r="AC488" i="169" s="1"/>
  <c r="AB594" i="169"/>
  <c r="C1022" i="169"/>
  <c r="X274" i="169"/>
  <c r="W274" i="169"/>
  <c r="U274" i="169"/>
  <c r="T274" i="169"/>
  <c r="AA274" i="169"/>
  <c r="AC274" i="169" s="1"/>
  <c r="Z274" i="169"/>
  <c r="Y274" i="169"/>
  <c r="AB273" i="169"/>
  <c r="C1771" i="169"/>
  <c r="C1664" i="169"/>
  <c r="AB380" i="169"/>
  <c r="X381" i="169"/>
  <c r="W381" i="169"/>
  <c r="T381" i="169"/>
  <c r="Z381" i="169"/>
  <c r="U381" i="169"/>
  <c r="AA381" i="169"/>
  <c r="AC381" i="169" s="1"/>
  <c r="Y381" i="169"/>
  <c r="X40" i="173"/>
  <c r="C40" i="173" s="1"/>
  <c r="J19" i="176"/>
  <c r="C1557" i="169"/>
  <c r="E915" i="169"/>
  <c r="C594" i="169"/>
  <c r="C701" i="169"/>
  <c r="C1129" i="169"/>
  <c r="AA167" i="169"/>
  <c r="AC167" i="169" s="1"/>
  <c r="T167" i="169"/>
  <c r="U167" i="169"/>
  <c r="W167" i="169"/>
  <c r="X167" i="169"/>
  <c r="Y167" i="169"/>
  <c r="Z167" i="169"/>
  <c r="AB166" i="169"/>
  <c r="AA40" i="173"/>
  <c r="E1343" i="169"/>
  <c r="E1879" i="169"/>
  <c r="E1450" i="169"/>
  <c r="E1022" i="169"/>
  <c r="C915" i="169"/>
  <c r="B275" i="169"/>
  <c r="E1771" i="169"/>
  <c r="B60" i="169"/>
  <c r="AA60" i="169" s="1"/>
  <c r="C58" i="169"/>
  <c r="E1664" i="169"/>
  <c r="C808" i="169"/>
  <c r="C1343" i="169"/>
  <c r="AB284" i="170"/>
  <c r="AB275" i="170"/>
  <c r="AB387" i="170"/>
  <c r="AB370" i="170"/>
  <c r="AB396" i="170"/>
  <c r="Z39" i="173"/>
  <c r="E39" i="173" s="1"/>
  <c r="B703" i="169"/>
  <c r="B382" i="169"/>
  <c r="B917" i="169"/>
  <c r="B1345" i="169"/>
  <c r="B1666" i="169"/>
  <c r="B1559" i="169"/>
  <c r="B810" i="169"/>
  <c r="E1236" i="169"/>
  <c r="B1238" i="169"/>
  <c r="B596" i="169"/>
  <c r="B1024" i="169"/>
  <c r="B489" i="169"/>
  <c r="B1881" i="169"/>
  <c r="E487" i="169"/>
  <c r="B1452" i="169"/>
  <c r="B1773" i="169"/>
  <c r="B1131" i="169"/>
  <c r="E701" i="169"/>
  <c r="E594" i="169"/>
  <c r="W371" i="170"/>
  <c r="Z371" i="170"/>
  <c r="W397" i="170"/>
  <c r="Z397" i="170"/>
  <c r="W285" i="170"/>
  <c r="Z285" i="170"/>
  <c r="Z288" i="170"/>
  <c r="W288" i="170"/>
  <c r="Z400" i="170"/>
  <c r="W400" i="170"/>
  <c r="Z276" i="170"/>
  <c r="W276" i="170"/>
  <c r="Z388" i="170"/>
  <c r="W388" i="170"/>
  <c r="B168" i="169"/>
  <c r="T586" i="170"/>
  <c r="S586" i="170"/>
  <c r="AC586" i="170"/>
  <c r="Y586" i="170"/>
  <c r="X586" i="170"/>
  <c r="E585" i="170"/>
  <c r="C76" i="170"/>
  <c r="C585" i="170"/>
  <c r="C508" i="170"/>
  <c r="E499" i="170"/>
  <c r="B587" i="170"/>
  <c r="C499" i="170"/>
  <c r="B501" i="170"/>
  <c r="T509" i="170"/>
  <c r="S509" i="170"/>
  <c r="AC509" i="170"/>
  <c r="Y509" i="170"/>
  <c r="X509" i="170"/>
  <c r="C387" i="170"/>
  <c r="E508" i="170"/>
  <c r="AC512" i="170"/>
  <c r="Y512" i="170"/>
  <c r="X512" i="170"/>
  <c r="T512" i="170"/>
  <c r="S512" i="170"/>
  <c r="AC77" i="170"/>
  <c r="T500" i="170"/>
  <c r="S500" i="170"/>
  <c r="AC500" i="170"/>
  <c r="Y500" i="170"/>
  <c r="X500" i="170"/>
  <c r="B510" i="170"/>
  <c r="C284" i="170"/>
  <c r="C396" i="170"/>
  <c r="C370" i="170"/>
  <c r="B513" i="170"/>
  <c r="Y371" i="170"/>
  <c r="T371" i="170"/>
  <c r="S371" i="170"/>
  <c r="AC371" i="170"/>
  <c r="X371" i="170"/>
  <c r="AC397" i="170"/>
  <c r="T397" i="170"/>
  <c r="S397" i="170"/>
  <c r="X397" i="170"/>
  <c r="Y397" i="170"/>
  <c r="E387" i="170"/>
  <c r="B398" i="170"/>
  <c r="AA398" i="170" s="1"/>
  <c r="Y388" i="170"/>
  <c r="X388" i="170"/>
  <c r="T388" i="170"/>
  <c r="S388" i="170"/>
  <c r="AC388" i="170"/>
  <c r="B401" i="170"/>
  <c r="AA401" i="170" s="1"/>
  <c r="E396" i="170"/>
  <c r="T400" i="170"/>
  <c r="S400" i="170"/>
  <c r="AC400" i="170"/>
  <c r="Y400" i="170"/>
  <c r="X400" i="170"/>
  <c r="E370" i="170"/>
  <c r="B389" i="170"/>
  <c r="AA389" i="170" s="1"/>
  <c r="B277" i="170"/>
  <c r="AA277" i="170" s="1"/>
  <c r="T288" i="170"/>
  <c r="S288" i="170"/>
  <c r="Y288" i="170"/>
  <c r="X288" i="170"/>
  <c r="AC288" i="170"/>
  <c r="E284" i="170"/>
  <c r="E275" i="170"/>
  <c r="B289" i="170"/>
  <c r="AA289" i="170" s="1"/>
  <c r="AC285" i="170"/>
  <c r="T285" i="170"/>
  <c r="S285" i="170"/>
  <c r="Y285" i="170"/>
  <c r="X285" i="170"/>
  <c r="C275" i="170"/>
  <c r="X276" i="170"/>
  <c r="T276" i="170"/>
  <c r="AC276" i="170"/>
  <c r="Y276" i="170"/>
  <c r="S276" i="170"/>
  <c r="B286" i="170"/>
  <c r="AA286" i="170" s="1"/>
  <c r="Y77" i="170"/>
  <c r="X77" i="170"/>
  <c r="E76" i="170"/>
  <c r="B372" i="170"/>
  <c r="AA372" i="170" s="1"/>
  <c r="U59" i="169"/>
  <c r="Y59" i="169"/>
  <c r="Z59" i="169"/>
  <c r="W59" i="169"/>
  <c r="E58" i="169"/>
  <c r="B78" i="170"/>
  <c r="T77" i="170"/>
  <c r="S77" i="170"/>
  <c r="T59" i="169"/>
  <c r="C59" i="169" s="1"/>
  <c r="I61" i="169"/>
  <c r="AC60" i="169"/>
  <c r="AA41" i="173" a="1"/>
  <c r="Z99" i="173" a="1"/>
  <c r="AA99" i="173" a="1"/>
  <c r="X41" i="173" a="1"/>
  <c r="X99" i="173" a="1"/>
  <c r="Z40" i="173" a="1"/>
  <c r="J20" i="176" a="1"/>
  <c r="Z41" i="173" a="1"/>
  <c r="X1773" i="169" l="1"/>
  <c r="W1773" i="169"/>
  <c r="U1773" i="169"/>
  <c r="AA1773" i="169"/>
  <c r="AC1773" i="169" s="1"/>
  <c r="Z1773" i="169"/>
  <c r="Y1773" i="169"/>
  <c r="T1773" i="169"/>
  <c r="AB381" i="169"/>
  <c r="X1881" i="169"/>
  <c r="W1881" i="169"/>
  <c r="U1881" i="169"/>
  <c r="T1881" i="169"/>
  <c r="Z1881" i="169"/>
  <c r="AA1881" i="169"/>
  <c r="AC1881" i="169" s="1"/>
  <c r="Y1881" i="169"/>
  <c r="AB1880" i="169"/>
  <c r="E1880" i="169" s="1"/>
  <c r="AB1772" i="169"/>
  <c r="E1772" i="169" s="1"/>
  <c r="AA1238" i="169"/>
  <c r="AC1238" i="169" s="1"/>
  <c r="Z1238" i="169"/>
  <c r="Y1238" i="169"/>
  <c r="X1238" i="169"/>
  <c r="W1238" i="169"/>
  <c r="U1238" i="169"/>
  <c r="T1238" i="169"/>
  <c r="T1559" i="169"/>
  <c r="AA1559" i="169"/>
  <c r="AC1559" i="169" s="1"/>
  <c r="Y1559" i="169"/>
  <c r="X1559" i="169"/>
  <c r="W1559" i="169"/>
  <c r="Z1559" i="169"/>
  <c r="U1559" i="169"/>
  <c r="AB1344" i="169"/>
  <c r="AB1130" i="169"/>
  <c r="E1130" i="169" s="1"/>
  <c r="AB1665" i="169"/>
  <c r="AB1023" i="169"/>
  <c r="X1452" i="169"/>
  <c r="W1452" i="169"/>
  <c r="U1452" i="169"/>
  <c r="T1452" i="169"/>
  <c r="AA1452" i="169"/>
  <c r="AC1452" i="169" s="1"/>
  <c r="Z1452" i="169"/>
  <c r="Y1452" i="169"/>
  <c r="X1345" i="169"/>
  <c r="T1345" i="169"/>
  <c r="AA1345" i="169"/>
  <c r="AC1345" i="169" s="1"/>
  <c r="Z1345" i="169"/>
  <c r="Y1345" i="169"/>
  <c r="W1345" i="169"/>
  <c r="AB1345" i="169" s="1"/>
  <c r="U1345" i="169"/>
  <c r="AB1451" i="169"/>
  <c r="AA1024" i="169"/>
  <c r="AC1024" i="169" s="1"/>
  <c r="Z1024" i="169"/>
  <c r="Y1024" i="169"/>
  <c r="X1024" i="169"/>
  <c r="W1024" i="169"/>
  <c r="U1024" i="169"/>
  <c r="T1024" i="169"/>
  <c r="T1666" i="169"/>
  <c r="AA1666" i="169"/>
  <c r="AC1666" i="169" s="1"/>
  <c r="W1666" i="169"/>
  <c r="U1666" i="169"/>
  <c r="Z1666" i="169"/>
  <c r="Y1666" i="169"/>
  <c r="X1666" i="169"/>
  <c r="AA1131" i="169"/>
  <c r="AC1131" i="169" s="1"/>
  <c r="Y1131" i="169"/>
  <c r="X1131" i="169"/>
  <c r="W1131" i="169"/>
  <c r="U1131" i="169"/>
  <c r="Z1131" i="169"/>
  <c r="T1131" i="169"/>
  <c r="X917" i="169"/>
  <c r="W917" i="169"/>
  <c r="U917" i="169"/>
  <c r="T917" i="169"/>
  <c r="AA917" i="169"/>
  <c r="AC917" i="169" s="1"/>
  <c r="Z917" i="169"/>
  <c r="Y917" i="169"/>
  <c r="AB1237" i="169"/>
  <c r="Z810" i="169"/>
  <c r="Y810" i="169"/>
  <c r="X810" i="169"/>
  <c r="W810" i="169"/>
  <c r="AA810" i="169"/>
  <c r="AC810" i="169" s="1"/>
  <c r="T810" i="169"/>
  <c r="U810" i="169"/>
  <c r="Y703" i="169"/>
  <c r="X703" i="169"/>
  <c r="W703" i="169"/>
  <c r="U703" i="169"/>
  <c r="AA703" i="169"/>
  <c r="AC703" i="169" s="1"/>
  <c r="Z703" i="169"/>
  <c r="T703" i="169"/>
  <c r="C1558" i="169"/>
  <c r="AB595" i="169"/>
  <c r="AB702" i="169"/>
  <c r="E702" i="169" s="1"/>
  <c r="AB809" i="169"/>
  <c r="AA489" i="169"/>
  <c r="AC489" i="169" s="1"/>
  <c r="Y489" i="169"/>
  <c r="X489" i="169"/>
  <c r="W489" i="169"/>
  <c r="U489" i="169"/>
  <c r="T489" i="169"/>
  <c r="Z489" i="169"/>
  <c r="AB488" i="169"/>
  <c r="E488" i="169" s="1"/>
  <c r="AA596" i="169"/>
  <c r="AC596" i="169" s="1"/>
  <c r="Y596" i="169"/>
  <c r="X596" i="169"/>
  <c r="W596" i="169"/>
  <c r="T596" i="169"/>
  <c r="Z596" i="169"/>
  <c r="U596" i="169"/>
  <c r="C1023" i="169"/>
  <c r="C488" i="169"/>
  <c r="C595" i="169"/>
  <c r="X275" i="169"/>
  <c r="W275" i="169"/>
  <c r="U275" i="169"/>
  <c r="T275" i="169"/>
  <c r="AA275" i="169"/>
  <c r="AC275" i="169" s="1"/>
  <c r="Z275" i="169"/>
  <c r="Y275" i="169"/>
  <c r="X382" i="169"/>
  <c r="W382" i="169"/>
  <c r="U382" i="169"/>
  <c r="Z382" i="169"/>
  <c r="T382" i="169"/>
  <c r="AA382" i="169"/>
  <c r="AC382" i="169" s="1"/>
  <c r="Y382" i="169"/>
  <c r="AB274" i="169"/>
  <c r="C1237" i="169"/>
  <c r="AB167" i="169"/>
  <c r="AA168" i="169"/>
  <c r="AC168" i="169" s="1"/>
  <c r="T168" i="169"/>
  <c r="U168" i="169"/>
  <c r="W168" i="169"/>
  <c r="X168" i="169"/>
  <c r="Z168" i="169"/>
  <c r="Y168" i="169"/>
  <c r="X99" i="173"/>
  <c r="C99" i="173" s="1"/>
  <c r="X41" i="173"/>
  <c r="C41" i="173" s="1"/>
  <c r="AA99" i="173"/>
  <c r="AA41" i="173"/>
  <c r="J20" i="176"/>
  <c r="C1130" i="169"/>
  <c r="C1344" i="169"/>
  <c r="B276" i="169"/>
  <c r="C1451" i="169"/>
  <c r="E1023" i="169"/>
  <c r="C1772" i="169"/>
  <c r="C809" i="169"/>
  <c r="E1558" i="169"/>
  <c r="E1665" i="169"/>
  <c r="E1237" i="169"/>
  <c r="C916" i="169"/>
  <c r="C1880" i="169"/>
  <c r="E1344" i="169"/>
  <c r="C702" i="169"/>
  <c r="B61" i="169"/>
  <c r="AA61" i="169" s="1"/>
  <c r="AB59" i="169"/>
  <c r="C1665" i="169"/>
  <c r="AB288" i="170"/>
  <c r="AB388" i="170"/>
  <c r="AB285" i="170"/>
  <c r="AB276" i="170"/>
  <c r="AB397" i="170"/>
  <c r="AB400" i="170"/>
  <c r="AB371" i="170"/>
  <c r="E371" i="170" s="1"/>
  <c r="Z40" i="173"/>
  <c r="E40" i="173" s="1"/>
  <c r="Z99" i="173"/>
  <c r="E99" i="173" s="1"/>
  <c r="Z41" i="173"/>
  <c r="E41" i="173" s="1"/>
  <c r="B1882" i="169"/>
  <c r="B1025" i="169"/>
  <c r="B811" i="169"/>
  <c r="B1667" i="169"/>
  <c r="B1774" i="169"/>
  <c r="B597" i="169"/>
  <c r="B1346" i="169"/>
  <c r="B704" i="169"/>
  <c r="E916" i="169"/>
  <c r="B490" i="169"/>
  <c r="B1560" i="169"/>
  <c r="B918" i="169"/>
  <c r="B1453" i="169"/>
  <c r="B1239" i="169"/>
  <c r="B383" i="169"/>
  <c r="E1451" i="169"/>
  <c r="B1132" i="169"/>
  <c r="E595" i="169"/>
  <c r="Z286" i="170"/>
  <c r="W286" i="170"/>
  <c r="W398" i="170"/>
  <c r="Z398" i="170"/>
  <c r="W372" i="170"/>
  <c r="Z372" i="170"/>
  <c r="W289" i="170"/>
  <c r="Z289" i="170"/>
  <c r="W277" i="170"/>
  <c r="Z277" i="170"/>
  <c r="W389" i="170"/>
  <c r="Z389" i="170"/>
  <c r="Z401" i="170"/>
  <c r="W401" i="170"/>
  <c r="B169" i="169"/>
  <c r="X60" i="169"/>
  <c r="T587" i="170"/>
  <c r="S587" i="170"/>
  <c r="AC587" i="170"/>
  <c r="X587" i="170"/>
  <c r="Y587" i="170"/>
  <c r="E586" i="170"/>
  <c r="C77" i="170"/>
  <c r="C371" i="170"/>
  <c r="C288" i="170"/>
  <c r="C512" i="170"/>
  <c r="C586" i="170"/>
  <c r="B588" i="170"/>
  <c r="E500" i="170"/>
  <c r="C276" i="170"/>
  <c r="C509" i="170"/>
  <c r="Y510" i="170"/>
  <c r="X510" i="170"/>
  <c r="T510" i="170"/>
  <c r="AC510" i="170"/>
  <c r="S510" i="170"/>
  <c r="B511" i="170"/>
  <c r="B514" i="170"/>
  <c r="T513" i="170"/>
  <c r="S513" i="170"/>
  <c r="AC513" i="170"/>
  <c r="X513" i="170"/>
  <c r="Y513" i="170"/>
  <c r="B502" i="170"/>
  <c r="E276" i="170"/>
  <c r="E509" i="170"/>
  <c r="S501" i="170"/>
  <c r="AC501" i="170"/>
  <c r="Y501" i="170"/>
  <c r="X501" i="170"/>
  <c r="T501" i="170"/>
  <c r="AC78" i="170"/>
  <c r="C397" i="170"/>
  <c r="C500" i="170"/>
  <c r="E512" i="170"/>
  <c r="C400" i="170"/>
  <c r="C388" i="170"/>
  <c r="B390" i="170"/>
  <c r="AA390" i="170" s="1"/>
  <c r="E388" i="170"/>
  <c r="E400" i="170"/>
  <c r="AC401" i="170"/>
  <c r="T401" i="170"/>
  <c r="S401" i="170"/>
  <c r="Y401" i="170"/>
  <c r="X401" i="170"/>
  <c r="E397" i="170"/>
  <c r="B399" i="170"/>
  <c r="AA399" i="170" s="1"/>
  <c r="B402" i="170"/>
  <c r="AA402" i="170" s="1"/>
  <c r="X398" i="170"/>
  <c r="T398" i="170"/>
  <c r="S398" i="170"/>
  <c r="Y398" i="170"/>
  <c r="AC398" i="170"/>
  <c r="T389" i="170"/>
  <c r="S389" i="170"/>
  <c r="AC389" i="170"/>
  <c r="X389" i="170"/>
  <c r="Y389" i="170"/>
  <c r="T372" i="170"/>
  <c r="S372" i="170"/>
  <c r="AC372" i="170"/>
  <c r="Y372" i="170"/>
  <c r="X372" i="170"/>
  <c r="AC289" i="170"/>
  <c r="T289" i="170"/>
  <c r="S289" i="170"/>
  <c r="X289" i="170"/>
  <c r="Y289" i="170"/>
  <c r="B290" i="170"/>
  <c r="AA290" i="170" s="1"/>
  <c r="X286" i="170"/>
  <c r="T286" i="170"/>
  <c r="S286" i="170"/>
  <c r="AC286" i="170"/>
  <c r="Y286" i="170"/>
  <c r="B287" i="170"/>
  <c r="AA287" i="170" s="1"/>
  <c r="E288" i="170"/>
  <c r="C285" i="170"/>
  <c r="S277" i="170"/>
  <c r="AC277" i="170"/>
  <c r="T277" i="170"/>
  <c r="X277" i="170"/>
  <c r="Y277" i="170"/>
  <c r="E285" i="170"/>
  <c r="B278" i="170"/>
  <c r="AA278" i="170" s="1"/>
  <c r="X78" i="170"/>
  <c r="Y78" i="170"/>
  <c r="E77" i="170"/>
  <c r="B373" i="170"/>
  <c r="AA373" i="170" s="1"/>
  <c r="U60" i="169"/>
  <c r="Y60" i="169"/>
  <c r="Z60" i="169"/>
  <c r="W60" i="169"/>
  <c r="E59" i="169"/>
  <c r="B79" i="170"/>
  <c r="T78" i="170"/>
  <c r="S78" i="170"/>
  <c r="T60" i="169"/>
  <c r="C60" i="169" s="1"/>
  <c r="X61" i="169"/>
  <c r="I62" i="169"/>
  <c r="AC61" i="169"/>
  <c r="K15" i="176" a="1"/>
  <c r="J21" i="176" a="1"/>
  <c r="AA42" i="173" a="1"/>
  <c r="X42" i="173" a="1"/>
  <c r="AB489" i="169" l="1"/>
  <c r="X1774" i="169"/>
  <c r="W1774" i="169"/>
  <c r="U1774" i="169"/>
  <c r="AA1774" i="169"/>
  <c r="AC1774" i="169" s="1"/>
  <c r="Z1774" i="169"/>
  <c r="Y1774" i="169"/>
  <c r="T1774" i="169"/>
  <c r="X1882" i="169"/>
  <c r="W1882" i="169"/>
  <c r="U1882" i="169"/>
  <c r="T1882" i="169"/>
  <c r="Z1882" i="169"/>
  <c r="AA1882" i="169"/>
  <c r="AC1882" i="169" s="1"/>
  <c r="Y1882" i="169"/>
  <c r="AB1881" i="169"/>
  <c r="E1881" i="169" s="1"/>
  <c r="AB1773" i="169"/>
  <c r="AB917" i="169"/>
  <c r="C1024" i="169"/>
  <c r="X1346" i="169"/>
  <c r="T1346" i="169"/>
  <c r="AA1346" i="169"/>
  <c r="AC1346" i="169" s="1"/>
  <c r="Z1346" i="169"/>
  <c r="Y1346" i="169"/>
  <c r="W1346" i="169"/>
  <c r="U1346" i="169"/>
  <c r="W1453" i="169"/>
  <c r="U1453" i="169"/>
  <c r="T1453" i="169"/>
  <c r="AA1453" i="169"/>
  <c r="AC1453" i="169" s="1"/>
  <c r="Z1453" i="169"/>
  <c r="Y1453" i="169"/>
  <c r="X1453" i="169"/>
  <c r="AB1024" i="169"/>
  <c r="AA1239" i="169"/>
  <c r="AC1239" i="169" s="1"/>
  <c r="Z1239" i="169"/>
  <c r="Y1239" i="169"/>
  <c r="X1239" i="169"/>
  <c r="W1239" i="169"/>
  <c r="U1239" i="169"/>
  <c r="T1239" i="169"/>
  <c r="W918" i="169"/>
  <c r="U918" i="169"/>
  <c r="T918" i="169"/>
  <c r="AA918" i="169"/>
  <c r="AC918" i="169" s="1"/>
  <c r="X918" i="169"/>
  <c r="Z918" i="169"/>
  <c r="Y918" i="169"/>
  <c r="AB1238" i="169"/>
  <c r="AA1560" i="169"/>
  <c r="AC1560" i="169" s="1"/>
  <c r="Z1560" i="169"/>
  <c r="Y1560" i="169"/>
  <c r="X1560" i="169"/>
  <c r="W1560" i="169"/>
  <c r="U1560" i="169"/>
  <c r="T1560" i="169"/>
  <c r="T1667" i="169"/>
  <c r="AA1667" i="169"/>
  <c r="AC1667" i="169" s="1"/>
  <c r="Z1667" i="169"/>
  <c r="Y1667" i="169"/>
  <c r="X1667" i="169"/>
  <c r="W1667" i="169"/>
  <c r="U1667" i="169"/>
  <c r="AB1452" i="169"/>
  <c r="E1452" i="169" s="1"/>
  <c r="AB1559" i="169"/>
  <c r="AB1131" i="169"/>
  <c r="E1131" i="169" s="1"/>
  <c r="AB1666" i="169"/>
  <c r="E1666" i="169" s="1"/>
  <c r="Z1025" i="169"/>
  <c r="Y1025" i="169"/>
  <c r="X1025" i="169"/>
  <c r="W1025" i="169"/>
  <c r="U1025" i="169"/>
  <c r="T1025" i="169"/>
  <c r="AA1025" i="169"/>
  <c r="AC1025" i="169" s="1"/>
  <c r="AA1132" i="169"/>
  <c r="AC1132" i="169" s="1"/>
  <c r="Y1132" i="169"/>
  <c r="X1132" i="169"/>
  <c r="W1132" i="169"/>
  <c r="U1132" i="169"/>
  <c r="Z1132" i="169"/>
  <c r="T1132" i="169"/>
  <c r="Y704" i="169"/>
  <c r="X704" i="169"/>
  <c r="W704" i="169"/>
  <c r="U704" i="169"/>
  <c r="AA704" i="169"/>
  <c r="AC704" i="169" s="1"/>
  <c r="Z704" i="169"/>
  <c r="T704" i="169"/>
  <c r="AB596" i="169"/>
  <c r="Z490" i="169"/>
  <c r="X490" i="169"/>
  <c r="W490" i="169"/>
  <c r="U490" i="169"/>
  <c r="AA490" i="169"/>
  <c r="AC490" i="169" s="1"/>
  <c r="T490" i="169"/>
  <c r="Y490" i="169"/>
  <c r="Z597" i="169"/>
  <c r="X597" i="169"/>
  <c r="W597" i="169"/>
  <c r="U597" i="169"/>
  <c r="AA597" i="169"/>
  <c r="AC597" i="169" s="1"/>
  <c r="Y597" i="169"/>
  <c r="T597" i="169"/>
  <c r="AB810" i="169"/>
  <c r="E810" i="169" s="1"/>
  <c r="Z811" i="169"/>
  <c r="Y811" i="169"/>
  <c r="X811" i="169"/>
  <c r="W811" i="169"/>
  <c r="AA811" i="169"/>
  <c r="AC811" i="169" s="1"/>
  <c r="T811" i="169"/>
  <c r="U811" i="169"/>
  <c r="AB703" i="169"/>
  <c r="E703" i="169" s="1"/>
  <c r="X383" i="169"/>
  <c r="W383" i="169"/>
  <c r="AA383" i="169"/>
  <c r="AC383" i="169" s="1"/>
  <c r="Z383" i="169"/>
  <c r="U383" i="169"/>
  <c r="T383" i="169"/>
  <c r="Y383" i="169"/>
  <c r="E917" i="169"/>
  <c r="C596" i="169"/>
  <c r="AB275" i="169"/>
  <c r="AB382" i="169"/>
  <c r="C1666" i="169"/>
  <c r="X276" i="169"/>
  <c r="W276" i="169"/>
  <c r="AB276" i="169" s="1"/>
  <c r="U276" i="169"/>
  <c r="T276" i="169"/>
  <c r="AA276" i="169"/>
  <c r="AC276" i="169" s="1"/>
  <c r="Z276" i="169"/>
  <c r="Y276" i="169"/>
  <c r="C1345" i="169"/>
  <c r="C1452" i="169"/>
  <c r="AB168" i="169"/>
  <c r="AA169" i="169"/>
  <c r="AC169" i="169" s="1"/>
  <c r="T169" i="169"/>
  <c r="U169" i="169"/>
  <c r="W169" i="169"/>
  <c r="X169" i="169"/>
  <c r="Y169" i="169"/>
  <c r="Z169" i="169"/>
  <c r="X42" i="173"/>
  <c r="C42" i="173" s="1"/>
  <c r="AA42" i="173"/>
  <c r="J21" i="176"/>
  <c r="K15" i="176"/>
  <c r="C489" i="169"/>
  <c r="C1238" i="169"/>
  <c r="E809" i="169"/>
  <c r="C1773" i="169"/>
  <c r="C703" i="169"/>
  <c r="C810" i="169"/>
  <c r="AB60" i="169"/>
  <c r="C1131" i="169"/>
  <c r="B62" i="169"/>
  <c r="AA62" i="169" s="1"/>
  <c r="C1559" i="169"/>
  <c r="E1024" i="169"/>
  <c r="C917" i="169"/>
  <c r="C1881" i="169"/>
  <c r="B277" i="169"/>
  <c r="AB389" i="170"/>
  <c r="AB398" i="170"/>
  <c r="AB286" i="170"/>
  <c r="AB277" i="170"/>
  <c r="AB289" i="170"/>
  <c r="AB401" i="170"/>
  <c r="AB372" i="170"/>
  <c r="B491" i="169"/>
  <c r="B1347" i="169"/>
  <c r="B1668" i="169"/>
  <c r="B812" i="169"/>
  <c r="B919" i="169"/>
  <c r="E489" i="169"/>
  <c r="B598" i="169"/>
  <c r="C811" i="169"/>
  <c r="E1559" i="169"/>
  <c r="B1240" i="169"/>
  <c r="B1133" i="169"/>
  <c r="B1561" i="169"/>
  <c r="B1775" i="169"/>
  <c r="B1026" i="169"/>
  <c r="B1454" i="169"/>
  <c r="E1238" i="169"/>
  <c r="E1773" i="169"/>
  <c r="B705" i="169"/>
  <c r="E1345" i="169"/>
  <c r="B1883" i="169"/>
  <c r="B384" i="169"/>
  <c r="E596" i="169"/>
  <c r="Z278" i="170"/>
  <c r="W278" i="170"/>
  <c r="Z287" i="170"/>
  <c r="W287" i="170"/>
  <c r="W399" i="170"/>
  <c r="Z399" i="170"/>
  <c r="W290" i="170"/>
  <c r="Z290" i="170"/>
  <c r="W390" i="170"/>
  <c r="Z390" i="170"/>
  <c r="W373" i="170"/>
  <c r="Z373" i="170"/>
  <c r="Z402" i="170"/>
  <c r="W402" i="170"/>
  <c r="B170" i="169"/>
  <c r="E587" i="170"/>
  <c r="S588" i="170"/>
  <c r="AC588" i="170"/>
  <c r="X588" i="170"/>
  <c r="T588" i="170"/>
  <c r="Y588" i="170"/>
  <c r="B81" i="170"/>
  <c r="C587" i="170"/>
  <c r="C372" i="170"/>
  <c r="E289" i="170"/>
  <c r="C510" i="170"/>
  <c r="C513" i="170"/>
  <c r="B589" i="170"/>
  <c r="T511" i="170"/>
  <c r="S511" i="170"/>
  <c r="AC511" i="170"/>
  <c r="Y511" i="170"/>
  <c r="X511" i="170"/>
  <c r="E501" i="170"/>
  <c r="C401" i="170"/>
  <c r="B503" i="170"/>
  <c r="AC79" i="170"/>
  <c r="S502" i="170"/>
  <c r="AC502" i="170"/>
  <c r="T502" i="170"/>
  <c r="X502" i="170"/>
  <c r="Y502" i="170"/>
  <c r="E510" i="170"/>
  <c r="X514" i="170"/>
  <c r="T514" i="170"/>
  <c r="S514" i="170"/>
  <c r="AC514" i="170"/>
  <c r="Y514" i="170"/>
  <c r="B515" i="170"/>
  <c r="C398" i="170"/>
  <c r="C501" i="170"/>
  <c r="E513" i="170"/>
  <c r="T373" i="170"/>
  <c r="S373" i="170"/>
  <c r="AC373" i="170"/>
  <c r="Y373" i="170"/>
  <c r="X373" i="170"/>
  <c r="C389" i="170"/>
  <c r="E398" i="170"/>
  <c r="T390" i="170"/>
  <c r="AC390" i="170"/>
  <c r="S390" i="170"/>
  <c r="X390" i="170"/>
  <c r="Y390" i="170"/>
  <c r="T402" i="170"/>
  <c r="S402" i="170"/>
  <c r="AC402" i="170"/>
  <c r="X402" i="170"/>
  <c r="Y402" i="170"/>
  <c r="E401" i="170"/>
  <c r="B391" i="170"/>
  <c r="AA391" i="170" s="1"/>
  <c r="E372" i="170"/>
  <c r="B403" i="170"/>
  <c r="AA403" i="170" s="1"/>
  <c r="E389" i="170"/>
  <c r="S399" i="170"/>
  <c r="AC399" i="170"/>
  <c r="T399" i="170"/>
  <c r="Y399" i="170"/>
  <c r="X399" i="170"/>
  <c r="B291" i="170"/>
  <c r="AA291" i="170" s="1"/>
  <c r="Y278" i="170"/>
  <c r="T278" i="170"/>
  <c r="S278" i="170"/>
  <c r="AC278" i="170"/>
  <c r="X278" i="170"/>
  <c r="B279" i="170"/>
  <c r="AA279" i="170" s="1"/>
  <c r="C277" i="170"/>
  <c r="C286" i="170"/>
  <c r="E286" i="170"/>
  <c r="S287" i="170"/>
  <c r="AC287" i="170"/>
  <c r="T287" i="170"/>
  <c r="X287" i="170"/>
  <c r="Y287" i="170"/>
  <c r="C289" i="170"/>
  <c r="E277" i="170"/>
  <c r="T290" i="170"/>
  <c r="S290" i="170"/>
  <c r="AC290" i="170"/>
  <c r="Y290" i="170"/>
  <c r="X290" i="170"/>
  <c r="X79" i="170"/>
  <c r="Y79" i="170"/>
  <c r="E78" i="170"/>
  <c r="B374" i="170"/>
  <c r="AA374" i="170" s="1"/>
  <c r="C78" i="170"/>
  <c r="B83" i="170"/>
  <c r="E60" i="169"/>
  <c r="U61" i="169"/>
  <c r="Y61" i="169"/>
  <c r="Z61" i="169"/>
  <c r="W61" i="169"/>
  <c r="B80" i="170"/>
  <c r="T79" i="170"/>
  <c r="S79" i="170"/>
  <c r="I63" i="169"/>
  <c r="X62" i="169"/>
  <c r="AC62" i="169"/>
  <c r="T61" i="169"/>
  <c r="X100" i="173" a="1"/>
  <c r="AA43" i="173" a="1"/>
  <c r="J22" i="176" a="1"/>
  <c r="AA100" i="173" a="1"/>
  <c r="X44" i="173" a="1"/>
  <c r="Z42" i="173" a="1"/>
  <c r="X43" i="173" a="1"/>
  <c r="C61" i="169" l="1"/>
  <c r="X1775" i="169"/>
  <c r="W1775" i="169"/>
  <c r="U1775" i="169"/>
  <c r="Z1775" i="169"/>
  <c r="Y1775" i="169"/>
  <c r="T1775" i="169"/>
  <c r="AA1775" i="169"/>
  <c r="AC1775" i="169" s="1"/>
  <c r="AB1132" i="169"/>
  <c r="X1883" i="169"/>
  <c r="W1883" i="169"/>
  <c r="U1883" i="169"/>
  <c r="T1883" i="169"/>
  <c r="Z1883" i="169"/>
  <c r="AA1883" i="169"/>
  <c r="AC1883" i="169" s="1"/>
  <c r="Y1883" i="169"/>
  <c r="C918" i="169"/>
  <c r="AB1453" i="169"/>
  <c r="AB1774" i="169"/>
  <c r="AB918" i="169"/>
  <c r="AB1882" i="169"/>
  <c r="AB1346" i="169"/>
  <c r="AA1561" i="169"/>
  <c r="AC1561" i="169" s="1"/>
  <c r="Z1561" i="169"/>
  <c r="Y1561" i="169"/>
  <c r="X1561" i="169"/>
  <c r="W1561" i="169"/>
  <c r="U1561" i="169"/>
  <c r="T1561" i="169"/>
  <c r="W919" i="169"/>
  <c r="U919" i="169"/>
  <c r="T919" i="169"/>
  <c r="X919" i="169"/>
  <c r="AA919" i="169"/>
  <c r="AC919" i="169" s="1"/>
  <c r="Z919" i="169"/>
  <c r="Y919" i="169"/>
  <c r="Z1133" i="169"/>
  <c r="Y1133" i="169"/>
  <c r="X1133" i="169"/>
  <c r="W1133" i="169"/>
  <c r="U1133" i="169"/>
  <c r="T1133" i="169"/>
  <c r="AA1133" i="169"/>
  <c r="AC1133" i="169" s="1"/>
  <c r="AB1025" i="169"/>
  <c r="AB1239" i="169"/>
  <c r="T1668" i="169"/>
  <c r="AA1668" i="169"/>
  <c r="AC1668" i="169" s="1"/>
  <c r="Y1668" i="169"/>
  <c r="X1668" i="169"/>
  <c r="W1668" i="169"/>
  <c r="U1668" i="169"/>
  <c r="Z1668" i="169"/>
  <c r="AB1667" i="169"/>
  <c r="AB1560" i="169"/>
  <c r="U1454" i="169"/>
  <c r="T1454" i="169"/>
  <c r="AA1454" i="169"/>
  <c r="AC1454" i="169" s="1"/>
  <c r="Z1454" i="169"/>
  <c r="Y1454" i="169"/>
  <c r="X1454" i="169"/>
  <c r="W1454" i="169"/>
  <c r="AB1454" i="169" s="1"/>
  <c r="AA1240" i="169"/>
  <c r="AC1240" i="169" s="1"/>
  <c r="Z1240" i="169"/>
  <c r="Y1240" i="169"/>
  <c r="X1240" i="169"/>
  <c r="W1240" i="169"/>
  <c r="U1240" i="169"/>
  <c r="T1240" i="169"/>
  <c r="X1347" i="169"/>
  <c r="T1347" i="169"/>
  <c r="AA1347" i="169"/>
  <c r="AC1347" i="169" s="1"/>
  <c r="Z1347" i="169"/>
  <c r="Y1347" i="169"/>
  <c r="W1347" i="169"/>
  <c r="U1347" i="169"/>
  <c r="Y1026" i="169"/>
  <c r="X1026" i="169"/>
  <c r="W1026" i="169"/>
  <c r="AB1026" i="169" s="1"/>
  <c r="U1026" i="169"/>
  <c r="T1026" i="169"/>
  <c r="AA1026" i="169"/>
  <c r="AC1026" i="169" s="1"/>
  <c r="Z1026" i="169"/>
  <c r="Y705" i="169"/>
  <c r="X705" i="169"/>
  <c r="W705" i="169"/>
  <c r="U705" i="169"/>
  <c r="AA705" i="169"/>
  <c r="AC705" i="169" s="1"/>
  <c r="Z705" i="169"/>
  <c r="T705" i="169"/>
  <c r="Y598" i="169"/>
  <c r="W598" i="169"/>
  <c r="U598" i="169"/>
  <c r="T598" i="169"/>
  <c r="AA598" i="169"/>
  <c r="AC598" i="169" s="1"/>
  <c r="Z598" i="169"/>
  <c r="X598" i="169"/>
  <c r="Y491" i="169"/>
  <c r="W491" i="169"/>
  <c r="U491" i="169"/>
  <c r="T491" i="169"/>
  <c r="Z491" i="169"/>
  <c r="AA491" i="169"/>
  <c r="AC491" i="169" s="1"/>
  <c r="X491" i="169"/>
  <c r="Z812" i="169"/>
  <c r="Y812" i="169"/>
  <c r="X812" i="169"/>
  <c r="W812" i="169"/>
  <c r="AA812" i="169"/>
  <c r="AC812" i="169" s="1"/>
  <c r="T812" i="169"/>
  <c r="U812" i="169"/>
  <c r="AB811" i="169"/>
  <c r="AB490" i="169"/>
  <c r="E490" i="169" s="1"/>
  <c r="AB704" i="169"/>
  <c r="AB597" i="169"/>
  <c r="E597" i="169" s="1"/>
  <c r="X384" i="169"/>
  <c r="W384" i="169"/>
  <c r="T384" i="169"/>
  <c r="AA384" i="169"/>
  <c r="AC384" i="169" s="1"/>
  <c r="Y384" i="169"/>
  <c r="Z384" i="169"/>
  <c r="U384" i="169"/>
  <c r="X277" i="169"/>
  <c r="W277" i="169"/>
  <c r="U277" i="169"/>
  <c r="T277" i="169"/>
  <c r="AA277" i="169"/>
  <c r="AC277" i="169" s="1"/>
  <c r="Y277" i="169"/>
  <c r="Z277" i="169"/>
  <c r="AB383" i="169"/>
  <c r="C1025" i="169"/>
  <c r="C704" i="169"/>
  <c r="C1774" i="169"/>
  <c r="C1132" i="169"/>
  <c r="C1239" i="169"/>
  <c r="AB169" i="169"/>
  <c r="Z170" i="169"/>
  <c r="AA170" i="169"/>
  <c r="AC170" i="169" s="1"/>
  <c r="T170" i="169"/>
  <c r="U170" i="169"/>
  <c r="W170" i="169"/>
  <c r="X170" i="169"/>
  <c r="Y170" i="169"/>
  <c r="X44" i="173"/>
  <c r="C44" i="173" s="1"/>
  <c r="AA100" i="173"/>
  <c r="AA43" i="173"/>
  <c r="X100" i="173"/>
  <c r="C100" i="173" s="1"/>
  <c r="X43" i="173"/>
  <c r="C43" i="173" s="1"/>
  <c r="J22" i="176"/>
  <c r="AB61" i="169"/>
  <c r="C1882" i="169"/>
  <c r="C1453" i="169"/>
  <c r="C1560" i="169"/>
  <c r="C1346" i="169"/>
  <c r="B63" i="169"/>
  <c r="AA63" i="169" s="1"/>
  <c r="E1560" i="169"/>
  <c r="C597" i="169"/>
  <c r="C1667" i="169"/>
  <c r="C490" i="169"/>
  <c r="E1453" i="169"/>
  <c r="E1239" i="169"/>
  <c r="B278" i="169"/>
  <c r="AB290" i="170"/>
  <c r="AB402" i="170"/>
  <c r="AB399" i="170"/>
  <c r="AB287" i="170"/>
  <c r="AB373" i="170"/>
  <c r="AB278" i="170"/>
  <c r="AB390" i="170"/>
  <c r="Z42" i="173"/>
  <c r="E42" i="173" s="1"/>
  <c r="E1882" i="169"/>
  <c r="B813" i="169"/>
  <c r="B1455" i="169"/>
  <c r="B1241" i="169"/>
  <c r="B1669" i="169"/>
  <c r="B599" i="169"/>
  <c r="B1562" i="169"/>
  <c r="B1027" i="169"/>
  <c r="B1134" i="169"/>
  <c r="E1667" i="169"/>
  <c r="E1346" i="169"/>
  <c r="B920" i="169"/>
  <c r="B1348" i="169"/>
  <c r="B706" i="169"/>
  <c r="E704" i="169"/>
  <c r="E918" i="169"/>
  <c r="E811" i="169"/>
  <c r="B1884" i="169"/>
  <c r="B385" i="169"/>
  <c r="E1025" i="169"/>
  <c r="E1132" i="169"/>
  <c r="B492" i="169"/>
  <c r="E1774" i="169"/>
  <c r="B1776" i="169"/>
  <c r="C491" i="169"/>
  <c r="Z391" i="170"/>
  <c r="W391" i="170"/>
  <c r="Z279" i="170"/>
  <c r="W279" i="170"/>
  <c r="W374" i="170"/>
  <c r="Z374" i="170"/>
  <c r="W403" i="170"/>
  <c r="Z403" i="170"/>
  <c r="W291" i="170"/>
  <c r="Z291" i="170"/>
  <c r="B171" i="169"/>
  <c r="E588" i="170"/>
  <c r="Y589" i="170"/>
  <c r="S589" i="170"/>
  <c r="T589" i="170"/>
  <c r="AC589" i="170"/>
  <c r="X589" i="170"/>
  <c r="X81" i="170"/>
  <c r="Y81" i="170"/>
  <c r="AC81" i="170"/>
  <c r="S81" i="170"/>
  <c r="T81" i="170"/>
  <c r="C402" i="170"/>
  <c r="C373" i="170"/>
  <c r="C287" i="170"/>
  <c r="B590" i="170"/>
  <c r="C502" i="170"/>
  <c r="C588" i="170"/>
  <c r="C278" i="170"/>
  <c r="B516" i="170"/>
  <c r="E514" i="170"/>
  <c r="E502" i="170"/>
  <c r="B504" i="170"/>
  <c r="E511" i="170"/>
  <c r="E373" i="170"/>
  <c r="T503" i="170"/>
  <c r="S503" i="170"/>
  <c r="Y503" i="170"/>
  <c r="X503" i="170"/>
  <c r="AC503" i="170"/>
  <c r="C511" i="170"/>
  <c r="T515" i="170"/>
  <c r="AC515" i="170"/>
  <c r="S515" i="170"/>
  <c r="Y515" i="170"/>
  <c r="X515" i="170"/>
  <c r="AC80" i="170"/>
  <c r="AC83" i="170"/>
  <c r="C514" i="170"/>
  <c r="T403" i="170"/>
  <c r="AC403" i="170"/>
  <c r="S403" i="170"/>
  <c r="X403" i="170"/>
  <c r="Y403" i="170"/>
  <c r="B404" i="170"/>
  <c r="AA404" i="170" s="1"/>
  <c r="E402" i="170"/>
  <c r="E390" i="170"/>
  <c r="T374" i="170"/>
  <c r="S374" i="170"/>
  <c r="AC374" i="170"/>
  <c r="Y374" i="170"/>
  <c r="X374" i="170"/>
  <c r="C390" i="170"/>
  <c r="T391" i="170"/>
  <c r="S391" i="170"/>
  <c r="AC391" i="170"/>
  <c r="Y391" i="170"/>
  <c r="X391" i="170"/>
  <c r="E399" i="170"/>
  <c r="B392" i="170"/>
  <c r="AA392" i="170" s="1"/>
  <c r="C399" i="170"/>
  <c r="E287" i="170"/>
  <c r="T279" i="170"/>
  <c r="S279" i="170"/>
  <c r="AC279" i="170"/>
  <c r="Y279" i="170"/>
  <c r="X279" i="170"/>
  <c r="C290" i="170"/>
  <c r="B280" i="170"/>
  <c r="AA280" i="170" s="1"/>
  <c r="Y291" i="170"/>
  <c r="S291" i="170"/>
  <c r="AC291" i="170"/>
  <c r="T291" i="170"/>
  <c r="X291" i="170"/>
  <c r="B292" i="170"/>
  <c r="AA292" i="170" s="1"/>
  <c r="E290" i="170"/>
  <c r="E278" i="170"/>
  <c r="E79" i="170"/>
  <c r="Y80" i="170"/>
  <c r="X80" i="170"/>
  <c r="X83" i="170"/>
  <c r="Y83" i="170"/>
  <c r="B375" i="170"/>
  <c r="AA375" i="170" s="1"/>
  <c r="T83" i="170"/>
  <c r="S83" i="170"/>
  <c r="B84" i="170"/>
  <c r="C79" i="170"/>
  <c r="U62" i="169"/>
  <c r="Y62" i="169"/>
  <c r="Z62" i="169"/>
  <c r="W62" i="169"/>
  <c r="E61" i="169"/>
  <c r="B82" i="170"/>
  <c r="T80" i="170"/>
  <c r="S80" i="170"/>
  <c r="T62" i="169"/>
  <c r="C62" i="169" s="1"/>
  <c r="I64" i="169"/>
  <c r="X63" i="169"/>
  <c r="AC63" i="169"/>
  <c r="J23" i="176" a="1"/>
  <c r="Z43" i="173" a="1"/>
  <c r="Z100" i="173" a="1"/>
  <c r="K16" i="176" a="1"/>
  <c r="AA44" i="173" a="1"/>
  <c r="AB919" i="169" l="1"/>
  <c r="X1884" i="169"/>
  <c r="W1884" i="169"/>
  <c r="AB1884" i="169" s="1"/>
  <c r="U1884" i="169"/>
  <c r="T1884" i="169"/>
  <c r="Z1884" i="169"/>
  <c r="Y1884" i="169"/>
  <c r="AA1884" i="169"/>
  <c r="AC1884" i="169" s="1"/>
  <c r="AB384" i="169"/>
  <c r="X1776" i="169"/>
  <c r="W1776" i="169"/>
  <c r="AB1776" i="169" s="1"/>
  <c r="U1776" i="169"/>
  <c r="T1776" i="169"/>
  <c r="AA1776" i="169"/>
  <c r="AC1776" i="169" s="1"/>
  <c r="Y1776" i="169"/>
  <c r="Z1776" i="169"/>
  <c r="AB1561" i="169"/>
  <c r="AB1883" i="169"/>
  <c r="AB1775" i="169"/>
  <c r="E1775" i="169" s="1"/>
  <c r="AB491" i="169"/>
  <c r="AB62" i="169"/>
  <c r="Y1134" i="169"/>
  <c r="X1134" i="169"/>
  <c r="W1134" i="169"/>
  <c r="AB1134" i="169" s="1"/>
  <c r="U1134" i="169"/>
  <c r="T1134" i="169"/>
  <c r="AA1134" i="169"/>
  <c r="AC1134" i="169" s="1"/>
  <c r="Z1134" i="169"/>
  <c r="X1027" i="169"/>
  <c r="W1027" i="169"/>
  <c r="U1027" i="169"/>
  <c r="T1027" i="169"/>
  <c r="AA1027" i="169"/>
  <c r="AC1027" i="169" s="1"/>
  <c r="Z1027" i="169"/>
  <c r="Y1027" i="169"/>
  <c r="AB1347" i="169"/>
  <c r="AB1240" i="169"/>
  <c r="E1240" i="169" s="1"/>
  <c r="AB1668" i="169"/>
  <c r="E1668" i="169" s="1"/>
  <c r="Z1562" i="169"/>
  <c r="Y1562" i="169"/>
  <c r="X1562" i="169"/>
  <c r="W1562" i="169"/>
  <c r="U1562" i="169"/>
  <c r="T1562" i="169"/>
  <c r="AA1562" i="169"/>
  <c r="AC1562" i="169" s="1"/>
  <c r="AA1669" i="169"/>
  <c r="AC1669" i="169" s="1"/>
  <c r="Z1669" i="169"/>
  <c r="Y1669" i="169"/>
  <c r="X1669" i="169"/>
  <c r="W1669" i="169"/>
  <c r="U1669" i="169"/>
  <c r="T1669" i="169"/>
  <c r="W920" i="169"/>
  <c r="U920" i="169"/>
  <c r="T920" i="169"/>
  <c r="X920" i="169"/>
  <c r="AA920" i="169"/>
  <c r="AC920" i="169" s="1"/>
  <c r="Z920" i="169"/>
  <c r="Y920" i="169"/>
  <c r="X1348" i="169"/>
  <c r="T1348" i="169"/>
  <c r="AA1348" i="169"/>
  <c r="AC1348" i="169" s="1"/>
  <c r="Z1348" i="169"/>
  <c r="Y1348" i="169"/>
  <c r="W1348" i="169"/>
  <c r="U1348" i="169"/>
  <c r="AA1241" i="169"/>
  <c r="AC1241" i="169" s="1"/>
  <c r="Z1241" i="169"/>
  <c r="Y1241" i="169"/>
  <c r="X1241" i="169"/>
  <c r="W1241" i="169"/>
  <c r="U1241" i="169"/>
  <c r="T1241" i="169"/>
  <c r="AB1133" i="169"/>
  <c r="U1455" i="169"/>
  <c r="T1455" i="169"/>
  <c r="AA1455" i="169"/>
  <c r="AC1455" i="169" s="1"/>
  <c r="Z1455" i="169"/>
  <c r="Y1455" i="169"/>
  <c r="X1455" i="169"/>
  <c r="W1455" i="169"/>
  <c r="Y492" i="169"/>
  <c r="W492" i="169"/>
  <c r="U492" i="169"/>
  <c r="T492" i="169"/>
  <c r="AA492" i="169"/>
  <c r="AC492" i="169" s="1"/>
  <c r="Z492" i="169"/>
  <c r="X492" i="169"/>
  <c r="X599" i="169"/>
  <c r="U599" i="169"/>
  <c r="T599" i="169"/>
  <c r="Z599" i="169"/>
  <c r="Y599" i="169"/>
  <c r="W599" i="169"/>
  <c r="AA599" i="169"/>
  <c r="AC599" i="169" s="1"/>
  <c r="AB705" i="169"/>
  <c r="Z813" i="169"/>
  <c r="Y813" i="169"/>
  <c r="X813" i="169"/>
  <c r="W813" i="169"/>
  <c r="U813" i="169"/>
  <c r="T813" i="169"/>
  <c r="AA813" i="169"/>
  <c r="AC813" i="169" s="1"/>
  <c r="X706" i="169"/>
  <c r="W706" i="169"/>
  <c r="U706" i="169"/>
  <c r="T706" i="169"/>
  <c r="AA706" i="169"/>
  <c r="AC706" i="169" s="1"/>
  <c r="Z706" i="169"/>
  <c r="Y706" i="169"/>
  <c r="AB812" i="169"/>
  <c r="AB598" i="169"/>
  <c r="C1883" i="169"/>
  <c r="X278" i="169"/>
  <c r="W278" i="169"/>
  <c r="U278" i="169"/>
  <c r="T278" i="169"/>
  <c r="AA278" i="169"/>
  <c r="AC278" i="169" s="1"/>
  <c r="Z278" i="169"/>
  <c r="Y278" i="169"/>
  <c r="E1026" i="169"/>
  <c r="C1347" i="169"/>
  <c r="X385" i="169"/>
  <c r="W385" i="169"/>
  <c r="AA385" i="169"/>
  <c r="AC385" i="169" s="1"/>
  <c r="Z385" i="169"/>
  <c r="U385" i="169"/>
  <c r="T385" i="169"/>
  <c r="Y385" i="169"/>
  <c r="AB277" i="169"/>
  <c r="C1775" i="169"/>
  <c r="C598" i="169"/>
  <c r="C1668" i="169"/>
  <c r="C1561" i="169"/>
  <c r="C1240" i="169"/>
  <c r="Y171" i="169"/>
  <c r="Z171" i="169"/>
  <c r="AA171" i="169"/>
  <c r="AC171" i="169" s="1"/>
  <c r="T171" i="169"/>
  <c r="U171" i="169"/>
  <c r="W171" i="169"/>
  <c r="AB171" i="169" s="1"/>
  <c r="X171" i="169"/>
  <c r="AB170" i="169"/>
  <c r="J23" i="176"/>
  <c r="K16" i="176"/>
  <c r="AA44" i="173"/>
  <c r="B279" i="169"/>
  <c r="E1347" i="169"/>
  <c r="C1454" i="169"/>
  <c r="B64" i="169"/>
  <c r="AA64" i="169" s="1"/>
  <c r="C705" i="169"/>
  <c r="C1026" i="169"/>
  <c r="E491" i="169"/>
  <c r="C812" i="169"/>
  <c r="C919" i="169"/>
  <c r="C1133" i="169"/>
  <c r="AB391" i="170"/>
  <c r="AB291" i="170"/>
  <c r="AB403" i="170"/>
  <c r="E403" i="170" s="1"/>
  <c r="AB374" i="170"/>
  <c r="AB279" i="170"/>
  <c r="Z100" i="173"/>
  <c r="E100" i="173" s="1"/>
  <c r="Z43" i="173"/>
  <c r="E43" i="173" s="1"/>
  <c r="B921" i="169"/>
  <c r="B600" i="169"/>
  <c r="E705" i="169"/>
  <c r="E1133" i="169"/>
  <c r="B1028" i="169"/>
  <c r="B1242" i="169"/>
  <c r="B1777" i="169"/>
  <c r="B707" i="169"/>
  <c r="B1563" i="169"/>
  <c r="E1561" i="169"/>
  <c r="E812" i="169"/>
  <c r="B386" i="169"/>
  <c r="E598" i="169"/>
  <c r="B1456" i="169"/>
  <c r="E919" i="169"/>
  <c r="E1454" i="169"/>
  <c r="E1883" i="169"/>
  <c r="B1135" i="169"/>
  <c r="B493" i="169"/>
  <c r="B1885" i="169"/>
  <c r="B1349" i="169"/>
  <c r="B1670" i="169"/>
  <c r="B814" i="169"/>
  <c r="W375" i="170"/>
  <c r="Z375" i="170"/>
  <c r="Z280" i="170"/>
  <c r="W280" i="170"/>
  <c r="W292" i="170"/>
  <c r="Z292" i="170"/>
  <c r="W404" i="170"/>
  <c r="Z404" i="170"/>
  <c r="Z392" i="170"/>
  <c r="W392" i="170"/>
  <c r="B172" i="169"/>
  <c r="E81" i="170"/>
  <c r="E589" i="170"/>
  <c r="C81" i="170"/>
  <c r="X590" i="170"/>
  <c r="T590" i="170"/>
  <c r="AC590" i="170"/>
  <c r="S590" i="170"/>
  <c r="Y590" i="170"/>
  <c r="C515" i="170"/>
  <c r="C391" i="170"/>
  <c r="C374" i="170"/>
  <c r="C589" i="170"/>
  <c r="C503" i="170"/>
  <c r="C279" i="170"/>
  <c r="B591" i="170"/>
  <c r="AC84" i="170"/>
  <c r="AC504" i="170"/>
  <c r="T504" i="170"/>
  <c r="S504" i="170"/>
  <c r="Y504" i="170"/>
  <c r="X504" i="170"/>
  <c r="E503" i="170"/>
  <c r="B517" i="170"/>
  <c r="T516" i="170"/>
  <c r="S516" i="170"/>
  <c r="AC516" i="170"/>
  <c r="Y516" i="170"/>
  <c r="X516" i="170"/>
  <c r="AC82" i="170"/>
  <c r="E279" i="170"/>
  <c r="E515" i="170"/>
  <c r="B520" i="170"/>
  <c r="Y375" i="170"/>
  <c r="T375" i="170"/>
  <c r="S375" i="170"/>
  <c r="AC375" i="170"/>
  <c r="X375" i="170"/>
  <c r="E374" i="170"/>
  <c r="S404" i="170"/>
  <c r="AC404" i="170"/>
  <c r="Y404" i="170"/>
  <c r="X404" i="170"/>
  <c r="T404" i="170"/>
  <c r="C403" i="170"/>
  <c r="AC392" i="170"/>
  <c r="T392" i="170"/>
  <c r="S392" i="170"/>
  <c r="X392" i="170"/>
  <c r="Y392" i="170"/>
  <c r="E391" i="170"/>
  <c r="B408" i="170"/>
  <c r="AA408" i="170" s="1"/>
  <c r="B405" i="170"/>
  <c r="AA405" i="170" s="1"/>
  <c r="B293" i="170"/>
  <c r="AA293" i="170" s="1"/>
  <c r="AC280" i="170"/>
  <c r="T280" i="170"/>
  <c r="S280" i="170"/>
  <c r="X280" i="170"/>
  <c r="Y280" i="170"/>
  <c r="E291" i="170"/>
  <c r="S292" i="170"/>
  <c r="AC292" i="170"/>
  <c r="T292" i="170"/>
  <c r="X292" i="170"/>
  <c r="Y292" i="170"/>
  <c r="B296" i="170"/>
  <c r="AA296" i="170" s="1"/>
  <c r="C291" i="170"/>
  <c r="E80" i="170"/>
  <c r="E83" i="170"/>
  <c r="X82" i="170"/>
  <c r="Y82" i="170"/>
  <c r="X84" i="170"/>
  <c r="Y84" i="170"/>
  <c r="T84" i="170"/>
  <c r="S84" i="170"/>
  <c r="T82" i="170"/>
  <c r="S82" i="170"/>
  <c r="C83" i="170"/>
  <c r="B85" i="170"/>
  <c r="U63" i="169"/>
  <c r="Y63" i="169"/>
  <c r="Z63" i="169"/>
  <c r="W63" i="169"/>
  <c r="E62" i="169"/>
  <c r="C80" i="170"/>
  <c r="T63" i="169"/>
  <c r="C63" i="169" s="1"/>
  <c r="X64" i="169"/>
  <c r="I65" i="169"/>
  <c r="AC64" i="169"/>
  <c r="Z44" i="173" a="1"/>
  <c r="J24" i="176" a="1"/>
  <c r="X45" i="173" a="1"/>
  <c r="AA45" i="173" a="1"/>
  <c r="AB63" i="169" l="1"/>
  <c r="X1885" i="169"/>
  <c r="W1885" i="169"/>
  <c r="U1885" i="169"/>
  <c r="T1885" i="169"/>
  <c r="Z1885" i="169"/>
  <c r="AA1885" i="169"/>
  <c r="AC1885" i="169" s="1"/>
  <c r="Y1885" i="169"/>
  <c r="X1777" i="169"/>
  <c r="W1777" i="169"/>
  <c r="U1777" i="169"/>
  <c r="AA1777" i="169"/>
  <c r="AC1777" i="169" s="1"/>
  <c r="Z1777" i="169"/>
  <c r="Y1777" i="169"/>
  <c r="T1777" i="169"/>
  <c r="AB920" i="169"/>
  <c r="AB706" i="169"/>
  <c r="X1349" i="169"/>
  <c r="T1349" i="169"/>
  <c r="AA1349" i="169"/>
  <c r="AC1349" i="169" s="1"/>
  <c r="Z1349" i="169"/>
  <c r="Y1349" i="169"/>
  <c r="W1349" i="169"/>
  <c r="U1349" i="169"/>
  <c r="U1456" i="169"/>
  <c r="T1456" i="169"/>
  <c r="AA1456" i="169"/>
  <c r="AC1456" i="169" s="1"/>
  <c r="Z1456" i="169"/>
  <c r="Y1456" i="169"/>
  <c r="X1456" i="169"/>
  <c r="W1456" i="169"/>
  <c r="W921" i="169"/>
  <c r="U921" i="169"/>
  <c r="T921" i="169"/>
  <c r="AA921" i="169"/>
  <c r="AC921" i="169" s="1"/>
  <c r="X921" i="169"/>
  <c r="Z921" i="169"/>
  <c r="Y921" i="169"/>
  <c r="Z1242" i="169"/>
  <c r="Y1242" i="169"/>
  <c r="X1242" i="169"/>
  <c r="W1242" i="169"/>
  <c r="U1242" i="169"/>
  <c r="T1242" i="169"/>
  <c r="AA1242" i="169"/>
  <c r="AC1242" i="169" s="1"/>
  <c r="AA1670" i="169"/>
  <c r="AC1670" i="169" s="1"/>
  <c r="Z1670" i="169"/>
  <c r="Y1670" i="169"/>
  <c r="X1670" i="169"/>
  <c r="W1670" i="169"/>
  <c r="U1670" i="169"/>
  <c r="T1670" i="169"/>
  <c r="C1776" i="169"/>
  <c r="X1028" i="169"/>
  <c r="W1028" i="169"/>
  <c r="U1028" i="169"/>
  <c r="T1028" i="169"/>
  <c r="AA1028" i="169"/>
  <c r="AC1028" i="169" s="1"/>
  <c r="Z1028" i="169"/>
  <c r="Y1028" i="169"/>
  <c r="AB1669" i="169"/>
  <c r="AB1562" i="169"/>
  <c r="AB1455" i="169"/>
  <c r="AB1348" i="169"/>
  <c r="X1135" i="169"/>
  <c r="W1135" i="169"/>
  <c r="U1135" i="169"/>
  <c r="T1135" i="169"/>
  <c r="AA1135" i="169"/>
  <c r="AC1135" i="169" s="1"/>
  <c r="Z1135" i="169"/>
  <c r="Y1135" i="169"/>
  <c r="Y1563" i="169"/>
  <c r="X1563" i="169"/>
  <c r="W1563" i="169"/>
  <c r="U1563" i="169"/>
  <c r="T1563" i="169"/>
  <c r="AA1563" i="169"/>
  <c r="AC1563" i="169" s="1"/>
  <c r="Z1563" i="169"/>
  <c r="AB1241" i="169"/>
  <c r="AB1027" i="169"/>
  <c r="Y493" i="169"/>
  <c r="W493" i="169"/>
  <c r="U493" i="169"/>
  <c r="T493" i="169"/>
  <c r="Z493" i="169"/>
  <c r="AA493" i="169"/>
  <c r="AC493" i="169" s="1"/>
  <c r="X493" i="169"/>
  <c r="AB599" i="169"/>
  <c r="W707" i="169"/>
  <c r="U707" i="169"/>
  <c r="T707" i="169"/>
  <c r="Z707" i="169"/>
  <c r="AA707" i="169"/>
  <c r="AC707" i="169" s="1"/>
  <c r="Y707" i="169"/>
  <c r="X707" i="169"/>
  <c r="Z814" i="169"/>
  <c r="Y814" i="169"/>
  <c r="X814" i="169"/>
  <c r="W814" i="169"/>
  <c r="U814" i="169"/>
  <c r="AA814" i="169"/>
  <c r="AC814" i="169" s="1"/>
  <c r="T814" i="169"/>
  <c r="W600" i="169"/>
  <c r="T600" i="169"/>
  <c r="AA600" i="169"/>
  <c r="AC600" i="169" s="1"/>
  <c r="Y600" i="169"/>
  <c r="Z600" i="169"/>
  <c r="X600" i="169"/>
  <c r="U600" i="169"/>
  <c r="AB813" i="169"/>
  <c r="AB492" i="169"/>
  <c r="E492" i="169" s="1"/>
  <c r="C1348" i="169"/>
  <c r="W279" i="169"/>
  <c r="U279" i="169"/>
  <c r="T279" i="169"/>
  <c r="AA279" i="169"/>
  <c r="AC279" i="169" s="1"/>
  <c r="Z279" i="169"/>
  <c r="Y279" i="169"/>
  <c r="X279" i="169"/>
  <c r="AB385" i="169"/>
  <c r="AB278" i="169"/>
  <c r="C1134" i="169"/>
  <c r="C1562" i="169"/>
  <c r="X386" i="169"/>
  <c r="W386" i="169"/>
  <c r="T386" i="169"/>
  <c r="AA386" i="169"/>
  <c r="AC386" i="169" s="1"/>
  <c r="Y386" i="169"/>
  <c r="Z386" i="169"/>
  <c r="U386" i="169"/>
  <c r="C920" i="169"/>
  <c r="C1669" i="169"/>
  <c r="E1669" i="169"/>
  <c r="E1884" i="169"/>
  <c r="X172" i="169"/>
  <c r="Y172" i="169"/>
  <c r="Z172" i="169"/>
  <c r="AA172" i="169"/>
  <c r="AC172" i="169" s="1"/>
  <c r="T172" i="169"/>
  <c r="U172" i="169"/>
  <c r="W172" i="169"/>
  <c r="X45" i="173"/>
  <c r="C45" i="173" s="1"/>
  <c r="AA45" i="173"/>
  <c r="J24" i="176"/>
  <c r="B280" i="169"/>
  <c r="E1455" i="169"/>
  <c r="E1776" i="169"/>
  <c r="B65" i="169"/>
  <c r="AA65" i="169" s="1"/>
  <c r="AC65" i="169" s="1"/>
  <c r="E1348" i="169"/>
  <c r="C1455" i="169"/>
  <c r="C706" i="169"/>
  <c r="C599" i="169"/>
  <c r="C1241" i="169"/>
  <c r="E1027" i="169"/>
  <c r="C1027" i="169"/>
  <c r="C813" i="169"/>
  <c r="C1884" i="169"/>
  <c r="C492" i="169"/>
  <c r="AB292" i="170"/>
  <c r="E292" i="170" s="1"/>
  <c r="AB280" i="170"/>
  <c r="AB392" i="170"/>
  <c r="AB375" i="170"/>
  <c r="AB404" i="170"/>
  <c r="Z44" i="173"/>
  <c r="E44" i="173" s="1"/>
  <c r="B1671" i="169"/>
  <c r="C493" i="169"/>
  <c r="B1457" i="169"/>
  <c r="B708" i="169"/>
  <c r="B1243" i="169"/>
  <c r="E920" i="169"/>
  <c r="B601" i="169"/>
  <c r="B1350" i="169"/>
  <c r="B1136" i="169"/>
  <c r="B387" i="169"/>
  <c r="E599" i="169"/>
  <c r="C1349" i="169"/>
  <c r="E1562" i="169"/>
  <c r="B1778" i="169"/>
  <c r="B1029" i="169"/>
  <c r="B922" i="169"/>
  <c r="B1886" i="169"/>
  <c r="E813" i="169"/>
  <c r="E1134" i="169"/>
  <c r="E706" i="169"/>
  <c r="E1241" i="169"/>
  <c r="C1563" i="169"/>
  <c r="B815" i="169"/>
  <c r="B1564" i="169"/>
  <c r="B494" i="169"/>
  <c r="Z293" i="170"/>
  <c r="W293" i="170"/>
  <c r="Z405" i="170"/>
  <c r="W405" i="170"/>
  <c r="W408" i="170"/>
  <c r="AC408" i="170"/>
  <c r="Z408" i="170"/>
  <c r="Z296" i="170"/>
  <c r="W296" i="170"/>
  <c r="B173" i="169"/>
  <c r="T591" i="170"/>
  <c r="S591" i="170"/>
  <c r="AC591" i="170"/>
  <c r="X591" i="170"/>
  <c r="Y591" i="170"/>
  <c r="E590" i="170"/>
  <c r="C590" i="170"/>
  <c r="C375" i="170"/>
  <c r="C292" i="170"/>
  <c r="C504" i="170"/>
  <c r="C516" i="170"/>
  <c r="AC85" i="170"/>
  <c r="S517" i="170"/>
  <c r="AC517" i="170"/>
  <c r="Y517" i="170"/>
  <c r="T517" i="170"/>
  <c r="X517" i="170"/>
  <c r="E504" i="170"/>
  <c r="B518" i="170"/>
  <c r="B521" i="170"/>
  <c r="T520" i="170"/>
  <c r="S520" i="170"/>
  <c r="AC520" i="170"/>
  <c r="X520" i="170"/>
  <c r="Y520" i="170"/>
  <c r="E516" i="170"/>
  <c r="X405" i="170"/>
  <c r="T405" i="170"/>
  <c r="S405" i="170"/>
  <c r="Y405" i="170"/>
  <c r="AC405" i="170"/>
  <c r="E404" i="170"/>
  <c r="E392" i="170"/>
  <c r="B406" i="170"/>
  <c r="AA406" i="170" s="1"/>
  <c r="T408" i="170"/>
  <c r="S408" i="170"/>
  <c r="X408" i="170"/>
  <c r="Y408" i="170"/>
  <c r="C392" i="170"/>
  <c r="E375" i="170"/>
  <c r="B409" i="170"/>
  <c r="AA409" i="170" s="1"/>
  <c r="C404" i="170"/>
  <c r="X293" i="170"/>
  <c r="T293" i="170"/>
  <c r="AC293" i="170"/>
  <c r="Y293" i="170"/>
  <c r="S293" i="170"/>
  <c r="B294" i="170"/>
  <c r="AA294" i="170" s="1"/>
  <c r="B297" i="170"/>
  <c r="AA297" i="170" s="1"/>
  <c r="E280" i="170"/>
  <c r="T296" i="170"/>
  <c r="S296" i="170"/>
  <c r="AC296" i="170"/>
  <c r="X296" i="170"/>
  <c r="Y296" i="170"/>
  <c r="C280" i="170"/>
  <c r="X85" i="170"/>
  <c r="Y85" i="170"/>
  <c r="E84" i="170"/>
  <c r="E82" i="170"/>
  <c r="C82" i="170"/>
  <c r="S85" i="170"/>
  <c r="T85" i="170"/>
  <c r="C84" i="170"/>
  <c r="B86" i="170"/>
  <c r="U64" i="169"/>
  <c r="Y64" i="169"/>
  <c r="Z64" i="169"/>
  <c r="W64" i="169"/>
  <c r="AB64" i="169" s="1"/>
  <c r="E63" i="169"/>
  <c r="I66" i="169"/>
  <c r="X65" i="169"/>
  <c r="T64" i="169"/>
  <c r="AA46" i="173" a="1"/>
  <c r="J25" i="176" a="1"/>
  <c r="Z45" i="173" a="1"/>
  <c r="X46" i="173" a="1"/>
  <c r="AB600" i="169" l="1"/>
  <c r="AB172" i="169"/>
  <c r="X1886" i="169"/>
  <c r="W1886" i="169"/>
  <c r="U1886" i="169"/>
  <c r="T1886" i="169"/>
  <c r="Z1886" i="169"/>
  <c r="Y1886" i="169"/>
  <c r="AA1886" i="169"/>
  <c r="AC1886" i="169" s="1"/>
  <c r="AB1885" i="169"/>
  <c r="AB1777" i="169"/>
  <c r="W1778" i="169"/>
  <c r="U1778" i="169"/>
  <c r="T1778" i="169"/>
  <c r="AA1778" i="169"/>
  <c r="AC1778" i="169" s="1"/>
  <c r="Z1778" i="169"/>
  <c r="Y1778" i="169"/>
  <c r="X1778" i="169"/>
  <c r="C1456" i="169"/>
  <c r="Y1243" i="169"/>
  <c r="X1243" i="169"/>
  <c r="W1243" i="169"/>
  <c r="U1243" i="169"/>
  <c r="T1243" i="169"/>
  <c r="AA1243" i="169"/>
  <c r="AC1243" i="169" s="1"/>
  <c r="Z1243" i="169"/>
  <c r="AB921" i="169"/>
  <c r="E921" i="169" s="1"/>
  <c r="U1457" i="169"/>
  <c r="T1457" i="169"/>
  <c r="AA1457" i="169"/>
  <c r="AC1457" i="169" s="1"/>
  <c r="Z1457" i="169"/>
  <c r="Y1457" i="169"/>
  <c r="X1457" i="169"/>
  <c r="W1457" i="169"/>
  <c r="AB1028" i="169"/>
  <c r="E1028" i="169" s="1"/>
  <c r="AB1456" i="169"/>
  <c r="AB1349" i="169"/>
  <c r="W922" i="169"/>
  <c r="U922" i="169"/>
  <c r="T922" i="169"/>
  <c r="X922" i="169"/>
  <c r="AA922" i="169"/>
  <c r="AC922" i="169" s="1"/>
  <c r="Z922" i="169"/>
  <c r="Y922" i="169"/>
  <c r="W1136" i="169"/>
  <c r="U1136" i="169"/>
  <c r="T1136" i="169"/>
  <c r="AA1136" i="169"/>
  <c r="AC1136" i="169" s="1"/>
  <c r="Z1136" i="169"/>
  <c r="Y1136" i="169"/>
  <c r="X1136" i="169"/>
  <c r="Z1671" i="169"/>
  <c r="Y1671" i="169"/>
  <c r="X1671" i="169"/>
  <c r="T1671" i="169"/>
  <c r="AA1671" i="169"/>
  <c r="AC1671" i="169" s="1"/>
  <c r="W1671" i="169"/>
  <c r="U1671" i="169"/>
  <c r="Y1564" i="169"/>
  <c r="X1564" i="169"/>
  <c r="W1564" i="169"/>
  <c r="U1564" i="169"/>
  <c r="T1564" i="169"/>
  <c r="AA1564" i="169"/>
  <c r="AC1564" i="169" s="1"/>
  <c r="Z1564" i="169"/>
  <c r="X1029" i="169"/>
  <c r="W1029" i="169"/>
  <c r="U1029" i="169"/>
  <c r="T1029" i="169"/>
  <c r="AA1029" i="169"/>
  <c r="AC1029" i="169" s="1"/>
  <c r="Z1029" i="169"/>
  <c r="Y1029" i="169"/>
  <c r="X1350" i="169"/>
  <c r="T1350" i="169"/>
  <c r="AA1350" i="169"/>
  <c r="AC1350" i="169" s="1"/>
  <c r="Y1350" i="169"/>
  <c r="W1350" i="169"/>
  <c r="U1350" i="169"/>
  <c r="Z1350" i="169"/>
  <c r="AB1563" i="169"/>
  <c r="AB1135" i="169"/>
  <c r="AB1670" i="169"/>
  <c r="AB1242" i="169"/>
  <c r="E1242" i="169" s="1"/>
  <c r="Z815" i="169"/>
  <c r="Y815" i="169"/>
  <c r="X815" i="169"/>
  <c r="W815" i="169"/>
  <c r="U815" i="169"/>
  <c r="T815" i="169"/>
  <c r="AA815" i="169"/>
  <c r="AC815" i="169" s="1"/>
  <c r="W708" i="169"/>
  <c r="U708" i="169"/>
  <c r="T708" i="169"/>
  <c r="AA708" i="169"/>
  <c r="AC708" i="169" s="1"/>
  <c r="Y708" i="169"/>
  <c r="Z708" i="169"/>
  <c r="X708" i="169"/>
  <c r="AB814" i="169"/>
  <c r="AB493" i="169"/>
  <c r="E493" i="169" s="1"/>
  <c r="Y494" i="169"/>
  <c r="W494" i="169"/>
  <c r="U494" i="169"/>
  <c r="T494" i="169"/>
  <c r="Z494" i="169"/>
  <c r="AA494" i="169"/>
  <c r="AC494" i="169" s="1"/>
  <c r="X494" i="169"/>
  <c r="W601" i="169"/>
  <c r="T601" i="169"/>
  <c r="AA601" i="169"/>
  <c r="AC601" i="169" s="1"/>
  <c r="Y601" i="169"/>
  <c r="U601" i="169"/>
  <c r="Z601" i="169"/>
  <c r="X601" i="169"/>
  <c r="AB707" i="169"/>
  <c r="AA46" i="173"/>
  <c r="U280" i="169"/>
  <c r="T280" i="169"/>
  <c r="AA280" i="169"/>
  <c r="AC280" i="169" s="1"/>
  <c r="Z280" i="169"/>
  <c r="Y280" i="169"/>
  <c r="X280" i="169"/>
  <c r="W280" i="169"/>
  <c r="AB386" i="169"/>
  <c r="AB279" i="169"/>
  <c r="C814" i="169"/>
  <c r="X387" i="169"/>
  <c r="W387" i="169"/>
  <c r="AA387" i="169"/>
  <c r="AC387" i="169" s="1"/>
  <c r="Z387" i="169"/>
  <c r="U387" i="169"/>
  <c r="T387" i="169"/>
  <c r="Y387" i="169"/>
  <c r="E1456" i="169"/>
  <c r="C600" i="169"/>
  <c r="C1242" i="169"/>
  <c r="C1028" i="169"/>
  <c r="W173" i="169"/>
  <c r="X173" i="169"/>
  <c r="Y173" i="169"/>
  <c r="Z173" i="169"/>
  <c r="AA173" i="169"/>
  <c r="AC173" i="169" s="1"/>
  <c r="T173" i="169"/>
  <c r="U173" i="169"/>
  <c r="X46" i="173"/>
  <c r="C46" i="173" s="1"/>
  <c r="J25" i="176"/>
  <c r="C1670" i="169"/>
  <c r="E1670" i="169"/>
  <c r="E1563" i="169"/>
  <c r="E1349" i="169"/>
  <c r="B66" i="169"/>
  <c r="AA66" i="169" s="1"/>
  <c r="AC66" i="169" s="1"/>
  <c r="C707" i="169"/>
  <c r="E707" i="169"/>
  <c r="C1777" i="169"/>
  <c r="E1885" i="169"/>
  <c r="C1885" i="169"/>
  <c r="C64" i="169"/>
  <c r="E1777" i="169"/>
  <c r="C1135" i="169"/>
  <c r="C921" i="169"/>
  <c r="B281" i="169"/>
  <c r="AB408" i="170"/>
  <c r="AB405" i="170"/>
  <c r="AB293" i="170"/>
  <c r="AB296" i="170"/>
  <c r="Z45" i="173"/>
  <c r="E45" i="173" s="1"/>
  <c r="B1565" i="169"/>
  <c r="C922" i="169"/>
  <c r="B602" i="169"/>
  <c r="E600" i="169"/>
  <c r="E814" i="169"/>
  <c r="B923" i="169"/>
  <c r="B388" i="169"/>
  <c r="B1351" i="169"/>
  <c r="B709" i="169"/>
  <c r="E1135" i="169"/>
  <c r="B1030" i="169"/>
  <c r="B1458" i="169"/>
  <c r="B816" i="169"/>
  <c r="B1887" i="169"/>
  <c r="B1244" i="169"/>
  <c r="B495" i="169"/>
  <c r="B1779" i="169"/>
  <c r="B1137" i="169"/>
  <c r="B1672" i="169"/>
  <c r="W297" i="170"/>
  <c r="Z297" i="170"/>
  <c r="Z294" i="170"/>
  <c r="W294" i="170"/>
  <c r="W409" i="170"/>
  <c r="Z409" i="170"/>
  <c r="W406" i="170"/>
  <c r="Z406" i="170"/>
  <c r="B174" i="169"/>
  <c r="E591" i="170"/>
  <c r="C520" i="170"/>
  <c r="C296" i="170"/>
  <c r="C591" i="170"/>
  <c r="B522" i="170"/>
  <c r="E296" i="170"/>
  <c r="B519" i="170"/>
  <c r="E405" i="170"/>
  <c r="Y518" i="170"/>
  <c r="X518" i="170"/>
  <c r="T518" i="170"/>
  <c r="S518" i="170"/>
  <c r="AC518" i="170"/>
  <c r="X86" i="170"/>
  <c r="AC86" i="170"/>
  <c r="E408" i="170"/>
  <c r="E520" i="170"/>
  <c r="C517" i="170"/>
  <c r="C293" i="170"/>
  <c r="B525" i="170"/>
  <c r="S521" i="170"/>
  <c r="AC521" i="170"/>
  <c r="Y521" i="170"/>
  <c r="T521" i="170"/>
  <c r="X521" i="170"/>
  <c r="E517" i="170"/>
  <c r="B413" i="170"/>
  <c r="AA413" i="170" s="1"/>
  <c r="C408" i="170"/>
  <c r="B410" i="170"/>
  <c r="AA410" i="170" s="1"/>
  <c r="S406" i="170"/>
  <c r="AC406" i="170"/>
  <c r="Y406" i="170"/>
  <c r="T406" i="170"/>
  <c r="X406" i="170"/>
  <c r="C405" i="170"/>
  <c r="B407" i="170"/>
  <c r="AA407" i="170" s="1"/>
  <c r="T409" i="170"/>
  <c r="S409" i="170"/>
  <c r="Y409" i="170"/>
  <c r="AC409" i="170"/>
  <c r="X409" i="170"/>
  <c r="X297" i="170"/>
  <c r="T297" i="170"/>
  <c r="AC297" i="170"/>
  <c r="Y297" i="170"/>
  <c r="S297" i="170"/>
  <c r="B298" i="170"/>
  <c r="AA298" i="170" s="1"/>
  <c r="B301" i="170"/>
  <c r="AA301" i="170" s="1"/>
  <c r="S294" i="170"/>
  <c r="AC294" i="170"/>
  <c r="X294" i="170"/>
  <c r="T294" i="170"/>
  <c r="Y294" i="170"/>
  <c r="E293" i="170"/>
  <c r="B295" i="170"/>
  <c r="AA295" i="170" s="1"/>
  <c r="Y86" i="170"/>
  <c r="E85" i="170"/>
  <c r="T86" i="170"/>
  <c r="S86" i="170"/>
  <c r="C85" i="170"/>
  <c r="B90" i="170"/>
  <c r="U65" i="169"/>
  <c r="Y65" i="169"/>
  <c r="Z65" i="169"/>
  <c r="W65" i="169"/>
  <c r="E64" i="169"/>
  <c r="T65" i="169"/>
  <c r="I67" i="169"/>
  <c r="X66" i="169"/>
  <c r="J26" i="176" a="1"/>
  <c r="X47" i="173" a="1"/>
  <c r="Z46" i="173" a="1"/>
  <c r="AA47" i="173" a="1"/>
  <c r="Z33" i="162" a="1"/>
  <c r="AB494" i="169" l="1"/>
  <c r="U1779" i="169"/>
  <c r="T1779" i="169"/>
  <c r="Z1779" i="169"/>
  <c r="X1779" i="169"/>
  <c r="W1779" i="169"/>
  <c r="AA1779" i="169"/>
  <c r="AC1779" i="169" s="1"/>
  <c r="Y1779" i="169"/>
  <c r="AB1778" i="169"/>
  <c r="AB1886" i="169"/>
  <c r="W1887" i="169"/>
  <c r="U1887" i="169"/>
  <c r="T1887" i="169"/>
  <c r="AA1887" i="169"/>
  <c r="AC1887" i="169" s="1"/>
  <c r="Y1887" i="169"/>
  <c r="X1887" i="169"/>
  <c r="Z1887" i="169"/>
  <c r="AB601" i="169"/>
  <c r="AB708" i="169"/>
  <c r="AB1029" i="169"/>
  <c r="AB280" i="169"/>
  <c r="W1137" i="169"/>
  <c r="AB1137" i="169" s="1"/>
  <c r="U1137" i="169"/>
  <c r="T1137" i="169"/>
  <c r="AA1137" i="169"/>
  <c r="AC1137" i="169" s="1"/>
  <c r="Z1137" i="169"/>
  <c r="Y1137" i="169"/>
  <c r="X1137" i="169"/>
  <c r="X1030" i="169"/>
  <c r="W1030" i="169"/>
  <c r="U1030" i="169"/>
  <c r="T1030" i="169"/>
  <c r="AA1030" i="169"/>
  <c r="AC1030" i="169" s="1"/>
  <c r="Z1030" i="169"/>
  <c r="Y1030" i="169"/>
  <c r="AB1457" i="169"/>
  <c r="AB1671" i="169"/>
  <c r="E1671" i="169" s="1"/>
  <c r="U1458" i="169"/>
  <c r="T1458" i="169"/>
  <c r="AA1458" i="169"/>
  <c r="AC1458" i="169" s="1"/>
  <c r="Z1458" i="169"/>
  <c r="Y1458" i="169"/>
  <c r="X1458" i="169"/>
  <c r="W1458" i="169"/>
  <c r="AB1458" i="169" s="1"/>
  <c r="Y1565" i="169"/>
  <c r="X1565" i="169"/>
  <c r="W1565" i="169"/>
  <c r="U1565" i="169"/>
  <c r="T1565" i="169"/>
  <c r="AA1565" i="169"/>
  <c r="AC1565" i="169" s="1"/>
  <c r="Z1565" i="169"/>
  <c r="X1244" i="169"/>
  <c r="W1244" i="169"/>
  <c r="U1244" i="169"/>
  <c r="T1244" i="169"/>
  <c r="AA1244" i="169"/>
  <c r="AC1244" i="169" s="1"/>
  <c r="Z1244" i="169"/>
  <c r="Y1244" i="169"/>
  <c r="W1351" i="169"/>
  <c r="AA1351" i="169"/>
  <c r="AC1351" i="169" s="1"/>
  <c r="Z1351" i="169"/>
  <c r="T1351" i="169"/>
  <c r="Y1351" i="169"/>
  <c r="X1351" i="169"/>
  <c r="U1351" i="169"/>
  <c r="AB922" i="169"/>
  <c r="AB1243" i="169"/>
  <c r="Y1672" i="169"/>
  <c r="X1672" i="169"/>
  <c r="W1672" i="169"/>
  <c r="AA1672" i="169"/>
  <c r="AC1672" i="169" s="1"/>
  <c r="Z1672" i="169"/>
  <c r="U1672" i="169"/>
  <c r="T1672" i="169"/>
  <c r="AB1350" i="169"/>
  <c r="AB1564" i="169"/>
  <c r="AB1136" i="169"/>
  <c r="E1136" i="169" s="1"/>
  <c r="W923" i="169"/>
  <c r="U923" i="169"/>
  <c r="T923" i="169"/>
  <c r="X923" i="169"/>
  <c r="AA923" i="169"/>
  <c r="AC923" i="169" s="1"/>
  <c r="Z923" i="169"/>
  <c r="Y923" i="169"/>
  <c r="Y495" i="169"/>
  <c r="W495" i="169"/>
  <c r="U495" i="169"/>
  <c r="T495" i="169"/>
  <c r="Z495" i="169"/>
  <c r="AA495" i="169"/>
  <c r="AC495" i="169" s="1"/>
  <c r="X495" i="169"/>
  <c r="U709" i="169"/>
  <c r="T709" i="169"/>
  <c r="AA709" i="169"/>
  <c r="AC709" i="169" s="1"/>
  <c r="Z709" i="169"/>
  <c r="X709" i="169"/>
  <c r="Y709" i="169"/>
  <c r="W709" i="169"/>
  <c r="W602" i="169"/>
  <c r="T602" i="169"/>
  <c r="AA602" i="169"/>
  <c r="AC602" i="169" s="1"/>
  <c r="Y602" i="169"/>
  <c r="X602" i="169"/>
  <c r="U602" i="169"/>
  <c r="Z602" i="169"/>
  <c r="C1671" i="169"/>
  <c r="C1136" i="169"/>
  <c r="Y816" i="169"/>
  <c r="X816" i="169"/>
  <c r="W816" i="169"/>
  <c r="U816" i="169"/>
  <c r="T816" i="169"/>
  <c r="Z816" i="169"/>
  <c r="AA816" i="169"/>
  <c r="AC816" i="169" s="1"/>
  <c r="AB815" i="169"/>
  <c r="X47" i="173"/>
  <c r="C47" i="173" s="1"/>
  <c r="J26" i="176"/>
  <c r="C1886" i="169"/>
  <c r="T281" i="169"/>
  <c r="AA281" i="169"/>
  <c r="AC281" i="169" s="1"/>
  <c r="Z281" i="169"/>
  <c r="Y281" i="169"/>
  <c r="X281" i="169"/>
  <c r="W281" i="169"/>
  <c r="U281" i="169"/>
  <c r="AB387" i="169"/>
  <c r="C708" i="169"/>
  <c r="W388" i="169"/>
  <c r="U388" i="169"/>
  <c r="AA388" i="169"/>
  <c r="AC388" i="169" s="1"/>
  <c r="Z388" i="169"/>
  <c r="X388" i="169"/>
  <c r="Y388" i="169"/>
  <c r="T388" i="169"/>
  <c r="C601" i="169"/>
  <c r="C1243" i="169"/>
  <c r="C815" i="169"/>
  <c r="C494" i="169"/>
  <c r="C1778" i="169"/>
  <c r="C1457" i="169"/>
  <c r="W174" i="169"/>
  <c r="X174" i="169"/>
  <c r="Y174" i="169"/>
  <c r="Z174" i="169"/>
  <c r="AA174" i="169"/>
  <c r="AC174" i="169" s="1"/>
  <c r="T174" i="169"/>
  <c r="U174" i="169"/>
  <c r="AB173" i="169"/>
  <c r="AA47" i="173"/>
  <c r="E1029" i="169"/>
  <c r="B282" i="169"/>
  <c r="B67" i="169"/>
  <c r="AA67" i="169" s="1"/>
  <c r="AC67" i="169" s="1"/>
  <c r="E1457" i="169"/>
  <c r="C1029" i="169"/>
  <c r="E1778" i="169"/>
  <c r="E1564" i="169"/>
  <c r="C65" i="169"/>
  <c r="AB65" i="169"/>
  <c r="E65" i="169" s="1"/>
  <c r="E922" i="169"/>
  <c r="E494" i="169"/>
  <c r="E815" i="169"/>
  <c r="C1564" i="169"/>
  <c r="C1350" i="169"/>
  <c r="AB297" i="170"/>
  <c r="AB406" i="170"/>
  <c r="AB409" i="170"/>
  <c r="AB294" i="170"/>
  <c r="Z46" i="173"/>
  <c r="E46" i="173" s="1"/>
  <c r="B1031" i="169"/>
  <c r="B1352" i="169"/>
  <c r="B1888" i="169"/>
  <c r="E1886" i="169"/>
  <c r="B496" i="169"/>
  <c r="B817" i="169"/>
  <c r="B389" i="169"/>
  <c r="E1350" i="169"/>
  <c r="B1780" i="169"/>
  <c r="B1673" i="169"/>
  <c r="B603" i="169"/>
  <c r="B924" i="169"/>
  <c r="E1243" i="169"/>
  <c r="B1459" i="169"/>
  <c r="B1566" i="169"/>
  <c r="B1138" i="169"/>
  <c r="B1245" i="169"/>
  <c r="B710" i="169"/>
  <c r="E601" i="169"/>
  <c r="E708" i="169"/>
  <c r="Z295" i="170"/>
  <c r="W295" i="170"/>
  <c r="Z298" i="170"/>
  <c r="W298" i="170"/>
  <c r="AC410" i="170"/>
  <c r="Z410" i="170"/>
  <c r="W410" i="170"/>
  <c r="Z301" i="170"/>
  <c r="W301" i="170"/>
  <c r="W407" i="170"/>
  <c r="Z407" i="170"/>
  <c r="W413" i="170"/>
  <c r="Z413" i="170"/>
  <c r="B175" i="169"/>
  <c r="C518" i="170"/>
  <c r="C406" i="170"/>
  <c r="C297" i="170"/>
  <c r="B526" i="170"/>
  <c r="S525" i="170"/>
  <c r="AC525" i="170"/>
  <c r="Y525" i="170"/>
  <c r="T525" i="170"/>
  <c r="X525" i="170"/>
  <c r="E521" i="170"/>
  <c r="T519" i="170"/>
  <c r="S519" i="170"/>
  <c r="AC519" i="170"/>
  <c r="X519" i="170"/>
  <c r="Y519" i="170"/>
  <c r="C294" i="170"/>
  <c r="C409" i="170"/>
  <c r="E518" i="170"/>
  <c r="B523" i="170"/>
  <c r="AC90" i="170"/>
  <c r="C521" i="170"/>
  <c r="T522" i="170"/>
  <c r="S522" i="170"/>
  <c r="AC522" i="170"/>
  <c r="Y522" i="170"/>
  <c r="X522" i="170"/>
  <c r="S410" i="170"/>
  <c r="X410" i="170"/>
  <c r="T410" i="170"/>
  <c r="Y410" i="170"/>
  <c r="B411" i="170"/>
  <c r="AA411" i="170" s="1"/>
  <c r="E409" i="170"/>
  <c r="E406" i="170"/>
  <c r="T413" i="170"/>
  <c r="S413" i="170"/>
  <c r="Y413" i="170"/>
  <c r="AC413" i="170"/>
  <c r="X413" i="170"/>
  <c r="X407" i="170"/>
  <c r="T407" i="170"/>
  <c r="AC407" i="170"/>
  <c r="S407" i="170"/>
  <c r="Y407" i="170"/>
  <c r="B414" i="170"/>
  <c r="AA414" i="170" s="1"/>
  <c r="B299" i="170"/>
  <c r="AA299" i="170" s="1"/>
  <c r="X301" i="170"/>
  <c r="T301" i="170"/>
  <c r="AC301" i="170"/>
  <c r="Y301" i="170"/>
  <c r="S301" i="170"/>
  <c r="Y295" i="170"/>
  <c r="X295" i="170"/>
  <c r="S295" i="170"/>
  <c r="AC295" i="170"/>
  <c r="T295" i="170"/>
  <c r="B302" i="170"/>
  <c r="AA302" i="170" s="1"/>
  <c r="E294" i="170"/>
  <c r="S298" i="170"/>
  <c r="AC298" i="170"/>
  <c r="T298" i="170"/>
  <c r="X298" i="170"/>
  <c r="Y298" i="170"/>
  <c r="E297" i="170"/>
  <c r="C86" i="170"/>
  <c r="E86" i="170"/>
  <c r="X90" i="170"/>
  <c r="Y90" i="170"/>
  <c r="S90" i="170"/>
  <c r="T90" i="170"/>
  <c r="B91" i="170"/>
  <c r="U66" i="169"/>
  <c r="Y66" i="169"/>
  <c r="Z66" i="169"/>
  <c r="W66" i="169"/>
  <c r="I68" i="169"/>
  <c r="T66" i="169"/>
  <c r="C66" i="169" s="1"/>
  <c r="Z33" i="162"/>
  <c r="E33" i="162" s="1"/>
  <c r="X48" i="173" a="1"/>
  <c r="AA48" i="173" a="1"/>
  <c r="J27" i="176" a="1"/>
  <c r="Z47" i="173" a="1"/>
  <c r="AB495" i="169" l="1"/>
  <c r="AB923" i="169"/>
  <c r="AB1779" i="169"/>
  <c r="AB1244" i="169"/>
  <c r="U1888" i="169"/>
  <c r="T1888" i="169"/>
  <c r="AA1888" i="169"/>
  <c r="AC1888" i="169" s="1"/>
  <c r="Z1888" i="169"/>
  <c r="X1888" i="169"/>
  <c r="W1888" i="169"/>
  <c r="Y1888" i="169"/>
  <c r="AB1887" i="169"/>
  <c r="X67" i="169"/>
  <c r="T1780" i="169"/>
  <c r="AA1780" i="169"/>
  <c r="AC1780" i="169" s="1"/>
  <c r="Y1780" i="169"/>
  <c r="Z1780" i="169"/>
  <c r="X1780" i="169"/>
  <c r="W1780" i="169"/>
  <c r="U1780" i="169"/>
  <c r="W1138" i="169"/>
  <c r="U1138" i="169"/>
  <c r="T1138" i="169"/>
  <c r="AA1138" i="169"/>
  <c r="AC1138" i="169" s="1"/>
  <c r="Z1138" i="169"/>
  <c r="Y1138" i="169"/>
  <c r="X1138" i="169"/>
  <c r="U1352" i="169"/>
  <c r="AA1352" i="169"/>
  <c r="AC1352" i="169" s="1"/>
  <c r="Z1352" i="169"/>
  <c r="Y1352" i="169"/>
  <c r="X1352" i="169"/>
  <c r="W1352" i="169"/>
  <c r="T1352" i="169"/>
  <c r="W1245" i="169"/>
  <c r="U1245" i="169"/>
  <c r="T1245" i="169"/>
  <c r="AA1245" i="169"/>
  <c r="AC1245" i="169" s="1"/>
  <c r="Z1245" i="169"/>
  <c r="Y1245" i="169"/>
  <c r="X1245" i="169"/>
  <c r="Y1566" i="169"/>
  <c r="X1566" i="169"/>
  <c r="W1566" i="169"/>
  <c r="U1566" i="169"/>
  <c r="T1566" i="169"/>
  <c r="AA1566" i="169"/>
  <c r="AC1566" i="169" s="1"/>
  <c r="Z1566" i="169"/>
  <c r="X1031" i="169"/>
  <c r="W1031" i="169"/>
  <c r="U1031" i="169"/>
  <c r="T1031" i="169"/>
  <c r="AA1031" i="169"/>
  <c r="AC1031" i="169" s="1"/>
  <c r="Z1031" i="169"/>
  <c r="Y1031" i="169"/>
  <c r="AB1351" i="169"/>
  <c r="E1351" i="169" s="1"/>
  <c r="Y1673" i="169"/>
  <c r="X1673" i="169"/>
  <c r="W1673" i="169"/>
  <c r="AA1673" i="169"/>
  <c r="AC1673" i="169" s="1"/>
  <c r="Z1673" i="169"/>
  <c r="U1673" i="169"/>
  <c r="T1673" i="169"/>
  <c r="U1459" i="169"/>
  <c r="T1459" i="169"/>
  <c r="AA1459" i="169"/>
  <c r="AC1459" i="169" s="1"/>
  <c r="Z1459" i="169"/>
  <c r="Y1459" i="169"/>
  <c r="X1459" i="169"/>
  <c r="W1459" i="169"/>
  <c r="U924" i="169"/>
  <c r="T924" i="169"/>
  <c r="AA924" i="169"/>
  <c r="AC924" i="169" s="1"/>
  <c r="Z924" i="169"/>
  <c r="Y924" i="169"/>
  <c r="X924" i="169"/>
  <c r="W924" i="169"/>
  <c r="AB1565" i="169"/>
  <c r="AB1672" i="169"/>
  <c r="E1672" i="169" s="1"/>
  <c r="AB1030" i="169"/>
  <c r="AB602" i="169"/>
  <c r="AB709" i="169"/>
  <c r="U710" i="169"/>
  <c r="T710" i="169"/>
  <c r="AA710" i="169"/>
  <c r="AC710" i="169" s="1"/>
  <c r="Z710" i="169"/>
  <c r="X710" i="169"/>
  <c r="Y710" i="169"/>
  <c r="W710" i="169"/>
  <c r="X817" i="169"/>
  <c r="W817" i="169"/>
  <c r="U817" i="169"/>
  <c r="T817" i="169"/>
  <c r="AA817" i="169"/>
  <c r="AC817" i="169" s="1"/>
  <c r="Y817" i="169"/>
  <c r="Z817" i="169"/>
  <c r="W603" i="169"/>
  <c r="T603" i="169"/>
  <c r="AA603" i="169"/>
  <c r="AC603" i="169" s="1"/>
  <c r="Y603" i="169"/>
  <c r="Z603" i="169"/>
  <c r="X603" i="169"/>
  <c r="U603" i="169"/>
  <c r="Y496" i="169"/>
  <c r="W496" i="169"/>
  <c r="U496" i="169"/>
  <c r="T496" i="169"/>
  <c r="AA496" i="169"/>
  <c r="AC496" i="169" s="1"/>
  <c r="Z496" i="169"/>
  <c r="X496" i="169"/>
  <c r="AB816" i="169"/>
  <c r="E816" i="169" s="1"/>
  <c r="U389" i="169"/>
  <c r="T389" i="169"/>
  <c r="X389" i="169"/>
  <c r="W389" i="169"/>
  <c r="Z389" i="169"/>
  <c r="AA389" i="169"/>
  <c r="AC389" i="169" s="1"/>
  <c r="Y389" i="169"/>
  <c r="C1458" i="169"/>
  <c r="AA282" i="169"/>
  <c r="AC282" i="169" s="1"/>
  <c r="Z282" i="169"/>
  <c r="Y282" i="169"/>
  <c r="X282" i="169"/>
  <c r="W282" i="169"/>
  <c r="U282" i="169"/>
  <c r="T282" i="169"/>
  <c r="C1351" i="169"/>
  <c r="C1887" i="169"/>
  <c r="AB388" i="169"/>
  <c r="C1672" i="169"/>
  <c r="C1030" i="169"/>
  <c r="C1779" i="169"/>
  <c r="AB281" i="169"/>
  <c r="X48" i="173"/>
  <c r="C48" i="173" s="1"/>
  <c r="C1137" i="169"/>
  <c r="E1565" i="169"/>
  <c r="C1565" i="169"/>
  <c r="C709" i="169"/>
  <c r="C602" i="169"/>
  <c r="E1887" i="169"/>
  <c r="C923" i="169"/>
  <c r="W175" i="169"/>
  <c r="X175" i="169"/>
  <c r="Y175" i="169"/>
  <c r="Z175" i="169"/>
  <c r="AA175" i="169"/>
  <c r="AC175" i="169" s="1"/>
  <c r="U175" i="169"/>
  <c r="T175" i="169"/>
  <c r="AB174" i="169"/>
  <c r="AA48" i="173"/>
  <c r="J27" i="176"/>
  <c r="B68" i="169"/>
  <c r="AA68" i="169" s="1"/>
  <c r="AC68" i="169" s="1"/>
  <c r="E495" i="169"/>
  <c r="C816" i="169"/>
  <c r="E1779" i="169"/>
  <c r="B283" i="169"/>
  <c r="AB66" i="169"/>
  <c r="E1244" i="169"/>
  <c r="C495" i="169"/>
  <c r="E602" i="169"/>
  <c r="E1030" i="169"/>
  <c r="E923" i="169"/>
  <c r="C1244" i="169"/>
  <c r="AB301" i="170"/>
  <c r="AB410" i="170"/>
  <c r="AB413" i="170"/>
  <c r="AB298" i="170"/>
  <c r="AB407" i="170"/>
  <c r="AB295" i="170"/>
  <c r="Z47" i="173"/>
  <c r="E47" i="173" s="1"/>
  <c r="B390" i="169"/>
  <c r="C1888" i="169"/>
  <c r="B711" i="169"/>
  <c r="E1458" i="169"/>
  <c r="B925" i="169"/>
  <c r="B1889" i="169"/>
  <c r="B1567" i="169"/>
  <c r="E1137" i="169"/>
  <c r="B1353" i="169"/>
  <c r="B604" i="169"/>
  <c r="B1032" i="169"/>
  <c r="B1246" i="169"/>
  <c r="B818" i="169"/>
  <c r="B1139" i="169"/>
  <c r="B1460" i="169"/>
  <c r="B1674" i="169"/>
  <c r="B1781" i="169"/>
  <c r="B497" i="169"/>
  <c r="E709" i="169"/>
  <c r="Z302" i="170"/>
  <c r="W302" i="170"/>
  <c r="W411" i="170"/>
  <c r="Z411" i="170"/>
  <c r="Z299" i="170"/>
  <c r="W299" i="170"/>
  <c r="W414" i="170"/>
  <c r="Z414" i="170"/>
  <c r="B176" i="169"/>
  <c r="E522" i="170"/>
  <c r="C525" i="170"/>
  <c r="S523" i="170"/>
  <c r="AC523" i="170"/>
  <c r="Y523" i="170"/>
  <c r="X523" i="170"/>
  <c r="T523" i="170"/>
  <c r="E525" i="170"/>
  <c r="B524" i="170"/>
  <c r="E519" i="170"/>
  <c r="C522" i="170"/>
  <c r="C519" i="170"/>
  <c r="C410" i="170"/>
  <c r="E407" i="170"/>
  <c r="B527" i="170"/>
  <c r="AC91" i="170"/>
  <c r="C298" i="170"/>
  <c r="C295" i="170"/>
  <c r="C407" i="170"/>
  <c r="T526" i="170"/>
  <c r="S526" i="170"/>
  <c r="AC526" i="170"/>
  <c r="Y526" i="170"/>
  <c r="X526" i="170"/>
  <c r="C413" i="170"/>
  <c r="S414" i="170"/>
  <c r="AC414" i="170"/>
  <c r="T414" i="170"/>
  <c r="Y414" i="170"/>
  <c r="X414" i="170"/>
  <c r="E413" i="170"/>
  <c r="E410" i="170"/>
  <c r="B415" i="170"/>
  <c r="AA415" i="170" s="1"/>
  <c r="Y411" i="170"/>
  <c r="X411" i="170"/>
  <c r="T411" i="170"/>
  <c r="S411" i="170"/>
  <c r="AC411" i="170"/>
  <c r="B412" i="170"/>
  <c r="AA412" i="170" s="1"/>
  <c r="E301" i="170"/>
  <c r="S302" i="170"/>
  <c r="AC302" i="170"/>
  <c r="T302" i="170"/>
  <c r="X302" i="170"/>
  <c r="Y302" i="170"/>
  <c r="E298" i="170"/>
  <c r="Y299" i="170"/>
  <c r="X299" i="170"/>
  <c r="T299" i="170"/>
  <c r="AC299" i="170"/>
  <c r="S299" i="170"/>
  <c r="B303" i="170"/>
  <c r="AA303" i="170" s="1"/>
  <c r="C301" i="170"/>
  <c r="B300" i="170"/>
  <c r="AA300" i="170" s="1"/>
  <c r="E295" i="170"/>
  <c r="C90" i="170"/>
  <c r="E90" i="170"/>
  <c r="X91" i="170"/>
  <c r="Y91" i="170"/>
  <c r="T91" i="170"/>
  <c r="S91" i="170"/>
  <c r="B92" i="170"/>
  <c r="U67" i="169"/>
  <c r="Y67" i="169"/>
  <c r="Z67" i="169"/>
  <c r="W67" i="169"/>
  <c r="E66" i="169"/>
  <c r="T67" i="169"/>
  <c r="I69" i="169"/>
  <c r="AA49" i="173" a="1"/>
  <c r="Z48" i="173" a="1"/>
  <c r="Z101" i="173" a="1"/>
  <c r="AA101" i="173" a="1"/>
  <c r="Z49" i="173" a="1"/>
  <c r="J28" i="176" a="1"/>
  <c r="X49" i="173" a="1"/>
  <c r="X101" i="173" a="1"/>
  <c r="X68" i="169" l="1"/>
  <c r="AA1781" i="169"/>
  <c r="AC1781" i="169" s="1"/>
  <c r="Z1781" i="169"/>
  <c r="X1781" i="169"/>
  <c r="Y1781" i="169"/>
  <c r="W1781" i="169"/>
  <c r="AB1781" i="169" s="1"/>
  <c r="U1781" i="169"/>
  <c r="T1781" i="169"/>
  <c r="AB1566" i="169"/>
  <c r="AB389" i="169"/>
  <c r="AB1673" i="169"/>
  <c r="AB1245" i="169"/>
  <c r="AB1780" i="169"/>
  <c r="AB1888" i="169"/>
  <c r="T1889" i="169"/>
  <c r="AA1889" i="169"/>
  <c r="AC1889" i="169" s="1"/>
  <c r="Z1889" i="169"/>
  <c r="Y1889" i="169"/>
  <c r="W1889" i="169"/>
  <c r="X1889" i="169"/>
  <c r="U1889" i="169"/>
  <c r="AB1031" i="169"/>
  <c r="T1353" i="169"/>
  <c r="Z1353" i="169"/>
  <c r="Y1353" i="169"/>
  <c r="X1353" i="169"/>
  <c r="AA1353" i="169"/>
  <c r="AC1353" i="169" s="1"/>
  <c r="W1353" i="169"/>
  <c r="U1353" i="169"/>
  <c r="Y1674" i="169"/>
  <c r="X1674" i="169"/>
  <c r="W1674" i="169"/>
  <c r="Z1674" i="169"/>
  <c r="U1674" i="169"/>
  <c r="T1674" i="169"/>
  <c r="C1674" i="169" s="1"/>
  <c r="AA1674" i="169"/>
  <c r="AC1674" i="169" s="1"/>
  <c r="AB1352" i="169"/>
  <c r="T1460" i="169"/>
  <c r="AA1460" i="169"/>
  <c r="AC1460" i="169" s="1"/>
  <c r="Z1460" i="169"/>
  <c r="Y1460" i="169"/>
  <c r="X1460" i="169"/>
  <c r="W1460" i="169"/>
  <c r="U1460" i="169"/>
  <c r="Y1567" i="169"/>
  <c r="X1567" i="169"/>
  <c r="W1567" i="169"/>
  <c r="U1567" i="169"/>
  <c r="T1567" i="169"/>
  <c r="AA1567" i="169"/>
  <c r="AC1567" i="169" s="1"/>
  <c r="Z1567" i="169"/>
  <c r="W1139" i="169"/>
  <c r="U1139" i="169"/>
  <c r="T1139" i="169"/>
  <c r="AA1139" i="169"/>
  <c r="AC1139" i="169" s="1"/>
  <c r="Z1139" i="169"/>
  <c r="Y1139" i="169"/>
  <c r="X1139" i="169"/>
  <c r="W1246" i="169"/>
  <c r="U1246" i="169"/>
  <c r="T1246" i="169"/>
  <c r="AA1246" i="169"/>
  <c r="AC1246" i="169" s="1"/>
  <c r="Z1246" i="169"/>
  <c r="Y1246" i="169"/>
  <c r="X1246" i="169"/>
  <c r="T925" i="169"/>
  <c r="AA925" i="169"/>
  <c r="AC925" i="169" s="1"/>
  <c r="Z925" i="169"/>
  <c r="U925" i="169"/>
  <c r="C925" i="169" s="1"/>
  <c r="Y925" i="169"/>
  <c r="X925" i="169"/>
  <c r="W925" i="169"/>
  <c r="AB1459" i="169"/>
  <c r="X1032" i="169"/>
  <c r="W1032" i="169"/>
  <c r="U1032" i="169"/>
  <c r="T1032" i="169"/>
  <c r="AA1032" i="169"/>
  <c r="AC1032" i="169" s="1"/>
  <c r="Z1032" i="169"/>
  <c r="Y1032" i="169"/>
  <c r="AB924" i="169"/>
  <c r="AB1138" i="169"/>
  <c r="W604" i="169"/>
  <c r="T604" i="169"/>
  <c r="AA604" i="169"/>
  <c r="AC604" i="169" s="1"/>
  <c r="Y604" i="169"/>
  <c r="Z604" i="169"/>
  <c r="X604" i="169"/>
  <c r="U604" i="169"/>
  <c r="U711" i="169"/>
  <c r="T711" i="169"/>
  <c r="AA711" i="169"/>
  <c r="AC711" i="169" s="1"/>
  <c r="Z711" i="169"/>
  <c r="X711" i="169"/>
  <c r="Y711" i="169"/>
  <c r="W711" i="169"/>
  <c r="W818" i="169"/>
  <c r="U818" i="169"/>
  <c r="T818" i="169"/>
  <c r="AA818" i="169"/>
  <c r="AC818" i="169" s="1"/>
  <c r="Z818" i="169"/>
  <c r="X818" i="169"/>
  <c r="Y818" i="169"/>
  <c r="AB817" i="169"/>
  <c r="E817" i="169" s="1"/>
  <c r="X497" i="169"/>
  <c r="U497" i="169"/>
  <c r="T497" i="169"/>
  <c r="AA497" i="169"/>
  <c r="AC497" i="169" s="1"/>
  <c r="Y497" i="169"/>
  <c r="Z497" i="169"/>
  <c r="W497" i="169"/>
  <c r="C1459" i="169"/>
  <c r="AB496" i="169"/>
  <c r="AB603" i="169"/>
  <c r="E603" i="169" s="1"/>
  <c r="AB710" i="169"/>
  <c r="T390" i="169"/>
  <c r="Y390" i="169"/>
  <c r="X390" i="169"/>
  <c r="U390" i="169"/>
  <c r="AA390" i="169"/>
  <c r="AC390" i="169" s="1"/>
  <c r="Z390" i="169"/>
  <c r="W390" i="169"/>
  <c r="C1138" i="169"/>
  <c r="AB282" i="169"/>
  <c r="C817" i="169"/>
  <c r="C603" i="169"/>
  <c r="C1245" i="169"/>
  <c r="C710" i="169"/>
  <c r="C924" i="169"/>
  <c r="AA283" i="169"/>
  <c r="AC283" i="169" s="1"/>
  <c r="Z283" i="169"/>
  <c r="Y283" i="169"/>
  <c r="X283" i="169"/>
  <c r="W283" i="169"/>
  <c r="U283" i="169"/>
  <c r="T283" i="169"/>
  <c r="C1352" i="169"/>
  <c r="C1673" i="169"/>
  <c r="W176" i="169"/>
  <c r="X176" i="169"/>
  <c r="Y176" i="169"/>
  <c r="Z176" i="169"/>
  <c r="AA176" i="169"/>
  <c r="AC176" i="169" s="1"/>
  <c r="T176" i="169"/>
  <c r="U176" i="169"/>
  <c r="AB175" i="169"/>
  <c r="AA101" i="173"/>
  <c r="AA49" i="173"/>
  <c r="X101" i="173"/>
  <c r="C101" i="173" s="1"/>
  <c r="X49" i="173"/>
  <c r="C49" i="173" s="1"/>
  <c r="J28" i="176"/>
  <c r="E1780" i="169"/>
  <c r="E1673" i="169"/>
  <c r="B69" i="169"/>
  <c r="AA69" i="169" s="1"/>
  <c r="C1566" i="169"/>
  <c r="E1459" i="169"/>
  <c r="C67" i="169"/>
  <c r="AB67" i="169"/>
  <c r="E67" i="169" s="1"/>
  <c r="C1031" i="169"/>
  <c r="C496" i="169"/>
  <c r="E924" i="169"/>
  <c r="C1780" i="169"/>
  <c r="B284" i="169"/>
  <c r="AB414" i="170"/>
  <c r="E414" i="170" s="1"/>
  <c r="AB299" i="170"/>
  <c r="AB411" i="170"/>
  <c r="AB302" i="170"/>
  <c r="Z48" i="173"/>
  <c r="E48" i="173" s="1"/>
  <c r="Z101" i="173"/>
  <c r="E101" i="173" s="1"/>
  <c r="Z49" i="173"/>
  <c r="E49" i="173" s="1"/>
  <c r="B712" i="169"/>
  <c r="B498" i="169"/>
  <c r="B1675" i="169"/>
  <c r="B391" i="169"/>
  <c r="E1245" i="169"/>
  <c r="B1247" i="169"/>
  <c r="B1354" i="169"/>
  <c r="C604" i="169"/>
  <c r="B1782" i="169"/>
  <c r="B1461" i="169"/>
  <c r="E710" i="169"/>
  <c r="E496" i="169"/>
  <c r="E1352" i="169"/>
  <c r="B926" i="169"/>
  <c r="B1890" i="169"/>
  <c r="B819" i="169"/>
  <c r="E1031" i="169"/>
  <c r="B1033" i="169"/>
  <c r="B1568" i="169"/>
  <c r="E1888" i="169"/>
  <c r="B605" i="169"/>
  <c r="B1140" i="169"/>
  <c r="E1566" i="169"/>
  <c r="E1138" i="169"/>
  <c r="W415" i="170"/>
  <c r="Z415" i="170"/>
  <c r="W412" i="170"/>
  <c r="Z412" i="170"/>
  <c r="W300" i="170"/>
  <c r="Z300" i="170"/>
  <c r="Z303" i="170"/>
  <c r="W303" i="170"/>
  <c r="B177" i="169"/>
  <c r="C302" i="170"/>
  <c r="E411" i="170"/>
  <c r="E526" i="170"/>
  <c r="C299" i="170"/>
  <c r="C523" i="170"/>
  <c r="C526" i="170"/>
  <c r="AC92" i="170"/>
  <c r="E523" i="170"/>
  <c r="B528" i="170"/>
  <c r="T524" i="170"/>
  <c r="S524" i="170"/>
  <c r="AC524" i="170"/>
  <c r="X524" i="170"/>
  <c r="Y524" i="170"/>
  <c r="AC527" i="170"/>
  <c r="Y527" i="170"/>
  <c r="X527" i="170"/>
  <c r="T527" i="170"/>
  <c r="S527" i="170"/>
  <c r="B416" i="170"/>
  <c r="AA416" i="170" s="1"/>
  <c r="C411" i="170"/>
  <c r="C414" i="170"/>
  <c r="T412" i="170"/>
  <c r="S412" i="170"/>
  <c r="AC412" i="170"/>
  <c r="X412" i="170"/>
  <c r="Y412" i="170"/>
  <c r="T415" i="170"/>
  <c r="S415" i="170"/>
  <c r="AC415" i="170"/>
  <c r="X415" i="170"/>
  <c r="Y415" i="170"/>
  <c r="T300" i="170"/>
  <c r="S300" i="170"/>
  <c r="AC300" i="170"/>
  <c r="X300" i="170"/>
  <c r="Y300" i="170"/>
  <c r="E299" i="170"/>
  <c r="T303" i="170"/>
  <c r="S303" i="170"/>
  <c r="Y303" i="170"/>
  <c r="X303" i="170"/>
  <c r="AC303" i="170"/>
  <c r="E302" i="170"/>
  <c r="B304" i="170"/>
  <c r="AA304" i="170" s="1"/>
  <c r="C91" i="170"/>
  <c r="E91" i="170"/>
  <c r="X92" i="170"/>
  <c r="Y92" i="170"/>
  <c r="S92" i="170"/>
  <c r="T92" i="170"/>
  <c r="B93" i="170"/>
  <c r="U68" i="169"/>
  <c r="Y68" i="169"/>
  <c r="Z68" i="169"/>
  <c r="W68" i="169"/>
  <c r="X69" i="169"/>
  <c r="I70" i="169"/>
  <c r="AC69" i="169"/>
  <c r="T68" i="169"/>
  <c r="X102" i="173" a="1"/>
  <c r="X50" i="173" a="1"/>
  <c r="AA50" i="173" a="1"/>
  <c r="AA102" i="173" a="1"/>
  <c r="J29" i="176" a="1"/>
  <c r="K17" i="176" a="1"/>
  <c r="AA1782" i="169" l="1"/>
  <c r="AC1782" i="169" s="1"/>
  <c r="Z1782" i="169"/>
  <c r="X1782" i="169"/>
  <c r="Y1782" i="169"/>
  <c r="W1782" i="169"/>
  <c r="U1782" i="169"/>
  <c r="T1782" i="169"/>
  <c r="T1890" i="169"/>
  <c r="C1890" i="169" s="1"/>
  <c r="AA1890" i="169"/>
  <c r="AC1890" i="169" s="1"/>
  <c r="Z1890" i="169"/>
  <c r="Y1890" i="169"/>
  <c r="W1890" i="169"/>
  <c r="X1890" i="169"/>
  <c r="U1890" i="169"/>
  <c r="AB1139" i="169"/>
  <c r="AB1353" i="169"/>
  <c r="E1353" i="169" s="1"/>
  <c r="C68" i="169"/>
  <c r="AB1032" i="169"/>
  <c r="AB1246" i="169"/>
  <c r="AB1460" i="169"/>
  <c r="AB1889" i="169"/>
  <c r="C711" i="169"/>
  <c r="W1247" i="169"/>
  <c r="U1247" i="169"/>
  <c r="T1247" i="169"/>
  <c r="AA1247" i="169"/>
  <c r="AC1247" i="169" s="1"/>
  <c r="Z1247" i="169"/>
  <c r="Y1247" i="169"/>
  <c r="X1247" i="169"/>
  <c r="Y1568" i="169"/>
  <c r="X1568" i="169"/>
  <c r="W1568" i="169"/>
  <c r="U1568" i="169"/>
  <c r="T1568" i="169"/>
  <c r="AA1568" i="169"/>
  <c r="AC1568" i="169" s="1"/>
  <c r="Z1568" i="169"/>
  <c r="Y1354" i="169"/>
  <c r="X1354" i="169"/>
  <c r="W1354" i="169"/>
  <c r="AA1354" i="169"/>
  <c r="AC1354" i="169" s="1"/>
  <c r="Z1354" i="169"/>
  <c r="U1354" i="169"/>
  <c r="T1354" i="169"/>
  <c r="W1033" i="169"/>
  <c r="U1033" i="169"/>
  <c r="T1033" i="169"/>
  <c r="AA1033" i="169"/>
  <c r="AC1033" i="169" s="1"/>
  <c r="Z1033" i="169"/>
  <c r="Y1033" i="169"/>
  <c r="X1033" i="169"/>
  <c r="Y1675" i="169"/>
  <c r="X1675" i="169"/>
  <c r="W1675" i="169"/>
  <c r="U1675" i="169"/>
  <c r="T1675" i="169"/>
  <c r="Z1675" i="169"/>
  <c r="AA1675" i="169"/>
  <c r="AC1675" i="169" s="1"/>
  <c r="AB925" i="169"/>
  <c r="AB1674" i="169"/>
  <c r="AB1567" i="169"/>
  <c r="AA1461" i="169"/>
  <c r="AC1461" i="169" s="1"/>
  <c r="Z1461" i="169"/>
  <c r="Y1461" i="169"/>
  <c r="X1461" i="169"/>
  <c r="W1461" i="169"/>
  <c r="U1461" i="169"/>
  <c r="T1461" i="169"/>
  <c r="W1140" i="169"/>
  <c r="U1140" i="169"/>
  <c r="T1140" i="169"/>
  <c r="AA1140" i="169"/>
  <c r="AC1140" i="169" s="1"/>
  <c r="Z1140" i="169"/>
  <c r="Y1140" i="169"/>
  <c r="X1140" i="169"/>
  <c r="AA926" i="169"/>
  <c r="AC926" i="169" s="1"/>
  <c r="Z926" i="169"/>
  <c r="T926" i="169"/>
  <c r="Y926" i="169"/>
  <c r="X926" i="169"/>
  <c r="W926" i="169"/>
  <c r="U926" i="169"/>
  <c r="AB818" i="169"/>
  <c r="AB711" i="169"/>
  <c r="AB497" i="169"/>
  <c r="W819" i="169"/>
  <c r="U819" i="169"/>
  <c r="T819" i="169"/>
  <c r="AA819" i="169"/>
  <c r="AC819" i="169" s="1"/>
  <c r="Z819" i="169"/>
  <c r="X819" i="169"/>
  <c r="Y819" i="169"/>
  <c r="W605" i="169"/>
  <c r="T605" i="169"/>
  <c r="AA605" i="169"/>
  <c r="AC605" i="169" s="1"/>
  <c r="Z605" i="169"/>
  <c r="Y605" i="169"/>
  <c r="X605" i="169"/>
  <c r="U605" i="169"/>
  <c r="W498" i="169"/>
  <c r="T498" i="169"/>
  <c r="AA498" i="169"/>
  <c r="AC498" i="169" s="1"/>
  <c r="Z498" i="169"/>
  <c r="X498" i="169"/>
  <c r="Y498" i="169"/>
  <c r="U498" i="169"/>
  <c r="C1889" i="169"/>
  <c r="U712" i="169"/>
  <c r="T712" i="169"/>
  <c r="AA712" i="169"/>
  <c r="AC712" i="169" s="1"/>
  <c r="Z712" i="169"/>
  <c r="X712" i="169"/>
  <c r="Y712" i="169"/>
  <c r="W712" i="169"/>
  <c r="AB712" i="169" s="1"/>
  <c r="AB604" i="169"/>
  <c r="X50" i="173"/>
  <c r="C50" i="173" s="1"/>
  <c r="X102" i="173"/>
  <c r="C102" i="173" s="1"/>
  <c r="AA284" i="169"/>
  <c r="AC284" i="169" s="1"/>
  <c r="Z284" i="169"/>
  <c r="Y284" i="169"/>
  <c r="X284" i="169"/>
  <c r="W284" i="169"/>
  <c r="U284" i="169"/>
  <c r="T284" i="169"/>
  <c r="AB390" i="169"/>
  <c r="C1781" i="169"/>
  <c r="AB283" i="169"/>
  <c r="AA391" i="169"/>
  <c r="AC391" i="169" s="1"/>
  <c r="Z391" i="169"/>
  <c r="Y391" i="169"/>
  <c r="W391" i="169"/>
  <c r="U391" i="169"/>
  <c r="X391" i="169"/>
  <c r="T391" i="169"/>
  <c r="C1353" i="169"/>
  <c r="C1246" i="169"/>
  <c r="C1567" i="169"/>
  <c r="C818" i="169"/>
  <c r="W177" i="169"/>
  <c r="X177" i="169"/>
  <c r="Y177" i="169"/>
  <c r="Z177" i="169"/>
  <c r="AA177" i="169"/>
  <c r="AC177" i="169" s="1"/>
  <c r="T177" i="169"/>
  <c r="U177" i="169"/>
  <c r="AB176" i="169"/>
  <c r="J29" i="176"/>
  <c r="K17" i="176"/>
  <c r="AA102" i="173"/>
  <c r="AA50" i="173"/>
  <c r="C1032" i="169"/>
  <c r="E1674" i="169"/>
  <c r="C1139" i="169"/>
  <c r="E604" i="169"/>
  <c r="C497" i="169"/>
  <c r="E1567" i="169"/>
  <c r="E1139" i="169"/>
  <c r="E1460" i="169"/>
  <c r="B285" i="169"/>
  <c r="B70" i="169"/>
  <c r="AA70" i="169" s="1"/>
  <c r="AC70" i="169" s="1"/>
  <c r="AB68" i="169"/>
  <c r="E68" i="169" s="1"/>
  <c r="C1460" i="169"/>
  <c r="E925" i="169"/>
  <c r="E1246" i="169"/>
  <c r="E1889" i="169"/>
  <c r="AB300" i="170"/>
  <c r="E300" i="170" s="1"/>
  <c r="AB412" i="170"/>
  <c r="AB415" i="170"/>
  <c r="E415" i="170" s="1"/>
  <c r="AB303" i="170"/>
  <c r="E303" i="170" s="1"/>
  <c r="C1461" i="169"/>
  <c r="B820" i="169"/>
  <c r="C712" i="169"/>
  <c r="B1569" i="169"/>
  <c r="B1783" i="169"/>
  <c r="C1354" i="169"/>
  <c r="B499" i="169"/>
  <c r="B606" i="169"/>
  <c r="B1462" i="169"/>
  <c r="B1676" i="169"/>
  <c r="E1781" i="169"/>
  <c r="B1891" i="169"/>
  <c r="B1355" i="169"/>
  <c r="E818" i="169"/>
  <c r="B927" i="169"/>
  <c r="B392" i="169"/>
  <c r="B1141" i="169"/>
  <c r="E1032" i="169"/>
  <c r="B1034" i="169"/>
  <c r="E497" i="169"/>
  <c r="B1248" i="169"/>
  <c r="E711" i="169"/>
  <c r="B713" i="169"/>
  <c r="W304" i="170"/>
  <c r="Z304" i="170"/>
  <c r="Z416" i="170"/>
  <c r="W416" i="170"/>
  <c r="B178" i="169"/>
  <c r="E524" i="170"/>
  <c r="B529" i="170"/>
  <c r="T528" i="170"/>
  <c r="S528" i="170"/>
  <c r="AC528" i="170"/>
  <c r="Y528" i="170"/>
  <c r="X528" i="170"/>
  <c r="E527" i="170"/>
  <c r="AC93" i="170"/>
  <c r="C415" i="170"/>
  <c r="C527" i="170"/>
  <c r="C303" i="170"/>
  <c r="C300" i="170"/>
  <c r="C524" i="170"/>
  <c r="C412" i="170"/>
  <c r="E412" i="170"/>
  <c r="Y416" i="170"/>
  <c r="S416" i="170"/>
  <c r="AC416" i="170"/>
  <c r="T416" i="170"/>
  <c r="X416" i="170"/>
  <c r="B417" i="170"/>
  <c r="AA417" i="170" s="1"/>
  <c r="T304" i="170"/>
  <c r="S304" i="170"/>
  <c r="AC304" i="170"/>
  <c r="Y304" i="170"/>
  <c r="X304" i="170"/>
  <c r="B305" i="170"/>
  <c r="AA305" i="170" s="1"/>
  <c r="E92" i="170"/>
  <c r="X93" i="170"/>
  <c r="Y93" i="170"/>
  <c r="C92" i="170"/>
  <c r="T93" i="170"/>
  <c r="S93" i="170"/>
  <c r="B97" i="170"/>
  <c r="U69" i="169"/>
  <c r="Y69" i="169"/>
  <c r="Z69" i="169"/>
  <c r="W69" i="169"/>
  <c r="I71" i="169"/>
  <c r="T69" i="169"/>
  <c r="X51" i="173" a="1"/>
  <c r="J30" i="176" a="1"/>
  <c r="Z102" i="173" a="1"/>
  <c r="K18" i="176" a="1"/>
  <c r="AA51" i="173" a="1"/>
  <c r="Z50" i="173" a="1"/>
  <c r="AB69" i="169" l="1"/>
  <c r="T1891" i="169"/>
  <c r="W1891" i="169"/>
  <c r="U1891" i="169"/>
  <c r="AA1891" i="169"/>
  <c r="AC1891" i="169" s="1"/>
  <c r="Y1891" i="169"/>
  <c r="Z1891" i="169"/>
  <c r="X1891" i="169"/>
  <c r="AB1675" i="169"/>
  <c r="AB1782" i="169"/>
  <c r="AA1783" i="169"/>
  <c r="AC1783" i="169" s="1"/>
  <c r="Z1783" i="169"/>
  <c r="X1783" i="169"/>
  <c r="W1783" i="169"/>
  <c r="U1783" i="169"/>
  <c r="T1783" i="169"/>
  <c r="C1783" i="169" s="1"/>
  <c r="Y1783" i="169"/>
  <c r="AB1140" i="169"/>
  <c r="AB1890" i="169"/>
  <c r="AB284" i="169"/>
  <c r="AA927" i="169"/>
  <c r="AC927" i="169" s="1"/>
  <c r="Z927" i="169"/>
  <c r="Y927" i="169"/>
  <c r="X927" i="169"/>
  <c r="W927" i="169"/>
  <c r="U927" i="169"/>
  <c r="T927" i="169"/>
  <c r="AB1033" i="169"/>
  <c r="E1033" i="169" s="1"/>
  <c r="AA1462" i="169"/>
  <c r="AC1462" i="169" s="1"/>
  <c r="Z1462" i="169"/>
  <c r="Y1462" i="169"/>
  <c r="X1462" i="169"/>
  <c r="W1462" i="169"/>
  <c r="U1462" i="169"/>
  <c r="T1462" i="169"/>
  <c r="Y1355" i="169"/>
  <c r="X1355" i="169"/>
  <c r="W1355" i="169"/>
  <c r="U1355" i="169"/>
  <c r="T1355" i="169"/>
  <c r="AA1355" i="169"/>
  <c r="AC1355" i="169" s="1"/>
  <c r="Z1355" i="169"/>
  <c r="W1248" i="169"/>
  <c r="U1248" i="169"/>
  <c r="T1248" i="169"/>
  <c r="AA1248" i="169"/>
  <c r="AC1248" i="169" s="1"/>
  <c r="Z1248" i="169"/>
  <c r="Y1248" i="169"/>
  <c r="X1248" i="169"/>
  <c r="AB1461" i="169"/>
  <c r="X1569" i="169"/>
  <c r="W1569" i="169"/>
  <c r="U1569" i="169"/>
  <c r="T1569" i="169"/>
  <c r="AA1569" i="169"/>
  <c r="AC1569" i="169" s="1"/>
  <c r="Z1569" i="169"/>
  <c r="Y1569" i="169"/>
  <c r="AB926" i="169"/>
  <c r="AB1568" i="169"/>
  <c r="W1141" i="169"/>
  <c r="U1141" i="169"/>
  <c r="T1141" i="169"/>
  <c r="AA1141" i="169"/>
  <c r="AC1141" i="169" s="1"/>
  <c r="Z1141" i="169"/>
  <c r="Y1141" i="169"/>
  <c r="X1141" i="169"/>
  <c r="U1034" i="169"/>
  <c r="T1034" i="169"/>
  <c r="AA1034" i="169"/>
  <c r="AC1034" i="169" s="1"/>
  <c r="Z1034" i="169"/>
  <c r="Y1034" i="169"/>
  <c r="X1034" i="169"/>
  <c r="W1034" i="169"/>
  <c r="Z1676" i="169"/>
  <c r="Y1676" i="169"/>
  <c r="X1676" i="169"/>
  <c r="W1676" i="169"/>
  <c r="U1676" i="169"/>
  <c r="T1676" i="169"/>
  <c r="AA1676" i="169"/>
  <c r="AC1676" i="169" s="1"/>
  <c r="AB1354" i="169"/>
  <c r="AB1247" i="169"/>
  <c r="U499" i="169"/>
  <c r="AA499" i="169"/>
  <c r="AC499" i="169" s="1"/>
  <c r="W499" i="169"/>
  <c r="Z499" i="169"/>
  <c r="Y499" i="169"/>
  <c r="X499" i="169"/>
  <c r="T499" i="169"/>
  <c r="U606" i="169"/>
  <c r="AA606" i="169"/>
  <c r="AC606" i="169" s="1"/>
  <c r="Z606" i="169"/>
  <c r="Y606" i="169"/>
  <c r="X606" i="169"/>
  <c r="W606" i="169"/>
  <c r="T606" i="169"/>
  <c r="AB819" i="169"/>
  <c r="U713" i="169"/>
  <c r="C713" i="169" s="1"/>
  <c r="T713" i="169"/>
  <c r="AA713" i="169"/>
  <c r="AC713" i="169" s="1"/>
  <c r="Z713" i="169"/>
  <c r="X713" i="169"/>
  <c r="Y713" i="169"/>
  <c r="W713" i="169"/>
  <c r="W820" i="169"/>
  <c r="U820" i="169"/>
  <c r="T820" i="169"/>
  <c r="AA820" i="169"/>
  <c r="AC820" i="169" s="1"/>
  <c r="Z820" i="169"/>
  <c r="X820" i="169"/>
  <c r="Y820" i="169"/>
  <c r="AB605" i="169"/>
  <c r="E605" i="169" s="1"/>
  <c r="AB498" i="169"/>
  <c r="E498" i="169" s="1"/>
  <c r="AA392" i="169"/>
  <c r="AC392" i="169" s="1"/>
  <c r="T392" i="169"/>
  <c r="Z392" i="169"/>
  <c r="Y392" i="169"/>
  <c r="W392" i="169"/>
  <c r="X392" i="169"/>
  <c r="U392" i="169"/>
  <c r="AA285" i="169"/>
  <c r="AC285" i="169" s="1"/>
  <c r="Z285" i="169"/>
  <c r="Y285" i="169"/>
  <c r="X285" i="169"/>
  <c r="W285" i="169"/>
  <c r="U285" i="169"/>
  <c r="T285" i="169"/>
  <c r="AB391" i="169"/>
  <c r="X51" i="173"/>
  <c r="C51" i="173" s="1"/>
  <c r="E926" i="169"/>
  <c r="C1568" i="169"/>
  <c r="C926" i="169"/>
  <c r="C498" i="169"/>
  <c r="C1140" i="169"/>
  <c r="C1782" i="169"/>
  <c r="C1033" i="169"/>
  <c r="W178" i="169"/>
  <c r="X178" i="169"/>
  <c r="Y178" i="169"/>
  <c r="Z178" i="169"/>
  <c r="AA178" i="169"/>
  <c r="AC178" i="169" s="1"/>
  <c r="T178" i="169"/>
  <c r="U178" i="169"/>
  <c r="AB177" i="169"/>
  <c r="AA51" i="173"/>
  <c r="J30" i="176"/>
  <c r="K18" i="176"/>
  <c r="B71" i="169"/>
  <c r="AA71" i="169" s="1"/>
  <c r="E1782" i="169"/>
  <c r="C69" i="169"/>
  <c r="C605" i="169"/>
  <c r="E1140" i="169"/>
  <c r="C1675" i="169"/>
  <c r="E1461" i="169"/>
  <c r="B286" i="169"/>
  <c r="E1890" i="169"/>
  <c r="X70" i="169"/>
  <c r="C819" i="169"/>
  <c r="C1247" i="169"/>
  <c r="AB304" i="170"/>
  <c r="AB416" i="170"/>
  <c r="Z102" i="173"/>
  <c r="E102" i="173" s="1"/>
  <c r="Z50" i="173"/>
  <c r="E50" i="173" s="1"/>
  <c r="B1892" i="169"/>
  <c r="B1249" i="169"/>
  <c r="B928" i="169"/>
  <c r="B1677" i="169"/>
  <c r="B500" i="169"/>
  <c r="B1570" i="169"/>
  <c r="E1675" i="169"/>
  <c r="B1463" i="169"/>
  <c r="E1354" i="169"/>
  <c r="E819" i="169"/>
  <c r="B714" i="169"/>
  <c r="B1142" i="169"/>
  <c r="B821" i="169"/>
  <c r="B1356" i="169"/>
  <c r="E1568" i="169"/>
  <c r="E712" i="169"/>
  <c r="B393" i="169"/>
  <c r="B1784" i="169"/>
  <c r="E1247" i="169"/>
  <c r="B1035" i="169"/>
  <c r="B607" i="169"/>
  <c r="Z417" i="170"/>
  <c r="W417" i="170"/>
  <c r="Z305" i="170"/>
  <c r="W305" i="170"/>
  <c r="B179" i="169"/>
  <c r="C528" i="170"/>
  <c r="AC97" i="170"/>
  <c r="T529" i="170"/>
  <c r="S529" i="170"/>
  <c r="AC529" i="170"/>
  <c r="X529" i="170"/>
  <c r="Y529" i="170"/>
  <c r="C304" i="170"/>
  <c r="E528" i="170"/>
  <c r="E416" i="170"/>
  <c r="B418" i="170"/>
  <c r="T417" i="170"/>
  <c r="S417" i="170"/>
  <c r="AC417" i="170"/>
  <c r="X417" i="170"/>
  <c r="Y417" i="170"/>
  <c r="C416" i="170"/>
  <c r="E304" i="170"/>
  <c r="B306" i="170"/>
  <c r="AA306" i="170" s="1"/>
  <c r="T305" i="170"/>
  <c r="S305" i="170"/>
  <c r="AC305" i="170"/>
  <c r="X305" i="170"/>
  <c r="Y305" i="170"/>
  <c r="E93" i="170"/>
  <c r="C93" i="170"/>
  <c r="X97" i="170"/>
  <c r="Y97" i="170"/>
  <c r="T97" i="170"/>
  <c r="S97" i="170"/>
  <c r="B98" i="170"/>
  <c r="E69" i="169"/>
  <c r="U70" i="169"/>
  <c r="Y70" i="169"/>
  <c r="Z70" i="169"/>
  <c r="W70" i="169"/>
  <c r="T70" i="169"/>
  <c r="I72" i="169"/>
  <c r="X71" i="169"/>
  <c r="AC71" i="169"/>
  <c r="AA52" i="173" a="1"/>
  <c r="AA103" i="173" a="1"/>
  <c r="Z51" i="173" a="1"/>
  <c r="X52" i="173" a="1"/>
  <c r="J31" i="176" a="1"/>
  <c r="X103" i="173" a="1"/>
  <c r="AB606" i="169" l="1"/>
  <c r="AB392" i="169"/>
  <c r="AB1783" i="169"/>
  <c r="AA1784" i="169"/>
  <c r="AC1784" i="169" s="1"/>
  <c r="Z1784" i="169"/>
  <c r="X1784" i="169"/>
  <c r="U1784" i="169"/>
  <c r="T1784" i="169"/>
  <c r="W1784" i="169"/>
  <c r="Y1784" i="169"/>
  <c r="X1892" i="169"/>
  <c r="T1892" i="169"/>
  <c r="Z1892" i="169"/>
  <c r="Y1892" i="169"/>
  <c r="W1892" i="169"/>
  <c r="U1892" i="169"/>
  <c r="AA1892" i="169"/>
  <c r="AC1892" i="169" s="1"/>
  <c r="AB1569" i="169"/>
  <c r="C1248" i="169"/>
  <c r="AB1891" i="169"/>
  <c r="AB178" i="169"/>
  <c r="AB820" i="169"/>
  <c r="AB1034" i="169"/>
  <c r="AB1462" i="169"/>
  <c r="AB927" i="169"/>
  <c r="AB1141" i="169"/>
  <c r="T1035" i="169"/>
  <c r="AA1035" i="169"/>
  <c r="AC1035" i="169" s="1"/>
  <c r="Z1035" i="169"/>
  <c r="Y1035" i="169"/>
  <c r="X1035" i="169"/>
  <c r="W1035" i="169"/>
  <c r="U1035" i="169"/>
  <c r="Y1356" i="169"/>
  <c r="X1356" i="169"/>
  <c r="W1356" i="169"/>
  <c r="T1356" i="169"/>
  <c r="AA1356" i="169"/>
  <c r="AC1356" i="169" s="1"/>
  <c r="Z1356" i="169"/>
  <c r="U1356" i="169"/>
  <c r="W1570" i="169"/>
  <c r="U1570" i="169"/>
  <c r="T1570" i="169"/>
  <c r="AA1570" i="169"/>
  <c r="AC1570" i="169" s="1"/>
  <c r="Z1570" i="169"/>
  <c r="Y1570" i="169"/>
  <c r="X1570" i="169"/>
  <c r="AB1248" i="169"/>
  <c r="U1142" i="169"/>
  <c r="T1142" i="169"/>
  <c r="AA1142" i="169"/>
  <c r="AC1142" i="169" s="1"/>
  <c r="Z1142" i="169"/>
  <c r="Y1142" i="169"/>
  <c r="X1142" i="169"/>
  <c r="W1142" i="169"/>
  <c r="Z1677" i="169"/>
  <c r="Y1677" i="169"/>
  <c r="X1677" i="169"/>
  <c r="W1677" i="169"/>
  <c r="AA1677" i="169"/>
  <c r="AC1677" i="169" s="1"/>
  <c r="U1677" i="169"/>
  <c r="T1677" i="169"/>
  <c r="AA928" i="169"/>
  <c r="AC928" i="169" s="1"/>
  <c r="Z928" i="169"/>
  <c r="Y928" i="169"/>
  <c r="X928" i="169"/>
  <c r="W928" i="169"/>
  <c r="U928" i="169"/>
  <c r="T928" i="169"/>
  <c r="W1249" i="169"/>
  <c r="U1249" i="169"/>
  <c r="T1249" i="169"/>
  <c r="AA1249" i="169"/>
  <c r="AC1249" i="169" s="1"/>
  <c r="Z1249" i="169"/>
  <c r="Y1249" i="169"/>
  <c r="X1249" i="169"/>
  <c r="AB1355" i="169"/>
  <c r="Z1463" i="169"/>
  <c r="Y1463" i="169"/>
  <c r="X1463" i="169"/>
  <c r="W1463" i="169"/>
  <c r="U1463" i="169"/>
  <c r="T1463" i="169"/>
  <c r="AA1463" i="169"/>
  <c r="AC1463" i="169" s="1"/>
  <c r="AB1676" i="169"/>
  <c r="T607" i="169"/>
  <c r="AA607" i="169"/>
  <c r="AC607" i="169" s="1"/>
  <c r="Z607" i="169"/>
  <c r="Y607" i="169"/>
  <c r="X607" i="169"/>
  <c r="W607" i="169"/>
  <c r="U607" i="169"/>
  <c r="C607" i="169" s="1"/>
  <c r="AB713" i="169"/>
  <c r="E713" i="169" s="1"/>
  <c r="U714" i="169"/>
  <c r="T714" i="169"/>
  <c r="AA714" i="169"/>
  <c r="AC714" i="169" s="1"/>
  <c r="Z714" i="169"/>
  <c r="X714" i="169"/>
  <c r="Y714" i="169"/>
  <c r="W714" i="169"/>
  <c r="AB499" i="169"/>
  <c r="E499" i="169" s="1"/>
  <c r="W821" i="169"/>
  <c r="U821" i="169"/>
  <c r="T821" i="169"/>
  <c r="C821" i="169" s="1"/>
  <c r="AA821" i="169"/>
  <c r="AC821" i="169" s="1"/>
  <c r="Z821" i="169"/>
  <c r="X821" i="169"/>
  <c r="Y821" i="169"/>
  <c r="T500" i="169"/>
  <c r="AA500" i="169"/>
  <c r="AC500" i="169" s="1"/>
  <c r="Z500" i="169"/>
  <c r="U500" i="169"/>
  <c r="Y500" i="169"/>
  <c r="X500" i="169"/>
  <c r="W500" i="169"/>
  <c r="T393" i="169"/>
  <c r="AA393" i="169"/>
  <c r="AC393" i="169" s="1"/>
  <c r="Y393" i="169"/>
  <c r="X393" i="169"/>
  <c r="U393" i="169"/>
  <c r="Z393" i="169"/>
  <c r="W393" i="169"/>
  <c r="C1676" i="169"/>
  <c r="AB285" i="169"/>
  <c r="AA286" i="169"/>
  <c r="AC286" i="169" s="1"/>
  <c r="Z286" i="169"/>
  <c r="Y286" i="169"/>
  <c r="X286" i="169"/>
  <c r="W286" i="169"/>
  <c r="U286" i="169"/>
  <c r="T286" i="169"/>
  <c r="AA103" i="173"/>
  <c r="AA52" i="173"/>
  <c r="C927" i="169"/>
  <c r="C1355" i="169"/>
  <c r="U179" i="169"/>
  <c r="W179" i="169"/>
  <c r="X179" i="169"/>
  <c r="Y179" i="169"/>
  <c r="Z179" i="169"/>
  <c r="T179" i="169"/>
  <c r="AA179" i="169"/>
  <c r="AC179" i="169" s="1"/>
  <c r="X103" i="173"/>
  <c r="C103" i="173" s="1"/>
  <c r="X52" i="173"/>
  <c r="C52" i="173" s="1"/>
  <c r="J31" i="176"/>
  <c r="C499" i="169"/>
  <c r="C1891" i="169"/>
  <c r="C606" i="169"/>
  <c r="C1034" i="169"/>
  <c r="E1248" i="169"/>
  <c r="C1462" i="169"/>
  <c r="C820" i="169"/>
  <c r="E1783" i="169"/>
  <c r="E1676" i="169"/>
  <c r="C1141" i="169"/>
  <c r="B287" i="169"/>
  <c r="E1891" i="169"/>
  <c r="E1034" i="169"/>
  <c r="E927" i="169"/>
  <c r="B72" i="169"/>
  <c r="AA72" i="169" s="1"/>
  <c r="C70" i="169"/>
  <c r="E1462" i="169"/>
  <c r="E1569" i="169"/>
  <c r="AB70" i="169"/>
  <c r="E70" i="169" s="1"/>
  <c r="C1569" i="169"/>
  <c r="AB305" i="170"/>
  <c r="AB417" i="170"/>
  <c r="Z51" i="173"/>
  <c r="E51" i="173" s="1"/>
  <c r="C417" i="170"/>
  <c r="B1785" i="169"/>
  <c r="B608" i="169"/>
  <c r="E820" i="169"/>
  <c r="B822" i="169"/>
  <c r="B501" i="169"/>
  <c r="B394" i="169"/>
  <c r="B1250" i="169"/>
  <c r="B1036" i="169"/>
  <c r="B1143" i="169"/>
  <c r="B1571" i="169"/>
  <c r="B1678" i="169"/>
  <c r="E606" i="169"/>
  <c r="E1141" i="169"/>
  <c r="B1464" i="169"/>
  <c r="B1893" i="169"/>
  <c r="B715" i="169"/>
  <c r="B1357" i="169"/>
  <c r="E1355" i="169"/>
  <c r="B929" i="169"/>
  <c r="W306" i="170"/>
  <c r="Z306" i="170"/>
  <c r="B180" i="169"/>
  <c r="C529" i="170"/>
  <c r="T418" i="170"/>
  <c r="S418" i="170"/>
  <c r="Y418" i="170"/>
  <c r="AC418" i="170"/>
  <c r="X418" i="170"/>
  <c r="AC98" i="170"/>
  <c r="E529" i="170"/>
  <c r="C305" i="170"/>
  <c r="T306" i="170"/>
  <c r="S306" i="170"/>
  <c r="AC306" i="170"/>
  <c r="Y306" i="170"/>
  <c r="X306" i="170"/>
  <c r="B419" i="170"/>
  <c r="E417" i="170"/>
  <c r="B307" i="170"/>
  <c r="AA307" i="170" s="1"/>
  <c r="E305" i="170"/>
  <c r="E97" i="170"/>
  <c r="X98" i="170"/>
  <c r="Y98" i="170"/>
  <c r="C97" i="170"/>
  <c r="S98" i="170"/>
  <c r="T98" i="170"/>
  <c r="B99" i="170"/>
  <c r="U71" i="169"/>
  <c r="Y71" i="169"/>
  <c r="Z71" i="169"/>
  <c r="W71" i="169"/>
  <c r="X72" i="169"/>
  <c r="I73" i="169"/>
  <c r="AC72" i="169"/>
  <c r="T71" i="169"/>
  <c r="K19" i="176" a="1"/>
  <c r="J32" i="176" a="1"/>
  <c r="X104" i="173" a="1"/>
  <c r="Z103" i="173" a="1"/>
  <c r="AA53" i="173" a="1"/>
  <c r="X54" i="173" a="1"/>
  <c r="Z52" i="173" a="1"/>
  <c r="X53" i="173" a="1"/>
  <c r="AB1142" i="169" l="1"/>
  <c r="AB1892" i="169"/>
  <c r="X1893" i="169"/>
  <c r="T1893" i="169"/>
  <c r="AA1893" i="169"/>
  <c r="AC1893" i="169" s="1"/>
  <c r="Z1893" i="169"/>
  <c r="W1893" i="169"/>
  <c r="Y1893" i="169"/>
  <c r="U1893" i="169"/>
  <c r="AA1785" i="169"/>
  <c r="AC1785" i="169" s="1"/>
  <c r="Z1785" i="169"/>
  <c r="X1785" i="169"/>
  <c r="T1785" i="169"/>
  <c r="Y1785" i="169"/>
  <c r="W1785" i="169"/>
  <c r="U1785" i="169"/>
  <c r="AB714" i="169"/>
  <c r="AB607" i="169"/>
  <c r="AB1463" i="169"/>
  <c r="AB1570" i="169"/>
  <c r="AB1784" i="169"/>
  <c r="Y1678" i="169"/>
  <c r="X1678" i="169"/>
  <c r="W1678" i="169"/>
  <c r="U1678" i="169"/>
  <c r="AA1678" i="169"/>
  <c r="AC1678" i="169" s="1"/>
  <c r="Z1678" i="169"/>
  <c r="T1678" i="169"/>
  <c r="AB1035" i="169"/>
  <c r="E1035" i="169" s="1"/>
  <c r="Y1357" i="169"/>
  <c r="X1357" i="169"/>
  <c r="W1357" i="169"/>
  <c r="AA1357" i="169"/>
  <c r="AC1357" i="169" s="1"/>
  <c r="Z1357" i="169"/>
  <c r="U1357" i="169"/>
  <c r="T1357" i="169"/>
  <c r="T1143" i="169"/>
  <c r="AA1143" i="169"/>
  <c r="AC1143" i="169" s="1"/>
  <c r="Z1143" i="169"/>
  <c r="Y1143" i="169"/>
  <c r="X1143" i="169"/>
  <c r="W1143" i="169"/>
  <c r="U1143" i="169"/>
  <c r="AB1249" i="169"/>
  <c r="E1249" i="169" s="1"/>
  <c r="AA929" i="169"/>
  <c r="AC929" i="169" s="1"/>
  <c r="Z929" i="169"/>
  <c r="Y929" i="169"/>
  <c r="X929" i="169"/>
  <c r="W929" i="169"/>
  <c r="U929" i="169"/>
  <c r="T929" i="169"/>
  <c r="U1571" i="169"/>
  <c r="T1571" i="169"/>
  <c r="AA1571" i="169"/>
  <c r="AC1571" i="169" s="1"/>
  <c r="Z1571" i="169"/>
  <c r="Y1571" i="169"/>
  <c r="X1571" i="169"/>
  <c r="W1571" i="169"/>
  <c r="AA1036" i="169"/>
  <c r="AC1036" i="169" s="1"/>
  <c r="Z1036" i="169"/>
  <c r="Y1036" i="169"/>
  <c r="X1036" i="169"/>
  <c r="W1036" i="169"/>
  <c r="U1036" i="169"/>
  <c r="T1036" i="169"/>
  <c r="W1250" i="169"/>
  <c r="U1250" i="169"/>
  <c r="T1250" i="169"/>
  <c r="AA1250" i="169"/>
  <c r="AC1250" i="169" s="1"/>
  <c r="Z1250" i="169"/>
  <c r="Y1250" i="169"/>
  <c r="X1250" i="169"/>
  <c r="AB1356" i="169"/>
  <c r="Z1464" i="169"/>
  <c r="Y1464" i="169"/>
  <c r="X1464" i="169"/>
  <c r="W1464" i="169"/>
  <c r="AB1464" i="169" s="1"/>
  <c r="U1464" i="169"/>
  <c r="T1464" i="169"/>
  <c r="AA1464" i="169"/>
  <c r="AC1464" i="169" s="1"/>
  <c r="AB928" i="169"/>
  <c r="AB1677" i="169"/>
  <c r="T501" i="169"/>
  <c r="AA501" i="169"/>
  <c r="AC501" i="169" s="1"/>
  <c r="Z501" i="169"/>
  <c r="Y501" i="169"/>
  <c r="U501" i="169"/>
  <c r="X501" i="169"/>
  <c r="W501" i="169"/>
  <c r="W822" i="169"/>
  <c r="U822" i="169"/>
  <c r="T822" i="169"/>
  <c r="AA822" i="169"/>
  <c r="AC822" i="169" s="1"/>
  <c r="Z822" i="169"/>
  <c r="X822" i="169"/>
  <c r="Y822" i="169"/>
  <c r="AB500" i="169"/>
  <c r="T715" i="169"/>
  <c r="AA715" i="169"/>
  <c r="AC715" i="169" s="1"/>
  <c r="Z715" i="169"/>
  <c r="Y715" i="169"/>
  <c r="W715" i="169"/>
  <c r="U715" i="169"/>
  <c r="X715" i="169"/>
  <c r="Z608" i="169"/>
  <c r="Y608" i="169"/>
  <c r="X608" i="169"/>
  <c r="W608" i="169"/>
  <c r="U608" i="169"/>
  <c r="T608" i="169"/>
  <c r="C608" i="169" s="1"/>
  <c r="AA608" i="169"/>
  <c r="AC608" i="169" s="1"/>
  <c r="AB821" i="169"/>
  <c r="AB393" i="169"/>
  <c r="C1249" i="169"/>
  <c r="AB286" i="169"/>
  <c r="T394" i="169"/>
  <c r="AA394" i="169"/>
  <c r="AC394" i="169" s="1"/>
  <c r="U394" i="169"/>
  <c r="Z394" i="169"/>
  <c r="X394" i="169"/>
  <c r="Y394" i="169"/>
  <c r="W394" i="169"/>
  <c r="AA287" i="169"/>
  <c r="AC287" i="169" s="1"/>
  <c r="Z287" i="169"/>
  <c r="Y287" i="169"/>
  <c r="X287" i="169"/>
  <c r="W287" i="169"/>
  <c r="U287" i="169"/>
  <c r="T287" i="169"/>
  <c r="C1677" i="169"/>
  <c r="E1677" i="169"/>
  <c r="J32" i="176"/>
  <c r="K19" i="176"/>
  <c r="C1035" i="169"/>
  <c r="C714" i="169"/>
  <c r="C1570" i="169"/>
  <c r="C928" i="169"/>
  <c r="C1356" i="169"/>
  <c r="C500" i="169"/>
  <c r="AB179" i="169"/>
  <c r="T180" i="169"/>
  <c r="U180" i="169"/>
  <c r="W180" i="169"/>
  <c r="X180" i="169"/>
  <c r="Y180" i="169"/>
  <c r="Z180" i="169"/>
  <c r="AA180" i="169"/>
  <c r="AC180" i="169" s="1"/>
  <c r="X104" i="173"/>
  <c r="C104" i="173" s="1"/>
  <c r="X54" i="173"/>
  <c r="C54" i="173" s="1"/>
  <c r="X53" i="173"/>
  <c r="C53" i="173" s="1"/>
  <c r="AA53" i="173"/>
  <c r="B288" i="169"/>
  <c r="C1892" i="169"/>
  <c r="C1142" i="169"/>
  <c r="E1784" i="169"/>
  <c r="C71" i="169"/>
  <c r="E1142" i="169"/>
  <c r="B73" i="169"/>
  <c r="AA73" i="169" s="1"/>
  <c r="AC73" i="169" s="1"/>
  <c r="E1892" i="169"/>
  <c r="C1463" i="169"/>
  <c r="E1356" i="169"/>
  <c r="AB71" i="169"/>
  <c r="E1463" i="169"/>
  <c r="E928" i="169"/>
  <c r="C1784" i="169"/>
  <c r="AB306" i="170"/>
  <c r="Z103" i="173"/>
  <c r="E103" i="173" s="1"/>
  <c r="Z52" i="173"/>
  <c r="E52" i="173" s="1"/>
  <c r="B716" i="169"/>
  <c r="B395" i="169"/>
  <c r="B1144" i="169"/>
  <c r="E607" i="169"/>
  <c r="B1572" i="169"/>
  <c r="B930" i="169"/>
  <c r="E500" i="169"/>
  <c r="B609" i="169"/>
  <c r="B1894" i="169"/>
  <c r="B1679" i="169"/>
  <c r="B502" i="169"/>
  <c r="E714" i="169"/>
  <c r="B1251" i="169"/>
  <c r="B1465" i="169"/>
  <c r="B1358" i="169"/>
  <c r="B1037" i="169"/>
  <c r="E1570" i="169"/>
  <c r="B823" i="169"/>
  <c r="B1786" i="169"/>
  <c r="W307" i="170"/>
  <c r="Z307" i="170"/>
  <c r="B181" i="169"/>
  <c r="C306" i="170"/>
  <c r="C418" i="170"/>
  <c r="E418" i="170"/>
  <c r="AC99" i="170"/>
  <c r="S419" i="170"/>
  <c r="AC419" i="170"/>
  <c r="T419" i="170"/>
  <c r="X419" i="170"/>
  <c r="Y419" i="170"/>
  <c r="B420" i="170"/>
  <c r="E306" i="170"/>
  <c r="Y307" i="170"/>
  <c r="X307" i="170"/>
  <c r="AC307" i="170"/>
  <c r="T307" i="170"/>
  <c r="S307" i="170"/>
  <c r="B308" i="170"/>
  <c r="AA308" i="170" s="1"/>
  <c r="E98" i="170"/>
  <c r="X99" i="170"/>
  <c r="Y99" i="170"/>
  <c r="C98" i="170"/>
  <c r="T99" i="170"/>
  <c r="S99" i="170"/>
  <c r="B100" i="170"/>
  <c r="E71" i="169"/>
  <c r="U72" i="169"/>
  <c r="Y72" i="169"/>
  <c r="Z72" i="169"/>
  <c r="W72" i="169"/>
  <c r="I74" i="169"/>
  <c r="T72" i="169"/>
  <c r="AA54" i="173" a="1"/>
  <c r="J33" i="176" a="1"/>
  <c r="Z53" i="173" a="1"/>
  <c r="AA104" i="173" a="1"/>
  <c r="AB1357" i="169" l="1"/>
  <c r="AB1678" i="169"/>
  <c r="AB287" i="169"/>
  <c r="AB1785" i="169"/>
  <c r="AB1893" i="169"/>
  <c r="AA1786" i="169"/>
  <c r="AC1786" i="169" s="1"/>
  <c r="Z1786" i="169"/>
  <c r="X1786" i="169"/>
  <c r="Y1786" i="169"/>
  <c r="W1786" i="169"/>
  <c r="T1786" i="169"/>
  <c r="U1786" i="169"/>
  <c r="X1894" i="169"/>
  <c r="T1894" i="169"/>
  <c r="Z1894" i="169"/>
  <c r="Y1894" i="169"/>
  <c r="W1894" i="169"/>
  <c r="U1894" i="169"/>
  <c r="AA1894" i="169"/>
  <c r="AC1894" i="169" s="1"/>
  <c r="AB822" i="169"/>
  <c r="AB929" i="169"/>
  <c r="Z1465" i="169"/>
  <c r="Y1465" i="169"/>
  <c r="X1465" i="169"/>
  <c r="W1465" i="169"/>
  <c r="U1465" i="169"/>
  <c r="T1465" i="169"/>
  <c r="AA1465" i="169"/>
  <c r="AC1465" i="169" s="1"/>
  <c r="AA1251" i="169"/>
  <c r="AC1251" i="169" s="1"/>
  <c r="X1251" i="169"/>
  <c r="W1251" i="169"/>
  <c r="U1251" i="169"/>
  <c r="T1251" i="169"/>
  <c r="Z1251" i="169"/>
  <c r="Y1251" i="169"/>
  <c r="AB1250" i="169"/>
  <c r="E1250" i="169" s="1"/>
  <c r="AB1571" i="169"/>
  <c r="E1571" i="169" s="1"/>
  <c r="AB1143" i="169"/>
  <c r="E1143" i="169" s="1"/>
  <c r="AA930" i="169"/>
  <c r="AC930" i="169" s="1"/>
  <c r="Z930" i="169"/>
  <c r="Y930" i="169"/>
  <c r="X930" i="169"/>
  <c r="W930" i="169"/>
  <c r="U930" i="169"/>
  <c r="T930" i="169"/>
  <c r="T1572" i="169"/>
  <c r="AA1572" i="169"/>
  <c r="AC1572" i="169" s="1"/>
  <c r="Z1572" i="169"/>
  <c r="Y1572" i="169"/>
  <c r="X1572" i="169"/>
  <c r="W1572" i="169"/>
  <c r="U1572" i="169"/>
  <c r="Y1358" i="169"/>
  <c r="X1358" i="169"/>
  <c r="W1358" i="169"/>
  <c r="AA1358" i="169"/>
  <c r="AC1358" i="169" s="1"/>
  <c r="Z1358" i="169"/>
  <c r="U1358" i="169"/>
  <c r="T1358" i="169"/>
  <c r="AB1036" i="169"/>
  <c r="E1036" i="169" s="1"/>
  <c r="AA1037" i="169"/>
  <c r="AC1037" i="169" s="1"/>
  <c r="Z1037" i="169"/>
  <c r="Y1037" i="169"/>
  <c r="X1037" i="169"/>
  <c r="W1037" i="169"/>
  <c r="U1037" i="169"/>
  <c r="T1037" i="169"/>
  <c r="X1679" i="169"/>
  <c r="W1679" i="169"/>
  <c r="AB1679" i="169" s="1"/>
  <c r="U1679" i="169"/>
  <c r="T1679" i="169"/>
  <c r="Z1679" i="169"/>
  <c r="Y1679" i="169"/>
  <c r="AA1679" i="169"/>
  <c r="AC1679" i="169" s="1"/>
  <c r="AA1144" i="169"/>
  <c r="AC1144" i="169" s="1"/>
  <c r="Z1144" i="169"/>
  <c r="Y1144" i="169"/>
  <c r="X1144" i="169"/>
  <c r="W1144" i="169"/>
  <c r="U1144" i="169"/>
  <c r="T1144" i="169"/>
  <c r="AB501" i="169"/>
  <c r="X823" i="169"/>
  <c r="W823" i="169"/>
  <c r="U823" i="169"/>
  <c r="T823" i="169"/>
  <c r="AA823" i="169"/>
  <c r="AC823" i="169" s="1"/>
  <c r="Y823" i="169"/>
  <c r="Z823" i="169"/>
  <c r="T502" i="169"/>
  <c r="AA502" i="169"/>
  <c r="AC502" i="169" s="1"/>
  <c r="Z502" i="169"/>
  <c r="Y502" i="169"/>
  <c r="X502" i="169"/>
  <c r="W502" i="169"/>
  <c r="U502" i="169"/>
  <c r="AA609" i="169"/>
  <c r="AC609" i="169" s="1"/>
  <c r="Y609" i="169"/>
  <c r="X609" i="169"/>
  <c r="W609" i="169"/>
  <c r="U609" i="169"/>
  <c r="T609" i="169"/>
  <c r="Z609" i="169"/>
  <c r="AB715" i="169"/>
  <c r="E715" i="169" s="1"/>
  <c r="AA716" i="169"/>
  <c r="AC716" i="169" s="1"/>
  <c r="Z716" i="169"/>
  <c r="Y716" i="169"/>
  <c r="X716" i="169"/>
  <c r="U716" i="169"/>
  <c r="T716" i="169"/>
  <c r="W716" i="169"/>
  <c r="AB716" i="169" s="1"/>
  <c r="AB608" i="169"/>
  <c r="E608" i="169" s="1"/>
  <c r="C1678" i="169"/>
  <c r="C1893" i="169"/>
  <c r="C1036" i="169"/>
  <c r="T395" i="169"/>
  <c r="AA395" i="169"/>
  <c r="AC395" i="169" s="1"/>
  <c r="Z395" i="169"/>
  <c r="Y395" i="169"/>
  <c r="X395" i="169"/>
  <c r="W395" i="169"/>
  <c r="U395" i="169"/>
  <c r="AA288" i="169"/>
  <c r="AC288" i="169" s="1"/>
  <c r="Z288" i="169"/>
  <c r="Y288" i="169"/>
  <c r="X288" i="169"/>
  <c r="W288" i="169"/>
  <c r="U288" i="169"/>
  <c r="T288" i="169"/>
  <c r="AB394" i="169"/>
  <c r="C929" i="169"/>
  <c r="C715" i="169"/>
  <c r="C1143" i="169"/>
  <c r="AB180" i="169"/>
  <c r="T181" i="169"/>
  <c r="U181" i="169"/>
  <c r="W181" i="169"/>
  <c r="X181" i="169"/>
  <c r="Y181" i="169"/>
  <c r="Z181" i="169"/>
  <c r="AA181" i="169"/>
  <c r="AC181" i="169" s="1"/>
  <c r="AA104" i="173"/>
  <c r="AA54" i="173"/>
  <c r="J33" i="176"/>
  <c r="E822" i="169"/>
  <c r="E1785" i="169"/>
  <c r="C1571" i="169"/>
  <c r="X73" i="169"/>
  <c r="C1464" i="169"/>
  <c r="C1357" i="169"/>
  <c r="C1250" i="169"/>
  <c r="E1678" i="169"/>
  <c r="E1893" i="169"/>
  <c r="B289" i="169"/>
  <c r="C72" i="169"/>
  <c r="B74" i="169"/>
  <c r="AA74" i="169" s="1"/>
  <c r="AC74" i="169" s="1"/>
  <c r="AB72" i="169"/>
  <c r="E72" i="169" s="1"/>
  <c r="C501" i="169"/>
  <c r="C1785" i="169"/>
  <c r="E821" i="169"/>
  <c r="E929" i="169"/>
  <c r="C822" i="169"/>
  <c r="AB307" i="170"/>
  <c r="E307" i="170" s="1"/>
  <c r="Z53" i="173"/>
  <c r="E53" i="173" s="1"/>
  <c r="B1466" i="169"/>
  <c r="B1359" i="169"/>
  <c r="B1895" i="169"/>
  <c r="B1573" i="169"/>
  <c r="B1787" i="169"/>
  <c r="E1357" i="169"/>
  <c r="B1145" i="169"/>
  <c r="B824" i="169"/>
  <c r="E1464" i="169"/>
  <c r="E501" i="169"/>
  <c r="B1252" i="169"/>
  <c r="B503" i="169"/>
  <c r="B610" i="169"/>
  <c r="B1038" i="169"/>
  <c r="B1680" i="169"/>
  <c r="B931" i="169"/>
  <c r="B396" i="169"/>
  <c r="B717" i="169"/>
  <c r="W308" i="170"/>
  <c r="Z308" i="170"/>
  <c r="B182" i="169"/>
  <c r="C419" i="170"/>
  <c r="E419" i="170"/>
  <c r="S420" i="170"/>
  <c r="AC420" i="170"/>
  <c r="Y420" i="170"/>
  <c r="T420" i="170"/>
  <c r="X420" i="170"/>
  <c r="AC100" i="170"/>
  <c r="T308" i="170"/>
  <c r="S308" i="170"/>
  <c r="AC308" i="170"/>
  <c r="Y308" i="170"/>
  <c r="X308" i="170"/>
  <c r="C307" i="170"/>
  <c r="B421" i="170"/>
  <c r="B309" i="170"/>
  <c r="AA309" i="170" s="1"/>
  <c r="E99" i="170"/>
  <c r="X100" i="170"/>
  <c r="Y100" i="170"/>
  <c r="C99" i="170"/>
  <c r="S100" i="170"/>
  <c r="T100" i="170"/>
  <c r="B104" i="170"/>
  <c r="U73" i="169"/>
  <c r="Y73" i="169"/>
  <c r="Z73" i="169"/>
  <c r="W73" i="169"/>
  <c r="T73" i="169"/>
  <c r="I75" i="169"/>
  <c r="Z104" i="173" a="1"/>
  <c r="X55" i="173" a="1"/>
  <c r="AA55" i="173" a="1"/>
  <c r="Z54" i="173" a="1"/>
  <c r="J34" i="176" a="1"/>
  <c r="K20" i="176" a="1"/>
  <c r="X1895" i="169" l="1"/>
  <c r="T1895" i="169"/>
  <c r="AA1895" i="169"/>
  <c r="AC1895" i="169" s="1"/>
  <c r="Z1895" i="169"/>
  <c r="W1895" i="169"/>
  <c r="Y1895" i="169"/>
  <c r="U1895" i="169"/>
  <c r="AB502" i="169"/>
  <c r="AB1786" i="169"/>
  <c r="X74" i="169"/>
  <c r="AA1787" i="169"/>
  <c r="AC1787" i="169" s="1"/>
  <c r="Z1787" i="169"/>
  <c r="Y1787" i="169"/>
  <c r="W1787" i="169"/>
  <c r="AB1787" i="169" s="1"/>
  <c r="X1787" i="169"/>
  <c r="U1787" i="169"/>
  <c r="T1787" i="169"/>
  <c r="AB1894" i="169"/>
  <c r="AB1572" i="169"/>
  <c r="AB930" i="169"/>
  <c r="T1252" i="169"/>
  <c r="AA1252" i="169"/>
  <c r="AC1252" i="169" s="1"/>
  <c r="Z1252" i="169"/>
  <c r="Y1252" i="169"/>
  <c r="X1252" i="169"/>
  <c r="W1252" i="169"/>
  <c r="U1252" i="169"/>
  <c r="T1573" i="169"/>
  <c r="AA1573" i="169"/>
  <c r="AC1573" i="169" s="1"/>
  <c r="Z1573" i="169"/>
  <c r="Y1573" i="169"/>
  <c r="X1573" i="169"/>
  <c r="W1573" i="169"/>
  <c r="U1573" i="169"/>
  <c r="AB1037" i="169"/>
  <c r="AB1465" i="169"/>
  <c r="AA1038" i="169"/>
  <c r="AC1038" i="169" s="1"/>
  <c r="Z1038" i="169"/>
  <c r="Y1038" i="169"/>
  <c r="X1038" i="169"/>
  <c r="W1038" i="169"/>
  <c r="U1038" i="169"/>
  <c r="T1038" i="169"/>
  <c r="AA931" i="169"/>
  <c r="AC931" i="169" s="1"/>
  <c r="Z931" i="169"/>
  <c r="Y931" i="169"/>
  <c r="X931" i="169"/>
  <c r="W931" i="169"/>
  <c r="U931" i="169"/>
  <c r="T931" i="169"/>
  <c r="Y1359" i="169"/>
  <c r="X1359" i="169"/>
  <c r="W1359" i="169"/>
  <c r="AB1359" i="169" s="1"/>
  <c r="AA1359" i="169"/>
  <c r="AC1359" i="169" s="1"/>
  <c r="Z1359" i="169"/>
  <c r="U1359" i="169"/>
  <c r="T1359" i="169"/>
  <c r="AB1144" i="169"/>
  <c r="E1144" i="169" s="1"/>
  <c r="AB1358" i="169"/>
  <c r="AB1251" i="169"/>
  <c r="W1680" i="169"/>
  <c r="U1680" i="169"/>
  <c r="T1680" i="169"/>
  <c r="Y1680" i="169"/>
  <c r="AA1680" i="169"/>
  <c r="AC1680" i="169" s="1"/>
  <c r="Z1680" i="169"/>
  <c r="X1680" i="169"/>
  <c r="AA1145" i="169"/>
  <c r="AC1145" i="169" s="1"/>
  <c r="Z1145" i="169"/>
  <c r="Y1145" i="169"/>
  <c r="X1145" i="169"/>
  <c r="W1145" i="169"/>
  <c r="U1145" i="169"/>
  <c r="T1145" i="169"/>
  <c r="Z1466" i="169"/>
  <c r="Y1466" i="169"/>
  <c r="X1466" i="169"/>
  <c r="W1466" i="169"/>
  <c r="U1466" i="169"/>
  <c r="T1466" i="169"/>
  <c r="AA1466" i="169"/>
  <c r="AC1466" i="169" s="1"/>
  <c r="AA717" i="169"/>
  <c r="AC717" i="169" s="1"/>
  <c r="Z717" i="169"/>
  <c r="Y717" i="169"/>
  <c r="X717" i="169"/>
  <c r="W717" i="169"/>
  <c r="T717" i="169"/>
  <c r="U717" i="169"/>
  <c r="T503" i="169"/>
  <c r="AA503" i="169"/>
  <c r="AC503" i="169" s="1"/>
  <c r="Z503" i="169"/>
  <c r="U503" i="169"/>
  <c r="Y503" i="169"/>
  <c r="X503" i="169"/>
  <c r="W503" i="169"/>
  <c r="C930" i="169"/>
  <c r="W824" i="169"/>
  <c r="Y824" i="169"/>
  <c r="X824" i="169"/>
  <c r="U824" i="169"/>
  <c r="T824" i="169"/>
  <c r="Z824" i="169"/>
  <c r="AA824" i="169"/>
  <c r="AC824" i="169" s="1"/>
  <c r="AB609" i="169"/>
  <c r="E609" i="169" s="1"/>
  <c r="AB823" i="169"/>
  <c r="E823" i="169" s="1"/>
  <c r="AA610" i="169"/>
  <c r="AC610" i="169" s="1"/>
  <c r="Y610" i="169"/>
  <c r="X610" i="169"/>
  <c r="W610" i="169"/>
  <c r="U610" i="169"/>
  <c r="T610" i="169"/>
  <c r="Z610" i="169"/>
  <c r="T396" i="169"/>
  <c r="AA396" i="169"/>
  <c r="AC396" i="169" s="1"/>
  <c r="X396" i="169"/>
  <c r="W396" i="169"/>
  <c r="U396" i="169"/>
  <c r="Z396" i="169"/>
  <c r="Y396" i="169"/>
  <c r="C1894" i="169"/>
  <c r="C823" i="169"/>
  <c r="AB395" i="169"/>
  <c r="Z289" i="169"/>
  <c r="Y289" i="169"/>
  <c r="X289" i="169"/>
  <c r="W289" i="169"/>
  <c r="U289" i="169"/>
  <c r="T289" i="169"/>
  <c r="AA289" i="169"/>
  <c r="AC289" i="169" s="1"/>
  <c r="C716" i="169"/>
  <c r="AB288" i="169"/>
  <c r="C1572" i="169"/>
  <c r="E1786" i="169"/>
  <c r="C609" i="169"/>
  <c r="C502" i="169"/>
  <c r="C1358" i="169"/>
  <c r="AB181" i="169"/>
  <c r="AA182" i="169"/>
  <c r="AC182" i="169" s="1"/>
  <c r="T182" i="169"/>
  <c r="U182" i="169"/>
  <c r="W182" i="169"/>
  <c r="Z182" i="169"/>
  <c r="X182" i="169"/>
  <c r="Y182" i="169"/>
  <c r="Z54" i="173"/>
  <c r="E54" i="173" s="1"/>
  <c r="Z104" i="173"/>
  <c r="E104" i="173" s="1"/>
  <c r="AA55" i="173"/>
  <c r="J34" i="176"/>
  <c r="X55" i="173"/>
  <c r="C55" i="173" s="1"/>
  <c r="K20" i="176"/>
  <c r="E1465" i="169"/>
  <c r="C1037" i="169"/>
  <c r="E930" i="169"/>
  <c r="B75" i="169"/>
  <c r="AA75" i="169" s="1"/>
  <c r="C1251" i="169"/>
  <c r="E1037" i="169"/>
  <c r="C1144" i="169"/>
  <c r="E1894" i="169"/>
  <c r="B290" i="169"/>
  <c r="C1465" i="169"/>
  <c r="C73" i="169"/>
  <c r="AB73" i="169"/>
  <c r="C1679" i="169"/>
  <c r="C1786" i="169"/>
  <c r="E1572" i="169"/>
  <c r="E1251" i="169"/>
  <c r="AB308" i="170"/>
  <c r="B1681" i="169"/>
  <c r="B504" i="169"/>
  <c r="B1574" i="169"/>
  <c r="B718" i="169"/>
  <c r="B825" i="169"/>
  <c r="E1358" i="169"/>
  <c r="B397" i="169"/>
  <c r="E716" i="169"/>
  <c r="E502" i="169"/>
  <c r="B1039" i="169"/>
  <c r="E1679" i="169"/>
  <c r="B1253" i="169"/>
  <c r="B1146" i="169"/>
  <c r="B1896" i="169"/>
  <c r="B932" i="169"/>
  <c r="B611" i="169"/>
  <c r="B1788" i="169"/>
  <c r="B1360" i="169"/>
  <c r="B1467" i="169"/>
  <c r="Z309" i="170"/>
  <c r="W309" i="170"/>
  <c r="B183" i="169"/>
  <c r="E420" i="170"/>
  <c r="AC104" i="170"/>
  <c r="C420" i="170"/>
  <c r="S421" i="170"/>
  <c r="AC421" i="170"/>
  <c r="T421" i="170"/>
  <c r="X421" i="170"/>
  <c r="Y421" i="170"/>
  <c r="T309" i="170"/>
  <c r="S309" i="170"/>
  <c r="AC309" i="170"/>
  <c r="Y309" i="170"/>
  <c r="X309" i="170"/>
  <c r="E308" i="170"/>
  <c r="B422" i="170"/>
  <c r="C308" i="170"/>
  <c r="B310" i="170"/>
  <c r="AA310" i="170" s="1"/>
  <c r="E100" i="170"/>
  <c r="X104" i="170"/>
  <c r="Y104" i="170"/>
  <c r="T104" i="170"/>
  <c r="S104" i="170"/>
  <c r="C100" i="170"/>
  <c r="B105" i="170"/>
  <c r="E73" i="169"/>
  <c r="U74" i="169"/>
  <c r="Y74" i="169"/>
  <c r="Z74" i="169"/>
  <c r="W74" i="169"/>
  <c r="T74" i="169"/>
  <c r="I76" i="169"/>
  <c r="X75" i="169"/>
  <c r="AC75" i="169"/>
  <c r="X56" i="173" a="1"/>
  <c r="Z55" i="173" a="1"/>
  <c r="AA56" i="173" a="1"/>
  <c r="J35" i="176" a="1"/>
  <c r="W1896" i="169" l="1"/>
  <c r="T1896" i="169"/>
  <c r="Y1896" i="169"/>
  <c r="X1896" i="169"/>
  <c r="U1896" i="169"/>
  <c r="AA1896" i="169"/>
  <c r="AC1896" i="169" s="1"/>
  <c r="Z1896" i="169"/>
  <c r="AB1895" i="169"/>
  <c r="AB396" i="169"/>
  <c r="AB1252" i="169"/>
  <c r="Z1788" i="169"/>
  <c r="Y1788" i="169"/>
  <c r="X1788" i="169"/>
  <c r="W1788" i="169"/>
  <c r="AB1788" i="169" s="1"/>
  <c r="U1788" i="169"/>
  <c r="AA1788" i="169"/>
  <c r="AC1788" i="169" s="1"/>
  <c r="T1788" i="169"/>
  <c r="AB824" i="169"/>
  <c r="AB1038" i="169"/>
  <c r="AB1573" i="169"/>
  <c r="AA932" i="169"/>
  <c r="AC932" i="169" s="1"/>
  <c r="Z932" i="169"/>
  <c r="Y932" i="169"/>
  <c r="X932" i="169"/>
  <c r="W932" i="169"/>
  <c r="U932" i="169"/>
  <c r="T932" i="169"/>
  <c r="C932" i="169" s="1"/>
  <c r="AB1145" i="169"/>
  <c r="E1145" i="169" s="1"/>
  <c r="AB931" i="169"/>
  <c r="AA1146" i="169"/>
  <c r="AC1146" i="169" s="1"/>
  <c r="Z1146" i="169"/>
  <c r="Y1146" i="169"/>
  <c r="X1146" i="169"/>
  <c r="W1146" i="169"/>
  <c r="U1146" i="169"/>
  <c r="T1146" i="169"/>
  <c r="T1574" i="169"/>
  <c r="AA1574" i="169"/>
  <c r="AC1574" i="169" s="1"/>
  <c r="Z1574" i="169"/>
  <c r="Y1574" i="169"/>
  <c r="X1574" i="169"/>
  <c r="W1574" i="169"/>
  <c r="U1574" i="169"/>
  <c r="AB1466" i="169"/>
  <c r="E1466" i="169" s="1"/>
  <c r="Z1467" i="169"/>
  <c r="Y1467" i="169"/>
  <c r="X1467" i="169"/>
  <c r="W1467" i="169"/>
  <c r="U1467" i="169"/>
  <c r="T1467" i="169"/>
  <c r="AA1467" i="169"/>
  <c r="AC1467" i="169" s="1"/>
  <c r="AB1680" i="169"/>
  <c r="E1680" i="169" s="1"/>
  <c r="Z1253" i="169"/>
  <c r="Y1253" i="169"/>
  <c r="W1253" i="169"/>
  <c r="U1253" i="169"/>
  <c r="T1253" i="169"/>
  <c r="AA1253" i="169"/>
  <c r="AC1253" i="169" s="1"/>
  <c r="X1253" i="169"/>
  <c r="AA1360" i="169"/>
  <c r="AC1360" i="169" s="1"/>
  <c r="X1360" i="169"/>
  <c r="W1360" i="169"/>
  <c r="U1360" i="169"/>
  <c r="Z1360" i="169"/>
  <c r="Y1360" i="169"/>
  <c r="T1360" i="169"/>
  <c r="AA1039" i="169"/>
  <c r="AC1039" i="169" s="1"/>
  <c r="Z1039" i="169"/>
  <c r="Y1039" i="169"/>
  <c r="X1039" i="169"/>
  <c r="W1039" i="169"/>
  <c r="U1039" i="169"/>
  <c r="T1039" i="169"/>
  <c r="U1681" i="169"/>
  <c r="T1681" i="169"/>
  <c r="AA1681" i="169"/>
  <c r="AC1681" i="169" s="1"/>
  <c r="X1681" i="169"/>
  <c r="Z1681" i="169"/>
  <c r="Y1681" i="169"/>
  <c r="W1681" i="169"/>
  <c r="W825" i="169"/>
  <c r="U825" i="169"/>
  <c r="T825" i="169"/>
  <c r="AA825" i="169"/>
  <c r="AC825" i="169" s="1"/>
  <c r="Z825" i="169"/>
  <c r="Y825" i="169"/>
  <c r="X825" i="169"/>
  <c r="AA611" i="169"/>
  <c r="AC611" i="169" s="1"/>
  <c r="Y611" i="169"/>
  <c r="X611" i="169"/>
  <c r="W611" i="169"/>
  <c r="U611" i="169"/>
  <c r="T611" i="169"/>
  <c r="Z611" i="169"/>
  <c r="T504" i="169"/>
  <c r="AA504" i="169"/>
  <c r="AC504" i="169" s="1"/>
  <c r="Z504" i="169"/>
  <c r="Y504" i="169"/>
  <c r="U504" i="169"/>
  <c r="X504" i="169"/>
  <c r="W504" i="169"/>
  <c r="AB503" i="169"/>
  <c r="E503" i="169" s="1"/>
  <c r="Z718" i="169"/>
  <c r="Y718" i="169"/>
  <c r="X718" i="169"/>
  <c r="W718" i="169"/>
  <c r="U718" i="169"/>
  <c r="AA718" i="169"/>
  <c r="AC718" i="169" s="1"/>
  <c r="T718" i="169"/>
  <c r="AB717" i="169"/>
  <c r="AB610" i="169"/>
  <c r="X56" i="173"/>
  <c r="C56" i="173" s="1"/>
  <c r="Y290" i="169"/>
  <c r="X290" i="169"/>
  <c r="W290" i="169"/>
  <c r="U290" i="169"/>
  <c r="T290" i="169"/>
  <c r="AA290" i="169"/>
  <c r="AC290" i="169" s="1"/>
  <c r="Z290" i="169"/>
  <c r="T397" i="169"/>
  <c r="AA397" i="169"/>
  <c r="AC397" i="169" s="1"/>
  <c r="Z397" i="169"/>
  <c r="Y397" i="169"/>
  <c r="X397" i="169"/>
  <c r="U397" i="169"/>
  <c r="W397" i="169"/>
  <c r="AB397" i="169" s="1"/>
  <c r="C1145" i="169"/>
  <c r="C1038" i="169"/>
  <c r="AB289" i="169"/>
  <c r="C717" i="169"/>
  <c r="C1573" i="169"/>
  <c r="C610" i="169"/>
  <c r="C1787" i="169"/>
  <c r="C503" i="169"/>
  <c r="AB182" i="169"/>
  <c r="AA183" i="169"/>
  <c r="AC183" i="169" s="1"/>
  <c r="T183" i="169"/>
  <c r="W183" i="169"/>
  <c r="Y183" i="169"/>
  <c r="Z183" i="169"/>
  <c r="U183" i="169"/>
  <c r="X183" i="169"/>
  <c r="AA56" i="173"/>
  <c r="J35" i="176"/>
  <c r="E1573" i="169"/>
  <c r="C1466" i="169"/>
  <c r="B76" i="169"/>
  <c r="AA76" i="169" s="1"/>
  <c r="AC76" i="169" s="1"/>
  <c r="E610" i="169"/>
  <c r="E931" i="169"/>
  <c r="E1787" i="169"/>
  <c r="C931" i="169"/>
  <c r="AB74" i="169"/>
  <c r="E74" i="169" s="1"/>
  <c r="C1895" i="169"/>
  <c r="C1680" i="169"/>
  <c r="B291" i="169"/>
  <c r="E1895" i="169"/>
  <c r="C74" i="169"/>
  <c r="C1359" i="169"/>
  <c r="C1252" i="169"/>
  <c r="C824" i="169"/>
  <c r="AB309" i="170"/>
  <c r="Z55" i="173"/>
  <c r="E55" i="173" s="1"/>
  <c r="B933" i="169"/>
  <c r="B1147" i="169"/>
  <c r="E1359" i="169"/>
  <c r="B1254" i="169"/>
  <c r="B1468" i="169"/>
  <c r="B505" i="169"/>
  <c r="B1789" i="169"/>
  <c r="B612" i="169"/>
  <c r="B1897" i="169"/>
  <c r="B1040" i="169"/>
  <c r="B826" i="169"/>
  <c r="E717" i="169"/>
  <c r="B719" i="169"/>
  <c r="E1038" i="169"/>
  <c r="E824" i="169"/>
  <c r="B1682" i="169"/>
  <c r="B1361" i="169"/>
  <c r="E1252" i="169"/>
  <c r="B398" i="169"/>
  <c r="B1575" i="169"/>
  <c r="Z310" i="170"/>
  <c r="W310" i="170"/>
  <c r="B184" i="169"/>
  <c r="AC105" i="170"/>
  <c r="E421" i="170"/>
  <c r="C309" i="170"/>
  <c r="C421" i="170"/>
  <c r="T422" i="170"/>
  <c r="S422" i="170"/>
  <c r="AC422" i="170"/>
  <c r="Y422" i="170"/>
  <c r="X422" i="170"/>
  <c r="AC310" i="170"/>
  <c r="S310" i="170"/>
  <c r="T310" i="170"/>
  <c r="Y310" i="170"/>
  <c r="X310" i="170"/>
  <c r="B423" i="170"/>
  <c r="E309" i="170"/>
  <c r="B311" i="170"/>
  <c r="AA311" i="170" s="1"/>
  <c r="E104" i="170"/>
  <c r="X105" i="170"/>
  <c r="Y105" i="170"/>
  <c r="C104" i="170"/>
  <c r="T105" i="170"/>
  <c r="S105" i="170"/>
  <c r="B106" i="170"/>
  <c r="U75" i="169"/>
  <c r="Y75" i="169"/>
  <c r="Z75" i="169"/>
  <c r="W75" i="169"/>
  <c r="T75" i="169"/>
  <c r="C75" i="169" s="1"/>
  <c r="I77" i="169"/>
  <c r="AA57" i="173" a="1"/>
  <c r="J36" i="176" a="1"/>
  <c r="Z56" i="173" a="1"/>
  <c r="X57" i="173" a="1"/>
  <c r="AB75" i="169" l="1"/>
  <c r="U1897" i="169"/>
  <c r="AA1897" i="169"/>
  <c r="AC1897" i="169" s="1"/>
  <c r="Z1897" i="169"/>
  <c r="Y1897" i="169"/>
  <c r="X1897" i="169"/>
  <c r="T1897" i="169"/>
  <c r="W1897" i="169"/>
  <c r="AB1897" i="169" s="1"/>
  <c r="C1146" i="169"/>
  <c r="AB611" i="169"/>
  <c r="X76" i="169"/>
  <c r="Y1789" i="169"/>
  <c r="X1789" i="169"/>
  <c r="W1789" i="169"/>
  <c r="U1789" i="169"/>
  <c r="T1789" i="169"/>
  <c r="AA1789" i="169"/>
  <c r="AC1789" i="169" s="1"/>
  <c r="Z1789" i="169"/>
  <c r="AB932" i="169"/>
  <c r="AB1896" i="169"/>
  <c r="Z1468" i="169"/>
  <c r="Y1468" i="169"/>
  <c r="X1468" i="169"/>
  <c r="W1468" i="169"/>
  <c r="AB1468" i="169" s="1"/>
  <c r="U1468" i="169"/>
  <c r="T1468" i="169"/>
  <c r="AA1468" i="169"/>
  <c r="AC1468" i="169" s="1"/>
  <c r="AB1574" i="169"/>
  <c r="AB1146" i="169"/>
  <c r="T1575" i="169"/>
  <c r="AA1575" i="169"/>
  <c r="AC1575" i="169" s="1"/>
  <c r="Z1575" i="169"/>
  <c r="Y1575" i="169"/>
  <c r="X1575" i="169"/>
  <c r="W1575" i="169"/>
  <c r="U1575" i="169"/>
  <c r="AA1040" i="169"/>
  <c r="AC1040" i="169" s="1"/>
  <c r="Z1040" i="169"/>
  <c r="Y1040" i="169"/>
  <c r="X1040" i="169"/>
  <c r="W1040" i="169"/>
  <c r="U1040" i="169"/>
  <c r="T1040" i="169"/>
  <c r="AA1254" i="169"/>
  <c r="AC1254" i="169" s="1"/>
  <c r="Y1254" i="169"/>
  <c r="X1254" i="169"/>
  <c r="Z1254" i="169"/>
  <c r="W1254" i="169"/>
  <c r="U1254" i="169"/>
  <c r="T1254" i="169"/>
  <c r="AB1681" i="169"/>
  <c r="E1681" i="169" s="1"/>
  <c r="AB1467" i="169"/>
  <c r="E1467" i="169" s="1"/>
  <c r="U1682" i="169"/>
  <c r="T1682" i="169"/>
  <c r="AA1682" i="169"/>
  <c r="AC1682" i="169" s="1"/>
  <c r="X1682" i="169"/>
  <c r="Z1682" i="169"/>
  <c r="Y1682" i="169"/>
  <c r="W1682" i="169"/>
  <c r="AB1039" i="169"/>
  <c r="E1039" i="169" s="1"/>
  <c r="AB1253" i="169"/>
  <c r="Z1361" i="169"/>
  <c r="W1361" i="169"/>
  <c r="U1361" i="169"/>
  <c r="T1361" i="169"/>
  <c r="X1361" i="169"/>
  <c r="AA1361" i="169"/>
  <c r="AC1361" i="169" s="1"/>
  <c r="Y1361" i="169"/>
  <c r="AA1147" i="169"/>
  <c r="AC1147" i="169" s="1"/>
  <c r="Z1147" i="169"/>
  <c r="Y1147" i="169"/>
  <c r="X1147" i="169"/>
  <c r="W1147" i="169"/>
  <c r="U1147" i="169"/>
  <c r="T1147" i="169"/>
  <c r="AB1360" i="169"/>
  <c r="Z933" i="169"/>
  <c r="Y933" i="169"/>
  <c r="X933" i="169"/>
  <c r="W933" i="169"/>
  <c r="U933" i="169"/>
  <c r="T933" i="169"/>
  <c r="AA933" i="169"/>
  <c r="AC933" i="169" s="1"/>
  <c r="AA612" i="169"/>
  <c r="AC612" i="169" s="1"/>
  <c r="Y612" i="169"/>
  <c r="X612" i="169"/>
  <c r="W612" i="169"/>
  <c r="U612" i="169"/>
  <c r="T612" i="169"/>
  <c r="Z612" i="169"/>
  <c r="Z719" i="169"/>
  <c r="Y719" i="169"/>
  <c r="X719" i="169"/>
  <c r="W719" i="169"/>
  <c r="U719" i="169"/>
  <c r="AA719" i="169"/>
  <c r="AC719" i="169" s="1"/>
  <c r="T719" i="169"/>
  <c r="T505" i="169"/>
  <c r="U505" i="169"/>
  <c r="AA505" i="169"/>
  <c r="AC505" i="169" s="1"/>
  <c r="Z505" i="169"/>
  <c r="Y505" i="169"/>
  <c r="X505" i="169"/>
  <c r="W505" i="169"/>
  <c r="U826" i="169"/>
  <c r="T826" i="169"/>
  <c r="W826" i="169"/>
  <c r="AB826" i="169" s="1"/>
  <c r="AA826" i="169"/>
  <c r="AC826" i="169" s="1"/>
  <c r="Z826" i="169"/>
  <c r="Y826" i="169"/>
  <c r="X826" i="169"/>
  <c r="AB504" i="169"/>
  <c r="AB718" i="169"/>
  <c r="C1896" i="169"/>
  <c r="AB825" i="169"/>
  <c r="E825" i="169" s="1"/>
  <c r="AB290" i="169"/>
  <c r="C504" i="169"/>
  <c r="X291" i="169"/>
  <c r="W291" i="169"/>
  <c r="U291" i="169"/>
  <c r="T291" i="169"/>
  <c r="AA291" i="169"/>
  <c r="AC291" i="169" s="1"/>
  <c r="Z291" i="169"/>
  <c r="Y291" i="169"/>
  <c r="AA398" i="169"/>
  <c r="AC398" i="169" s="1"/>
  <c r="Z398" i="169"/>
  <c r="Y398" i="169"/>
  <c r="X398" i="169"/>
  <c r="W398" i="169"/>
  <c r="U398" i="169"/>
  <c r="T398" i="169"/>
  <c r="C1788" i="169"/>
  <c r="C1574" i="169"/>
  <c r="C718" i="169"/>
  <c r="C1681" i="169"/>
  <c r="C825" i="169"/>
  <c r="C611" i="169"/>
  <c r="C1253" i="169"/>
  <c r="C1360" i="169"/>
  <c r="AA184" i="169"/>
  <c r="AC184" i="169" s="1"/>
  <c r="T184" i="169"/>
  <c r="U184" i="169"/>
  <c r="W184" i="169"/>
  <c r="X184" i="169"/>
  <c r="Y184" i="169"/>
  <c r="Z184" i="169"/>
  <c r="AB183" i="169"/>
  <c r="X57" i="173"/>
  <c r="C57" i="173" s="1"/>
  <c r="AA57" i="173"/>
  <c r="J36" i="176"/>
  <c r="E1360" i="169"/>
  <c r="B292" i="169"/>
  <c r="E611" i="169"/>
  <c r="E1574" i="169"/>
  <c r="C1039" i="169"/>
  <c r="B77" i="169"/>
  <c r="AA77" i="169" s="1"/>
  <c r="AC77" i="169" s="1"/>
  <c r="E718" i="169"/>
  <c r="C1467" i="169"/>
  <c r="E1253" i="169"/>
  <c r="AB310" i="170"/>
  <c r="Z56" i="173"/>
  <c r="E56" i="173" s="1"/>
  <c r="B1683" i="169"/>
  <c r="B1041" i="169"/>
  <c r="B720" i="169"/>
  <c r="B1255" i="169"/>
  <c r="B506" i="169"/>
  <c r="E504" i="169"/>
  <c r="E1788" i="169"/>
  <c r="B1576" i="169"/>
  <c r="E1896" i="169"/>
  <c r="B1898" i="169"/>
  <c r="B1148" i="169"/>
  <c r="B1362" i="169"/>
  <c r="C826" i="169"/>
  <c r="B1469" i="169"/>
  <c r="E1146" i="169"/>
  <c r="B827" i="169"/>
  <c r="B613" i="169"/>
  <c r="E932" i="169"/>
  <c r="B399" i="169"/>
  <c r="B1790" i="169"/>
  <c r="B934" i="169"/>
  <c r="W311" i="170"/>
  <c r="AB311" i="170" s="1"/>
  <c r="Z311" i="170"/>
  <c r="B185" i="169"/>
  <c r="C422" i="170"/>
  <c r="AC106" i="170"/>
  <c r="C310" i="170"/>
  <c r="E422" i="170"/>
  <c r="T423" i="170"/>
  <c r="S423" i="170"/>
  <c r="AC423" i="170"/>
  <c r="X423" i="170"/>
  <c r="Y423" i="170"/>
  <c r="T311" i="170"/>
  <c r="S311" i="170"/>
  <c r="AC311" i="170"/>
  <c r="X311" i="170"/>
  <c r="Y311" i="170"/>
  <c r="B424" i="170"/>
  <c r="E310" i="170"/>
  <c r="B312" i="170"/>
  <c r="AA312" i="170" s="1"/>
  <c r="E105" i="170"/>
  <c r="X106" i="170"/>
  <c r="Y106" i="170"/>
  <c r="S106" i="170"/>
  <c r="T106" i="170"/>
  <c r="C105" i="170"/>
  <c r="B110" i="170"/>
  <c r="E75" i="169"/>
  <c r="U76" i="169"/>
  <c r="Y76" i="169"/>
  <c r="Z76" i="169"/>
  <c r="W76" i="169"/>
  <c r="T76" i="169"/>
  <c r="I78" i="169"/>
  <c r="X58" i="173" a="1"/>
  <c r="AA58" i="173" a="1"/>
  <c r="J37" i="176" a="1"/>
  <c r="X59" i="173" a="1"/>
  <c r="X105" i="173" a="1"/>
  <c r="Z57" i="173" a="1"/>
  <c r="T1898" i="169" l="1"/>
  <c r="AA1898" i="169"/>
  <c r="AC1898" i="169" s="1"/>
  <c r="Z1898" i="169"/>
  <c r="W1898" i="169"/>
  <c r="U1898" i="169"/>
  <c r="Y1898" i="169"/>
  <c r="X1898" i="169"/>
  <c r="X77" i="169"/>
  <c r="AB1254" i="169"/>
  <c r="AB1789" i="169"/>
  <c r="X1790" i="169"/>
  <c r="W1790" i="169"/>
  <c r="U1790" i="169"/>
  <c r="T1790" i="169"/>
  <c r="AA1790" i="169"/>
  <c r="AC1790" i="169" s="1"/>
  <c r="Z1790" i="169"/>
  <c r="Y1790" i="169"/>
  <c r="C1040" i="169"/>
  <c r="AB1682" i="169"/>
  <c r="AB1575" i="169"/>
  <c r="AA1148" i="169"/>
  <c r="AC1148" i="169" s="1"/>
  <c r="Z1148" i="169"/>
  <c r="Y1148" i="169"/>
  <c r="X1148" i="169"/>
  <c r="W1148" i="169"/>
  <c r="U1148" i="169"/>
  <c r="T1148" i="169"/>
  <c r="AB1147" i="169"/>
  <c r="AB1040" i="169"/>
  <c r="Y1469" i="169"/>
  <c r="X1469" i="169"/>
  <c r="W1469" i="169"/>
  <c r="U1469" i="169"/>
  <c r="T1469" i="169"/>
  <c r="AA1469" i="169"/>
  <c r="AC1469" i="169" s="1"/>
  <c r="Z1469" i="169"/>
  <c r="AA1041" i="169"/>
  <c r="AC1041" i="169" s="1"/>
  <c r="Z1041" i="169"/>
  <c r="Y1041" i="169"/>
  <c r="X1041" i="169"/>
  <c r="W1041" i="169"/>
  <c r="U1041" i="169"/>
  <c r="T1041" i="169"/>
  <c r="AB933" i="169"/>
  <c r="Y934" i="169"/>
  <c r="X934" i="169"/>
  <c r="W934" i="169"/>
  <c r="U934" i="169"/>
  <c r="T934" i="169"/>
  <c r="AA934" i="169"/>
  <c r="AC934" i="169" s="1"/>
  <c r="Z934" i="169"/>
  <c r="AA1255" i="169"/>
  <c r="AC1255" i="169" s="1"/>
  <c r="Y1255" i="169"/>
  <c r="X1255" i="169"/>
  <c r="Z1255" i="169"/>
  <c r="W1255" i="169"/>
  <c r="U1255" i="169"/>
  <c r="T1255" i="169"/>
  <c r="U1683" i="169"/>
  <c r="T1683" i="169"/>
  <c r="AA1683" i="169"/>
  <c r="AC1683" i="169" s="1"/>
  <c r="X1683" i="169"/>
  <c r="Z1683" i="169"/>
  <c r="Y1683" i="169"/>
  <c r="W1683" i="169"/>
  <c r="AB1361" i="169"/>
  <c r="Y1362" i="169"/>
  <c r="U1362" i="169"/>
  <c r="T1362" i="169"/>
  <c r="AA1362" i="169"/>
  <c r="AC1362" i="169" s="1"/>
  <c r="Z1362" i="169"/>
  <c r="X1362" i="169"/>
  <c r="W1362" i="169"/>
  <c r="T1576" i="169"/>
  <c r="AA1576" i="169"/>
  <c r="AC1576" i="169" s="1"/>
  <c r="Z1576" i="169"/>
  <c r="Y1576" i="169"/>
  <c r="X1576" i="169"/>
  <c r="W1576" i="169"/>
  <c r="U1576" i="169"/>
  <c r="T827" i="169"/>
  <c r="AA827" i="169"/>
  <c r="AC827" i="169" s="1"/>
  <c r="Y827" i="169"/>
  <c r="X827" i="169"/>
  <c r="W827" i="169"/>
  <c r="U827" i="169"/>
  <c r="Z827" i="169"/>
  <c r="AB505" i="169"/>
  <c r="E505" i="169" s="1"/>
  <c r="AB612" i="169"/>
  <c r="AA506" i="169"/>
  <c r="AC506" i="169" s="1"/>
  <c r="W506" i="169"/>
  <c r="T506" i="169"/>
  <c r="Z506" i="169"/>
  <c r="Y506" i="169"/>
  <c r="X506" i="169"/>
  <c r="U506" i="169"/>
  <c r="AB719" i="169"/>
  <c r="AA613" i="169"/>
  <c r="AC613" i="169" s="1"/>
  <c r="Y613" i="169"/>
  <c r="X613" i="169"/>
  <c r="W613" i="169"/>
  <c r="U613" i="169"/>
  <c r="T613" i="169"/>
  <c r="Z613" i="169"/>
  <c r="Z720" i="169"/>
  <c r="Y720" i="169"/>
  <c r="X720" i="169"/>
  <c r="W720" i="169"/>
  <c r="U720" i="169"/>
  <c r="T720" i="169"/>
  <c r="AA720" i="169"/>
  <c r="AC720" i="169" s="1"/>
  <c r="C612" i="169"/>
  <c r="C1361" i="169"/>
  <c r="AB398" i="169"/>
  <c r="AA399" i="169"/>
  <c r="AC399" i="169" s="1"/>
  <c r="Z399" i="169"/>
  <c r="Y399" i="169"/>
  <c r="X399" i="169"/>
  <c r="U399" i="169"/>
  <c r="W399" i="169"/>
  <c r="T399" i="169"/>
  <c r="C1254" i="169"/>
  <c r="AB291" i="169"/>
  <c r="X292" i="169"/>
  <c r="W292" i="169"/>
  <c r="U292" i="169"/>
  <c r="T292" i="169"/>
  <c r="AA292" i="169"/>
  <c r="AC292" i="169" s="1"/>
  <c r="Z292" i="169"/>
  <c r="Y292" i="169"/>
  <c r="X58" i="173"/>
  <c r="C58" i="173" s="1"/>
  <c r="C933" i="169"/>
  <c r="C1789" i="169"/>
  <c r="C1575" i="169"/>
  <c r="E933" i="169"/>
  <c r="AB184" i="169"/>
  <c r="T185" i="169"/>
  <c r="U185" i="169"/>
  <c r="W185" i="169"/>
  <c r="X185" i="169"/>
  <c r="Y185" i="169"/>
  <c r="Z185" i="169"/>
  <c r="AA185" i="169"/>
  <c r="AC185" i="169" s="1"/>
  <c r="X105" i="173"/>
  <c r="C105" i="173" s="1"/>
  <c r="X59" i="173"/>
  <c r="C59" i="173" s="1"/>
  <c r="AA58" i="173"/>
  <c r="J37" i="176"/>
  <c r="C505" i="169"/>
  <c r="E1147" i="169"/>
  <c r="E1897" i="169"/>
  <c r="C719" i="169"/>
  <c r="C1897" i="169"/>
  <c r="B78" i="169"/>
  <c r="AA78" i="169" s="1"/>
  <c r="AC78" i="169" s="1"/>
  <c r="C1468" i="169"/>
  <c r="C76" i="169"/>
  <c r="C1682" i="169"/>
  <c r="E1468" i="169"/>
  <c r="B293" i="169"/>
  <c r="AB76" i="169"/>
  <c r="C1147" i="169"/>
  <c r="Z57" i="173"/>
  <c r="E57" i="173" s="1"/>
  <c r="B1470" i="169"/>
  <c r="E1575" i="169"/>
  <c r="B1899" i="169"/>
  <c r="E612" i="169"/>
  <c r="E1361" i="169"/>
  <c r="B507" i="169"/>
  <c r="B1042" i="169"/>
  <c r="B935" i="169"/>
  <c r="E1682" i="169"/>
  <c r="B614" i="169"/>
  <c r="B1363" i="169"/>
  <c r="E1789" i="169"/>
  <c r="B1256" i="169"/>
  <c r="B1791" i="169"/>
  <c r="E719" i="169"/>
  <c r="B1684" i="169"/>
  <c r="B400" i="169"/>
  <c r="B828" i="169"/>
  <c r="E826" i="169"/>
  <c r="B1149" i="169"/>
  <c r="B1577" i="169"/>
  <c r="E1254" i="169"/>
  <c r="E1040" i="169"/>
  <c r="B721" i="169"/>
  <c r="W312" i="170"/>
  <c r="AB312" i="170" s="1"/>
  <c r="Z312" i="170"/>
  <c r="B186" i="169"/>
  <c r="C423" i="170"/>
  <c r="AC110" i="170"/>
  <c r="T424" i="170"/>
  <c r="S424" i="170"/>
  <c r="Y424" i="170"/>
  <c r="X424" i="170"/>
  <c r="AC424" i="170"/>
  <c r="E423" i="170"/>
  <c r="B425" i="170"/>
  <c r="AC312" i="170"/>
  <c r="Y312" i="170"/>
  <c r="S312" i="170"/>
  <c r="X312" i="170"/>
  <c r="T312" i="170"/>
  <c r="E311" i="170"/>
  <c r="C311" i="170"/>
  <c r="B313" i="170"/>
  <c r="AA313" i="170" s="1"/>
  <c r="E106" i="170"/>
  <c r="X110" i="170"/>
  <c r="Y110" i="170"/>
  <c r="C106" i="170"/>
  <c r="T110" i="170"/>
  <c r="S110" i="170"/>
  <c r="B111" i="170"/>
  <c r="E76" i="169"/>
  <c r="U77" i="169"/>
  <c r="Y77" i="169"/>
  <c r="Z77" i="169"/>
  <c r="W77" i="169"/>
  <c r="I79" i="169"/>
  <c r="T77" i="169"/>
  <c r="AA59" i="173" a="1"/>
  <c r="AA105" i="173" a="1"/>
  <c r="Z58" i="173" a="1"/>
  <c r="J38" i="176" a="1"/>
  <c r="X1791" i="169" l="1"/>
  <c r="W1791" i="169"/>
  <c r="U1791" i="169"/>
  <c r="T1791" i="169"/>
  <c r="Z1791" i="169"/>
  <c r="Y1791" i="169"/>
  <c r="AA1791" i="169"/>
  <c r="AC1791" i="169" s="1"/>
  <c r="AB1255" i="169"/>
  <c r="AB1469" i="169"/>
  <c r="AB292" i="169"/>
  <c r="Z1899" i="169"/>
  <c r="Y1899" i="169"/>
  <c r="AA1899" i="169"/>
  <c r="AC1899" i="169" s="1"/>
  <c r="X1899" i="169"/>
  <c r="W1899" i="169"/>
  <c r="T1899" i="169"/>
  <c r="U1899" i="169"/>
  <c r="AB1790" i="169"/>
  <c r="AB1898" i="169"/>
  <c r="T1577" i="169"/>
  <c r="AA1577" i="169"/>
  <c r="AC1577" i="169" s="1"/>
  <c r="Z1577" i="169"/>
  <c r="Y1577" i="169"/>
  <c r="X1577" i="169"/>
  <c r="W1577" i="169"/>
  <c r="U1577" i="169"/>
  <c r="AA1042" i="169"/>
  <c r="AC1042" i="169" s="1"/>
  <c r="Z1042" i="169"/>
  <c r="Y1042" i="169"/>
  <c r="X1042" i="169"/>
  <c r="W1042" i="169"/>
  <c r="U1042" i="169"/>
  <c r="T1042" i="169"/>
  <c r="AB1362" i="169"/>
  <c r="AB1683" i="169"/>
  <c r="AB1041" i="169"/>
  <c r="AB1148" i="169"/>
  <c r="AA1149" i="169"/>
  <c r="AC1149" i="169" s="1"/>
  <c r="Z1149" i="169"/>
  <c r="Y1149" i="169"/>
  <c r="X1149" i="169"/>
  <c r="W1149" i="169"/>
  <c r="U1149" i="169"/>
  <c r="T1149" i="169"/>
  <c r="AB1576" i="169"/>
  <c r="AB934" i="169"/>
  <c r="X1363" i="169"/>
  <c r="T1363" i="169"/>
  <c r="AA1363" i="169"/>
  <c r="AC1363" i="169" s="1"/>
  <c r="W1363" i="169"/>
  <c r="U1363" i="169"/>
  <c r="Z1363" i="169"/>
  <c r="Y1363" i="169"/>
  <c r="AA1256" i="169"/>
  <c r="AC1256" i="169" s="1"/>
  <c r="Y1256" i="169"/>
  <c r="X1256" i="169"/>
  <c r="W1256" i="169"/>
  <c r="U1256" i="169"/>
  <c r="T1256" i="169"/>
  <c r="Z1256" i="169"/>
  <c r="X1470" i="169"/>
  <c r="W1470" i="169"/>
  <c r="U1470" i="169"/>
  <c r="T1470" i="169"/>
  <c r="AA1470" i="169"/>
  <c r="AC1470" i="169" s="1"/>
  <c r="Z1470" i="169"/>
  <c r="Y1470" i="169"/>
  <c r="U1684" i="169"/>
  <c r="T1684" i="169"/>
  <c r="AA1684" i="169"/>
  <c r="AC1684" i="169" s="1"/>
  <c r="X1684" i="169"/>
  <c r="Z1684" i="169"/>
  <c r="Y1684" i="169"/>
  <c r="W1684" i="169"/>
  <c r="X935" i="169"/>
  <c r="W935" i="169"/>
  <c r="U935" i="169"/>
  <c r="T935" i="169"/>
  <c r="Y935" i="169"/>
  <c r="AA935" i="169"/>
  <c r="AC935" i="169" s="1"/>
  <c r="Z935" i="169"/>
  <c r="AB613" i="169"/>
  <c r="AB827" i="169"/>
  <c r="AB720" i="169"/>
  <c r="AA507" i="169"/>
  <c r="AC507" i="169" s="1"/>
  <c r="Z507" i="169"/>
  <c r="Y507" i="169"/>
  <c r="W507" i="169"/>
  <c r="U507" i="169"/>
  <c r="T507" i="169"/>
  <c r="X507" i="169"/>
  <c r="AB506" i="169"/>
  <c r="Z721" i="169"/>
  <c r="Y721" i="169"/>
  <c r="X721" i="169"/>
  <c r="W721" i="169"/>
  <c r="U721" i="169"/>
  <c r="T721" i="169"/>
  <c r="AA721" i="169"/>
  <c r="AC721" i="169" s="1"/>
  <c r="T828" i="169"/>
  <c r="AA828" i="169"/>
  <c r="AC828" i="169" s="1"/>
  <c r="X828" i="169"/>
  <c r="U828" i="169"/>
  <c r="Z828" i="169"/>
  <c r="Y828" i="169"/>
  <c r="W828" i="169"/>
  <c r="C1255" i="169"/>
  <c r="AA614" i="169"/>
  <c r="AC614" i="169" s="1"/>
  <c r="Y614" i="169"/>
  <c r="X614" i="169"/>
  <c r="W614" i="169"/>
  <c r="U614" i="169"/>
  <c r="T614" i="169"/>
  <c r="Z614" i="169"/>
  <c r="C827" i="169"/>
  <c r="Z400" i="169"/>
  <c r="Y400" i="169"/>
  <c r="X400" i="169"/>
  <c r="W400" i="169"/>
  <c r="AA400" i="169"/>
  <c r="AC400" i="169" s="1"/>
  <c r="U400" i="169"/>
  <c r="T400" i="169"/>
  <c r="C1683" i="169"/>
  <c r="X293" i="169"/>
  <c r="W293" i="169"/>
  <c r="U293" i="169"/>
  <c r="T293" i="169"/>
  <c r="AA293" i="169"/>
  <c r="AC293" i="169" s="1"/>
  <c r="Z293" i="169"/>
  <c r="Y293" i="169"/>
  <c r="C1362" i="169"/>
  <c r="C506" i="169"/>
  <c r="AB399" i="169"/>
  <c r="AA105" i="173"/>
  <c r="AA59" i="173"/>
  <c r="C1148" i="169"/>
  <c r="E1148" i="169"/>
  <c r="E1362" i="169"/>
  <c r="C1469" i="169"/>
  <c r="C720" i="169"/>
  <c r="C613" i="169"/>
  <c r="C1041" i="169"/>
  <c r="C1898" i="169"/>
  <c r="C1576" i="169"/>
  <c r="AB185" i="169"/>
  <c r="T186" i="169"/>
  <c r="U186" i="169"/>
  <c r="W186" i="169"/>
  <c r="X186" i="169"/>
  <c r="Y186" i="169"/>
  <c r="Z186" i="169"/>
  <c r="AA186" i="169"/>
  <c r="AC186" i="169" s="1"/>
  <c r="J38" i="176"/>
  <c r="E934" i="169"/>
  <c r="B294" i="169"/>
  <c r="B79" i="169"/>
  <c r="AA79" i="169" s="1"/>
  <c r="AC79" i="169" s="1"/>
  <c r="E1790" i="169"/>
  <c r="C934" i="169"/>
  <c r="E1576" i="169"/>
  <c r="C1790" i="169"/>
  <c r="AB77" i="169"/>
  <c r="E1683" i="169"/>
  <c r="E613" i="169"/>
  <c r="E1041" i="169"/>
  <c r="E1255" i="169"/>
  <c r="C77" i="169"/>
  <c r="Z58" i="173"/>
  <c r="E58" i="173" s="1"/>
  <c r="B401" i="169"/>
  <c r="B508" i="169"/>
  <c r="B1471" i="169"/>
  <c r="B936" i="169"/>
  <c r="E1898" i="169"/>
  <c r="B722" i="169"/>
  <c r="B1150" i="169"/>
  <c r="B1685" i="169"/>
  <c r="B1364" i="169"/>
  <c r="E720" i="169"/>
  <c r="B1792" i="169"/>
  <c r="E506" i="169"/>
  <c r="B1900" i="169"/>
  <c r="B1578" i="169"/>
  <c r="B1043" i="169"/>
  <c r="B829" i="169"/>
  <c r="B1257" i="169"/>
  <c r="B615" i="169"/>
  <c r="E1469" i="169"/>
  <c r="Z313" i="170"/>
  <c r="W313" i="170"/>
  <c r="B187" i="169"/>
  <c r="X78" i="169"/>
  <c r="E424" i="170"/>
  <c r="C424" i="170"/>
  <c r="Y425" i="170"/>
  <c r="AC425" i="170"/>
  <c r="X425" i="170"/>
  <c r="T425" i="170"/>
  <c r="S425" i="170"/>
  <c r="AC111" i="170"/>
  <c r="E312" i="170"/>
  <c r="C312" i="170"/>
  <c r="Y313" i="170"/>
  <c r="T313" i="170"/>
  <c r="S313" i="170"/>
  <c r="AC313" i="170"/>
  <c r="X313" i="170"/>
  <c r="B426" i="170"/>
  <c r="X111" i="170"/>
  <c r="Y111" i="170"/>
  <c r="E110" i="170"/>
  <c r="S111" i="170"/>
  <c r="T111" i="170"/>
  <c r="C110" i="170"/>
  <c r="B112" i="170"/>
  <c r="E77" i="169"/>
  <c r="U78" i="169"/>
  <c r="Y78" i="169"/>
  <c r="Z78" i="169"/>
  <c r="W78" i="169"/>
  <c r="AB78" i="169" s="1"/>
  <c r="T78" i="169"/>
  <c r="X79" i="169"/>
  <c r="I80" i="169"/>
  <c r="D8" i="64"/>
  <c r="X60" i="173" a="1"/>
  <c r="K21" i="176" a="1"/>
  <c r="J39" i="176" a="1"/>
  <c r="Z59" i="173" a="1"/>
  <c r="Z105" i="173" a="1"/>
  <c r="AA60" i="173" a="1"/>
  <c r="AB1899" i="169" l="1"/>
  <c r="Z1900" i="169"/>
  <c r="Y1900" i="169"/>
  <c r="X1900" i="169"/>
  <c r="AA1900" i="169"/>
  <c r="AC1900" i="169" s="1"/>
  <c r="W1900" i="169"/>
  <c r="AB1900" i="169" s="1"/>
  <c r="U1900" i="169"/>
  <c r="T1900" i="169"/>
  <c r="AB1363" i="169"/>
  <c r="AB1791" i="169"/>
  <c r="X1792" i="169"/>
  <c r="W1792" i="169"/>
  <c r="U1792" i="169"/>
  <c r="T1792" i="169"/>
  <c r="Z1792" i="169"/>
  <c r="Y1792" i="169"/>
  <c r="AA1792" i="169"/>
  <c r="AC1792" i="169" s="1"/>
  <c r="AB1256" i="169"/>
  <c r="AB1577" i="169"/>
  <c r="Z1043" i="169"/>
  <c r="Y1043" i="169"/>
  <c r="X1043" i="169"/>
  <c r="W1043" i="169"/>
  <c r="U1043" i="169"/>
  <c r="T1043" i="169"/>
  <c r="AA1043" i="169"/>
  <c r="AC1043" i="169" s="1"/>
  <c r="AA1257" i="169"/>
  <c r="AC1257" i="169" s="1"/>
  <c r="Y1257" i="169"/>
  <c r="X1257" i="169"/>
  <c r="T1257" i="169"/>
  <c r="Z1257" i="169"/>
  <c r="W1257" i="169"/>
  <c r="U1257" i="169"/>
  <c r="AA1578" i="169"/>
  <c r="AC1578" i="169" s="1"/>
  <c r="Z1578" i="169"/>
  <c r="Y1578" i="169"/>
  <c r="X1578" i="169"/>
  <c r="W1578" i="169"/>
  <c r="U1578" i="169"/>
  <c r="T1578" i="169"/>
  <c r="X1364" i="169"/>
  <c r="T1364" i="169"/>
  <c r="AA1364" i="169"/>
  <c r="AC1364" i="169" s="1"/>
  <c r="U1364" i="169"/>
  <c r="Z1364" i="169"/>
  <c r="Y1364" i="169"/>
  <c r="W1364" i="169"/>
  <c r="AB1684" i="169"/>
  <c r="AB1149" i="169"/>
  <c r="AA1150" i="169"/>
  <c r="AC1150" i="169" s="1"/>
  <c r="Z1150" i="169"/>
  <c r="Y1150" i="169"/>
  <c r="X1150" i="169"/>
  <c r="W1150" i="169"/>
  <c r="U1150" i="169"/>
  <c r="T1150" i="169"/>
  <c r="AB1042" i="169"/>
  <c r="U1685" i="169"/>
  <c r="T1685" i="169"/>
  <c r="AA1685" i="169"/>
  <c r="AC1685" i="169" s="1"/>
  <c r="X1685" i="169"/>
  <c r="Z1685" i="169"/>
  <c r="Y1685" i="169"/>
  <c r="W1685" i="169"/>
  <c r="AB1470" i="169"/>
  <c r="W936" i="169"/>
  <c r="U936" i="169"/>
  <c r="T936" i="169"/>
  <c r="X936" i="169"/>
  <c r="AA936" i="169"/>
  <c r="AC936" i="169" s="1"/>
  <c r="Z936" i="169"/>
  <c r="Y936" i="169"/>
  <c r="W1471" i="169"/>
  <c r="U1471" i="169"/>
  <c r="T1471" i="169"/>
  <c r="AA1471" i="169"/>
  <c r="AC1471" i="169" s="1"/>
  <c r="Z1471" i="169"/>
  <c r="Y1471" i="169"/>
  <c r="X1471" i="169"/>
  <c r="AB935" i="169"/>
  <c r="AB721" i="169"/>
  <c r="AB507" i="169"/>
  <c r="AB614" i="169"/>
  <c r="Z615" i="169"/>
  <c r="X615" i="169"/>
  <c r="W615" i="169"/>
  <c r="U615" i="169"/>
  <c r="T615" i="169"/>
  <c r="AA615" i="169"/>
  <c r="AC615" i="169" s="1"/>
  <c r="Y615" i="169"/>
  <c r="T829" i="169"/>
  <c r="AA829" i="169"/>
  <c r="AC829" i="169" s="1"/>
  <c r="X829" i="169"/>
  <c r="W829" i="169"/>
  <c r="U829" i="169"/>
  <c r="Y829" i="169"/>
  <c r="Z829" i="169"/>
  <c r="Z508" i="169"/>
  <c r="Y508" i="169"/>
  <c r="AA508" i="169"/>
  <c r="AC508" i="169" s="1"/>
  <c r="X508" i="169"/>
  <c r="W508" i="169"/>
  <c r="U508" i="169"/>
  <c r="T508" i="169"/>
  <c r="Z722" i="169"/>
  <c r="Y722" i="169"/>
  <c r="X722" i="169"/>
  <c r="W722" i="169"/>
  <c r="U722" i="169"/>
  <c r="AA722" i="169"/>
  <c r="AC722" i="169" s="1"/>
  <c r="T722" i="169"/>
  <c r="AB828" i="169"/>
  <c r="X60" i="173"/>
  <c r="C60" i="173" s="1"/>
  <c r="C1149" i="169"/>
  <c r="Z401" i="169"/>
  <c r="Y401" i="169"/>
  <c r="X401" i="169"/>
  <c r="W401" i="169"/>
  <c r="AB401" i="169" s="1"/>
  <c r="AA401" i="169"/>
  <c r="AC401" i="169" s="1"/>
  <c r="U401" i="169"/>
  <c r="T401" i="169"/>
  <c r="AB400" i="169"/>
  <c r="X294" i="169"/>
  <c r="W294" i="169"/>
  <c r="U294" i="169"/>
  <c r="T294" i="169"/>
  <c r="AA294" i="169"/>
  <c r="AC294" i="169" s="1"/>
  <c r="Z294" i="169"/>
  <c r="Y294" i="169"/>
  <c r="AB293" i="169"/>
  <c r="J39" i="176"/>
  <c r="K21" i="176"/>
  <c r="K3" i="176" s="1"/>
  <c r="K2" i="176" s="1"/>
  <c r="C935" i="169"/>
  <c r="C1577" i="169"/>
  <c r="E1577" i="169"/>
  <c r="AB186" i="169"/>
  <c r="T187" i="169"/>
  <c r="U187" i="169"/>
  <c r="W187" i="169"/>
  <c r="X187" i="169"/>
  <c r="Y187" i="169"/>
  <c r="Z187" i="169"/>
  <c r="AA187" i="169"/>
  <c r="AC187" i="169" s="1"/>
  <c r="AA60" i="173"/>
  <c r="C1042" i="169"/>
  <c r="C1363" i="169"/>
  <c r="B80" i="169"/>
  <c r="AA80" i="169" s="1"/>
  <c r="AC80" i="169" s="1"/>
  <c r="C1791" i="169"/>
  <c r="C721" i="169"/>
  <c r="E507" i="169"/>
  <c r="C78" i="169"/>
  <c r="C1256" i="169"/>
  <c r="E1363" i="169"/>
  <c r="C614" i="169"/>
  <c r="C1899" i="169"/>
  <c r="E1791" i="169"/>
  <c r="C1684" i="169"/>
  <c r="E1149" i="169"/>
  <c r="C1470" i="169"/>
  <c r="B295" i="169"/>
  <c r="E1256" i="169"/>
  <c r="E827" i="169"/>
  <c r="E1899" i="169"/>
  <c r="C828" i="169"/>
  <c r="E1684" i="169"/>
  <c r="C507" i="169"/>
  <c r="AB313" i="170"/>
  <c r="Z105" i="173"/>
  <c r="E105" i="173" s="1"/>
  <c r="Z59" i="173"/>
  <c r="E59" i="173" s="1"/>
  <c r="B1258" i="169"/>
  <c r="B1365" i="169"/>
  <c r="B1472" i="169"/>
  <c r="B1579" i="169"/>
  <c r="B1901" i="169"/>
  <c r="E935" i="169"/>
  <c r="B1686" i="169"/>
  <c r="E614" i="169"/>
  <c r="E1042" i="169"/>
  <c r="E721" i="169"/>
  <c r="B830" i="169"/>
  <c r="E828" i="169"/>
  <c r="E1470" i="169"/>
  <c r="B937" i="169"/>
  <c r="B509" i="169"/>
  <c r="B723" i="169"/>
  <c r="B1151" i="169"/>
  <c r="B616" i="169"/>
  <c r="B1044" i="169"/>
  <c r="B1793" i="169"/>
  <c r="B402" i="169"/>
  <c r="B188" i="169"/>
  <c r="C425" i="170"/>
  <c r="T426" i="170"/>
  <c r="AC426" i="170"/>
  <c r="S426" i="170"/>
  <c r="X426" i="170"/>
  <c r="Y426" i="170"/>
  <c r="E425" i="170"/>
  <c r="AC112" i="170"/>
  <c r="C313" i="170"/>
  <c r="E313" i="170"/>
  <c r="B427" i="170"/>
  <c r="E111" i="170"/>
  <c r="X112" i="170"/>
  <c r="Y112" i="170"/>
  <c r="C111" i="170"/>
  <c r="S112" i="170"/>
  <c r="T112" i="170"/>
  <c r="B122" i="170"/>
  <c r="E78" i="169"/>
  <c r="U79" i="169"/>
  <c r="Y79" i="169"/>
  <c r="Z79" i="169"/>
  <c r="W79" i="169"/>
  <c r="I81" i="169"/>
  <c r="T79" i="169"/>
  <c r="J40" i="176" a="1"/>
  <c r="AA31" i="174" a="1"/>
  <c r="AA95" i="174" a="1"/>
  <c r="X95" i="174" a="1"/>
  <c r="Z60" i="173" a="1"/>
  <c r="X31" i="174" a="1"/>
  <c r="X80" i="169" l="1"/>
  <c r="AB79" i="169"/>
  <c r="Z1901" i="169"/>
  <c r="Y1901" i="169"/>
  <c r="X1901" i="169"/>
  <c r="W1901" i="169"/>
  <c r="AB1901" i="169" s="1"/>
  <c r="U1901" i="169"/>
  <c r="T1901" i="169"/>
  <c r="AA1901" i="169"/>
  <c r="AC1901" i="169" s="1"/>
  <c r="X1793" i="169"/>
  <c r="W1793" i="169"/>
  <c r="U1793" i="169"/>
  <c r="T1793" i="169"/>
  <c r="Z1793" i="169"/>
  <c r="Y1793" i="169"/>
  <c r="AA1793" i="169"/>
  <c r="AC1793" i="169" s="1"/>
  <c r="AB1792" i="169"/>
  <c r="AB936" i="169"/>
  <c r="Y1044" i="169"/>
  <c r="X1044" i="169"/>
  <c r="W1044" i="169"/>
  <c r="U1044" i="169"/>
  <c r="T1044" i="169"/>
  <c r="AA1044" i="169"/>
  <c r="AC1044" i="169" s="1"/>
  <c r="Z1044" i="169"/>
  <c r="Z1151" i="169"/>
  <c r="Y1151" i="169"/>
  <c r="X1151" i="169"/>
  <c r="W1151" i="169"/>
  <c r="U1151" i="169"/>
  <c r="T1151" i="169"/>
  <c r="AA1151" i="169"/>
  <c r="AC1151" i="169" s="1"/>
  <c r="AA1258" i="169"/>
  <c r="AC1258" i="169" s="1"/>
  <c r="Y1258" i="169"/>
  <c r="X1258" i="169"/>
  <c r="Z1258" i="169"/>
  <c r="W1258" i="169"/>
  <c r="U1258" i="169"/>
  <c r="T1258" i="169"/>
  <c r="U1472" i="169"/>
  <c r="T1472" i="169"/>
  <c r="AA1472" i="169"/>
  <c r="AC1472" i="169" s="1"/>
  <c r="Z1472" i="169"/>
  <c r="Y1472" i="169"/>
  <c r="X1472" i="169"/>
  <c r="W1472" i="169"/>
  <c r="AB1471" i="169"/>
  <c r="U1686" i="169"/>
  <c r="T1686" i="169"/>
  <c r="AA1686" i="169"/>
  <c r="AC1686" i="169" s="1"/>
  <c r="X1686" i="169"/>
  <c r="Z1686" i="169"/>
  <c r="Y1686" i="169"/>
  <c r="W1686" i="169"/>
  <c r="AB1685" i="169"/>
  <c r="AB1257" i="169"/>
  <c r="E1257" i="169" s="1"/>
  <c r="W937" i="169"/>
  <c r="AB937" i="169" s="1"/>
  <c r="U937" i="169"/>
  <c r="T937" i="169"/>
  <c r="AA937" i="169"/>
  <c r="AC937" i="169" s="1"/>
  <c r="Z937" i="169"/>
  <c r="Y937" i="169"/>
  <c r="X937" i="169"/>
  <c r="AB1364" i="169"/>
  <c r="AB1043" i="169"/>
  <c r="E1043" i="169" s="1"/>
  <c r="X1365" i="169"/>
  <c r="T1365" i="169"/>
  <c r="AA1365" i="169"/>
  <c r="AC1365" i="169" s="1"/>
  <c r="Z1365" i="169"/>
  <c r="Y1365" i="169"/>
  <c r="W1365" i="169"/>
  <c r="U1365" i="169"/>
  <c r="AB1150" i="169"/>
  <c r="AB1578" i="169"/>
  <c r="E1578" i="169" s="1"/>
  <c r="AA1579" i="169"/>
  <c r="AC1579" i="169" s="1"/>
  <c r="Z1579" i="169"/>
  <c r="Y1579" i="169"/>
  <c r="X1579" i="169"/>
  <c r="W1579" i="169"/>
  <c r="U1579" i="169"/>
  <c r="T1579" i="169"/>
  <c r="T830" i="169"/>
  <c r="AA830" i="169"/>
  <c r="AC830" i="169" s="1"/>
  <c r="X830" i="169"/>
  <c r="W830" i="169"/>
  <c r="Y830" i="169"/>
  <c r="U830" i="169"/>
  <c r="Z830" i="169"/>
  <c r="Y616" i="169"/>
  <c r="W616" i="169"/>
  <c r="U616" i="169"/>
  <c r="T616" i="169"/>
  <c r="AA616" i="169"/>
  <c r="AC616" i="169" s="1"/>
  <c r="Z616" i="169"/>
  <c r="X616" i="169"/>
  <c r="AB508" i="169"/>
  <c r="E508" i="169" s="1"/>
  <c r="AB829" i="169"/>
  <c r="E829" i="169" s="1"/>
  <c r="AB615" i="169"/>
  <c r="C1150" i="169"/>
  <c r="Z723" i="169"/>
  <c r="Y723" i="169"/>
  <c r="X723" i="169"/>
  <c r="W723" i="169"/>
  <c r="U723" i="169"/>
  <c r="AA723" i="169"/>
  <c r="AC723" i="169" s="1"/>
  <c r="T723" i="169"/>
  <c r="C1471" i="169"/>
  <c r="AB722" i="169"/>
  <c r="C1900" i="169"/>
  <c r="Y509" i="169"/>
  <c r="X509" i="169"/>
  <c r="W509" i="169"/>
  <c r="AB509" i="169" s="1"/>
  <c r="AA509" i="169"/>
  <c r="AC509" i="169" s="1"/>
  <c r="U509" i="169"/>
  <c r="T509" i="169"/>
  <c r="Z509" i="169"/>
  <c r="X295" i="169"/>
  <c r="W295" i="169"/>
  <c r="AB295" i="169" s="1"/>
  <c r="U295" i="169"/>
  <c r="T295" i="169"/>
  <c r="AA295" i="169"/>
  <c r="AC295" i="169" s="1"/>
  <c r="Z295" i="169"/>
  <c r="Y295" i="169"/>
  <c r="Z402" i="169"/>
  <c r="Y402" i="169"/>
  <c r="X402" i="169"/>
  <c r="W402" i="169"/>
  <c r="T402" i="169"/>
  <c r="AA402" i="169"/>
  <c r="AC402" i="169" s="1"/>
  <c r="U402" i="169"/>
  <c r="AB294" i="169"/>
  <c r="C1043" i="169"/>
  <c r="C1257" i="169"/>
  <c r="C936" i="169"/>
  <c r="C1685" i="169"/>
  <c r="AB187" i="169"/>
  <c r="T188" i="169"/>
  <c r="U188" i="169"/>
  <c r="W188" i="169"/>
  <c r="X188" i="169"/>
  <c r="Y188" i="169"/>
  <c r="Z188" i="169"/>
  <c r="AA188" i="169"/>
  <c r="AC188" i="169" s="1"/>
  <c r="X95" i="174"/>
  <c r="C95" i="174" s="1"/>
  <c r="X31" i="174"/>
  <c r="C31" i="174" s="1"/>
  <c r="AA31" i="174"/>
  <c r="AA95" i="174"/>
  <c r="J40" i="176"/>
  <c r="J3" i="176" s="1"/>
  <c r="E615" i="169"/>
  <c r="C79" i="169"/>
  <c r="B81" i="169"/>
  <c r="AA81" i="169" s="1"/>
  <c r="AC81" i="169" s="1"/>
  <c r="E1364" i="169"/>
  <c r="C722" i="169"/>
  <c r="B296" i="169"/>
  <c r="C829" i="169"/>
  <c r="E1792" i="169"/>
  <c r="E1900" i="169"/>
  <c r="C1792" i="169"/>
  <c r="C615" i="169"/>
  <c r="C1578" i="169"/>
  <c r="C1364" i="169"/>
  <c r="C508" i="169"/>
  <c r="Z60" i="173"/>
  <c r="E60" i="173" s="1"/>
  <c r="B1794" i="169"/>
  <c r="E1685" i="169"/>
  <c r="B1366" i="169"/>
  <c r="B831" i="169"/>
  <c r="B1902" i="169"/>
  <c r="E936" i="169"/>
  <c r="B1152" i="169"/>
  <c r="B938" i="169"/>
  <c r="B1580" i="169"/>
  <c r="B1045" i="169"/>
  <c r="B724" i="169"/>
  <c r="E1150" i="169"/>
  <c r="B1687" i="169"/>
  <c r="E722" i="169"/>
  <c r="B403" i="169"/>
  <c r="B1473" i="169"/>
  <c r="B1259" i="169"/>
  <c r="B617" i="169"/>
  <c r="B510" i="169"/>
  <c r="E1471" i="169"/>
  <c r="B189" i="169"/>
  <c r="C426" i="170"/>
  <c r="E426" i="170"/>
  <c r="AC122" i="170"/>
  <c r="T427" i="170"/>
  <c r="AC427" i="170"/>
  <c r="S427" i="170"/>
  <c r="Y427" i="170"/>
  <c r="X427" i="170"/>
  <c r="B428" i="170"/>
  <c r="X122" i="170"/>
  <c r="Y122" i="170"/>
  <c r="E112" i="170"/>
  <c r="T122" i="170"/>
  <c r="S122" i="170"/>
  <c r="C112" i="170"/>
  <c r="B123" i="170"/>
  <c r="E79" i="169"/>
  <c r="U80" i="169"/>
  <c r="Y80" i="169"/>
  <c r="Z80" i="169"/>
  <c r="W80" i="169"/>
  <c r="T80" i="169"/>
  <c r="C80" i="169" s="1"/>
  <c r="I82" i="169"/>
  <c r="AA32" i="174" a="1"/>
  <c r="L11" i="176" a="1"/>
  <c r="M11" i="176" a="1"/>
  <c r="Z31" i="174" a="1"/>
  <c r="X32" i="174" a="1"/>
  <c r="Z95" i="174" a="1"/>
  <c r="AB1579" i="169" l="1"/>
  <c r="AB80" i="169"/>
  <c r="X1794" i="169"/>
  <c r="W1794" i="169"/>
  <c r="U1794" i="169"/>
  <c r="T1794" i="169"/>
  <c r="Z1794" i="169"/>
  <c r="Y1794" i="169"/>
  <c r="AA1794" i="169"/>
  <c r="AC1794" i="169" s="1"/>
  <c r="Z1902" i="169"/>
  <c r="Y1902" i="169"/>
  <c r="X1902" i="169"/>
  <c r="U1902" i="169"/>
  <c r="T1902" i="169"/>
  <c r="AA1902" i="169"/>
  <c r="AC1902" i="169" s="1"/>
  <c r="W1902" i="169"/>
  <c r="AB1902" i="169" s="1"/>
  <c r="AB1793" i="169"/>
  <c r="X1366" i="169"/>
  <c r="T1366" i="169"/>
  <c r="AA1366" i="169"/>
  <c r="AC1366" i="169" s="1"/>
  <c r="Z1366" i="169"/>
  <c r="Y1366" i="169"/>
  <c r="W1366" i="169"/>
  <c r="AB1366" i="169" s="1"/>
  <c r="U1366" i="169"/>
  <c r="X1045" i="169"/>
  <c r="W1045" i="169"/>
  <c r="U1045" i="169"/>
  <c r="T1045" i="169"/>
  <c r="AA1045" i="169"/>
  <c r="AC1045" i="169" s="1"/>
  <c r="Z1045" i="169"/>
  <c r="Y1045" i="169"/>
  <c r="Z1580" i="169"/>
  <c r="Y1580" i="169"/>
  <c r="X1580" i="169"/>
  <c r="W1580" i="169"/>
  <c r="U1580" i="169"/>
  <c r="T1580" i="169"/>
  <c r="AA1580" i="169"/>
  <c r="AC1580" i="169" s="1"/>
  <c r="AA1259" i="169"/>
  <c r="AC1259" i="169" s="1"/>
  <c r="Y1259" i="169"/>
  <c r="X1259" i="169"/>
  <c r="Z1259" i="169"/>
  <c r="W1259" i="169"/>
  <c r="U1259" i="169"/>
  <c r="T1259" i="169"/>
  <c r="W938" i="169"/>
  <c r="AB938" i="169" s="1"/>
  <c r="U938" i="169"/>
  <c r="T938" i="169"/>
  <c r="AA938" i="169"/>
  <c r="AC938" i="169" s="1"/>
  <c r="X938" i="169"/>
  <c r="Z938" i="169"/>
  <c r="Y938" i="169"/>
  <c r="AB1365" i="169"/>
  <c r="U1473" i="169"/>
  <c r="T1473" i="169"/>
  <c r="AA1473" i="169"/>
  <c r="AC1473" i="169" s="1"/>
  <c r="Z1473" i="169"/>
  <c r="Y1473" i="169"/>
  <c r="X1473" i="169"/>
  <c r="W1473" i="169"/>
  <c r="Y1152" i="169"/>
  <c r="X1152" i="169"/>
  <c r="W1152" i="169"/>
  <c r="AB1152" i="169" s="1"/>
  <c r="U1152" i="169"/>
  <c r="T1152" i="169"/>
  <c r="AA1152" i="169"/>
  <c r="AC1152" i="169" s="1"/>
  <c r="Z1152" i="169"/>
  <c r="AB1686" i="169"/>
  <c r="AB1472" i="169"/>
  <c r="AB1258" i="169"/>
  <c r="AB1151" i="169"/>
  <c r="AB1044" i="169"/>
  <c r="E1044" i="169" s="1"/>
  <c r="Z1687" i="169"/>
  <c r="T1687" i="169"/>
  <c r="AA1687" i="169"/>
  <c r="AC1687" i="169" s="1"/>
  <c r="W1687" i="169"/>
  <c r="Y1687" i="169"/>
  <c r="X1687" i="169"/>
  <c r="U1687" i="169"/>
  <c r="T831" i="169"/>
  <c r="AA831" i="169"/>
  <c r="AC831" i="169" s="1"/>
  <c r="X831" i="169"/>
  <c r="W831" i="169"/>
  <c r="Z831" i="169"/>
  <c r="Y831" i="169"/>
  <c r="U831" i="169"/>
  <c r="AB723" i="169"/>
  <c r="E723" i="169" s="1"/>
  <c r="Y510" i="169"/>
  <c r="X510" i="169"/>
  <c r="W510" i="169"/>
  <c r="U510" i="169"/>
  <c r="AA510" i="169"/>
  <c r="AC510" i="169" s="1"/>
  <c r="Z510" i="169"/>
  <c r="T510" i="169"/>
  <c r="AB830" i="169"/>
  <c r="X617" i="169"/>
  <c r="U617" i="169"/>
  <c r="T617" i="169"/>
  <c r="AA617" i="169"/>
  <c r="AC617" i="169" s="1"/>
  <c r="Z617" i="169"/>
  <c r="Y617" i="169"/>
  <c r="W617" i="169"/>
  <c r="Y724" i="169"/>
  <c r="X724" i="169"/>
  <c r="W724" i="169"/>
  <c r="U724" i="169"/>
  <c r="T724" i="169"/>
  <c r="AA724" i="169"/>
  <c r="AC724" i="169" s="1"/>
  <c r="Z724" i="169"/>
  <c r="AB616" i="169"/>
  <c r="E616" i="169" s="1"/>
  <c r="C1044" i="169"/>
  <c r="Z403" i="169"/>
  <c r="Y403" i="169"/>
  <c r="X403" i="169"/>
  <c r="W403" i="169"/>
  <c r="T403" i="169"/>
  <c r="U403" i="169"/>
  <c r="AA403" i="169"/>
  <c r="AC403" i="169" s="1"/>
  <c r="X296" i="169"/>
  <c r="W296" i="169"/>
  <c r="U296" i="169"/>
  <c r="T296" i="169"/>
  <c r="AA296" i="169"/>
  <c r="AC296" i="169" s="1"/>
  <c r="Z296" i="169"/>
  <c r="Y296" i="169"/>
  <c r="AB402" i="169"/>
  <c r="AA32" i="174"/>
  <c r="C937" i="169"/>
  <c r="C1579" i="169"/>
  <c r="C1365" i="169"/>
  <c r="C1901" i="169"/>
  <c r="C723" i="169"/>
  <c r="C616" i="169"/>
  <c r="AB188" i="169"/>
  <c r="AA189" i="169"/>
  <c r="AC189" i="169" s="1"/>
  <c r="T189" i="169"/>
  <c r="U189" i="169"/>
  <c r="W189" i="169"/>
  <c r="X189" i="169"/>
  <c r="Y189" i="169"/>
  <c r="Z189" i="169"/>
  <c r="X32" i="174"/>
  <c r="C32" i="174" s="1"/>
  <c r="M11" i="176"/>
  <c r="L11" i="176"/>
  <c r="B82" i="169"/>
  <c r="AA82" i="169" s="1"/>
  <c r="AC82" i="169" s="1"/>
  <c r="C1258" i="169"/>
  <c r="E1901" i="169"/>
  <c r="C1151" i="169"/>
  <c r="J2" i="176"/>
  <c r="X81" i="169"/>
  <c r="C1472" i="169"/>
  <c r="E1579" i="169"/>
  <c r="C830" i="169"/>
  <c r="E1258" i="169"/>
  <c r="C1686" i="169"/>
  <c r="E1151" i="169"/>
  <c r="B297" i="169"/>
  <c r="E1793" i="169"/>
  <c r="E1686" i="169"/>
  <c r="C509" i="169"/>
  <c r="E937" i="169"/>
  <c r="C1793" i="169"/>
  <c r="Z31" i="174"/>
  <c r="E31" i="174" s="1"/>
  <c r="Z95" i="174"/>
  <c r="E95" i="174" s="1"/>
  <c r="B832" i="169"/>
  <c r="B1688" i="169"/>
  <c r="B1046" i="169"/>
  <c r="B1581" i="169"/>
  <c r="B1260" i="169"/>
  <c r="E509" i="169"/>
  <c r="B1153" i="169"/>
  <c r="B1367" i="169"/>
  <c r="B404" i="169"/>
  <c r="E1365" i="169"/>
  <c r="B1474" i="169"/>
  <c r="B1903" i="169"/>
  <c r="B1795" i="169"/>
  <c r="B511" i="169"/>
  <c r="E1472" i="169"/>
  <c r="B618" i="169"/>
  <c r="B725" i="169"/>
  <c r="B939" i="169"/>
  <c r="B190" i="169"/>
  <c r="C427" i="170"/>
  <c r="E427" i="170"/>
  <c r="AC123" i="170"/>
  <c r="T428" i="170"/>
  <c r="S428" i="170"/>
  <c r="AC428" i="170"/>
  <c r="X428" i="170"/>
  <c r="Y428" i="170"/>
  <c r="B429" i="170"/>
  <c r="Y123" i="170"/>
  <c r="X123" i="170"/>
  <c r="E122" i="170"/>
  <c r="C122" i="170"/>
  <c r="S123" i="170"/>
  <c r="T123" i="170"/>
  <c r="B124" i="170"/>
  <c r="E80" i="169"/>
  <c r="U81" i="169"/>
  <c r="Y81" i="169"/>
  <c r="Z81" i="169"/>
  <c r="W81" i="169"/>
  <c r="I83" i="169"/>
  <c r="T81" i="169"/>
  <c r="C81" i="169" s="1"/>
  <c r="L12" i="176" a="1"/>
  <c r="AA33" i="174" a="1"/>
  <c r="Z95" i="171" a="1"/>
  <c r="Z32" i="174" a="1"/>
  <c r="Z31" i="171" a="1"/>
  <c r="X33" i="174" a="1"/>
  <c r="Z1903" i="169" l="1"/>
  <c r="Y1903" i="169"/>
  <c r="X1903" i="169"/>
  <c r="T1903" i="169"/>
  <c r="W1903" i="169"/>
  <c r="U1903" i="169"/>
  <c r="AA1903" i="169"/>
  <c r="AC1903" i="169" s="1"/>
  <c r="AB1794" i="169"/>
  <c r="E1794" i="169" s="1"/>
  <c r="X82" i="169"/>
  <c r="AB81" i="169"/>
  <c r="X1795" i="169"/>
  <c r="W1795" i="169"/>
  <c r="U1795" i="169"/>
  <c r="T1795" i="169"/>
  <c r="Z1795" i="169"/>
  <c r="Y1795" i="169"/>
  <c r="AA1795" i="169"/>
  <c r="AC1795" i="169" s="1"/>
  <c r="X1046" i="169"/>
  <c r="W1046" i="169"/>
  <c r="U1046" i="169"/>
  <c r="T1046" i="169"/>
  <c r="AA1046" i="169"/>
  <c r="AC1046" i="169" s="1"/>
  <c r="Z1046" i="169"/>
  <c r="Y1046" i="169"/>
  <c r="U1474" i="169"/>
  <c r="T1474" i="169"/>
  <c r="AA1474" i="169"/>
  <c r="AC1474" i="169" s="1"/>
  <c r="Z1474" i="169"/>
  <c r="Y1474" i="169"/>
  <c r="X1474" i="169"/>
  <c r="W1474" i="169"/>
  <c r="AB1474" i="169" s="1"/>
  <c r="Y1688" i="169"/>
  <c r="U1688" i="169"/>
  <c r="T1688" i="169"/>
  <c r="X1688" i="169"/>
  <c r="AA1688" i="169"/>
  <c r="AC1688" i="169" s="1"/>
  <c r="Z1688" i="169"/>
  <c r="W1688" i="169"/>
  <c r="X1153" i="169"/>
  <c r="W1153" i="169"/>
  <c r="U1153" i="169"/>
  <c r="T1153" i="169"/>
  <c r="AA1153" i="169"/>
  <c r="AC1153" i="169" s="1"/>
  <c r="Z1153" i="169"/>
  <c r="Y1153" i="169"/>
  <c r="AB1687" i="169"/>
  <c r="AB1473" i="169"/>
  <c r="X1367" i="169"/>
  <c r="T1367" i="169"/>
  <c r="AA1367" i="169"/>
  <c r="AC1367" i="169" s="1"/>
  <c r="Z1367" i="169"/>
  <c r="Y1367" i="169"/>
  <c r="W1367" i="169"/>
  <c r="U1367" i="169"/>
  <c r="AA1260" i="169"/>
  <c r="AC1260" i="169" s="1"/>
  <c r="Z1260" i="169"/>
  <c r="X1260" i="169"/>
  <c r="W1260" i="169"/>
  <c r="Y1260" i="169"/>
  <c r="U1260" i="169"/>
  <c r="T1260" i="169"/>
  <c r="AB1259" i="169"/>
  <c r="AB1580" i="169"/>
  <c r="W939" i="169"/>
  <c r="U939" i="169"/>
  <c r="T939" i="169"/>
  <c r="AA939" i="169"/>
  <c r="AC939" i="169" s="1"/>
  <c r="Z939" i="169"/>
  <c r="Y939" i="169"/>
  <c r="X939" i="169"/>
  <c r="Y1581" i="169"/>
  <c r="X1581" i="169"/>
  <c r="W1581" i="169"/>
  <c r="U1581" i="169"/>
  <c r="T1581" i="169"/>
  <c r="AA1581" i="169"/>
  <c r="AC1581" i="169" s="1"/>
  <c r="Z1581" i="169"/>
  <c r="AB1045" i="169"/>
  <c r="AB617" i="169"/>
  <c r="AB831" i="169"/>
  <c r="E831" i="169" s="1"/>
  <c r="X725" i="169"/>
  <c r="W725" i="169"/>
  <c r="U725" i="169"/>
  <c r="T725" i="169"/>
  <c r="Z725" i="169"/>
  <c r="AA725" i="169"/>
  <c r="AC725" i="169" s="1"/>
  <c r="Y725" i="169"/>
  <c r="C1902" i="169"/>
  <c r="T832" i="169"/>
  <c r="AA832" i="169"/>
  <c r="AC832" i="169" s="1"/>
  <c r="X832" i="169"/>
  <c r="W832" i="169"/>
  <c r="Z832" i="169"/>
  <c r="Y832" i="169"/>
  <c r="U832" i="169"/>
  <c r="AB510" i="169"/>
  <c r="E510" i="169" s="1"/>
  <c r="AB724" i="169"/>
  <c r="Y511" i="169"/>
  <c r="X511" i="169"/>
  <c r="W511" i="169"/>
  <c r="AA511" i="169"/>
  <c r="AC511" i="169" s="1"/>
  <c r="Z511" i="169"/>
  <c r="U511" i="169"/>
  <c r="T511" i="169"/>
  <c r="W618" i="169"/>
  <c r="T618" i="169"/>
  <c r="AA618" i="169"/>
  <c r="AC618" i="169" s="1"/>
  <c r="Z618" i="169"/>
  <c r="Y618" i="169"/>
  <c r="X618" i="169"/>
  <c r="U618" i="169"/>
  <c r="W297" i="169"/>
  <c r="U297" i="169"/>
  <c r="T297" i="169"/>
  <c r="AA297" i="169"/>
  <c r="AC297" i="169" s="1"/>
  <c r="Z297" i="169"/>
  <c r="Y297" i="169"/>
  <c r="X297" i="169"/>
  <c r="AB403" i="169"/>
  <c r="Z404" i="169"/>
  <c r="Y404" i="169"/>
  <c r="X404" i="169"/>
  <c r="W404" i="169"/>
  <c r="T404" i="169"/>
  <c r="U404" i="169"/>
  <c r="AA404" i="169"/>
  <c r="AC404" i="169" s="1"/>
  <c r="C1152" i="169"/>
  <c r="C831" i="169"/>
  <c r="C1366" i="169"/>
  <c r="C617" i="169"/>
  <c r="AB296" i="169"/>
  <c r="C1687" i="169"/>
  <c r="AA33" i="174"/>
  <c r="L12" i="176"/>
  <c r="E830" i="169"/>
  <c r="C938" i="169"/>
  <c r="C724" i="169"/>
  <c r="E1473" i="169"/>
  <c r="Z190" i="169"/>
  <c r="AA190" i="169"/>
  <c r="AC190" i="169" s="1"/>
  <c r="T190" i="169"/>
  <c r="U190" i="169"/>
  <c r="W190" i="169"/>
  <c r="X190" i="169"/>
  <c r="Y190" i="169"/>
  <c r="AB189" i="169"/>
  <c r="X33" i="174"/>
  <c r="C33" i="174" s="1"/>
  <c r="B83" i="169"/>
  <c r="AA83" i="169" s="1"/>
  <c r="AC83" i="169" s="1"/>
  <c r="C1794" i="169"/>
  <c r="B298" i="169"/>
  <c r="C1580" i="169"/>
  <c r="C1045" i="169"/>
  <c r="E617" i="169"/>
  <c r="C1473" i="169"/>
  <c r="E1902" i="169"/>
  <c r="E724" i="169"/>
  <c r="C510" i="169"/>
  <c r="C1259" i="169"/>
  <c r="E1045" i="169"/>
  <c r="E1687" i="169"/>
  <c r="Z31" i="171"/>
  <c r="E31" i="171" s="1"/>
  <c r="Z95" i="171"/>
  <c r="E95" i="171" s="1"/>
  <c r="Z32" i="174"/>
  <c r="E32" i="174" s="1"/>
  <c r="B405" i="169"/>
  <c r="E1366" i="169"/>
  <c r="B726" i="169"/>
  <c r="B1904" i="169"/>
  <c r="B1368" i="169"/>
  <c r="B1582" i="169"/>
  <c r="B833" i="169"/>
  <c r="B1475" i="169"/>
  <c r="B1047" i="169"/>
  <c r="E1259" i="169"/>
  <c r="B1154" i="169"/>
  <c r="E1152" i="169"/>
  <c r="C1046" i="169"/>
  <c r="B512" i="169"/>
  <c r="C1153" i="169"/>
  <c r="B1689" i="169"/>
  <c r="E938" i="169"/>
  <c r="B1261" i="169"/>
  <c r="B940" i="169"/>
  <c r="B619" i="169"/>
  <c r="B1796" i="169"/>
  <c r="E1580" i="169"/>
  <c r="B191" i="169"/>
  <c r="C428" i="170"/>
  <c r="E428" i="170"/>
  <c r="AC124" i="170"/>
  <c r="X429" i="170"/>
  <c r="S429" i="170"/>
  <c r="AC429" i="170"/>
  <c r="Y429" i="170"/>
  <c r="T429" i="170"/>
  <c r="B430" i="170"/>
  <c r="X124" i="170"/>
  <c r="Y124" i="170"/>
  <c r="E123" i="170"/>
  <c r="T124" i="170"/>
  <c r="S124" i="170"/>
  <c r="C123" i="170"/>
  <c r="B125" i="170"/>
  <c r="E81" i="169"/>
  <c r="U82" i="169"/>
  <c r="Y82" i="169"/>
  <c r="Z82" i="169"/>
  <c r="W82" i="169"/>
  <c r="T82" i="169"/>
  <c r="X83" i="169"/>
  <c r="I84" i="169"/>
  <c r="X34" i="174" a="1"/>
  <c r="L13" i="176" a="1"/>
  <c r="AA34" i="174" a="1"/>
  <c r="Z32" i="171" a="1"/>
  <c r="Z33" i="174" a="1"/>
  <c r="Z1904" i="169" l="1"/>
  <c r="Y1904" i="169"/>
  <c r="X1904" i="169"/>
  <c r="AA1904" i="169"/>
  <c r="AC1904" i="169" s="1"/>
  <c r="U1904" i="169"/>
  <c r="W1904" i="169"/>
  <c r="AB1904" i="169" s="1"/>
  <c r="T1904" i="169"/>
  <c r="AB1688" i="169"/>
  <c r="E1688" i="169" s="1"/>
  <c r="AB1903" i="169"/>
  <c r="AB1795" i="169"/>
  <c r="AB404" i="169"/>
  <c r="W1796" i="169"/>
  <c r="U1796" i="169"/>
  <c r="T1796" i="169"/>
  <c r="AA1796" i="169"/>
  <c r="AC1796" i="169" s="1"/>
  <c r="X1796" i="169"/>
  <c r="Z1796" i="169"/>
  <c r="Y1796" i="169"/>
  <c r="AB618" i="169"/>
  <c r="AB1581" i="169"/>
  <c r="W940" i="169"/>
  <c r="U940" i="169"/>
  <c r="T940" i="169"/>
  <c r="AA940" i="169"/>
  <c r="AC940" i="169" s="1"/>
  <c r="Z940" i="169"/>
  <c r="X940" i="169"/>
  <c r="Y940" i="169"/>
  <c r="W1154" i="169"/>
  <c r="U1154" i="169"/>
  <c r="T1154" i="169"/>
  <c r="AA1154" i="169"/>
  <c r="AC1154" i="169" s="1"/>
  <c r="Z1154" i="169"/>
  <c r="Y1154" i="169"/>
  <c r="X1154" i="169"/>
  <c r="X1368" i="169"/>
  <c r="T1368" i="169"/>
  <c r="AA1368" i="169"/>
  <c r="AC1368" i="169" s="1"/>
  <c r="Z1368" i="169"/>
  <c r="Y1368" i="169"/>
  <c r="W1368" i="169"/>
  <c r="U1368" i="169"/>
  <c r="Z1261" i="169"/>
  <c r="Y1261" i="169"/>
  <c r="W1261" i="169"/>
  <c r="U1261" i="169"/>
  <c r="AA1261" i="169"/>
  <c r="AC1261" i="169" s="1"/>
  <c r="X1261" i="169"/>
  <c r="T1261" i="169"/>
  <c r="AB939" i="169"/>
  <c r="AB1153" i="169"/>
  <c r="Y1582" i="169"/>
  <c r="X1582" i="169"/>
  <c r="W1582" i="169"/>
  <c r="U1582" i="169"/>
  <c r="T1582" i="169"/>
  <c r="AA1582" i="169"/>
  <c r="AC1582" i="169" s="1"/>
  <c r="Z1582" i="169"/>
  <c r="Y1689" i="169"/>
  <c r="X1689" i="169"/>
  <c r="Z1689" i="169"/>
  <c r="W1689" i="169"/>
  <c r="U1689" i="169"/>
  <c r="T1689" i="169"/>
  <c r="AA1689" i="169"/>
  <c r="AC1689" i="169" s="1"/>
  <c r="X1047" i="169"/>
  <c r="W1047" i="169"/>
  <c r="U1047" i="169"/>
  <c r="T1047" i="169"/>
  <c r="AA1047" i="169"/>
  <c r="AC1047" i="169" s="1"/>
  <c r="Z1047" i="169"/>
  <c r="Y1047" i="169"/>
  <c r="U1475" i="169"/>
  <c r="T1475" i="169"/>
  <c r="AA1475" i="169"/>
  <c r="AC1475" i="169" s="1"/>
  <c r="Z1475" i="169"/>
  <c r="Y1475" i="169"/>
  <c r="X1475" i="169"/>
  <c r="W1475" i="169"/>
  <c r="AB1475" i="169" s="1"/>
  <c r="AB1367" i="169"/>
  <c r="AB1046" i="169"/>
  <c r="E1046" i="169" s="1"/>
  <c r="AB1260" i="169"/>
  <c r="W619" i="169"/>
  <c r="T619" i="169"/>
  <c r="AA619" i="169"/>
  <c r="AC619" i="169" s="1"/>
  <c r="Z619" i="169"/>
  <c r="Y619" i="169"/>
  <c r="X619" i="169"/>
  <c r="U619" i="169"/>
  <c r="AB511" i="169"/>
  <c r="E511" i="169" s="1"/>
  <c r="AB832" i="169"/>
  <c r="T512" i="169"/>
  <c r="Y512" i="169"/>
  <c r="X512" i="169"/>
  <c r="W512" i="169"/>
  <c r="AA512" i="169"/>
  <c r="AC512" i="169" s="1"/>
  <c r="Z512" i="169"/>
  <c r="U512" i="169"/>
  <c r="AB725" i="169"/>
  <c r="W726" i="169"/>
  <c r="U726" i="169"/>
  <c r="T726" i="169"/>
  <c r="AA726" i="169"/>
  <c r="AC726" i="169" s="1"/>
  <c r="Y726" i="169"/>
  <c r="Z726" i="169"/>
  <c r="X726" i="169"/>
  <c r="AA833" i="169"/>
  <c r="AC833" i="169" s="1"/>
  <c r="Z833" i="169"/>
  <c r="W833" i="169"/>
  <c r="U833" i="169"/>
  <c r="Y833" i="169"/>
  <c r="X833" i="169"/>
  <c r="T833" i="169"/>
  <c r="X34" i="174"/>
  <c r="C34" i="174" s="1"/>
  <c r="Z405" i="169"/>
  <c r="Y405" i="169"/>
  <c r="X405" i="169"/>
  <c r="W405" i="169"/>
  <c r="AB405" i="169" s="1"/>
  <c r="T405" i="169"/>
  <c r="AA405" i="169"/>
  <c r="AC405" i="169" s="1"/>
  <c r="U405" i="169"/>
  <c r="U298" i="169"/>
  <c r="T298" i="169"/>
  <c r="AA298" i="169"/>
  <c r="AC298" i="169" s="1"/>
  <c r="Z298" i="169"/>
  <c r="Y298" i="169"/>
  <c r="X298" i="169"/>
  <c r="W298" i="169"/>
  <c r="AB297" i="169"/>
  <c r="L13" i="176"/>
  <c r="C1581" i="169"/>
  <c r="C618" i="169"/>
  <c r="C1795" i="169"/>
  <c r="E1795" i="169"/>
  <c r="Y191" i="169"/>
  <c r="Z191" i="169"/>
  <c r="AA191" i="169"/>
  <c r="AC191" i="169" s="1"/>
  <c r="T191" i="169"/>
  <c r="U191" i="169"/>
  <c r="W191" i="169"/>
  <c r="X191" i="169"/>
  <c r="AB190" i="169"/>
  <c r="AA34" i="174"/>
  <c r="B84" i="169"/>
  <c r="AA84" i="169" s="1"/>
  <c r="AC84" i="169" s="1"/>
  <c r="E1260" i="169"/>
  <c r="C511" i="169"/>
  <c r="E725" i="169"/>
  <c r="C939" i="169"/>
  <c r="C1474" i="169"/>
  <c r="C1367" i="169"/>
  <c r="C725" i="169"/>
  <c r="B299" i="169"/>
  <c r="E1153" i="169"/>
  <c r="AB82" i="169"/>
  <c r="E82" i="169" s="1"/>
  <c r="C1688" i="169"/>
  <c r="E1581" i="169"/>
  <c r="C1903" i="169"/>
  <c r="C82" i="169"/>
  <c r="C1260" i="169"/>
  <c r="C832" i="169"/>
  <c r="E1903" i="169"/>
  <c r="E939" i="169"/>
  <c r="Z32" i="171"/>
  <c r="E32" i="171" s="1"/>
  <c r="Z33" i="174"/>
  <c r="E33" i="174" s="1"/>
  <c r="B1905" i="169"/>
  <c r="B1690" i="169"/>
  <c r="B1048" i="169"/>
  <c r="B941" i="169"/>
  <c r="B513" i="169"/>
  <c r="B1583" i="169"/>
  <c r="B727" i="169"/>
  <c r="B406" i="169"/>
  <c r="B620" i="169"/>
  <c r="E1367" i="169"/>
  <c r="B1476" i="169"/>
  <c r="B1797" i="169"/>
  <c r="B1262" i="169"/>
  <c r="B1369" i="169"/>
  <c r="E832" i="169"/>
  <c r="B834" i="169"/>
  <c r="B1155" i="169"/>
  <c r="E1474" i="169"/>
  <c r="E618" i="169"/>
  <c r="B192" i="169"/>
  <c r="C429" i="170"/>
  <c r="AC125" i="170"/>
  <c r="S430" i="170"/>
  <c r="AC430" i="170"/>
  <c r="T430" i="170"/>
  <c r="X430" i="170"/>
  <c r="Y430" i="170"/>
  <c r="E429" i="170"/>
  <c r="B431" i="170"/>
  <c r="T125" i="170"/>
  <c r="S125" i="170"/>
  <c r="E124" i="170"/>
  <c r="X125" i="170"/>
  <c r="Y125" i="170"/>
  <c r="C124" i="170"/>
  <c r="B128" i="170"/>
  <c r="U83" i="169"/>
  <c r="Y83" i="169"/>
  <c r="Z83" i="169"/>
  <c r="W83" i="169"/>
  <c r="AB83" i="169" s="1"/>
  <c r="I85" i="169"/>
  <c r="T83" i="169"/>
  <c r="AA35" i="174" a="1"/>
  <c r="L14" i="176" a="1"/>
  <c r="X35" i="174" a="1"/>
  <c r="Z33" i="171" a="1"/>
  <c r="Z34" i="174" a="1"/>
  <c r="Z35" i="174" a="1"/>
  <c r="AB1689" i="169" l="1"/>
  <c r="AA1905" i="169"/>
  <c r="AC1905" i="169" s="1"/>
  <c r="Y1905" i="169"/>
  <c r="X1905" i="169"/>
  <c r="W1905" i="169"/>
  <c r="Z1905" i="169"/>
  <c r="U1905" i="169"/>
  <c r="T1905" i="169"/>
  <c r="AB1796" i="169"/>
  <c r="U1797" i="169"/>
  <c r="T1797" i="169"/>
  <c r="AA1797" i="169"/>
  <c r="AC1797" i="169" s="1"/>
  <c r="Z1797" i="169"/>
  <c r="Y1797" i="169"/>
  <c r="X1797" i="169"/>
  <c r="W1797" i="169"/>
  <c r="AB1797" i="169" s="1"/>
  <c r="X84" i="169"/>
  <c r="W1155" i="169"/>
  <c r="U1155" i="169"/>
  <c r="T1155" i="169"/>
  <c r="AA1155" i="169"/>
  <c r="AC1155" i="169" s="1"/>
  <c r="Z1155" i="169"/>
  <c r="X1155" i="169"/>
  <c r="Y1155" i="169"/>
  <c r="W1369" i="169"/>
  <c r="T1369" i="169"/>
  <c r="AA1369" i="169"/>
  <c r="AC1369" i="169" s="1"/>
  <c r="Z1369" i="169"/>
  <c r="Y1369" i="169"/>
  <c r="X1369" i="169"/>
  <c r="U1369" i="169"/>
  <c r="Y1583" i="169"/>
  <c r="X1583" i="169"/>
  <c r="W1583" i="169"/>
  <c r="U1583" i="169"/>
  <c r="T1583" i="169"/>
  <c r="AA1583" i="169"/>
  <c r="AC1583" i="169" s="1"/>
  <c r="Z1583" i="169"/>
  <c r="AB1047" i="169"/>
  <c r="E1047" i="169" s="1"/>
  <c r="Y1262" i="169"/>
  <c r="X1262" i="169"/>
  <c r="U1262" i="169"/>
  <c r="T1262" i="169"/>
  <c r="W1262" i="169"/>
  <c r="AA1262" i="169"/>
  <c r="AC1262" i="169" s="1"/>
  <c r="Z1262" i="169"/>
  <c r="AB1368" i="169"/>
  <c r="W941" i="169"/>
  <c r="U941" i="169"/>
  <c r="T941" i="169"/>
  <c r="X941" i="169"/>
  <c r="AA941" i="169"/>
  <c r="AC941" i="169" s="1"/>
  <c r="Z941" i="169"/>
  <c r="Y941" i="169"/>
  <c r="X1048" i="169"/>
  <c r="W1048" i="169"/>
  <c r="U1048" i="169"/>
  <c r="T1048" i="169"/>
  <c r="AA1048" i="169"/>
  <c r="AC1048" i="169" s="1"/>
  <c r="Z1048" i="169"/>
  <c r="Y1048" i="169"/>
  <c r="X1690" i="169"/>
  <c r="W1690" i="169"/>
  <c r="AA1690" i="169"/>
  <c r="AC1690" i="169" s="1"/>
  <c r="Z1690" i="169"/>
  <c r="T1690" i="169"/>
  <c r="Y1690" i="169"/>
  <c r="U1690" i="169"/>
  <c r="U1476" i="169"/>
  <c r="T1476" i="169"/>
  <c r="AA1476" i="169"/>
  <c r="AC1476" i="169" s="1"/>
  <c r="Z1476" i="169"/>
  <c r="Y1476" i="169"/>
  <c r="X1476" i="169"/>
  <c r="W1476" i="169"/>
  <c r="AB1582" i="169"/>
  <c r="AB940" i="169"/>
  <c r="AB1261" i="169"/>
  <c r="AB1154" i="169"/>
  <c r="E1154" i="169" s="1"/>
  <c r="AA35" i="174"/>
  <c r="AB512" i="169"/>
  <c r="W620" i="169"/>
  <c r="T620" i="169"/>
  <c r="AA620" i="169"/>
  <c r="AC620" i="169" s="1"/>
  <c r="Z620" i="169"/>
  <c r="Y620" i="169"/>
  <c r="U620" i="169"/>
  <c r="X620" i="169"/>
  <c r="T513" i="169"/>
  <c r="Y513" i="169"/>
  <c r="X513" i="169"/>
  <c r="W513" i="169"/>
  <c r="AA513" i="169"/>
  <c r="AC513" i="169" s="1"/>
  <c r="Z513" i="169"/>
  <c r="U513" i="169"/>
  <c r="C1904" i="169"/>
  <c r="AB833" i="169"/>
  <c r="AA834" i="169"/>
  <c r="AC834" i="169" s="1"/>
  <c r="Z834" i="169"/>
  <c r="Y834" i="169"/>
  <c r="U834" i="169"/>
  <c r="T834" i="169"/>
  <c r="W834" i="169"/>
  <c r="X834" i="169"/>
  <c r="AB726" i="169"/>
  <c r="U727" i="169"/>
  <c r="T727" i="169"/>
  <c r="AA727" i="169"/>
  <c r="AC727" i="169" s="1"/>
  <c r="Z727" i="169"/>
  <c r="X727" i="169"/>
  <c r="Y727" i="169"/>
  <c r="W727" i="169"/>
  <c r="AB619" i="169"/>
  <c r="Y406" i="169"/>
  <c r="X406" i="169"/>
  <c r="W406" i="169"/>
  <c r="U406" i="169"/>
  <c r="AA406" i="169"/>
  <c r="AC406" i="169" s="1"/>
  <c r="Z406" i="169"/>
  <c r="T406" i="169"/>
  <c r="AB298" i="169"/>
  <c r="C1689" i="169"/>
  <c r="T299" i="169"/>
  <c r="AA299" i="169"/>
  <c r="AC299" i="169" s="1"/>
  <c r="Z299" i="169"/>
  <c r="Y299" i="169"/>
  <c r="X299" i="169"/>
  <c r="W299" i="169"/>
  <c r="U299" i="169"/>
  <c r="C1475" i="169"/>
  <c r="C1368" i="169"/>
  <c r="C1154" i="169"/>
  <c r="C1796" i="169"/>
  <c r="C619" i="169"/>
  <c r="Y192" i="169"/>
  <c r="Z192" i="169"/>
  <c r="AA192" i="169"/>
  <c r="AC192" i="169" s="1"/>
  <c r="T192" i="169"/>
  <c r="U192" i="169"/>
  <c r="W192" i="169"/>
  <c r="X192" i="169"/>
  <c r="AB191" i="169"/>
  <c r="X35" i="174"/>
  <c r="C35" i="174" s="1"/>
  <c r="L14" i="176"/>
  <c r="E1689" i="169"/>
  <c r="B85" i="169"/>
  <c r="AA85" i="169" s="1"/>
  <c r="AC85" i="169" s="1"/>
  <c r="E726" i="169"/>
  <c r="C1582" i="169"/>
  <c r="C940" i="169"/>
  <c r="C1047" i="169"/>
  <c r="C833" i="169"/>
  <c r="B300" i="169"/>
  <c r="E1368" i="169"/>
  <c r="C83" i="169"/>
  <c r="E833" i="169"/>
  <c r="C512" i="169"/>
  <c r="E1904" i="169"/>
  <c r="E1475" i="169"/>
  <c r="C1261" i="169"/>
  <c r="C726" i="169"/>
  <c r="Z33" i="171"/>
  <c r="E33" i="171" s="1"/>
  <c r="Z34" i="174"/>
  <c r="E34" i="174" s="1"/>
  <c r="Z35" i="174"/>
  <c r="E35" i="174" s="1"/>
  <c r="B835" i="169"/>
  <c r="B1263" i="169"/>
  <c r="E1261" i="169"/>
  <c r="B1584" i="169"/>
  <c r="B514" i="169"/>
  <c r="B1049" i="169"/>
  <c r="B728" i="169"/>
  <c r="B1798" i="169"/>
  <c r="B621" i="169"/>
  <c r="E619" i="169"/>
  <c r="B1691" i="169"/>
  <c r="B407" i="169"/>
  <c r="E512" i="169"/>
  <c r="E1582" i="169"/>
  <c r="B1906" i="169"/>
  <c r="B1156" i="169"/>
  <c r="B1370" i="169"/>
  <c r="B1477" i="169"/>
  <c r="E1796" i="169"/>
  <c r="E940" i="169"/>
  <c r="B942" i="169"/>
  <c r="B193" i="169"/>
  <c r="C430" i="170"/>
  <c r="E430" i="170"/>
  <c r="AC128" i="170"/>
  <c r="Y431" i="170"/>
  <c r="X431" i="170"/>
  <c r="T431" i="170"/>
  <c r="S431" i="170"/>
  <c r="AC431" i="170"/>
  <c r="B432" i="170"/>
  <c r="C125" i="170"/>
  <c r="E125" i="170"/>
  <c r="X128" i="170"/>
  <c r="Y128" i="170"/>
  <c r="T128" i="170"/>
  <c r="S128" i="170"/>
  <c r="B129" i="170"/>
  <c r="E83" i="169"/>
  <c r="U84" i="169"/>
  <c r="Y84" i="169"/>
  <c r="Z84" i="169"/>
  <c r="W84" i="169"/>
  <c r="T84" i="169"/>
  <c r="C84" i="169" s="1"/>
  <c r="I86" i="169"/>
  <c r="L15" i="176" a="1"/>
  <c r="AA36" i="174" a="1"/>
  <c r="X36" i="174" a="1"/>
  <c r="Z31" i="162" a="1"/>
  <c r="AB834" i="169" l="1"/>
  <c r="AB1905" i="169"/>
  <c r="AB406" i="169"/>
  <c r="Z1906" i="169"/>
  <c r="X1906" i="169"/>
  <c r="W1906" i="169"/>
  <c r="U1906" i="169"/>
  <c r="AA1906" i="169"/>
  <c r="AC1906" i="169" s="1"/>
  <c r="Y1906" i="169"/>
  <c r="T1906" i="169"/>
  <c r="T1798" i="169"/>
  <c r="AA1798" i="169"/>
  <c r="AC1798" i="169" s="1"/>
  <c r="Z1798" i="169"/>
  <c r="Y1798" i="169"/>
  <c r="X1798" i="169"/>
  <c r="W1798" i="169"/>
  <c r="AB1798" i="169" s="1"/>
  <c r="U1798" i="169"/>
  <c r="X85" i="169"/>
  <c r="C1048" i="169"/>
  <c r="AB1369" i="169"/>
  <c r="Y1584" i="169"/>
  <c r="X1584" i="169"/>
  <c r="W1584" i="169"/>
  <c r="U1584" i="169"/>
  <c r="T1584" i="169"/>
  <c r="AA1584" i="169"/>
  <c r="AC1584" i="169" s="1"/>
  <c r="Z1584" i="169"/>
  <c r="AB1048" i="169"/>
  <c r="AB941" i="169"/>
  <c r="AB1690" i="169"/>
  <c r="Y1263" i="169"/>
  <c r="X1263" i="169"/>
  <c r="W1263" i="169"/>
  <c r="T1263" i="169"/>
  <c r="AA1263" i="169"/>
  <c r="AC1263" i="169" s="1"/>
  <c r="Z1263" i="169"/>
  <c r="U1263" i="169"/>
  <c r="U942" i="169"/>
  <c r="T942" i="169"/>
  <c r="AA942" i="169"/>
  <c r="AC942" i="169" s="1"/>
  <c r="Z942" i="169"/>
  <c r="Y942" i="169"/>
  <c r="W942" i="169"/>
  <c r="X942" i="169"/>
  <c r="X1049" i="169"/>
  <c r="W1049" i="169"/>
  <c r="U1049" i="169"/>
  <c r="T1049" i="169"/>
  <c r="AA1049" i="169"/>
  <c r="AC1049" i="169" s="1"/>
  <c r="Z1049" i="169"/>
  <c r="Y1049" i="169"/>
  <c r="AB1262" i="169"/>
  <c r="X1691" i="169"/>
  <c r="W1691" i="169"/>
  <c r="Y1691" i="169"/>
  <c r="U1691" i="169"/>
  <c r="T1691" i="169"/>
  <c r="AA1691" i="169"/>
  <c r="AC1691" i="169" s="1"/>
  <c r="Z1691" i="169"/>
  <c r="W1156" i="169"/>
  <c r="U1156" i="169"/>
  <c r="T1156" i="169"/>
  <c r="AA1156" i="169"/>
  <c r="AC1156" i="169" s="1"/>
  <c r="Z1156" i="169"/>
  <c r="Y1156" i="169"/>
  <c r="X1156" i="169"/>
  <c r="U1477" i="169"/>
  <c r="T1477" i="169"/>
  <c r="AA1477" i="169"/>
  <c r="AC1477" i="169" s="1"/>
  <c r="Z1477" i="169"/>
  <c r="Y1477" i="169"/>
  <c r="X1477" i="169"/>
  <c r="W1477" i="169"/>
  <c r="AB1476" i="169"/>
  <c r="E1476" i="169" s="1"/>
  <c r="U1370" i="169"/>
  <c r="AA1370" i="169"/>
  <c r="AC1370" i="169" s="1"/>
  <c r="Z1370" i="169"/>
  <c r="Y1370" i="169"/>
  <c r="X1370" i="169"/>
  <c r="W1370" i="169"/>
  <c r="T1370" i="169"/>
  <c r="AB1583" i="169"/>
  <c r="AB1155" i="169"/>
  <c r="L15" i="176"/>
  <c r="W621" i="169"/>
  <c r="T621" i="169"/>
  <c r="AA621" i="169"/>
  <c r="AC621" i="169" s="1"/>
  <c r="Z621" i="169"/>
  <c r="Y621" i="169"/>
  <c r="X621" i="169"/>
  <c r="U621" i="169"/>
  <c r="AB513" i="169"/>
  <c r="Z835" i="169"/>
  <c r="Y835" i="169"/>
  <c r="X835" i="169"/>
  <c r="T835" i="169"/>
  <c r="C835" i="169" s="1"/>
  <c r="AA835" i="169"/>
  <c r="AC835" i="169" s="1"/>
  <c r="W835" i="169"/>
  <c r="U835" i="169"/>
  <c r="U728" i="169"/>
  <c r="T728" i="169"/>
  <c r="AA728" i="169"/>
  <c r="AC728" i="169" s="1"/>
  <c r="Z728" i="169"/>
  <c r="X728" i="169"/>
  <c r="Y728" i="169"/>
  <c r="W728" i="169"/>
  <c r="AB620" i="169"/>
  <c r="T514" i="169"/>
  <c r="Y514" i="169"/>
  <c r="X514" i="169"/>
  <c r="W514" i="169"/>
  <c r="AA514" i="169"/>
  <c r="AC514" i="169" s="1"/>
  <c r="Z514" i="169"/>
  <c r="U514" i="169"/>
  <c r="AB727" i="169"/>
  <c r="C1905" i="169"/>
  <c r="C941" i="169"/>
  <c r="C620" i="169"/>
  <c r="C1583" i="169"/>
  <c r="AA300" i="169"/>
  <c r="AC300" i="169" s="1"/>
  <c r="Z300" i="169"/>
  <c r="Y300" i="169"/>
  <c r="X300" i="169"/>
  <c r="W300" i="169"/>
  <c r="U300" i="169"/>
  <c r="T300" i="169"/>
  <c r="AB299" i="169"/>
  <c r="C513" i="169"/>
  <c r="C1369" i="169"/>
  <c r="X407" i="169"/>
  <c r="W407" i="169"/>
  <c r="U407" i="169"/>
  <c r="T407" i="169"/>
  <c r="AA407" i="169"/>
  <c r="AC407" i="169" s="1"/>
  <c r="Z407" i="169"/>
  <c r="Y407" i="169"/>
  <c r="C1690" i="169"/>
  <c r="C834" i="169"/>
  <c r="C1262" i="169"/>
  <c r="C727" i="169"/>
  <c r="AB192" i="169"/>
  <c r="Y193" i="169"/>
  <c r="Z193" i="169"/>
  <c r="AA193" i="169"/>
  <c r="AC193" i="169" s="1"/>
  <c r="T193" i="169"/>
  <c r="U193" i="169"/>
  <c r="W193" i="169"/>
  <c r="X193" i="169"/>
  <c r="X36" i="174"/>
  <c r="C36" i="174" s="1"/>
  <c r="AA36" i="174"/>
  <c r="C1797" i="169"/>
  <c r="B301" i="169"/>
  <c r="E1905" i="169"/>
  <c r="AB84" i="169"/>
  <c r="E513" i="169"/>
  <c r="E1797" i="169"/>
  <c r="E620" i="169"/>
  <c r="E1690" i="169"/>
  <c r="B86" i="169"/>
  <c r="AA86" i="169" s="1"/>
  <c r="AC86" i="169" s="1"/>
  <c r="C1476" i="169"/>
  <c r="E1369" i="169"/>
  <c r="C1155" i="169"/>
  <c r="Z31" i="162"/>
  <c r="E31" i="162" s="1"/>
  <c r="B1371" i="169"/>
  <c r="B729" i="169"/>
  <c r="E834" i="169"/>
  <c r="B1050" i="169"/>
  <c r="E1583" i="169"/>
  <c r="B1585" i="169"/>
  <c r="B943" i="169"/>
  <c r="E1048" i="169"/>
  <c r="B622" i="169"/>
  <c r="B1157" i="169"/>
  <c r="B408" i="169"/>
  <c r="B1799" i="169"/>
  <c r="B1264" i="169"/>
  <c r="B1692" i="169"/>
  <c r="B1478" i="169"/>
  <c r="E941" i="169"/>
  <c r="B1907" i="169"/>
  <c r="C514" i="169"/>
  <c r="B836" i="169"/>
  <c r="E727" i="169"/>
  <c r="E1155" i="169"/>
  <c r="B515" i="169"/>
  <c r="E1262" i="169"/>
  <c r="B194" i="169"/>
  <c r="C431" i="170"/>
  <c r="E431" i="170"/>
  <c r="AC129" i="170"/>
  <c r="T432" i="170"/>
  <c r="S432" i="170"/>
  <c r="AC432" i="170"/>
  <c r="X432" i="170"/>
  <c r="Y432" i="170"/>
  <c r="B433" i="170"/>
  <c r="E128" i="170"/>
  <c r="X129" i="170"/>
  <c r="Y129" i="170"/>
  <c r="T129" i="170"/>
  <c r="S129" i="170"/>
  <c r="C128" i="170"/>
  <c r="B130" i="170"/>
  <c r="E84" i="169"/>
  <c r="U85" i="169"/>
  <c r="Y85" i="169"/>
  <c r="Z85" i="169"/>
  <c r="W85" i="169"/>
  <c r="I87" i="169"/>
  <c r="T85" i="169"/>
  <c r="X96" i="174" a="1"/>
  <c r="X37" i="174" a="1"/>
  <c r="X97" i="174" a="1"/>
  <c r="Z34" i="171" a="1"/>
  <c r="Z36" i="174" a="1"/>
  <c r="X38" i="174" a="1"/>
  <c r="L16" i="176" a="1"/>
  <c r="AA96" i="174" a="1"/>
  <c r="AA37" i="174" a="1"/>
  <c r="AB514" i="169" l="1"/>
  <c r="AB1906" i="169"/>
  <c r="AA1799" i="169"/>
  <c r="AC1799" i="169" s="1"/>
  <c r="Z1799" i="169"/>
  <c r="Y1799" i="169"/>
  <c r="X1799" i="169"/>
  <c r="W1799" i="169"/>
  <c r="AB1799" i="169" s="1"/>
  <c r="T1799" i="169"/>
  <c r="U1799" i="169"/>
  <c r="C85" i="169"/>
  <c r="Y1907" i="169"/>
  <c r="W1907" i="169"/>
  <c r="U1907" i="169"/>
  <c r="T1907" i="169"/>
  <c r="AA1907" i="169"/>
  <c r="AC1907" i="169" s="1"/>
  <c r="Z1907" i="169"/>
  <c r="X1907" i="169"/>
  <c r="X86" i="169"/>
  <c r="AB1477" i="169"/>
  <c r="AB1156" i="169"/>
  <c r="Y1585" i="169"/>
  <c r="X1585" i="169"/>
  <c r="W1585" i="169"/>
  <c r="U1585" i="169"/>
  <c r="T1585" i="169"/>
  <c r="AA1585" i="169"/>
  <c r="AC1585" i="169" s="1"/>
  <c r="Z1585" i="169"/>
  <c r="AB942" i="169"/>
  <c r="T1371" i="169"/>
  <c r="AA1371" i="169"/>
  <c r="AC1371" i="169" s="1"/>
  <c r="Z1371" i="169"/>
  <c r="Y1371" i="169"/>
  <c r="X1371" i="169"/>
  <c r="W1371" i="169"/>
  <c r="U1371" i="169"/>
  <c r="T1478" i="169"/>
  <c r="AA1478" i="169"/>
  <c r="AC1478" i="169" s="1"/>
  <c r="Z1478" i="169"/>
  <c r="Y1478" i="169"/>
  <c r="X1478" i="169"/>
  <c r="W1478" i="169"/>
  <c r="U1478" i="169"/>
  <c r="AB1263" i="169"/>
  <c r="AB1370" i="169"/>
  <c r="X1692" i="169"/>
  <c r="W1692" i="169"/>
  <c r="AA1692" i="169"/>
  <c r="AC1692" i="169" s="1"/>
  <c r="Z1692" i="169"/>
  <c r="T1692" i="169"/>
  <c r="Y1692" i="169"/>
  <c r="U1692" i="169"/>
  <c r="Y1264" i="169"/>
  <c r="X1264" i="169"/>
  <c r="W1264" i="169"/>
  <c r="U1264" i="169"/>
  <c r="T1264" i="169"/>
  <c r="AA1264" i="169"/>
  <c r="AC1264" i="169" s="1"/>
  <c r="Z1264" i="169"/>
  <c r="W1157" i="169"/>
  <c r="U1157" i="169"/>
  <c r="T1157" i="169"/>
  <c r="AA1157" i="169"/>
  <c r="AC1157" i="169" s="1"/>
  <c r="Z1157" i="169"/>
  <c r="Y1157" i="169"/>
  <c r="X1157" i="169"/>
  <c r="AB1584" i="169"/>
  <c r="T943" i="169"/>
  <c r="AA943" i="169"/>
  <c r="AC943" i="169" s="1"/>
  <c r="Z943" i="169"/>
  <c r="Y943" i="169"/>
  <c r="X943" i="169"/>
  <c r="W943" i="169"/>
  <c r="U943" i="169"/>
  <c r="X1050" i="169"/>
  <c r="W1050" i="169"/>
  <c r="U1050" i="169"/>
  <c r="T1050" i="169"/>
  <c r="AA1050" i="169"/>
  <c r="AC1050" i="169" s="1"/>
  <c r="Z1050" i="169"/>
  <c r="Y1050" i="169"/>
  <c r="AB1691" i="169"/>
  <c r="AB1049" i="169"/>
  <c r="W622" i="169"/>
  <c r="T622" i="169"/>
  <c r="AA622" i="169"/>
  <c r="AC622" i="169" s="1"/>
  <c r="Z622" i="169"/>
  <c r="Y622" i="169"/>
  <c r="X622" i="169"/>
  <c r="U622" i="169"/>
  <c r="Y836" i="169"/>
  <c r="X836" i="169"/>
  <c r="W836" i="169"/>
  <c r="AA836" i="169"/>
  <c r="AC836" i="169" s="1"/>
  <c r="Z836" i="169"/>
  <c r="U836" i="169"/>
  <c r="T836" i="169"/>
  <c r="AB728" i="169"/>
  <c r="E728" i="169" s="1"/>
  <c r="AB835" i="169"/>
  <c r="AA515" i="169"/>
  <c r="AC515" i="169" s="1"/>
  <c r="X515" i="169"/>
  <c r="W515" i="169"/>
  <c r="U515" i="169"/>
  <c r="Z515" i="169"/>
  <c r="Y515" i="169"/>
  <c r="T515" i="169"/>
  <c r="AB621" i="169"/>
  <c r="U729" i="169"/>
  <c r="T729" i="169"/>
  <c r="AA729" i="169"/>
  <c r="AC729" i="169" s="1"/>
  <c r="Z729" i="169"/>
  <c r="X729" i="169"/>
  <c r="W729" i="169"/>
  <c r="Y729" i="169"/>
  <c r="X37" i="174"/>
  <c r="C37" i="174" s="1"/>
  <c r="X96" i="174"/>
  <c r="C96" i="174" s="1"/>
  <c r="AA301" i="169"/>
  <c r="AC301" i="169" s="1"/>
  <c r="Z301" i="169"/>
  <c r="Y301" i="169"/>
  <c r="X301" i="169"/>
  <c r="W301" i="169"/>
  <c r="U301" i="169"/>
  <c r="T301" i="169"/>
  <c r="W408" i="169"/>
  <c r="U408" i="169"/>
  <c r="T408" i="169"/>
  <c r="Z408" i="169"/>
  <c r="X408" i="169"/>
  <c r="AA408" i="169"/>
  <c r="AC408" i="169" s="1"/>
  <c r="Y408" i="169"/>
  <c r="C621" i="169"/>
  <c r="AB407" i="169"/>
  <c r="AB300" i="169"/>
  <c r="C1906" i="169"/>
  <c r="C1477" i="169"/>
  <c r="C1798" i="169"/>
  <c r="C1691" i="169"/>
  <c r="AB193" i="169"/>
  <c r="Y194" i="169"/>
  <c r="Z194" i="169"/>
  <c r="AA194" i="169"/>
  <c r="AC194" i="169" s="1"/>
  <c r="T194" i="169"/>
  <c r="U194" i="169"/>
  <c r="W194" i="169"/>
  <c r="X194" i="169"/>
  <c r="L16" i="176"/>
  <c r="X97" i="174"/>
  <c r="C97" i="174" s="1"/>
  <c r="X38" i="174"/>
  <c r="C38" i="174" s="1"/>
  <c r="AA96" i="174"/>
  <c r="AA37" i="174"/>
  <c r="E835" i="169"/>
  <c r="E1156" i="169"/>
  <c r="C1049" i="169"/>
  <c r="B302" i="169"/>
  <c r="C728" i="169"/>
  <c r="C1370" i="169"/>
  <c r="B87" i="169"/>
  <c r="AA87" i="169" s="1"/>
  <c r="AC87" i="169" s="1"/>
  <c r="C1156" i="169"/>
  <c r="C942" i="169"/>
  <c r="AB85" i="169"/>
  <c r="E85" i="169" s="1"/>
  <c r="E1798" i="169"/>
  <c r="E621" i="169"/>
  <c r="C1263" i="169"/>
  <c r="E514" i="169"/>
  <c r="C1584" i="169"/>
  <c r="Z34" i="171"/>
  <c r="E34" i="171" s="1"/>
  <c r="Z36" i="174"/>
  <c r="E36" i="174" s="1"/>
  <c r="B1051" i="169"/>
  <c r="E1906" i="169"/>
  <c r="B944" i="169"/>
  <c r="E1477" i="169"/>
  <c r="E1263" i="169"/>
  <c r="E942" i="169"/>
  <c r="B1479" i="169"/>
  <c r="B837" i="169"/>
  <c r="B1158" i="169"/>
  <c r="B1586" i="169"/>
  <c r="E1584" i="169"/>
  <c r="B730" i="169"/>
  <c r="B516" i="169"/>
  <c r="B1908" i="169"/>
  <c r="E1049" i="169"/>
  <c r="B1265" i="169"/>
  <c r="B1693" i="169"/>
  <c r="B1800" i="169"/>
  <c r="E1370" i="169"/>
  <c r="B1372" i="169"/>
  <c r="E1691" i="169"/>
  <c r="B409" i="169"/>
  <c r="B623" i="169"/>
  <c r="B195" i="169"/>
  <c r="C432" i="170"/>
  <c r="E432" i="170"/>
  <c r="AC130" i="170"/>
  <c r="T433" i="170"/>
  <c r="S433" i="170"/>
  <c r="AC433" i="170"/>
  <c r="X433" i="170"/>
  <c r="Y433" i="170"/>
  <c r="B434" i="170"/>
  <c r="X130" i="170"/>
  <c r="Y130" i="170"/>
  <c r="E129" i="170"/>
  <c r="C129" i="170"/>
  <c r="T130" i="170"/>
  <c r="S130" i="170"/>
  <c r="B131" i="170"/>
  <c r="U86" i="169"/>
  <c r="Y86" i="169"/>
  <c r="Z86" i="169"/>
  <c r="W86" i="169"/>
  <c r="I88" i="169"/>
  <c r="T86" i="169"/>
  <c r="L17" i="176" a="1"/>
  <c r="Z97" i="174" a="1"/>
  <c r="Z38" i="174" a="1"/>
  <c r="AA38" i="174" a="1"/>
  <c r="AA97" i="174" a="1"/>
  <c r="Z47" i="171" a="1"/>
  <c r="Z96" i="174" a="1"/>
  <c r="Z99" i="171" a="1"/>
  <c r="Z37" i="174" a="1"/>
  <c r="M12" i="176" a="1"/>
  <c r="X1908" i="169" l="1"/>
  <c r="U1908" i="169"/>
  <c r="T1908" i="169"/>
  <c r="Z1908" i="169"/>
  <c r="Y1908" i="169"/>
  <c r="AA1908" i="169"/>
  <c r="AC1908" i="169" s="1"/>
  <c r="W1908" i="169"/>
  <c r="AB1908" i="169" s="1"/>
  <c r="AB1907" i="169"/>
  <c r="C86" i="169"/>
  <c r="AB1050" i="169"/>
  <c r="AB1157" i="169"/>
  <c r="C1692" i="169"/>
  <c r="AB86" i="169"/>
  <c r="AB1371" i="169"/>
  <c r="AA1800" i="169"/>
  <c r="AC1800" i="169" s="1"/>
  <c r="Z1800" i="169"/>
  <c r="Y1800" i="169"/>
  <c r="X1800" i="169"/>
  <c r="W1800" i="169"/>
  <c r="U1800" i="169"/>
  <c r="T1800" i="169"/>
  <c r="Z1372" i="169"/>
  <c r="Y1372" i="169"/>
  <c r="X1372" i="169"/>
  <c r="W1372" i="169"/>
  <c r="U1372" i="169"/>
  <c r="AA1372" i="169"/>
  <c r="AC1372" i="169" s="1"/>
  <c r="T1372" i="169"/>
  <c r="AA944" i="169"/>
  <c r="AC944" i="169" s="1"/>
  <c r="Z944" i="169"/>
  <c r="Y944" i="169"/>
  <c r="X944" i="169"/>
  <c r="W944" i="169"/>
  <c r="T944" i="169"/>
  <c r="U944" i="169"/>
  <c r="AB1478" i="169"/>
  <c r="E1478" i="169" s="1"/>
  <c r="AB943" i="169"/>
  <c r="Y1586" i="169"/>
  <c r="X1586" i="169"/>
  <c r="W1586" i="169"/>
  <c r="U1586" i="169"/>
  <c r="T1586" i="169"/>
  <c r="AA1586" i="169"/>
  <c r="AC1586" i="169" s="1"/>
  <c r="Z1586" i="169"/>
  <c r="W1051" i="169"/>
  <c r="U1051" i="169"/>
  <c r="T1051" i="169"/>
  <c r="AA1051" i="169"/>
  <c r="AC1051" i="169" s="1"/>
  <c r="Z1051" i="169"/>
  <c r="Y1051" i="169"/>
  <c r="X1051" i="169"/>
  <c r="AB1585" i="169"/>
  <c r="E1585" i="169" s="1"/>
  <c r="X1693" i="169"/>
  <c r="W1693" i="169"/>
  <c r="Y1693" i="169"/>
  <c r="U1693" i="169"/>
  <c r="T1693" i="169"/>
  <c r="AA1693" i="169"/>
  <c r="AC1693" i="169" s="1"/>
  <c r="Z1693" i="169"/>
  <c r="W1158" i="169"/>
  <c r="U1158" i="169"/>
  <c r="T1158" i="169"/>
  <c r="AA1158" i="169"/>
  <c r="AC1158" i="169" s="1"/>
  <c r="Z1158" i="169"/>
  <c r="Y1158" i="169"/>
  <c r="X1158" i="169"/>
  <c r="AB1264" i="169"/>
  <c r="E1264" i="169" s="1"/>
  <c r="AB1692" i="169"/>
  <c r="E1692" i="169" s="1"/>
  <c r="Y1265" i="169"/>
  <c r="X1265" i="169"/>
  <c r="W1265" i="169"/>
  <c r="U1265" i="169"/>
  <c r="T1265" i="169"/>
  <c r="AA1265" i="169"/>
  <c r="AC1265" i="169" s="1"/>
  <c r="Z1265" i="169"/>
  <c r="AA1479" i="169"/>
  <c r="AC1479" i="169" s="1"/>
  <c r="Z1479" i="169"/>
  <c r="Y1479" i="169"/>
  <c r="X1479" i="169"/>
  <c r="W1479" i="169"/>
  <c r="U1479" i="169"/>
  <c r="T1479" i="169"/>
  <c r="U730" i="169"/>
  <c r="T730" i="169"/>
  <c r="AA730" i="169"/>
  <c r="AC730" i="169" s="1"/>
  <c r="Z730" i="169"/>
  <c r="X730" i="169"/>
  <c r="Y730" i="169"/>
  <c r="W730" i="169"/>
  <c r="AB729" i="169"/>
  <c r="E729" i="169" s="1"/>
  <c r="C1157" i="169"/>
  <c r="Y837" i="169"/>
  <c r="X837" i="169"/>
  <c r="W837" i="169"/>
  <c r="AA837" i="169"/>
  <c r="AC837" i="169" s="1"/>
  <c r="Z837" i="169"/>
  <c r="U837" i="169"/>
  <c r="T837" i="169"/>
  <c r="AB515" i="169"/>
  <c r="W623" i="169"/>
  <c r="T623" i="169"/>
  <c r="AA623" i="169"/>
  <c r="AC623" i="169" s="1"/>
  <c r="Z623" i="169"/>
  <c r="Y623" i="169"/>
  <c r="X623" i="169"/>
  <c r="U623" i="169"/>
  <c r="AB836" i="169"/>
  <c r="AA516" i="169"/>
  <c r="AC516" i="169" s="1"/>
  <c r="Z516" i="169"/>
  <c r="W516" i="169"/>
  <c r="U516" i="169"/>
  <c r="T516" i="169"/>
  <c r="Y516" i="169"/>
  <c r="X516" i="169"/>
  <c r="AB622" i="169"/>
  <c r="AB301" i="169"/>
  <c r="AA302" i="169"/>
  <c r="AC302" i="169" s="1"/>
  <c r="Z302" i="169"/>
  <c r="Y302" i="169"/>
  <c r="X302" i="169"/>
  <c r="W302" i="169"/>
  <c r="U302" i="169"/>
  <c r="T302" i="169"/>
  <c r="U409" i="169"/>
  <c r="T409" i="169"/>
  <c r="AA409" i="169"/>
  <c r="AC409" i="169" s="1"/>
  <c r="Y409" i="169"/>
  <c r="Z409" i="169"/>
  <c r="W409" i="169"/>
  <c r="X409" i="169"/>
  <c r="C515" i="169"/>
  <c r="C836" i="169"/>
  <c r="AB408" i="169"/>
  <c r="C1585" i="169"/>
  <c r="C1799" i="169"/>
  <c r="C943" i="169"/>
  <c r="C1264" i="169"/>
  <c r="AB194" i="169"/>
  <c r="Y195" i="169"/>
  <c r="Z195" i="169"/>
  <c r="AA195" i="169"/>
  <c r="AC195" i="169" s="1"/>
  <c r="T195" i="169"/>
  <c r="U195" i="169"/>
  <c r="W195" i="169"/>
  <c r="X195" i="169"/>
  <c r="AA97" i="174"/>
  <c r="AA38" i="174"/>
  <c r="L17" i="176"/>
  <c r="M12" i="176"/>
  <c r="C1371" i="169"/>
  <c r="B88" i="169"/>
  <c r="AA88" i="169" s="1"/>
  <c r="AC88" i="169" s="1"/>
  <c r="E515" i="169"/>
  <c r="C622" i="169"/>
  <c r="E943" i="169"/>
  <c r="X87" i="169"/>
  <c r="C1907" i="169"/>
  <c r="C729" i="169"/>
  <c r="E836" i="169"/>
  <c r="C1478" i="169"/>
  <c r="C1050" i="169"/>
  <c r="B303" i="169"/>
  <c r="Z99" i="171"/>
  <c r="E99" i="171" s="1"/>
  <c r="Z47" i="171"/>
  <c r="E47" i="171" s="1"/>
  <c r="Z97" i="174"/>
  <c r="E97" i="174" s="1"/>
  <c r="Z38" i="174"/>
  <c r="E38" i="174" s="1"/>
  <c r="Z96" i="174"/>
  <c r="E96" i="174" s="1"/>
  <c r="Z37" i="174"/>
  <c r="E37" i="174" s="1"/>
  <c r="B1266" i="169"/>
  <c r="B1159" i="169"/>
  <c r="B624" i="169"/>
  <c r="B731" i="169"/>
  <c r="B410" i="169"/>
  <c r="B1801" i="169"/>
  <c r="E1050" i="169"/>
  <c r="B945" i="169"/>
  <c r="B1909" i="169"/>
  <c r="E622" i="169"/>
  <c r="B838" i="169"/>
  <c r="B1694" i="169"/>
  <c r="B1480" i="169"/>
  <c r="C1479" i="169"/>
  <c r="B1052" i="169"/>
  <c r="B1587" i="169"/>
  <c r="E1907" i="169"/>
  <c r="E1371" i="169"/>
  <c r="B1373" i="169"/>
  <c r="E1157" i="169"/>
  <c r="E1799" i="169"/>
  <c r="B517" i="169"/>
  <c r="B196" i="169"/>
  <c r="C433" i="170"/>
  <c r="E433" i="170"/>
  <c r="AC131" i="170"/>
  <c r="S434" i="170"/>
  <c r="AC434" i="170"/>
  <c r="T434" i="170"/>
  <c r="Y434" i="170"/>
  <c r="X434" i="170"/>
  <c r="B435" i="170"/>
  <c r="X131" i="170"/>
  <c r="Y131" i="170"/>
  <c r="E130" i="170"/>
  <c r="C130" i="170"/>
  <c r="T131" i="170"/>
  <c r="S131" i="170"/>
  <c r="B132" i="170"/>
  <c r="E86" i="169"/>
  <c r="U87" i="169"/>
  <c r="Y87" i="169"/>
  <c r="Z87" i="169"/>
  <c r="W87" i="169"/>
  <c r="T87" i="169"/>
  <c r="I89" i="169"/>
  <c r="X39" i="174" a="1"/>
  <c r="AA39" i="174" a="1"/>
  <c r="L18" i="176" a="1"/>
  <c r="M13" i="176" a="1"/>
  <c r="Z48" i="171" a="1"/>
  <c r="AB1158" i="169" l="1"/>
  <c r="AA1801" i="169"/>
  <c r="AC1801" i="169" s="1"/>
  <c r="Z1801" i="169"/>
  <c r="Y1801" i="169"/>
  <c r="X1801" i="169"/>
  <c r="W1801" i="169"/>
  <c r="AB1801" i="169" s="1"/>
  <c r="U1801" i="169"/>
  <c r="T1801" i="169"/>
  <c r="AB1800" i="169"/>
  <c r="X1909" i="169"/>
  <c r="U1909" i="169"/>
  <c r="T1909" i="169"/>
  <c r="Z1909" i="169"/>
  <c r="AA1909" i="169"/>
  <c r="AC1909" i="169" s="1"/>
  <c r="W1909" i="169"/>
  <c r="Y1909" i="169"/>
  <c r="X88" i="169"/>
  <c r="C623" i="169"/>
  <c r="C837" i="169"/>
  <c r="AB730" i="169"/>
  <c r="AA945" i="169"/>
  <c r="AC945" i="169" s="1"/>
  <c r="Z945" i="169"/>
  <c r="Y945" i="169"/>
  <c r="X945" i="169"/>
  <c r="W945" i="169"/>
  <c r="U945" i="169"/>
  <c r="T945" i="169"/>
  <c r="AB944" i="169"/>
  <c r="E944" i="169" s="1"/>
  <c r="W1159" i="169"/>
  <c r="U1159" i="169"/>
  <c r="T1159" i="169"/>
  <c r="AA1159" i="169"/>
  <c r="AC1159" i="169" s="1"/>
  <c r="Z1159" i="169"/>
  <c r="Y1159" i="169"/>
  <c r="X1159" i="169"/>
  <c r="X1587" i="169"/>
  <c r="W1587" i="169"/>
  <c r="U1587" i="169"/>
  <c r="T1587" i="169"/>
  <c r="AA1587" i="169"/>
  <c r="AC1587" i="169" s="1"/>
  <c r="Z1587" i="169"/>
  <c r="Y1587" i="169"/>
  <c r="U1052" i="169"/>
  <c r="T1052" i="169"/>
  <c r="AA1052" i="169"/>
  <c r="AC1052" i="169" s="1"/>
  <c r="Z1052" i="169"/>
  <c r="Y1052" i="169"/>
  <c r="X1052" i="169"/>
  <c r="W1052" i="169"/>
  <c r="AB1479" i="169"/>
  <c r="AB1586" i="169"/>
  <c r="AB1372" i="169"/>
  <c r="Y1266" i="169"/>
  <c r="X1266" i="169"/>
  <c r="W1266" i="169"/>
  <c r="U1266" i="169"/>
  <c r="T1266" i="169"/>
  <c r="Z1266" i="169"/>
  <c r="AA1266" i="169"/>
  <c r="AC1266" i="169" s="1"/>
  <c r="Z1373" i="169"/>
  <c r="Y1373" i="169"/>
  <c r="X1373" i="169"/>
  <c r="W1373" i="169"/>
  <c r="U1373" i="169"/>
  <c r="AA1373" i="169"/>
  <c r="AC1373" i="169" s="1"/>
  <c r="T1373" i="169"/>
  <c r="AA1480" i="169"/>
  <c r="AC1480" i="169" s="1"/>
  <c r="Z1480" i="169"/>
  <c r="Y1480" i="169"/>
  <c r="X1480" i="169"/>
  <c r="W1480" i="169"/>
  <c r="U1480" i="169"/>
  <c r="T1480" i="169"/>
  <c r="X1694" i="169"/>
  <c r="W1694" i="169"/>
  <c r="U1694" i="169"/>
  <c r="AA1694" i="169"/>
  <c r="AC1694" i="169" s="1"/>
  <c r="T1694" i="169"/>
  <c r="Z1694" i="169"/>
  <c r="Y1694" i="169"/>
  <c r="AB1265" i="169"/>
  <c r="E1265" i="169" s="1"/>
  <c r="AB1693" i="169"/>
  <c r="E1693" i="169" s="1"/>
  <c r="AB1051" i="169"/>
  <c r="C1693" i="169"/>
  <c r="Y838" i="169"/>
  <c r="X838" i="169"/>
  <c r="W838" i="169"/>
  <c r="AA838" i="169"/>
  <c r="AC838" i="169" s="1"/>
  <c r="Z838" i="169"/>
  <c r="U838" i="169"/>
  <c r="T838" i="169"/>
  <c r="AB516" i="169"/>
  <c r="AB837" i="169"/>
  <c r="U731" i="169"/>
  <c r="T731" i="169"/>
  <c r="AA731" i="169"/>
  <c r="AC731" i="169" s="1"/>
  <c r="Z731" i="169"/>
  <c r="X731" i="169"/>
  <c r="W731" i="169"/>
  <c r="Y731" i="169"/>
  <c r="U624" i="169"/>
  <c r="AA624" i="169"/>
  <c r="AC624" i="169" s="1"/>
  <c r="Z624" i="169"/>
  <c r="Y624" i="169"/>
  <c r="X624" i="169"/>
  <c r="W624" i="169"/>
  <c r="T624" i="169"/>
  <c r="AB623" i="169"/>
  <c r="Z517" i="169"/>
  <c r="Y517" i="169"/>
  <c r="U517" i="169"/>
  <c r="T517" i="169"/>
  <c r="AA517" i="169"/>
  <c r="AC517" i="169" s="1"/>
  <c r="X517" i="169"/>
  <c r="W517" i="169"/>
  <c r="X39" i="174"/>
  <c r="C39" i="174" s="1"/>
  <c r="AB409" i="169"/>
  <c r="AB302" i="169"/>
  <c r="U410" i="169"/>
  <c r="T410" i="169"/>
  <c r="AA410" i="169"/>
  <c r="AC410" i="169" s="1"/>
  <c r="Y410" i="169"/>
  <c r="Z410" i="169"/>
  <c r="X410" i="169"/>
  <c r="W410" i="169"/>
  <c r="AA303" i="169"/>
  <c r="AC303" i="169" s="1"/>
  <c r="Z303" i="169"/>
  <c r="Y303" i="169"/>
  <c r="X303" i="169"/>
  <c r="W303" i="169"/>
  <c r="U303" i="169"/>
  <c r="T303" i="169"/>
  <c r="C1908" i="169"/>
  <c r="C730" i="169"/>
  <c r="C1051" i="169"/>
  <c r="C1265" i="169"/>
  <c r="AB195" i="169"/>
  <c r="Y196" i="169"/>
  <c r="Z196" i="169"/>
  <c r="AA196" i="169"/>
  <c r="AC196" i="169" s="1"/>
  <c r="T196" i="169"/>
  <c r="U196" i="169"/>
  <c r="W196" i="169"/>
  <c r="X196" i="169"/>
  <c r="L18" i="176"/>
  <c r="AA39" i="174"/>
  <c r="M13" i="176"/>
  <c r="C516" i="169"/>
  <c r="C1372" i="169"/>
  <c r="E1800" i="169"/>
  <c r="B304" i="169"/>
  <c r="C944" i="169"/>
  <c r="B89" i="169"/>
  <c r="AA89" i="169" s="1"/>
  <c r="E1908" i="169"/>
  <c r="C1800" i="169"/>
  <c r="C1158" i="169"/>
  <c r="C87" i="169"/>
  <c r="AB87" i="169"/>
  <c r="E87" i="169" s="1"/>
  <c r="C1586" i="169"/>
  <c r="E1158" i="169"/>
  <c r="Z48" i="171"/>
  <c r="E48" i="171" s="1"/>
  <c r="C624" i="169"/>
  <c r="B1695" i="169"/>
  <c r="B839" i="169"/>
  <c r="B1802" i="169"/>
  <c r="E1479" i="169"/>
  <c r="E837" i="169"/>
  <c r="B1374" i="169"/>
  <c r="E516" i="169"/>
  <c r="E730" i="169"/>
  <c r="B411" i="169"/>
  <c r="B1160" i="169"/>
  <c r="B946" i="169"/>
  <c r="B1910" i="169"/>
  <c r="B518" i="169"/>
  <c r="B1481" i="169"/>
  <c r="B1588" i="169"/>
  <c r="B1053" i="169"/>
  <c r="B732" i="169"/>
  <c r="B1267" i="169"/>
  <c r="E1051" i="169"/>
  <c r="E1586" i="169"/>
  <c r="E1372" i="169"/>
  <c r="C945" i="169"/>
  <c r="E623" i="169"/>
  <c r="B625" i="169"/>
  <c r="B197" i="169"/>
  <c r="C434" i="170"/>
  <c r="E434" i="170"/>
  <c r="AC132" i="170"/>
  <c r="T435" i="170"/>
  <c r="S435" i="170"/>
  <c r="AC435" i="170"/>
  <c r="Y435" i="170"/>
  <c r="X435" i="170"/>
  <c r="T132" i="170"/>
  <c r="S132" i="170"/>
  <c r="X132" i="170"/>
  <c r="Y132" i="170"/>
  <c r="E131" i="170"/>
  <c r="C131" i="170"/>
  <c r="B135" i="170"/>
  <c r="U88" i="169"/>
  <c r="Y88" i="169"/>
  <c r="Z88" i="169"/>
  <c r="W88" i="169"/>
  <c r="AB88" i="169" s="1"/>
  <c r="T88" i="169"/>
  <c r="X89" i="169"/>
  <c r="I90" i="169"/>
  <c r="AC89" i="169"/>
  <c r="X98" i="174" a="1"/>
  <c r="X40" i="174" a="1"/>
  <c r="AA40" i="174" a="1"/>
  <c r="Z39" i="174" a="1"/>
  <c r="AA98" i="174" a="1"/>
  <c r="L19" i="176" a="1"/>
  <c r="Z49" i="171" a="1"/>
  <c r="X40" i="174" l="1"/>
  <c r="C40" i="174" s="1"/>
  <c r="X98" i="174"/>
  <c r="C98" i="174" s="1"/>
  <c r="AA1802" i="169"/>
  <c r="AC1802" i="169" s="1"/>
  <c r="Z1802" i="169"/>
  <c r="Y1802" i="169"/>
  <c r="X1802" i="169"/>
  <c r="W1802" i="169"/>
  <c r="AB1802" i="169" s="1"/>
  <c r="U1802" i="169"/>
  <c r="T1802" i="169"/>
  <c r="AB1909" i="169"/>
  <c r="X1910" i="169"/>
  <c r="U1910" i="169"/>
  <c r="T1910" i="169"/>
  <c r="Z1910" i="169"/>
  <c r="AA1910" i="169"/>
  <c r="AC1910" i="169" s="1"/>
  <c r="Y1910" i="169"/>
  <c r="W1910" i="169"/>
  <c r="AB1159" i="169"/>
  <c r="C1694" i="169"/>
  <c r="C88" i="169"/>
  <c r="AB1052" i="169"/>
  <c r="AB945" i="169"/>
  <c r="AB1694" i="169"/>
  <c r="Z1374" i="169"/>
  <c r="Y1374" i="169"/>
  <c r="X1374" i="169"/>
  <c r="W1374" i="169"/>
  <c r="U1374" i="169"/>
  <c r="AA1374" i="169"/>
  <c r="AC1374" i="169" s="1"/>
  <c r="T1374" i="169"/>
  <c r="C1909" i="169"/>
  <c r="U1160" i="169"/>
  <c r="T1160" i="169"/>
  <c r="AA1160" i="169"/>
  <c r="AC1160" i="169" s="1"/>
  <c r="Z1160" i="169"/>
  <c r="Y1160" i="169"/>
  <c r="X1160" i="169"/>
  <c r="W1160" i="169"/>
  <c r="AB1160" i="169" s="1"/>
  <c r="Y1267" i="169"/>
  <c r="X1267" i="169"/>
  <c r="W1267" i="169"/>
  <c r="U1267" i="169"/>
  <c r="T1267" i="169"/>
  <c r="AA1267" i="169"/>
  <c r="AC1267" i="169" s="1"/>
  <c r="Z1267" i="169"/>
  <c r="AA946" i="169"/>
  <c r="AC946" i="169" s="1"/>
  <c r="Z946" i="169"/>
  <c r="Y946" i="169"/>
  <c r="X946" i="169"/>
  <c r="W946" i="169"/>
  <c r="U946" i="169"/>
  <c r="T946" i="169"/>
  <c r="T1053" i="169"/>
  <c r="C1053" i="169" s="1"/>
  <c r="AA1053" i="169"/>
  <c r="AC1053" i="169" s="1"/>
  <c r="Z1053" i="169"/>
  <c r="Y1053" i="169"/>
  <c r="X1053" i="169"/>
  <c r="W1053" i="169"/>
  <c r="U1053" i="169"/>
  <c r="X1695" i="169"/>
  <c r="W1695" i="169"/>
  <c r="U1695" i="169"/>
  <c r="AA1695" i="169"/>
  <c r="AC1695" i="169" s="1"/>
  <c r="Z1695" i="169"/>
  <c r="Y1695" i="169"/>
  <c r="T1695" i="169"/>
  <c r="AB1480" i="169"/>
  <c r="AB1373" i="169"/>
  <c r="AB1266" i="169"/>
  <c r="E1266" i="169" s="1"/>
  <c r="W1588" i="169"/>
  <c r="AB1588" i="169" s="1"/>
  <c r="U1588" i="169"/>
  <c r="T1588" i="169"/>
  <c r="AA1588" i="169"/>
  <c r="AC1588" i="169" s="1"/>
  <c r="Z1588" i="169"/>
  <c r="Y1588" i="169"/>
  <c r="X1588" i="169"/>
  <c r="Z1481" i="169"/>
  <c r="Y1481" i="169"/>
  <c r="X1481" i="169"/>
  <c r="W1481" i="169"/>
  <c r="U1481" i="169"/>
  <c r="T1481" i="169"/>
  <c r="AA1481" i="169"/>
  <c r="AC1481" i="169" s="1"/>
  <c r="AB1587" i="169"/>
  <c r="T625" i="169"/>
  <c r="AA625" i="169"/>
  <c r="AC625" i="169" s="1"/>
  <c r="Z625" i="169"/>
  <c r="Y625" i="169"/>
  <c r="X625" i="169"/>
  <c r="W625" i="169"/>
  <c r="U625" i="169"/>
  <c r="Y518" i="169"/>
  <c r="X518" i="169"/>
  <c r="T518" i="169"/>
  <c r="AA518" i="169"/>
  <c r="AC518" i="169" s="1"/>
  <c r="W518" i="169"/>
  <c r="U518" i="169"/>
  <c r="Z518" i="169"/>
  <c r="AB517" i="169"/>
  <c r="AB731" i="169"/>
  <c r="AB624" i="169"/>
  <c r="U732" i="169"/>
  <c r="T732" i="169"/>
  <c r="AA732" i="169"/>
  <c r="AC732" i="169" s="1"/>
  <c r="Z732" i="169"/>
  <c r="X732" i="169"/>
  <c r="W732" i="169"/>
  <c r="Y732" i="169"/>
  <c r="AB838" i="169"/>
  <c r="C1373" i="169"/>
  <c r="Y839" i="169"/>
  <c r="X839" i="169"/>
  <c r="W839" i="169"/>
  <c r="AA839" i="169"/>
  <c r="AC839" i="169" s="1"/>
  <c r="T839" i="169"/>
  <c r="Z839" i="169"/>
  <c r="U839" i="169"/>
  <c r="AA304" i="169"/>
  <c r="AC304" i="169" s="1"/>
  <c r="Z304" i="169"/>
  <c r="Y304" i="169"/>
  <c r="X304" i="169"/>
  <c r="W304" i="169"/>
  <c r="U304" i="169"/>
  <c r="T304" i="169"/>
  <c r="AB303" i="169"/>
  <c r="C838" i="169"/>
  <c r="U411" i="169"/>
  <c r="T411" i="169"/>
  <c r="AA411" i="169"/>
  <c r="AC411" i="169" s="1"/>
  <c r="Y411" i="169"/>
  <c r="Z411" i="169"/>
  <c r="X411" i="169"/>
  <c r="W411" i="169"/>
  <c r="AB410" i="169"/>
  <c r="C1266" i="169"/>
  <c r="C731" i="169"/>
  <c r="C517" i="169"/>
  <c r="AB196" i="169"/>
  <c r="X197" i="169"/>
  <c r="Y197" i="169"/>
  <c r="Z197" i="169"/>
  <c r="AA197" i="169"/>
  <c r="AC197" i="169" s="1"/>
  <c r="T197" i="169"/>
  <c r="U197" i="169"/>
  <c r="W197" i="169"/>
  <c r="AB197" i="169" s="1"/>
  <c r="L19" i="176"/>
  <c r="AA98" i="174"/>
  <c r="AA40" i="174"/>
  <c r="E624" i="169"/>
  <c r="E1801" i="169"/>
  <c r="B305" i="169"/>
  <c r="C1587" i="169"/>
  <c r="B90" i="169"/>
  <c r="AA90" i="169" s="1"/>
  <c r="AC90" i="169" s="1"/>
  <c r="E731" i="169"/>
  <c r="C1480" i="169"/>
  <c r="C1052" i="169"/>
  <c r="E1480" i="169"/>
  <c r="E1909" i="169"/>
  <c r="E1694" i="169"/>
  <c r="C1159" i="169"/>
  <c r="C1801" i="169"/>
  <c r="Z49" i="171"/>
  <c r="E49" i="171" s="1"/>
  <c r="Z39" i="174"/>
  <c r="E39" i="174" s="1"/>
  <c r="B1589" i="169"/>
  <c r="E517" i="169"/>
  <c r="B412" i="169"/>
  <c r="B1803" i="169"/>
  <c r="B1696" i="169"/>
  <c r="B626" i="169"/>
  <c r="B1482" i="169"/>
  <c r="E838" i="169"/>
  <c r="B733" i="169"/>
  <c r="B519" i="169"/>
  <c r="B947" i="169"/>
  <c r="B840" i="169"/>
  <c r="E1052" i="169"/>
  <c r="B1375" i="169"/>
  <c r="B1911" i="169"/>
  <c r="C625" i="169"/>
  <c r="E945" i="169"/>
  <c r="E1373" i="169"/>
  <c r="B1268" i="169"/>
  <c r="B1054" i="169"/>
  <c r="B1161" i="169"/>
  <c r="E1159" i="169"/>
  <c r="E1587" i="169"/>
  <c r="B198" i="169"/>
  <c r="C435" i="170"/>
  <c r="E435" i="170"/>
  <c r="AC135" i="170"/>
  <c r="C132" i="170"/>
  <c r="X135" i="170"/>
  <c r="Y135" i="170"/>
  <c r="E132" i="170"/>
  <c r="T135" i="170"/>
  <c r="S135" i="170"/>
  <c r="B136" i="170"/>
  <c r="E88" i="169"/>
  <c r="U89" i="169"/>
  <c r="Y89" i="169"/>
  <c r="Z89" i="169"/>
  <c r="W89" i="169"/>
  <c r="I91" i="169"/>
  <c r="T89" i="169"/>
  <c r="X41" i="174" a="1"/>
  <c r="M14" i="176" a="1"/>
  <c r="AA41" i="174" a="1"/>
  <c r="Z98" i="174" a="1"/>
  <c r="L20" i="176" a="1"/>
  <c r="Z43" i="162" a="1"/>
  <c r="Z40" i="174" a="1"/>
  <c r="AA1803" i="169" l="1"/>
  <c r="AC1803" i="169" s="1"/>
  <c r="Z1803" i="169"/>
  <c r="Y1803" i="169"/>
  <c r="X1803" i="169"/>
  <c r="W1803" i="169"/>
  <c r="AB1803" i="169" s="1"/>
  <c r="U1803" i="169"/>
  <c r="T1803" i="169"/>
  <c r="AB1695" i="169"/>
  <c r="E1695" i="169" s="1"/>
  <c r="X90" i="169"/>
  <c r="AB89" i="169"/>
  <c r="X1911" i="169"/>
  <c r="U1911" i="169"/>
  <c r="T1911" i="169"/>
  <c r="Z1911" i="169"/>
  <c r="AA1911" i="169"/>
  <c r="AC1911" i="169" s="1"/>
  <c r="Y1911" i="169"/>
  <c r="W1911" i="169"/>
  <c r="AB625" i="169"/>
  <c r="AB1910" i="169"/>
  <c r="U1589" i="169"/>
  <c r="T1589" i="169"/>
  <c r="AA1589" i="169"/>
  <c r="AC1589" i="169" s="1"/>
  <c r="Z1589" i="169"/>
  <c r="Y1589" i="169"/>
  <c r="X1589" i="169"/>
  <c r="W1589" i="169"/>
  <c r="T1161" i="169"/>
  <c r="AA1161" i="169"/>
  <c r="AC1161" i="169" s="1"/>
  <c r="Z1161" i="169"/>
  <c r="Y1161" i="169"/>
  <c r="X1161" i="169"/>
  <c r="W1161" i="169"/>
  <c r="U1161" i="169"/>
  <c r="AB1374" i="169"/>
  <c r="AA1054" i="169"/>
  <c r="AC1054" i="169" s="1"/>
  <c r="Z1054" i="169"/>
  <c r="Y1054" i="169"/>
  <c r="X1054" i="169"/>
  <c r="W1054" i="169"/>
  <c r="U1054" i="169"/>
  <c r="T1054" i="169"/>
  <c r="Z1482" i="169"/>
  <c r="Y1482" i="169"/>
  <c r="X1482" i="169"/>
  <c r="W1482" i="169"/>
  <c r="U1482" i="169"/>
  <c r="T1482" i="169"/>
  <c r="AA1482" i="169"/>
  <c r="AC1482" i="169" s="1"/>
  <c r="AB1053" i="169"/>
  <c r="AB946" i="169"/>
  <c r="AA947" i="169"/>
  <c r="AC947" i="169" s="1"/>
  <c r="Z947" i="169"/>
  <c r="Y947" i="169"/>
  <c r="X947" i="169"/>
  <c r="W947" i="169"/>
  <c r="U947" i="169"/>
  <c r="T947" i="169"/>
  <c r="Y1268" i="169"/>
  <c r="X1268" i="169"/>
  <c r="W1268" i="169"/>
  <c r="U1268" i="169"/>
  <c r="T1268" i="169"/>
  <c r="AA1268" i="169"/>
  <c r="AC1268" i="169" s="1"/>
  <c r="Z1268" i="169"/>
  <c r="Z1375" i="169"/>
  <c r="Y1375" i="169"/>
  <c r="X1375" i="169"/>
  <c r="W1375" i="169"/>
  <c r="U1375" i="169"/>
  <c r="T1375" i="169"/>
  <c r="AA1375" i="169"/>
  <c r="AC1375" i="169" s="1"/>
  <c r="AB1267" i="169"/>
  <c r="E1267" i="169" s="1"/>
  <c r="W1696" i="169"/>
  <c r="U1696" i="169"/>
  <c r="T1696" i="169"/>
  <c r="Y1696" i="169"/>
  <c r="AA1696" i="169"/>
  <c r="AC1696" i="169" s="1"/>
  <c r="Z1696" i="169"/>
  <c r="X1696" i="169"/>
  <c r="AB1481" i="169"/>
  <c r="E1481" i="169" s="1"/>
  <c r="Y519" i="169"/>
  <c r="X519" i="169"/>
  <c r="U519" i="169"/>
  <c r="T519" i="169"/>
  <c r="AA519" i="169"/>
  <c r="AC519" i="169" s="1"/>
  <c r="Z519" i="169"/>
  <c r="W519" i="169"/>
  <c r="AB732" i="169"/>
  <c r="E732" i="169" s="1"/>
  <c r="T733" i="169"/>
  <c r="AA733" i="169"/>
  <c r="AC733" i="169" s="1"/>
  <c r="Z733" i="169"/>
  <c r="Y733" i="169"/>
  <c r="W733" i="169"/>
  <c r="X733" i="169"/>
  <c r="U733" i="169"/>
  <c r="AB839" i="169"/>
  <c r="AB518" i="169"/>
  <c r="Z626" i="169"/>
  <c r="Y626" i="169"/>
  <c r="X626" i="169"/>
  <c r="W626" i="169"/>
  <c r="U626" i="169"/>
  <c r="AA626" i="169"/>
  <c r="AC626" i="169" s="1"/>
  <c r="T626" i="169"/>
  <c r="Y840" i="169"/>
  <c r="X840" i="169"/>
  <c r="W840" i="169"/>
  <c r="AA840" i="169"/>
  <c r="AC840" i="169" s="1"/>
  <c r="U840" i="169"/>
  <c r="T840" i="169"/>
  <c r="Z840" i="169"/>
  <c r="X41" i="174"/>
  <c r="C41" i="174" s="1"/>
  <c r="U412" i="169"/>
  <c r="T412" i="169"/>
  <c r="AA412" i="169"/>
  <c r="AC412" i="169" s="1"/>
  <c r="Y412" i="169"/>
  <c r="W412" i="169"/>
  <c r="Z412" i="169"/>
  <c r="X412" i="169"/>
  <c r="C839" i="169"/>
  <c r="C732" i="169"/>
  <c r="AA305" i="169"/>
  <c r="AC305" i="169" s="1"/>
  <c r="Z305" i="169"/>
  <c r="Y305" i="169"/>
  <c r="W305" i="169"/>
  <c r="U305" i="169"/>
  <c r="T305" i="169"/>
  <c r="X305" i="169"/>
  <c r="AB304" i="169"/>
  <c r="AB411" i="169"/>
  <c r="C1910" i="169"/>
  <c r="C1802" i="169"/>
  <c r="C1267" i="169"/>
  <c r="C1695" i="169"/>
  <c r="C1160" i="169"/>
  <c r="W198" i="169"/>
  <c r="AB198" i="169" s="1"/>
  <c r="X198" i="169"/>
  <c r="Y198" i="169"/>
  <c r="Z198" i="169"/>
  <c r="AA198" i="169"/>
  <c r="AC198" i="169" s="1"/>
  <c r="T198" i="169"/>
  <c r="U198" i="169"/>
  <c r="L20" i="176"/>
  <c r="M14" i="176"/>
  <c r="AA41" i="174"/>
  <c r="E946" i="169"/>
  <c r="B306" i="169"/>
  <c r="E1160" i="169"/>
  <c r="E1588" i="169"/>
  <c r="E1053" i="169"/>
  <c r="E1910" i="169"/>
  <c r="E1374" i="169"/>
  <c r="E1802" i="169"/>
  <c r="E625" i="169"/>
  <c r="C89" i="169"/>
  <c r="C1374" i="169"/>
  <c r="C1481" i="169"/>
  <c r="B91" i="169"/>
  <c r="AA91" i="169" s="1"/>
  <c r="AC91" i="169" s="1"/>
  <c r="C1588" i="169"/>
  <c r="C946" i="169"/>
  <c r="C518" i="169"/>
  <c r="Z43" i="162"/>
  <c r="E43" i="162" s="1"/>
  <c r="Z98" i="174"/>
  <c r="E98" i="174" s="1"/>
  <c r="Z40" i="174"/>
  <c r="E40" i="174" s="1"/>
  <c r="B1162" i="169"/>
  <c r="E839" i="169"/>
  <c r="B948" i="169"/>
  <c r="B734" i="169"/>
  <c r="B1912" i="169"/>
  <c r="B1697" i="169"/>
  <c r="E518" i="169"/>
  <c r="B1483" i="169"/>
  <c r="C733" i="169"/>
  <c r="B1590" i="169"/>
  <c r="B1376" i="169"/>
  <c r="B520" i="169"/>
  <c r="B1804" i="169"/>
  <c r="B1055" i="169"/>
  <c r="B627" i="169"/>
  <c r="B413" i="169"/>
  <c r="C1054" i="169"/>
  <c r="B1269" i="169"/>
  <c r="B841" i="169"/>
  <c r="B199" i="169"/>
  <c r="AC136" i="170"/>
  <c r="X136" i="170"/>
  <c r="Y136" i="170"/>
  <c r="E135" i="170"/>
  <c r="C135" i="170"/>
  <c r="T136" i="170"/>
  <c r="S136" i="170"/>
  <c r="B137" i="170"/>
  <c r="E89" i="169"/>
  <c r="U90" i="169"/>
  <c r="Y90" i="169"/>
  <c r="Z90" i="169"/>
  <c r="W90" i="169"/>
  <c r="T90" i="169"/>
  <c r="I92" i="169"/>
  <c r="X99" i="174" a="1"/>
  <c r="X42" i="174" a="1"/>
  <c r="AA42" i="174" a="1"/>
  <c r="AA99" i="174" a="1"/>
  <c r="Z41" i="174" a="1"/>
  <c r="L21" i="176" a="1"/>
  <c r="Z42" i="174" a="1"/>
  <c r="Z99" i="174" a="1"/>
  <c r="X91" i="169" l="1"/>
  <c r="AA1804" i="169"/>
  <c r="AC1804" i="169" s="1"/>
  <c r="Z1804" i="169"/>
  <c r="Y1804" i="169"/>
  <c r="X1804" i="169"/>
  <c r="W1804" i="169"/>
  <c r="AB1804" i="169" s="1"/>
  <c r="U1804" i="169"/>
  <c r="T1804" i="169"/>
  <c r="X1912" i="169"/>
  <c r="U1912" i="169"/>
  <c r="T1912" i="169"/>
  <c r="Z1912" i="169"/>
  <c r="AA1912" i="169"/>
  <c r="AC1912" i="169" s="1"/>
  <c r="Y1912" i="169"/>
  <c r="W1912" i="169"/>
  <c r="AB1589" i="169"/>
  <c r="E1589" i="169" s="1"/>
  <c r="AB1911" i="169"/>
  <c r="X1269" i="169"/>
  <c r="W1269" i="169"/>
  <c r="U1269" i="169"/>
  <c r="T1269" i="169"/>
  <c r="AA1269" i="169"/>
  <c r="AC1269" i="169" s="1"/>
  <c r="Z1269" i="169"/>
  <c r="Y1269" i="169"/>
  <c r="Z1376" i="169"/>
  <c r="Y1376" i="169"/>
  <c r="X1376" i="169"/>
  <c r="W1376" i="169"/>
  <c r="U1376" i="169"/>
  <c r="AA1376" i="169"/>
  <c r="AC1376" i="169" s="1"/>
  <c r="T1376" i="169"/>
  <c r="AA948" i="169"/>
  <c r="AC948" i="169" s="1"/>
  <c r="Z948" i="169"/>
  <c r="Y948" i="169"/>
  <c r="X948" i="169"/>
  <c r="W948" i="169"/>
  <c r="U948" i="169"/>
  <c r="T948" i="169"/>
  <c r="AB1696" i="169"/>
  <c r="T1590" i="169"/>
  <c r="AA1590" i="169"/>
  <c r="AC1590" i="169" s="1"/>
  <c r="Z1590" i="169"/>
  <c r="Y1590" i="169"/>
  <c r="X1590" i="169"/>
  <c r="W1590" i="169"/>
  <c r="AB1590" i="169" s="1"/>
  <c r="U1590" i="169"/>
  <c r="AB1161" i="169"/>
  <c r="C1911" i="169"/>
  <c r="AA1162" i="169"/>
  <c r="AC1162" i="169" s="1"/>
  <c r="Z1162" i="169"/>
  <c r="Y1162" i="169"/>
  <c r="X1162" i="169"/>
  <c r="W1162" i="169"/>
  <c r="AB1162" i="169" s="1"/>
  <c r="U1162" i="169"/>
  <c r="T1162" i="169"/>
  <c r="AB947" i="169"/>
  <c r="E947" i="169" s="1"/>
  <c r="AB1054" i="169"/>
  <c r="E1054" i="169" s="1"/>
  <c r="Z1483" i="169"/>
  <c r="Y1483" i="169"/>
  <c r="X1483" i="169"/>
  <c r="W1483" i="169"/>
  <c r="AB1483" i="169" s="1"/>
  <c r="U1483" i="169"/>
  <c r="T1483" i="169"/>
  <c r="AA1483" i="169"/>
  <c r="AC1483" i="169" s="1"/>
  <c r="U1697" i="169"/>
  <c r="T1697" i="169"/>
  <c r="Z1697" i="169"/>
  <c r="Y1697" i="169"/>
  <c r="X1697" i="169"/>
  <c r="W1697" i="169"/>
  <c r="AB1697" i="169" s="1"/>
  <c r="AA1697" i="169"/>
  <c r="AC1697" i="169" s="1"/>
  <c r="AB1482" i="169"/>
  <c r="E1482" i="169" s="1"/>
  <c r="AA1055" i="169"/>
  <c r="AC1055" i="169" s="1"/>
  <c r="Z1055" i="169"/>
  <c r="Y1055" i="169"/>
  <c r="X1055" i="169"/>
  <c r="W1055" i="169"/>
  <c r="AB1055" i="169" s="1"/>
  <c r="U1055" i="169"/>
  <c r="T1055" i="169"/>
  <c r="AB1375" i="169"/>
  <c r="E1375" i="169" s="1"/>
  <c r="AB1268" i="169"/>
  <c r="E1268" i="169" s="1"/>
  <c r="Y841" i="169"/>
  <c r="X841" i="169"/>
  <c r="W841" i="169"/>
  <c r="AA841" i="169"/>
  <c r="AC841" i="169" s="1"/>
  <c r="Z841" i="169"/>
  <c r="U841" i="169"/>
  <c r="T841" i="169"/>
  <c r="AB519" i="169"/>
  <c r="E519" i="169" s="1"/>
  <c r="AA734" i="169"/>
  <c r="AC734" i="169" s="1"/>
  <c r="Y734" i="169"/>
  <c r="T734" i="169"/>
  <c r="U734" i="169"/>
  <c r="X734" i="169"/>
  <c r="Z734" i="169"/>
  <c r="W734" i="169"/>
  <c r="Y520" i="169"/>
  <c r="X520" i="169"/>
  <c r="U520" i="169"/>
  <c r="T520" i="169"/>
  <c r="AA520" i="169"/>
  <c r="AC520" i="169" s="1"/>
  <c r="Z520" i="169"/>
  <c r="W520" i="169"/>
  <c r="AB626" i="169"/>
  <c r="AB733" i="169"/>
  <c r="E733" i="169" s="1"/>
  <c r="AA627" i="169"/>
  <c r="AC627" i="169" s="1"/>
  <c r="Y627" i="169"/>
  <c r="X627" i="169"/>
  <c r="W627" i="169"/>
  <c r="U627" i="169"/>
  <c r="T627" i="169"/>
  <c r="Z627" i="169"/>
  <c r="AB840" i="169"/>
  <c r="X42" i="174"/>
  <c r="C42" i="174" s="1"/>
  <c r="X99" i="174"/>
  <c r="C99" i="174" s="1"/>
  <c r="AA306" i="169"/>
  <c r="AC306" i="169" s="1"/>
  <c r="Z306" i="169"/>
  <c r="Y306" i="169"/>
  <c r="X306" i="169"/>
  <c r="W306" i="169"/>
  <c r="AB306" i="169" s="1"/>
  <c r="T306" i="169"/>
  <c r="U306" i="169"/>
  <c r="AB305" i="169"/>
  <c r="AB412" i="169"/>
  <c r="C1696" i="169"/>
  <c r="U413" i="169"/>
  <c r="T413" i="169"/>
  <c r="AA413" i="169"/>
  <c r="AC413" i="169" s="1"/>
  <c r="Y413" i="169"/>
  <c r="Z413" i="169"/>
  <c r="W413" i="169"/>
  <c r="X413" i="169"/>
  <c r="C947" i="169"/>
  <c r="AA99" i="174"/>
  <c r="AA42" i="174"/>
  <c r="C1482" i="169"/>
  <c r="C1589" i="169"/>
  <c r="C1375" i="169"/>
  <c r="C1268" i="169"/>
  <c r="E1911" i="169"/>
  <c r="C840" i="169"/>
  <c r="C1161" i="169"/>
  <c r="U199" i="169"/>
  <c r="W199" i="169"/>
  <c r="X199" i="169"/>
  <c r="Y199" i="169"/>
  <c r="Z199" i="169"/>
  <c r="AA199" i="169"/>
  <c r="AC199" i="169" s="1"/>
  <c r="T199" i="169"/>
  <c r="L21" i="176"/>
  <c r="B307" i="169"/>
  <c r="AB90" i="169"/>
  <c r="C1803" i="169"/>
  <c r="E1161" i="169"/>
  <c r="B92" i="169"/>
  <c r="AA92" i="169" s="1"/>
  <c r="AC92" i="169" s="1"/>
  <c r="C626" i="169"/>
  <c r="E1803" i="169"/>
  <c r="C519" i="169"/>
  <c r="C90" i="169"/>
  <c r="Z99" i="174"/>
  <c r="E99" i="174" s="1"/>
  <c r="Z42" i="174"/>
  <c r="E42" i="174" s="1"/>
  <c r="Z41" i="174"/>
  <c r="E41" i="174" s="1"/>
  <c r="B628" i="169"/>
  <c r="B1377" i="169"/>
  <c r="B949" i="169"/>
  <c r="B1698" i="169"/>
  <c r="B1056" i="169"/>
  <c r="B1805" i="169"/>
  <c r="B1591" i="169"/>
  <c r="B1913" i="169"/>
  <c r="B1270" i="169"/>
  <c r="C1912" i="169"/>
  <c r="B735" i="169"/>
  <c r="E626" i="169"/>
  <c r="B414" i="169"/>
  <c r="B521" i="169"/>
  <c r="B1484" i="169"/>
  <c r="C1162" i="169"/>
  <c r="B842" i="169"/>
  <c r="C520" i="169"/>
  <c r="E1696" i="169"/>
  <c r="B1163" i="169"/>
  <c r="B200" i="169"/>
  <c r="AC137" i="170"/>
  <c r="X137" i="170"/>
  <c r="Y137" i="170"/>
  <c r="C136" i="170"/>
  <c r="E136" i="170"/>
  <c r="T137" i="170"/>
  <c r="S137" i="170"/>
  <c r="B138" i="170"/>
  <c r="E90" i="169"/>
  <c r="U91" i="169"/>
  <c r="Y91" i="169"/>
  <c r="Z91" i="169"/>
  <c r="W91" i="169"/>
  <c r="T91" i="169"/>
  <c r="I93" i="169"/>
  <c r="M15" i="176" a="1"/>
  <c r="L22" i="176" a="1"/>
  <c r="X43" i="174" a="1"/>
  <c r="AA43" i="174" a="1"/>
  <c r="AB1912" i="169" l="1"/>
  <c r="X1913" i="169"/>
  <c r="U1913" i="169"/>
  <c r="T1913" i="169"/>
  <c r="Z1913" i="169"/>
  <c r="AA1913" i="169"/>
  <c r="AC1913" i="169" s="1"/>
  <c r="Y1913" i="169"/>
  <c r="W1913" i="169"/>
  <c r="AB1913" i="169" s="1"/>
  <c r="AB841" i="169"/>
  <c r="AA1805" i="169"/>
  <c r="AC1805" i="169" s="1"/>
  <c r="Z1805" i="169"/>
  <c r="Y1805" i="169"/>
  <c r="X1805" i="169"/>
  <c r="W1805" i="169"/>
  <c r="AB1805" i="169" s="1"/>
  <c r="U1805" i="169"/>
  <c r="T1805" i="169"/>
  <c r="X92" i="169"/>
  <c r="Z1377" i="169"/>
  <c r="Y1377" i="169"/>
  <c r="X1377" i="169"/>
  <c r="W1377" i="169"/>
  <c r="AB1377" i="169" s="1"/>
  <c r="U1377" i="169"/>
  <c r="AA1377" i="169"/>
  <c r="AC1377" i="169" s="1"/>
  <c r="T1377" i="169"/>
  <c r="T1591" i="169"/>
  <c r="AA1591" i="169"/>
  <c r="AC1591" i="169" s="1"/>
  <c r="Z1591" i="169"/>
  <c r="Y1591" i="169"/>
  <c r="X1591" i="169"/>
  <c r="W1591" i="169"/>
  <c r="U1591" i="169"/>
  <c r="Z1484" i="169"/>
  <c r="Y1484" i="169"/>
  <c r="X1484" i="169"/>
  <c r="W1484" i="169"/>
  <c r="U1484" i="169"/>
  <c r="T1484" i="169"/>
  <c r="AA1484" i="169"/>
  <c r="AC1484" i="169" s="1"/>
  <c r="AA1056" i="169"/>
  <c r="AC1056" i="169" s="1"/>
  <c r="Z1056" i="169"/>
  <c r="Y1056" i="169"/>
  <c r="X1056" i="169"/>
  <c r="W1056" i="169"/>
  <c r="U1056" i="169"/>
  <c r="T1056" i="169"/>
  <c r="AB948" i="169"/>
  <c r="AB1376" i="169"/>
  <c r="E1376" i="169" s="1"/>
  <c r="AA1163" i="169"/>
  <c r="AC1163" i="169" s="1"/>
  <c r="Z1163" i="169"/>
  <c r="Y1163" i="169"/>
  <c r="X1163" i="169"/>
  <c r="W1163" i="169"/>
  <c r="U1163" i="169"/>
  <c r="T1163" i="169"/>
  <c r="C1163" i="169" s="1"/>
  <c r="T1698" i="169"/>
  <c r="AA1698" i="169"/>
  <c r="AC1698" i="169" s="1"/>
  <c r="Y1698" i="169"/>
  <c r="Z1698" i="169"/>
  <c r="U1698" i="169"/>
  <c r="X1698" i="169"/>
  <c r="W1698" i="169"/>
  <c r="AB1269" i="169"/>
  <c r="W1270" i="169"/>
  <c r="AB1270" i="169" s="1"/>
  <c r="U1270" i="169"/>
  <c r="T1270" i="169"/>
  <c r="AA1270" i="169"/>
  <c r="AC1270" i="169" s="1"/>
  <c r="Z1270" i="169"/>
  <c r="Y1270" i="169"/>
  <c r="X1270" i="169"/>
  <c r="AA949" i="169"/>
  <c r="AC949" i="169" s="1"/>
  <c r="Z949" i="169"/>
  <c r="Y949" i="169"/>
  <c r="X949" i="169"/>
  <c r="W949" i="169"/>
  <c r="U949" i="169"/>
  <c r="T949" i="169"/>
  <c r="Y521" i="169"/>
  <c r="X521" i="169"/>
  <c r="U521" i="169"/>
  <c r="T521" i="169"/>
  <c r="AA521" i="169"/>
  <c r="AC521" i="169" s="1"/>
  <c r="Z521" i="169"/>
  <c r="W521" i="169"/>
  <c r="AB734" i="169"/>
  <c r="E734" i="169" s="1"/>
  <c r="AB520" i="169"/>
  <c r="Z735" i="169"/>
  <c r="X735" i="169"/>
  <c r="W735" i="169"/>
  <c r="AA735" i="169"/>
  <c r="AC735" i="169" s="1"/>
  <c r="Y735" i="169"/>
  <c r="T735" i="169"/>
  <c r="U735" i="169"/>
  <c r="AB627" i="169"/>
  <c r="AA628" i="169"/>
  <c r="AC628" i="169" s="1"/>
  <c r="Y628" i="169"/>
  <c r="X628" i="169"/>
  <c r="W628" i="169"/>
  <c r="U628" i="169"/>
  <c r="T628" i="169"/>
  <c r="Z628" i="169"/>
  <c r="X842" i="169"/>
  <c r="W842" i="169"/>
  <c r="U842" i="169"/>
  <c r="AA842" i="169"/>
  <c r="AC842" i="169" s="1"/>
  <c r="Z842" i="169"/>
  <c r="Y842" i="169"/>
  <c r="T842" i="169"/>
  <c r="C734" i="169"/>
  <c r="E841" i="169"/>
  <c r="Z307" i="169"/>
  <c r="Y307" i="169"/>
  <c r="X307" i="169"/>
  <c r="W307" i="169"/>
  <c r="U307" i="169"/>
  <c r="AA307" i="169"/>
  <c r="AC307" i="169" s="1"/>
  <c r="T307" i="169"/>
  <c r="U414" i="169"/>
  <c r="T414" i="169"/>
  <c r="AA414" i="169"/>
  <c r="AC414" i="169" s="1"/>
  <c r="Y414" i="169"/>
  <c r="Z414" i="169"/>
  <c r="X414" i="169"/>
  <c r="W414" i="169"/>
  <c r="AB413" i="169"/>
  <c r="C1376" i="169"/>
  <c r="X43" i="174"/>
  <c r="C43" i="174" s="1"/>
  <c r="L22" i="176"/>
  <c r="M15" i="176"/>
  <c r="C1590" i="169"/>
  <c r="C1055" i="169"/>
  <c r="C1697" i="169"/>
  <c r="C948" i="169"/>
  <c r="T200" i="169"/>
  <c r="U200" i="169"/>
  <c r="W200" i="169"/>
  <c r="X200" i="169"/>
  <c r="Y200" i="169"/>
  <c r="Z200" i="169"/>
  <c r="AA200" i="169"/>
  <c r="AC200" i="169" s="1"/>
  <c r="AB199" i="169"/>
  <c r="AA43" i="174"/>
  <c r="E1697" i="169"/>
  <c r="B308" i="169"/>
  <c r="E1269" i="169"/>
  <c r="E840" i="169"/>
  <c r="E1483" i="169"/>
  <c r="AB91" i="169"/>
  <c r="E520" i="169"/>
  <c r="B93" i="169"/>
  <c r="AA93" i="169" s="1"/>
  <c r="C1483" i="169"/>
  <c r="E1590" i="169"/>
  <c r="C1804" i="169"/>
  <c r="E1055" i="169"/>
  <c r="C627" i="169"/>
  <c r="C91" i="169"/>
  <c r="C841" i="169"/>
  <c r="E1804" i="169"/>
  <c r="C1269" i="169"/>
  <c r="B1057" i="169"/>
  <c r="B522" i="169"/>
  <c r="B1592" i="169"/>
  <c r="E627" i="169"/>
  <c r="B1378" i="169"/>
  <c r="B415" i="169"/>
  <c r="E1912" i="169"/>
  <c r="E948" i="169"/>
  <c r="B1699" i="169"/>
  <c r="E1162" i="169"/>
  <c r="B1806" i="169"/>
  <c r="B843" i="169"/>
  <c r="B1271" i="169"/>
  <c r="B629" i="169"/>
  <c r="B1914" i="169"/>
  <c r="B1164" i="169"/>
  <c r="B1485" i="169"/>
  <c r="B736" i="169"/>
  <c r="B950" i="169"/>
  <c r="B201" i="169"/>
  <c r="AC138" i="170"/>
  <c r="X138" i="170"/>
  <c r="Y138" i="170"/>
  <c r="E137" i="170"/>
  <c r="T138" i="170"/>
  <c r="S138" i="170"/>
  <c r="C137" i="170"/>
  <c r="B142" i="170"/>
  <c r="E91" i="169"/>
  <c r="U92" i="169"/>
  <c r="Y92" i="169"/>
  <c r="Z92" i="169"/>
  <c r="W92" i="169"/>
  <c r="T92" i="169"/>
  <c r="I94" i="169"/>
  <c r="X93" i="169"/>
  <c r="AC93" i="169"/>
  <c r="AA44" i="174" a="1"/>
  <c r="L23" i="176" a="1"/>
  <c r="X44" i="174" a="1"/>
  <c r="Z43" i="174" a="1"/>
  <c r="AB1698" i="169" l="1"/>
  <c r="W1914" i="169"/>
  <c r="T1914" i="169"/>
  <c r="AA1914" i="169"/>
  <c r="AC1914" i="169" s="1"/>
  <c r="Y1914" i="169"/>
  <c r="U1914" i="169"/>
  <c r="Z1914" i="169"/>
  <c r="X1914" i="169"/>
  <c r="AB1163" i="169"/>
  <c r="AB414" i="169"/>
  <c r="Z1806" i="169"/>
  <c r="Y1806" i="169"/>
  <c r="X1806" i="169"/>
  <c r="W1806" i="169"/>
  <c r="U1806" i="169"/>
  <c r="T1806" i="169"/>
  <c r="AA1806" i="169"/>
  <c r="AC1806" i="169" s="1"/>
  <c r="AA1164" i="169"/>
  <c r="AC1164" i="169" s="1"/>
  <c r="Z1164" i="169"/>
  <c r="Y1164" i="169"/>
  <c r="X1164" i="169"/>
  <c r="W1164" i="169"/>
  <c r="U1164" i="169"/>
  <c r="T1164" i="169"/>
  <c r="T1592" i="169"/>
  <c r="AA1592" i="169"/>
  <c r="AC1592" i="169" s="1"/>
  <c r="Z1592" i="169"/>
  <c r="Y1592" i="169"/>
  <c r="X1592" i="169"/>
  <c r="W1592" i="169"/>
  <c r="U1592" i="169"/>
  <c r="C1592" i="169" s="1"/>
  <c r="T1699" i="169"/>
  <c r="AA1699" i="169"/>
  <c r="AC1699" i="169" s="1"/>
  <c r="Z1699" i="169"/>
  <c r="Y1699" i="169"/>
  <c r="X1699" i="169"/>
  <c r="W1699" i="169"/>
  <c r="U1699" i="169"/>
  <c r="AA1057" i="169"/>
  <c r="AC1057" i="169" s="1"/>
  <c r="Z1057" i="169"/>
  <c r="Y1057" i="169"/>
  <c r="X1057" i="169"/>
  <c r="W1057" i="169"/>
  <c r="U1057" i="169"/>
  <c r="T1057" i="169"/>
  <c r="AB1591" i="169"/>
  <c r="U1271" i="169"/>
  <c r="T1271" i="169"/>
  <c r="AA1271" i="169"/>
  <c r="AC1271" i="169" s="1"/>
  <c r="Z1271" i="169"/>
  <c r="Y1271" i="169"/>
  <c r="X1271" i="169"/>
  <c r="W1271" i="169"/>
  <c r="AA950" i="169"/>
  <c r="AC950" i="169" s="1"/>
  <c r="Z950" i="169"/>
  <c r="Y950" i="169"/>
  <c r="X950" i="169"/>
  <c r="W950" i="169"/>
  <c r="U950" i="169"/>
  <c r="T950" i="169"/>
  <c r="AA1378" i="169"/>
  <c r="AC1378" i="169" s="1"/>
  <c r="Z1378" i="169"/>
  <c r="Y1378" i="169"/>
  <c r="X1378" i="169"/>
  <c r="W1378" i="169"/>
  <c r="U1378" i="169"/>
  <c r="T1378" i="169"/>
  <c r="AB1056" i="169"/>
  <c r="AB949" i="169"/>
  <c r="AB1484" i="169"/>
  <c r="Z1485" i="169"/>
  <c r="Y1485" i="169"/>
  <c r="X1485" i="169"/>
  <c r="W1485" i="169"/>
  <c r="U1485" i="169"/>
  <c r="T1485" i="169"/>
  <c r="AA1485" i="169"/>
  <c r="AC1485" i="169" s="1"/>
  <c r="AB521" i="169"/>
  <c r="Y522" i="169"/>
  <c r="X522" i="169"/>
  <c r="U522" i="169"/>
  <c r="T522" i="169"/>
  <c r="AA522" i="169"/>
  <c r="AC522" i="169" s="1"/>
  <c r="Z522" i="169"/>
  <c r="W522" i="169"/>
  <c r="AB628" i="169"/>
  <c r="AA629" i="169"/>
  <c r="AC629" i="169" s="1"/>
  <c r="Y629" i="169"/>
  <c r="X629" i="169"/>
  <c r="W629" i="169"/>
  <c r="U629" i="169"/>
  <c r="T629" i="169"/>
  <c r="C629" i="169" s="1"/>
  <c r="Z629" i="169"/>
  <c r="AB735" i="169"/>
  <c r="X843" i="169"/>
  <c r="W843" i="169"/>
  <c r="U843" i="169"/>
  <c r="T843" i="169"/>
  <c r="Z843" i="169"/>
  <c r="Y843" i="169"/>
  <c r="AA843" i="169"/>
  <c r="AC843" i="169" s="1"/>
  <c r="AB842" i="169"/>
  <c r="Y736" i="169"/>
  <c r="W736" i="169"/>
  <c r="U736" i="169"/>
  <c r="AA736" i="169"/>
  <c r="AC736" i="169" s="1"/>
  <c r="Z736" i="169"/>
  <c r="X736" i="169"/>
  <c r="T736" i="169"/>
  <c r="C736" i="169" s="1"/>
  <c r="AA44" i="174"/>
  <c r="C735" i="169"/>
  <c r="C628" i="169"/>
  <c r="C521" i="169"/>
  <c r="Z308" i="169"/>
  <c r="Y308" i="169"/>
  <c r="X308" i="169"/>
  <c r="W308" i="169"/>
  <c r="U308" i="169"/>
  <c r="T308" i="169"/>
  <c r="AA308" i="169"/>
  <c r="AC308" i="169" s="1"/>
  <c r="AB307" i="169"/>
  <c r="C1270" i="169"/>
  <c r="T415" i="169"/>
  <c r="AA415" i="169"/>
  <c r="AC415" i="169" s="1"/>
  <c r="Z415" i="169"/>
  <c r="X415" i="169"/>
  <c r="W415" i="169"/>
  <c r="U415" i="169"/>
  <c r="Y415" i="169"/>
  <c r="C842" i="169"/>
  <c r="C1056" i="169"/>
  <c r="E1591" i="169"/>
  <c r="C1913" i="169"/>
  <c r="C1591" i="169"/>
  <c r="T201" i="169"/>
  <c r="U201" i="169"/>
  <c r="W201" i="169"/>
  <c r="X201" i="169"/>
  <c r="Y201" i="169"/>
  <c r="Z201" i="169"/>
  <c r="AA201" i="169"/>
  <c r="AC201" i="169" s="1"/>
  <c r="AB200" i="169"/>
  <c r="X44" i="174"/>
  <c r="C44" i="174" s="1"/>
  <c r="L23" i="176"/>
  <c r="B309" i="169"/>
  <c r="C1805" i="169"/>
  <c r="B94" i="169"/>
  <c r="AA94" i="169" s="1"/>
  <c r="C949" i="169"/>
  <c r="E1484" i="169"/>
  <c r="E1805" i="169"/>
  <c r="C92" i="169"/>
  <c r="C1377" i="169"/>
  <c r="AB92" i="169"/>
  <c r="E949" i="169"/>
  <c r="C1484" i="169"/>
  <c r="C1698" i="169"/>
  <c r="Z43" i="174"/>
  <c r="E43" i="174" s="1"/>
  <c r="B630" i="169"/>
  <c r="B416" i="169"/>
  <c r="E1913" i="169"/>
  <c r="E842" i="169"/>
  <c r="B1807" i="169"/>
  <c r="B523" i="169"/>
  <c r="E735" i="169"/>
  <c r="E1698" i="169"/>
  <c r="B737" i="169"/>
  <c r="B1486" i="169"/>
  <c r="B1272" i="169"/>
  <c r="C1378" i="169"/>
  <c r="B1593" i="169"/>
  <c r="B951" i="169"/>
  <c r="C1485" i="169"/>
  <c r="E1163" i="169"/>
  <c r="E628" i="169"/>
  <c r="B1700" i="169"/>
  <c r="B1379" i="169"/>
  <c r="E1377" i="169"/>
  <c r="C1057" i="169"/>
  <c r="B1165" i="169"/>
  <c r="B1915" i="169"/>
  <c r="B844" i="169"/>
  <c r="E521" i="169"/>
  <c r="B1058" i="169"/>
  <c r="E1270" i="169"/>
  <c r="E1056" i="169"/>
  <c r="B202" i="169"/>
  <c r="AC142" i="170"/>
  <c r="X142" i="170"/>
  <c r="Y142" i="170"/>
  <c r="E138" i="170"/>
  <c r="T142" i="170"/>
  <c r="S142" i="170"/>
  <c r="C138" i="170"/>
  <c r="B143" i="170"/>
  <c r="E92" i="169"/>
  <c r="U93" i="169"/>
  <c r="Y93" i="169"/>
  <c r="Z93" i="169"/>
  <c r="W93" i="169"/>
  <c r="AB93" i="169" s="1"/>
  <c r="T93" i="169"/>
  <c r="X94" i="169"/>
  <c r="I95" i="169"/>
  <c r="AC94" i="169"/>
  <c r="L24" i="176" a="1"/>
  <c r="X45" i="174" a="1"/>
  <c r="AA45" i="174" a="1"/>
  <c r="Z44" i="174" a="1"/>
  <c r="AB1592" i="169" l="1"/>
  <c r="AB1164" i="169"/>
  <c r="AB1806" i="169"/>
  <c r="AB522" i="169"/>
  <c r="Y1807" i="169"/>
  <c r="X1807" i="169"/>
  <c r="W1807" i="169"/>
  <c r="AB1807" i="169" s="1"/>
  <c r="U1807" i="169"/>
  <c r="T1807" i="169"/>
  <c r="AA1807" i="169"/>
  <c r="AC1807" i="169" s="1"/>
  <c r="Z1807" i="169"/>
  <c r="AB1914" i="169"/>
  <c r="U1915" i="169"/>
  <c r="AA1915" i="169"/>
  <c r="AC1915" i="169" s="1"/>
  <c r="Z1915" i="169"/>
  <c r="X1915" i="169"/>
  <c r="T1915" i="169"/>
  <c r="Y1915" i="169"/>
  <c r="W1915" i="169"/>
  <c r="AB1378" i="169"/>
  <c r="Z951" i="169"/>
  <c r="Y951" i="169"/>
  <c r="X951" i="169"/>
  <c r="W951" i="169"/>
  <c r="U951" i="169"/>
  <c r="T951" i="169"/>
  <c r="AA951" i="169"/>
  <c r="AC951" i="169" s="1"/>
  <c r="AA1058" i="169"/>
  <c r="AC1058" i="169" s="1"/>
  <c r="Z1058" i="169"/>
  <c r="Y1058" i="169"/>
  <c r="X1058" i="169"/>
  <c r="W1058" i="169"/>
  <c r="U1058" i="169"/>
  <c r="T1058" i="169"/>
  <c r="Z1379" i="169"/>
  <c r="Y1379" i="169"/>
  <c r="X1379" i="169"/>
  <c r="W1379" i="169"/>
  <c r="U1379" i="169"/>
  <c r="T1379" i="169"/>
  <c r="AA1379" i="169"/>
  <c r="AC1379" i="169" s="1"/>
  <c r="T1272" i="169"/>
  <c r="AA1272" i="169"/>
  <c r="AC1272" i="169" s="1"/>
  <c r="Z1272" i="169"/>
  <c r="Y1272" i="169"/>
  <c r="X1272" i="169"/>
  <c r="W1272" i="169"/>
  <c r="U1272" i="169"/>
  <c r="T1700" i="169"/>
  <c r="AA1700" i="169"/>
  <c r="AC1700" i="169" s="1"/>
  <c r="Z1700" i="169"/>
  <c r="Y1700" i="169"/>
  <c r="X1700" i="169"/>
  <c r="U1700" i="169"/>
  <c r="W1700" i="169"/>
  <c r="AB1271" i="169"/>
  <c r="E1271" i="169" s="1"/>
  <c r="AB1699" i="169"/>
  <c r="AA1486" i="169"/>
  <c r="AC1486" i="169" s="1"/>
  <c r="Z1486" i="169"/>
  <c r="Y1486" i="169"/>
  <c r="X1486" i="169"/>
  <c r="W1486" i="169"/>
  <c r="U1486" i="169"/>
  <c r="T1486" i="169"/>
  <c r="AA1165" i="169"/>
  <c r="AC1165" i="169" s="1"/>
  <c r="Z1165" i="169"/>
  <c r="Y1165" i="169"/>
  <c r="X1165" i="169"/>
  <c r="W1165" i="169"/>
  <c r="U1165" i="169"/>
  <c r="T1165" i="169"/>
  <c r="AB1057" i="169"/>
  <c r="T1593" i="169"/>
  <c r="AA1593" i="169"/>
  <c r="AC1593" i="169" s="1"/>
  <c r="Z1593" i="169"/>
  <c r="Y1593" i="169"/>
  <c r="X1593" i="169"/>
  <c r="W1593" i="169"/>
  <c r="U1593" i="169"/>
  <c r="AB1485" i="169"/>
  <c r="E1485" i="169" s="1"/>
  <c r="AB950" i="169"/>
  <c r="E950" i="169" s="1"/>
  <c r="AA630" i="169"/>
  <c r="AC630" i="169" s="1"/>
  <c r="Y630" i="169"/>
  <c r="X630" i="169"/>
  <c r="W630" i="169"/>
  <c r="U630" i="169"/>
  <c r="T630" i="169"/>
  <c r="Z630" i="169"/>
  <c r="Y737" i="169"/>
  <c r="W737" i="169"/>
  <c r="U737" i="169"/>
  <c r="AA737" i="169"/>
  <c r="AC737" i="169" s="1"/>
  <c r="Z737" i="169"/>
  <c r="X737" i="169"/>
  <c r="T737" i="169"/>
  <c r="W844" i="169"/>
  <c r="U844" i="169"/>
  <c r="T844" i="169"/>
  <c r="Y844" i="169"/>
  <c r="X844" i="169"/>
  <c r="Z844" i="169"/>
  <c r="AA844" i="169"/>
  <c r="AC844" i="169" s="1"/>
  <c r="Y523" i="169"/>
  <c r="X523" i="169"/>
  <c r="U523" i="169"/>
  <c r="T523" i="169"/>
  <c r="AA523" i="169"/>
  <c r="AC523" i="169" s="1"/>
  <c r="Z523" i="169"/>
  <c r="W523" i="169"/>
  <c r="AB629" i="169"/>
  <c r="AB736" i="169"/>
  <c r="E736" i="169" s="1"/>
  <c r="AB843" i="169"/>
  <c r="E843" i="169" s="1"/>
  <c r="C1914" i="169"/>
  <c r="L24" i="176"/>
  <c r="AB308" i="169"/>
  <c r="Y309" i="169"/>
  <c r="X309" i="169"/>
  <c r="W309" i="169"/>
  <c r="U309" i="169"/>
  <c r="T309" i="169"/>
  <c r="AA309" i="169"/>
  <c r="AC309" i="169" s="1"/>
  <c r="Z309" i="169"/>
  <c r="AA416" i="169"/>
  <c r="AC416" i="169" s="1"/>
  <c r="Z416" i="169"/>
  <c r="Y416" i="169"/>
  <c r="W416" i="169"/>
  <c r="U416" i="169"/>
  <c r="X416" i="169"/>
  <c r="T416" i="169"/>
  <c r="C950" i="169"/>
  <c r="AB415" i="169"/>
  <c r="X45" i="174"/>
  <c r="C45" i="174" s="1"/>
  <c r="C1806" i="169"/>
  <c r="C1699" i="169"/>
  <c r="E1806" i="169"/>
  <c r="AB201" i="169"/>
  <c r="T202" i="169"/>
  <c r="U202" i="169"/>
  <c r="W202" i="169"/>
  <c r="X202" i="169"/>
  <c r="Y202" i="169"/>
  <c r="Z202" i="169"/>
  <c r="AA202" i="169"/>
  <c r="AC202" i="169" s="1"/>
  <c r="AA45" i="174"/>
  <c r="B310" i="169"/>
  <c r="B95" i="169"/>
  <c r="AA95" i="169" s="1"/>
  <c r="AC95" i="169" s="1"/>
  <c r="C93" i="169"/>
  <c r="C1164" i="169"/>
  <c r="E1378" i="169"/>
  <c r="E1914" i="169"/>
  <c r="C843" i="169"/>
  <c r="E1699" i="169"/>
  <c r="C522" i="169"/>
  <c r="C1271" i="169"/>
  <c r="Z44" i="174"/>
  <c r="E44" i="174" s="1"/>
  <c r="B845" i="169"/>
  <c r="B1380" i="169"/>
  <c r="B1594" i="169"/>
  <c r="C737" i="169"/>
  <c r="B417" i="169"/>
  <c r="B1916" i="169"/>
  <c r="B1701" i="169"/>
  <c r="B1273" i="169"/>
  <c r="B738" i="169"/>
  <c r="B1808" i="169"/>
  <c r="B1059" i="169"/>
  <c r="E1592" i="169"/>
  <c r="E1164" i="169"/>
  <c r="B524" i="169"/>
  <c r="E629" i="169"/>
  <c r="E522" i="169"/>
  <c r="B1166" i="169"/>
  <c r="E1057" i="169"/>
  <c r="B952" i="169"/>
  <c r="B1487" i="169"/>
  <c r="B631" i="169"/>
  <c r="B203" i="169"/>
  <c r="AC143" i="170"/>
  <c r="C142" i="170"/>
  <c r="X143" i="170"/>
  <c r="Y143" i="170"/>
  <c r="E142" i="170"/>
  <c r="T143" i="170"/>
  <c r="S143" i="170"/>
  <c r="B144" i="170"/>
  <c r="E93" i="169"/>
  <c r="U94" i="169"/>
  <c r="Y94" i="169"/>
  <c r="Z94" i="169"/>
  <c r="W94" i="169"/>
  <c r="T94" i="169"/>
  <c r="I96" i="169"/>
  <c r="AA46" i="174" a="1"/>
  <c r="X46" i="174" a="1"/>
  <c r="L25" i="176" a="1"/>
  <c r="Z45" i="174" a="1"/>
  <c r="X1808" i="169" l="1"/>
  <c r="W1808" i="169"/>
  <c r="U1808" i="169"/>
  <c r="T1808" i="169"/>
  <c r="AA1808" i="169"/>
  <c r="AC1808" i="169" s="1"/>
  <c r="Z1808" i="169"/>
  <c r="Y1808" i="169"/>
  <c r="X95" i="169"/>
  <c r="AB1165" i="169"/>
  <c r="AB1915" i="169"/>
  <c r="C94" i="169"/>
  <c r="T1916" i="169"/>
  <c r="AA1916" i="169"/>
  <c r="AC1916" i="169" s="1"/>
  <c r="Z1916" i="169"/>
  <c r="Y1916" i="169"/>
  <c r="W1916" i="169"/>
  <c r="AB1916" i="169" s="1"/>
  <c r="U1916" i="169"/>
  <c r="X1916" i="169"/>
  <c r="T1701" i="169"/>
  <c r="AA1701" i="169"/>
  <c r="AC1701" i="169" s="1"/>
  <c r="Z1701" i="169"/>
  <c r="Y1701" i="169"/>
  <c r="X1701" i="169"/>
  <c r="U1701" i="169"/>
  <c r="W1701" i="169"/>
  <c r="T1273" i="169"/>
  <c r="AA1273" i="169"/>
  <c r="AC1273" i="169" s="1"/>
  <c r="Z1273" i="169"/>
  <c r="Y1273" i="169"/>
  <c r="X1273" i="169"/>
  <c r="W1273" i="169"/>
  <c r="U1273" i="169"/>
  <c r="W1487" i="169"/>
  <c r="AA1487" i="169"/>
  <c r="AC1487" i="169" s="1"/>
  <c r="Z1487" i="169"/>
  <c r="Y1487" i="169"/>
  <c r="X1487" i="169"/>
  <c r="U1487" i="169"/>
  <c r="T1487" i="169"/>
  <c r="Y952" i="169"/>
  <c r="X952" i="169"/>
  <c r="W952" i="169"/>
  <c r="U952" i="169"/>
  <c r="T952" i="169"/>
  <c r="Z952" i="169"/>
  <c r="AA952" i="169"/>
  <c r="AC952" i="169" s="1"/>
  <c r="AA1166" i="169"/>
  <c r="AC1166" i="169" s="1"/>
  <c r="Z1166" i="169"/>
  <c r="Y1166" i="169"/>
  <c r="X1166" i="169"/>
  <c r="W1166" i="169"/>
  <c r="U1166" i="169"/>
  <c r="T1166" i="169"/>
  <c r="C1807" i="169"/>
  <c r="AB1058" i="169"/>
  <c r="AB951" i="169"/>
  <c r="E951" i="169" s="1"/>
  <c r="T1594" i="169"/>
  <c r="AA1594" i="169"/>
  <c r="AC1594" i="169" s="1"/>
  <c r="Z1594" i="169"/>
  <c r="Y1594" i="169"/>
  <c r="X1594" i="169"/>
  <c r="W1594" i="169"/>
  <c r="AB1594" i="169" s="1"/>
  <c r="U1594" i="169"/>
  <c r="AB1700" i="169"/>
  <c r="E1700" i="169" s="1"/>
  <c r="AB1272" i="169"/>
  <c r="AA1059" i="169"/>
  <c r="AC1059" i="169" s="1"/>
  <c r="Z1059" i="169"/>
  <c r="Y1059" i="169"/>
  <c r="X1059" i="169"/>
  <c r="W1059" i="169"/>
  <c r="AB1059" i="169" s="1"/>
  <c r="U1059" i="169"/>
  <c r="T1059" i="169"/>
  <c r="Y1380" i="169"/>
  <c r="X1380" i="169"/>
  <c r="W1380" i="169"/>
  <c r="U1380" i="169"/>
  <c r="T1380" i="169"/>
  <c r="AA1380" i="169"/>
  <c r="AC1380" i="169" s="1"/>
  <c r="Z1380" i="169"/>
  <c r="AB1593" i="169"/>
  <c r="E1593" i="169" s="1"/>
  <c r="AB1486" i="169"/>
  <c r="AB1379" i="169"/>
  <c r="E1379" i="169" s="1"/>
  <c r="AB844" i="169"/>
  <c r="AA631" i="169"/>
  <c r="AC631" i="169" s="1"/>
  <c r="Y631" i="169"/>
  <c r="X631" i="169"/>
  <c r="W631" i="169"/>
  <c r="U631" i="169"/>
  <c r="T631" i="169"/>
  <c r="Z631" i="169"/>
  <c r="Y738" i="169"/>
  <c r="X738" i="169"/>
  <c r="W738" i="169"/>
  <c r="U738" i="169"/>
  <c r="AA738" i="169"/>
  <c r="AC738" i="169" s="1"/>
  <c r="Z738" i="169"/>
  <c r="T738" i="169"/>
  <c r="AB523" i="169"/>
  <c r="E523" i="169" s="1"/>
  <c r="AB630" i="169"/>
  <c r="X524" i="169"/>
  <c r="W524" i="169"/>
  <c r="T524" i="169"/>
  <c r="AA524" i="169"/>
  <c r="AC524" i="169" s="1"/>
  <c r="Z524" i="169"/>
  <c r="Y524" i="169"/>
  <c r="U524" i="169"/>
  <c r="U845" i="169"/>
  <c r="T845" i="169"/>
  <c r="AA845" i="169"/>
  <c r="AC845" i="169" s="1"/>
  <c r="X845" i="169"/>
  <c r="W845" i="169"/>
  <c r="Y845" i="169"/>
  <c r="Z845" i="169"/>
  <c r="AB737" i="169"/>
  <c r="AA417" i="169"/>
  <c r="AC417" i="169" s="1"/>
  <c r="Z417" i="169"/>
  <c r="Y417" i="169"/>
  <c r="X417" i="169"/>
  <c r="U417" i="169"/>
  <c r="W417" i="169"/>
  <c r="AB417" i="169" s="1"/>
  <c r="T417" i="169"/>
  <c r="C951" i="169"/>
  <c r="C1700" i="169"/>
  <c r="AB416" i="169"/>
  <c r="AB309" i="169"/>
  <c r="C1915" i="169"/>
  <c r="C844" i="169"/>
  <c r="Y310" i="169"/>
  <c r="X310" i="169"/>
  <c r="W310" i="169"/>
  <c r="U310" i="169"/>
  <c r="T310" i="169"/>
  <c r="AA310" i="169"/>
  <c r="AC310" i="169" s="1"/>
  <c r="Z310" i="169"/>
  <c r="AA46" i="174"/>
  <c r="C1593" i="169"/>
  <c r="T203" i="169"/>
  <c r="W203" i="169"/>
  <c r="X203" i="169"/>
  <c r="Y203" i="169"/>
  <c r="Z203" i="169"/>
  <c r="AA203" i="169"/>
  <c r="AC203" i="169" s="1"/>
  <c r="U203" i="169"/>
  <c r="AB202" i="169"/>
  <c r="X46" i="174"/>
  <c r="C46" i="174" s="1"/>
  <c r="L25" i="176"/>
  <c r="C1379" i="169"/>
  <c r="B311" i="169"/>
  <c r="B96" i="169"/>
  <c r="AA96" i="169" s="1"/>
  <c r="E1807" i="169"/>
  <c r="E1058" i="169"/>
  <c r="AB94" i="169"/>
  <c r="E94" i="169" s="1"/>
  <c r="C1486" i="169"/>
  <c r="C1165" i="169"/>
  <c r="C1272" i="169"/>
  <c r="E1915" i="169"/>
  <c r="C630" i="169"/>
  <c r="E1486" i="169"/>
  <c r="C1058" i="169"/>
  <c r="C523" i="169"/>
  <c r="Z45" i="174"/>
  <c r="E45" i="174" s="1"/>
  <c r="B632" i="169"/>
  <c r="B525" i="169"/>
  <c r="B1060" i="169"/>
  <c r="B1167" i="169"/>
  <c r="B418" i="169"/>
  <c r="B1595" i="169"/>
  <c r="B1274" i="169"/>
  <c r="E1165" i="169"/>
  <c r="B1488" i="169"/>
  <c r="B1381" i="169"/>
  <c r="C1166" i="169"/>
  <c r="E630" i="169"/>
  <c r="E1272" i="169"/>
  <c r="B1702" i="169"/>
  <c r="C1487" i="169"/>
  <c r="B1809" i="169"/>
  <c r="E844" i="169"/>
  <c r="E737" i="169"/>
  <c r="B953" i="169"/>
  <c r="B846" i="169"/>
  <c r="B739" i="169"/>
  <c r="B1917" i="169"/>
  <c r="B204" i="169"/>
  <c r="AC144" i="170"/>
  <c r="E143" i="170"/>
  <c r="X144" i="170"/>
  <c r="Y144" i="170"/>
  <c r="C143" i="170"/>
  <c r="T144" i="170"/>
  <c r="S144" i="170"/>
  <c r="B145" i="170"/>
  <c r="U95" i="169"/>
  <c r="Y95" i="169"/>
  <c r="Z95" i="169"/>
  <c r="W95" i="169"/>
  <c r="T95" i="169"/>
  <c r="C95" i="169" s="1"/>
  <c r="I97" i="169"/>
  <c r="AC96" i="169"/>
  <c r="X47" i="174" a="1"/>
  <c r="X100" i="174" a="1"/>
  <c r="L26" i="176" a="1"/>
  <c r="AA100" i="174" a="1"/>
  <c r="Z46" i="174" a="1"/>
  <c r="Z100" i="174" a="1"/>
  <c r="AA47" i="174" a="1"/>
  <c r="Z47" i="174" a="1"/>
  <c r="AB845" i="169" l="1"/>
  <c r="AB1273" i="169"/>
  <c r="AB310" i="169"/>
  <c r="AB1808" i="169"/>
  <c r="Z1917" i="169"/>
  <c r="Y1917" i="169"/>
  <c r="X1917" i="169"/>
  <c r="U1917" i="169"/>
  <c r="W1917" i="169"/>
  <c r="AB1917" i="169" s="1"/>
  <c r="AA1917" i="169"/>
  <c r="AC1917" i="169" s="1"/>
  <c r="T1917" i="169"/>
  <c r="X1809" i="169"/>
  <c r="W1809" i="169"/>
  <c r="U1809" i="169"/>
  <c r="T1809" i="169"/>
  <c r="AA1809" i="169"/>
  <c r="AC1809" i="169" s="1"/>
  <c r="Z1809" i="169"/>
  <c r="Y1809" i="169"/>
  <c r="AB1487" i="169"/>
  <c r="AB1701" i="169"/>
  <c r="X953" i="169"/>
  <c r="W953" i="169"/>
  <c r="U953" i="169"/>
  <c r="T953" i="169"/>
  <c r="AA953" i="169"/>
  <c r="AC953" i="169" s="1"/>
  <c r="Z953" i="169"/>
  <c r="Y953" i="169"/>
  <c r="AB952" i="169"/>
  <c r="T1274" i="169"/>
  <c r="AA1274" i="169"/>
  <c r="AC1274" i="169" s="1"/>
  <c r="Z1274" i="169"/>
  <c r="Y1274" i="169"/>
  <c r="X1274" i="169"/>
  <c r="W1274" i="169"/>
  <c r="U1274" i="169"/>
  <c r="T1595" i="169"/>
  <c r="AA1595" i="169"/>
  <c r="AC1595" i="169" s="1"/>
  <c r="Z1595" i="169"/>
  <c r="Y1595" i="169"/>
  <c r="X1595" i="169"/>
  <c r="W1595" i="169"/>
  <c r="U1595" i="169"/>
  <c r="AA1167" i="169"/>
  <c r="AC1167" i="169" s="1"/>
  <c r="Z1167" i="169"/>
  <c r="Y1167" i="169"/>
  <c r="X1167" i="169"/>
  <c r="W1167" i="169"/>
  <c r="U1167" i="169"/>
  <c r="T1167" i="169"/>
  <c r="AA1060" i="169"/>
  <c r="AC1060" i="169" s="1"/>
  <c r="Z1060" i="169"/>
  <c r="Y1060" i="169"/>
  <c r="X1060" i="169"/>
  <c r="W1060" i="169"/>
  <c r="AB1060" i="169" s="1"/>
  <c r="U1060" i="169"/>
  <c r="T1060" i="169"/>
  <c r="U1702" i="169"/>
  <c r="T1702" i="169"/>
  <c r="AA1702" i="169"/>
  <c r="AC1702" i="169" s="1"/>
  <c r="Z1702" i="169"/>
  <c r="Y1702" i="169"/>
  <c r="X1702" i="169"/>
  <c r="W1702" i="169"/>
  <c r="X1381" i="169"/>
  <c r="W1381" i="169"/>
  <c r="U1381" i="169"/>
  <c r="T1381" i="169"/>
  <c r="AA1381" i="169"/>
  <c r="AC1381" i="169" s="1"/>
  <c r="Z1381" i="169"/>
  <c r="Y1381" i="169"/>
  <c r="U1488" i="169"/>
  <c r="AA1488" i="169"/>
  <c r="AC1488" i="169" s="1"/>
  <c r="Z1488" i="169"/>
  <c r="Y1488" i="169"/>
  <c r="X1488" i="169"/>
  <c r="W1488" i="169"/>
  <c r="T1488" i="169"/>
  <c r="AB1380" i="169"/>
  <c r="E1380" i="169" s="1"/>
  <c r="AB1166" i="169"/>
  <c r="AA632" i="169"/>
  <c r="AC632" i="169" s="1"/>
  <c r="Y632" i="169"/>
  <c r="X632" i="169"/>
  <c r="W632" i="169"/>
  <c r="U632" i="169"/>
  <c r="T632" i="169"/>
  <c r="Z632" i="169"/>
  <c r="AB631" i="169"/>
  <c r="Y739" i="169"/>
  <c r="X739" i="169"/>
  <c r="W739" i="169"/>
  <c r="U739" i="169"/>
  <c r="AA739" i="169"/>
  <c r="AC739" i="169" s="1"/>
  <c r="Z739" i="169"/>
  <c r="T739" i="169"/>
  <c r="C739" i="169" s="1"/>
  <c r="W525" i="169"/>
  <c r="U525" i="169"/>
  <c r="AA525" i="169"/>
  <c r="AC525" i="169" s="1"/>
  <c r="Z525" i="169"/>
  <c r="Y525" i="169"/>
  <c r="X525" i="169"/>
  <c r="T525" i="169"/>
  <c r="U846" i="169"/>
  <c r="T846" i="169"/>
  <c r="AA846" i="169"/>
  <c r="AC846" i="169" s="1"/>
  <c r="X846" i="169"/>
  <c r="W846" i="169"/>
  <c r="Z846" i="169"/>
  <c r="Y846" i="169"/>
  <c r="AB524" i="169"/>
  <c r="AB738" i="169"/>
  <c r="X100" i="174"/>
  <c r="C100" i="174" s="1"/>
  <c r="X47" i="174"/>
  <c r="C47" i="174" s="1"/>
  <c r="Y311" i="169"/>
  <c r="X311" i="169"/>
  <c r="W311" i="169"/>
  <c r="U311" i="169"/>
  <c r="T311" i="169"/>
  <c r="AA311" i="169"/>
  <c r="AC311" i="169" s="1"/>
  <c r="Z311" i="169"/>
  <c r="Z418" i="169"/>
  <c r="Y418" i="169"/>
  <c r="X418" i="169"/>
  <c r="W418" i="169"/>
  <c r="T418" i="169"/>
  <c r="AA418" i="169"/>
  <c r="AC418" i="169" s="1"/>
  <c r="U418" i="169"/>
  <c r="L26" i="176"/>
  <c r="C1808" i="169"/>
  <c r="C952" i="169"/>
  <c r="C738" i="169"/>
  <c r="T204" i="169"/>
  <c r="W204" i="169"/>
  <c r="X204" i="169"/>
  <c r="Y204" i="169"/>
  <c r="Z204" i="169"/>
  <c r="AA204" i="169"/>
  <c r="AC204" i="169" s="1"/>
  <c r="U204" i="169"/>
  <c r="AB203" i="169"/>
  <c r="AA100" i="174"/>
  <c r="AA47" i="174"/>
  <c r="E631" i="169"/>
  <c r="C1701" i="169"/>
  <c r="B97" i="169"/>
  <c r="AA97" i="169" s="1"/>
  <c r="C631" i="169"/>
  <c r="E1487" i="169"/>
  <c r="C1273" i="169"/>
  <c r="E524" i="169"/>
  <c r="AB95" i="169"/>
  <c r="C1380" i="169"/>
  <c r="C1916" i="169"/>
  <c r="E1916" i="169"/>
  <c r="E1059" i="169"/>
  <c r="B312" i="169"/>
  <c r="C845" i="169"/>
  <c r="E1701" i="169"/>
  <c r="C1059" i="169"/>
  <c r="C524" i="169"/>
  <c r="E1594" i="169"/>
  <c r="C1594" i="169"/>
  <c r="Z100" i="174"/>
  <c r="E100" i="174" s="1"/>
  <c r="Z47" i="174"/>
  <c r="E47" i="174" s="1"/>
  <c r="Z46" i="174"/>
  <c r="E46" i="174" s="1"/>
  <c r="B847" i="169"/>
  <c r="B1810" i="169"/>
  <c r="B1703" i="169"/>
  <c r="E1808" i="169"/>
  <c r="E1273" i="169"/>
  <c r="B1596" i="169"/>
  <c r="B1489" i="169"/>
  <c r="B1918" i="169"/>
  <c r="B526" i="169"/>
  <c r="B954" i="169"/>
  <c r="B419" i="169"/>
  <c r="E952" i="169"/>
  <c r="B1382" i="169"/>
  <c r="B1275" i="169"/>
  <c r="B1168" i="169"/>
  <c r="B740" i="169"/>
  <c r="E1166" i="169"/>
  <c r="E738" i="169"/>
  <c r="B1061" i="169"/>
  <c r="B633" i="169"/>
  <c r="B205" i="169"/>
  <c r="X96" i="169"/>
  <c r="AC145" i="170"/>
  <c r="X145" i="170"/>
  <c r="Y145" i="170"/>
  <c r="E144" i="170"/>
  <c r="C144" i="170"/>
  <c r="T145" i="170"/>
  <c r="S145" i="170"/>
  <c r="B146" i="170"/>
  <c r="E95" i="169"/>
  <c r="U96" i="169"/>
  <c r="Y96" i="169"/>
  <c r="Z96" i="169"/>
  <c r="W96" i="169"/>
  <c r="T96" i="169"/>
  <c r="C96" i="169" s="1"/>
  <c r="X97" i="169"/>
  <c r="I98" i="169"/>
  <c r="AC97" i="169"/>
  <c r="L27" i="176" a="1"/>
  <c r="M16" i="176" a="1"/>
  <c r="AA48" i="174" a="1"/>
  <c r="X48" i="174" a="1"/>
  <c r="AB525" i="169" l="1"/>
  <c r="Z1918" i="169"/>
  <c r="Y1918" i="169"/>
  <c r="X1918" i="169"/>
  <c r="U1918" i="169"/>
  <c r="AA1918" i="169"/>
  <c r="AC1918" i="169" s="1"/>
  <c r="T1918" i="169"/>
  <c r="W1918" i="169"/>
  <c r="AB1918" i="169" s="1"/>
  <c r="AB96" i="169"/>
  <c r="AB953" i="169"/>
  <c r="AB1809" i="169"/>
  <c r="AB204" i="169"/>
  <c r="AB1488" i="169"/>
  <c r="X1810" i="169"/>
  <c r="W1810" i="169"/>
  <c r="U1810" i="169"/>
  <c r="T1810" i="169"/>
  <c r="AA1810" i="169"/>
  <c r="AC1810" i="169" s="1"/>
  <c r="Z1810" i="169"/>
  <c r="Y1810" i="169"/>
  <c r="AA1168" i="169"/>
  <c r="AC1168" i="169" s="1"/>
  <c r="Z1168" i="169"/>
  <c r="Y1168" i="169"/>
  <c r="X1168" i="169"/>
  <c r="W1168" i="169"/>
  <c r="U1168" i="169"/>
  <c r="T1168" i="169"/>
  <c r="T1275" i="169"/>
  <c r="AA1275" i="169"/>
  <c r="AC1275" i="169" s="1"/>
  <c r="Z1275" i="169"/>
  <c r="Y1275" i="169"/>
  <c r="X1275" i="169"/>
  <c r="W1275" i="169"/>
  <c r="U1275" i="169"/>
  <c r="T1489" i="169"/>
  <c r="Z1489" i="169"/>
  <c r="Y1489" i="169"/>
  <c r="AA1489" i="169"/>
  <c r="AC1489" i="169" s="1"/>
  <c r="X1489" i="169"/>
  <c r="W1489" i="169"/>
  <c r="U1489" i="169"/>
  <c r="AB1274" i="169"/>
  <c r="X1382" i="169"/>
  <c r="W1382" i="169"/>
  <c r="U1382" i="169"/>
  <c r="T1382" i="169"/>
  <c r="AA1382" i="169"/>
  <c r="AC1382" i="169" s="1"/>
  <c r="Z1382" i="169"/>
  <c r="Y1382" i="169"/>
  <c r="AA1596" i="169"/>
  <c r="AC1596" i="169" s="1"/>
  <c r="Z1596" i="169"/>
  <c r="Y1596" i="169"/>
  <c r="X1596" i="169"/>
  <c r="W1596" i="169"/>
  <c r="U1596" i="169"/>
  <c r="T1596" i="169"/>
  <c r="AB1381" i="169"/>
  <c r="AB1595" i="169"/>
  <c r="Z1061" i="169"/>
  <c r="Y1061" i="169"/>
  <c r="X1061" i="169"/>
  <c r="W1061" i="169"/>
  <c r="U1061" i="169"/>
  <c r="T1061" i="169"/>
  <c r="AA1061" i="169"/>
  <c r="AC1061" i="169" s="1"/>
  <c r="W954" i="169"/>
  <c r="U954" i="169"/>
  <c r="T954" i="169"/>
  <c r="AA954" i="169"/>
  <c r="AC954" i="169" s="1"/>
  <c r="X954" i="169"/>
  <c r="Z954" i="169"/>
  <c r="Y954" i="169"/>
  <c r="U1703" i="169"/>
  <c r="T1703" i="169"/>
  <c r="AA1703" i="169"/>
  <c r="AC1703" i="169" s="1"/>
  <c r="Z1703" i="169"/>
  <c r="Y1703" i="169"/>
  <c r="X1703" i="169"/>
  <c r="W1703" i="169"/>
  <c r="AB1702" i="169"/>
  <c r="AB1167" i="169"/>
  <c r="E1167" i="169" s="1"/>
  <c r="U526" i="169"/>
  <c r="T526" i="169"/>
  <c r="AA526" i="169"/>
  <c r="AC526" i="169" s="1"/>
  <c r="Z526" i="169"/>
  <c r="Y526" i="169"/>
  <c r="X526" i="169"/>
  <c r="W526" i="169"/>
  <c r="AB526" i="169" s="1"/>
  <c r="U847" i="169"/>
  <c r="T847" i="169"/>
  <c r="AA847" i="169"/>
  <c r="AC847" i="169" s="1"/>
  <c r="X847" i="169"/>
  <c r="W847" i="169"/>
  <c r="Z847" i="169"/>
  <c r="Y847" i="169"/>
  <c r="Z633" i="169"/>
  <c r="X633" i="169"/>
  <c r="W633" i="169"/>
  <c r="U633" i="169"/>
  <c r="T633" i="169"/>
  <c r="AA633" i="169"/>
  <c r="AC633" i="169" s="1"/>
  <c r="Y633" i="169"/>
  <c r="AB632" i="169"/>
  <c r="AB846" i="169"/>
  <c r="AB739" i="169"/>
  <c r="Y740" i="169"/>
  <c r="X740" i="169"/>
  <c r="W740" i="169"/>
  <c r="U740" i="169"/>
  <c r="AA740" i="169"/>
  <c r="AC740" i="169" s="1"/>
  <c r="Z740" i="169"/>
  <c r="T740" i="169"/>
  <c r="Z419" i="169"/>
  <c r="Y419" i="169"/>
  <c r="X419" i="169"/>
  <c r="W419" i="169"/>
  <c r="T419" i="169"/>
  <c r="AA419" i="169"/>
  <c r="AC419" i="169" s="1"/>
  <c r="U419" i="169"/>
  <c r="AB418" i="169"/>
  <c r="AB311" i="169"/>
  <c r="C1274" i="169"/>
  <c r="Y312" i="169"/>
  <c r="X312" i="169"/>
  <c r="W312" i="169"/>
  <c r="U312" i="169"/>
  <c r="T312" i="169"/>
  <c r="AA312" i="169"/>
  <c r="AC312" i="169" s="1"/>
  <c r="Z312" i="169"/>
  <c r="C1809" i="169"/>
  <c r="C1167" i="169"/>
  <c r="C846" i="169"/>
  <c r="C953" i="169"/>
  <c r="T205" i="169"/>
  <c r="W205" i="169"/>
  <c r="X205" i="169"/>
  <c r="Y205" i="169"/>
  <c r="Z205" i="169"/>
  <c r="AA205" i="169"/>
  <c r="AC205" i="169" s="1"/>
  <c r="U205" i="169"/>
  <c r="X48" i="174"/>
  <c r="C48" i="174" s="1"/>
  <c r="AA48" i="174"/>
  <c r="L27" i="176"/>
  <c r="M16" i="176"/>
  <c r="E1274" i="169"/>
  <c r="C1381" i="169"/>
  <c r="C1917" i="169"/>
  <c r="C1702" i="169"/>
  <c r="C525" i="169"/>
  <c r="E953" i="169"/>
  <c r="E632" i="169"/>
  <c r="C1488" i="169"/>
  <c r="E1381" i="169"/>
  <c r="E1917" i="169"/>
  <c r="B313" i="169"/>
  <c r="C1595" i="169"/>
  <c r="B98" i="169"/>
  <c r="AA98" i="169" s="1"/>
  <c r="E1595" i="169"/>
  <c r="C632" i="169"/>
  <c r="C1060" i="169"/>
  <c r="E1809" i="169"/>
  <c r="E845" i="169"/>
  <c r="B527" i="169"/>
  <c r="B1276" i="169"/>
  <c r="B1811" i="169"/>
  <c r="B634" i="169"/>
  <c r="E1488" i="169"/>
  <c r="E1702" i="169"/>
  <c r="B420" i="169"/>
  <c r="B1490" i="169"/>
  <c r="E1060" i="169"/>
  <c r="B1383" i="169"/>
  <c r="B741" i="169"/>
  <c r="B1169" i="169"/>
  <c r="B1704" i="169"/>
  <c r="E739" i="169"/>
  <c r="B1919" i="169"/>
  <c r="B848" i="169"/>
  <c r="B1062" i="169"/>
  <c r="E525" i="169"/>
  <c r="B955" i="169"/>
  <c r="B1597" i="169"/>
  <c r="C847" i="169"/>
  <c r="B206" i="169"/>
  <c r="AC146" i="170"/>
  <c r="Y146" i="170"/>
  <c r="X146" i="170"/>
  <c r="E145" i="170"/>
  <c r="C145" i="170"/>
  <c r="S146" i="170"/>
  <c r="T146" i="170"/>
  <c r="B150" i="170"/>
  <c r="E96" i="169"/>
  <c r="U97" i="169"/>
  <c r="Y97" i="169"/>
  <c r="Z97" i="169"/>
  <c r="W97" i="169"/>
  <c r="AB97" i="169" s="1"/>
  <c r="I99" i="169"/>
  <c r="X98" i="169"/>
  <c r="AC98" i="169"/>
  <c r="T97" i="169"/>
  <c r="X101" i="174" a="1"/>
  <c r="X49" i="174" a="1"/>
  <c r="Z48" i="174" a="1"/>
  <c r="AA101" i="174" a="1"/>
  <c r="AA49" i="174" a="1"/>
  <c r="X50" i="174" a="1"/>
  <c r="L28" i="176" a="1"/>
  <c r="AB205" i="169" l="1"/>
  <c r="AB1810" i="169"/>
  <c r="X1811" i="169"/>
  <c r="W1811" i="169"/>
  <c r="U1811" i="169"/>
  <c r="T1811" i="169"/>
  <c r="AA1811" i="169"/>
  <c r="AC1811" i="169" s="1"/>
  <c r="Z1811" i="169"/>
  <c r="Y1811" i="169"/>
  <c r="AB1382" i="169"/>
  <c r="AB954" i="169"/>
  <c r="Z1919" i="169"/>
  <c r="Y1919" i="169"/>
  <c r="X1919" i="169"/>
  <c r="U1919" i="169"/>
  <c r="AA1919" i="169"/>
  <c r="AC1919" i="169" s="1"/>
  <c r="T1919" i="169"/>
  <c r="W1919" i="169"/>
  <c r="AB1275" i="169"/>
  <c r="AB1168" i="169"/>
  <c r="Y1490" i="169"/>
  <c r="X1490" i="169"/>
  <c r="AA1490" i="169"/>
  <c r="AC1490" i="169" s="1"/>
  <c r="Z1490" i="169"/>
  <c r="W1490" i="169"/>
  <c r="U1490" i="169"/>
  <c r="T1490" i="169"/>
  <c r="AA1597" i="169"/>
  <c r="AC1597" i="169" s="1"/>
  <c r="Z1597" i="169"/>
  <c r="Y1597" i="169"/>
  <c r="X1597" i="169"/>
  <c r="W1597" i="169"/>
  <c r="AB1597" i="169" s="1"/>
  <c r="U1597" i="169"/>
  <c r="T1597" i="169"/>
  <c r="U1704" i="169"/>
  <c r="T1704" i="169"/>
  <c r="AA1704" i="169"/>
  <c r="AC1704" i="169" s="1"/>
  <c r="Z1704" i="169"/>
  <c r="Y1704" i="169"/>
  <c r="X1704" i="169"/>
  <c r="W1704" i="169"/>
  <c r="AB1489" i="169"/>
  <c r="W955" i="169"/>
  <c r="U955" i="169"/>
  <c r="T955" i="169"/>
  <c r="AA955" i="169"/>
  <c r="AC955" i="169" s="1"/>
  <c r="Z955" i="169"/>
  <c r="Y955" i="169"/>
  <c r="X955" i="169"/>
  <c r="Z1169" i="169"/>
  <c r="Y1169" i="169"/>
  <c r="X1169" i="169"/>
  <c r="W1169" i="169"/>
  <c r="U1169" i="169"/>
  <c r="T1169" i="169"/>
  <c r="AA1169" i="169"/>
  <c r="AC1169" i="169" s="1"/>
  <c r="AB1703" i="169"/>
  <c r="AB1061" i="169"/>
  <c r="AB1596" i="169"/>
  <c r="E1596" i="169" s="1"/>
  <c r="Y1062" i="169"/>
  <c r="X1062" i="169"/>
  <c r="W1062" i="169"/>
  <c r="U1062" i="169"/>
  <c r="T1062" i="169"/>
  <c r="AA1062" i="169"/>
  <c r="AC1062" i="169" s="1"/>
  <c r="Z1062" i="169"/>
  <c r="X1383" i="169"/>
  <c r="W1383" i="169"/>
  <c r="U1383" i="169"/>
  <c r="T1383" i="169"/>
  <c r="AA1383" i="169"/>
  <c r="AC1383" i="169" s="1"/>
  <c r="Z1383" i="169"/>
  <c r="Y1383" i="169"/>
  <c r="T1276" i="169"/>
  <c r="AA1276" i="169"/>
  <c r="AC1276" i="169" s="1"/>
  <c r="Z1276" i="169"/>
  <c r="Y1276" i="169"/>
  <c r="X1276" i="169"/>
  <c r="W1276" i="169"/>
  <c r="U1276" i="169"/>
  <c r="Y741" i="169"/>
  <c r="X741" i="169"/>
  <c r="W741" i="169"/>
  <c r="U741" i="169"/>
  <c r="AA741" i="169"/>
  <c r="AC741" i="169" s="1"/>
  <c r="T741" i="169"/>
  <c r="Z741" i="169"/>
  <c r="T527" i="169"/>
  <c r="Z527" i="169"/>
  <c r="Y527" i="169"/>
  <c r="X527" i="169"/>
  <c r="W527" i="169"/>
  <c r="U527" i="169"/>
  <c r="AA527" i="169"/>
  <c r="AC527" i="169" s="1"/>
  <c r="U848" i="169"/>
  <c r="T848" i="169"/>
  <c r="AA848" i="169"/>
  <c r="AC848" i="169" s="1"/>
  <c r="X848" i="169"/>
  <c r="W848" i="169"/>
  <c r="Z848" i="169"/>
  <c r="Y848" i="169"/>
  <c r="AB847" i="169"/>
  <c r="E847" i="169" s="1"/>
  <c r="AB740" i="169"/>
  <c r="E740" i="169" s="1"/>
  <c r="C1810" i="169"/>
  <c r="Y634" i="169"/>
  <c r="W634" i="169"/>
  <c r="U634" i="169"/>
  <c r="T634" i="169"/>
  <c r="AA634" i="169"/>
  <c r="AC634" i="169" s="1"/>
  <c r="Z634" i="169"/>
  <c r="X634" i="169"/>
  <c r="AB633" i="169"/>
  <c r="E633" i="169" s="1"/>
  <c r="Z420" i="169"/>
  <c r="Y420" i="169"/>
  <c r="X420" i="169"/>
  <c r="W420" i="169"/>
  <c r="AB420" i="169" s="1"/>
  <c r="T420" i="169"/>
  <c r="AA420" i="169"/>
  <c r="AC420" i="169" s="1"/>
  <c r="U420" i="169"/>
  <c r="Y313" i="169"/>
  <c r="X313" i="169"/>
  <c r="W313" i="169"/>
  <c r="U313" i="169"/>
  <c r="T313" i="169"/>
  <c r="AA313" i="169"/>
  <c r="AC313" i="169" s="1"/>
  <c r="Z313" i="169"/>
  <c r="AB312" i="169"/>
  <c r="C633" i="169"/>
  <c r="AB419" i="169"/>
  <c r="X49" i="174"/>
  <c r="C49" i="174" s="1"/>
  <c r="X101" i="174"/>
  <c r="C101" i="174" s="1"/>
  <c r="E1918" i="169"/>
  <c r="C1596" i="169"/>
  <c r="C1489" i="169"/>
  <c r="C740" i="169"/>
  <c r="C954" i="169"/>
  <c r="U206" i="169"/>
  <c r="W206" i="169"/>
  <c r="X206" i="169"/>
  <c r="Y206" i="169"/>
  <c r="Z206" i="169"/>
  <c r="T206" i="169"/>
  <c r="AA206" i="169"/>
  <c r="AC206" i="169" s="1"/>
  <c r="AA101" i="174"/>
  <c r="AA49" i="174"/>
  <c r="L28" i="176"/>
  <c r="Z48" i="174"/>
  <c r="E48" i="174" s="1"/>
  <c r="X50" i="174"/>
  <c r="C50" i="174" s="1"/>
  <c r="C1061" i="169"/>
  <c r="C1382" i="169"/>
  <c r="E846" i="169"/>
  <c r="C97" i="169"/>
  <c r="B314" i="169"/>
  <c r="E1810" i="169"/>
  <c r="C1275" i="169"/>
  <c r="E1489" i="169"/>
  <c r="C526" i="169"/>
  <c r="C1918" i="169"/>
  <c r="B99" i="169"/>
  <c r="AA99" i="169" s="1"/>
  <c r="AC99" i="169" s="1"/>
  <c r="C1168" i="169"/>
  <c r="C1703" i="169"/>
  <c r="E1275" i="169"/>
  <c r="B1063" i="169"/>
  <c r="B1491" i="169"/>
  <c r="B421" i="169"/>
  <c r="B1812" i="169"/>
  <c r="E526" i="169"/>
  <c r="B1277" i="169"/>
  <c r="B956" i="169"/>
  <c r="B849" i="169"/>
  <c r="B1384" i="169"/>
  <c r="E1382" i="169"/>
  <c r="B1598" i="169"/>
  <c r="B1705" i="169"/>
  <c r="E1061" i="169"/>
  <c r="B635" i="169"/>
  <c r="B1920" i="169"/>
  <c r="E1168" i="169"/>
  <c r="B528" i="169"/>
  <c r="B742" i="169"/>
  <c r="B1170" i="169"/>
  <c r="E1703" i="169"/>
  <c r="E954" i="169"/>
  <c r="B207" i="169"/>
  <c r="AC150" i="170"/>
  <c r="X150" i="170"/>
  <c r="Y150" i="170"/>
  <c r="E146" i="170"/>
  <c r="C146" i="170"/>
  <c r="T150" i="170"/>
  <c r="S150" i="170"/>
  <c r="B151" i="170"/>
  <c r="U98" i="169"/>
  <c r="Y98" i="169"/>
  <c r="Z98" i="169"/>
  <c r="W98" i="169"/>
  <c r="E97" i="169"/>
  <c r="T98" i="169"/>
  <c r="C98" i="169" s="1"/>
  <c r="I100" i="169"/>
  <c r="L29" i="176" a="1"/>
  <c r="M17" i="176" a="1"/>
  <c r="Z101" i="174" a="1"/>
  <c r="Z49" i="174" a="1"/>
  <c r="AA50" i="174" a="1"/>
  <c r="AB1383" i="169" l="1"/>
  <c r="AB1811" i="169"/>
  <c r="AB848" i="169"/>
  <c r="AB741" i="169"/>
  <c r="AB955" i="169"/>
  <c r="AB1919" i="169"/>
  <c r="X1812" i="169"/>
  <c r="W1812" i="169"/>
  <c r="AB1812" i="169" s="1"/>
  <c r="U1812" i="169"/>
  <c r="T1812" i="169"/>
  <c r="AA1812" i="169"/>
  <c r="AC1812" i="169" s="1"/>
  <c r="Z1812" i="169"/>
  <c r="Y1812" i="169"/>
  <c r="X99" i="169"/>
  <c r="Z1920" i="169"/>
  <c r="Y1920" i="169"/>
  <c r="X1920" i="169"/>
  <c r="U1920" i="169"/>
  <c r="AA1920" i="169"/>
  <c r="AC1920" i="169" s="1"/>
  <c r="T1920" i="169"/>
  <c r="W1920" i="169"/>
  <c r="AB1704" i="169"/>
  <c r="AB1490" i="169"/>
  <c r="Y1491" i="169"/>
  <c r="X1491" i="169"/>
  <c r="U1491" i="169"/>
  <c r="T1491" i="169"/>
  <c r="AA1491" i="169"/>
  <c r="AC1491" i="169" s="1"/>
  <c r="Z1491" i="169"/>
  <c r="W1491" i="169"/>
  <c r="U1277" i="169"/>
  <c r="T1277" i="169"/>
  <c r="AA1277" i="169"/>
  <c r="AC1277" i="169" s="1"/>
  <c r="Z1277" i="169"/>
  <c r="Y1277" i="169"/>
  <c r="X1277" i="169"/>
  <c r="W1277" i="169"/>
  <c r="Y1170" i="169"/>
  <c r="X1170" i="169"/>
  <c r="W1170" i="169"/>
  <c r="U1170" i="169"/>
  <c r="T1170" i="169"/>
  <c r="AA1170" i="169"/>
  <c r="AC1170" i="169" s="1"/>
  <c r="Z1170" i="169"/>
  <c r="AB1276" i="169"/>
  <c r="W956" i="169"/>
  <c r="U956" i="169"/>
  <c r="T956" i="169"/>
  <c r="AA956" i="169"/>
  <c r="AC956" i="169" s="1"/>
  <c r="Z956" i="169"/>
  <c r="X956" i="169"/>
  <c r="Y956" i="169"/>
  <c r="T1705" i="169"/>
  <c r="AA1705" i="169"/>
  <c r="AC1705" i="169" s="1"/>
  <c r="Z1705" i="169"/>
  <c r="Y1705" i="169"/>
  <c r="X1705" i="169"/>
  <c r="W1705" i="169"/>
  <c r="U1705" i="169"/>
  <c r="AB1062" i="169"/>
  <c r="X1384" i="169"/>
  <c r="W1384" i="169"/>
  <c r="U1384" i="169"/>
  <c r="T1384" i="169"/>
  <c r="AA1384" i="169"/>
  <c r="AC1384" i="169" s="1"/>
  <c r="Z1384" i="169"/>
  <c r="Y1384" i="169"/>
  <c r="X1063" i="169"/>
  <c r="W1063" i="169"/>
  <c r="U1063" i="169"/>
  <c r="T1063" i="169"/>
  <c r="C1063" i="169" s="1"/>
  <c r="AA1063" i="169"/>
  <c r="AC1063" i="169" s="1"/>
  <c r="Z1063" i="169"/>
  <c r="Y1063" i="169"/>
  <c r="Z1598" i="169"/>
  <c r="Y1598" i="169"/>
  <c r="X1598" i="169"/>
  <c r="W1598" i="169"/>
  <c r="AB1598" i="169" s="1"/>
  <c r="U1598" i="169"/>
  <c r="T1598" i="169"/>
  <c r="AA1598" i="169"/>
  <c r="AC1598" i="169" s="1"/>
  <c r="AB1169" i="169"/>
  <c r="X742" i="169"/>
  <c r="W742" i="169"/>
  <c r="U742" i="169"/>
  <c r="T742" i="169"/>
  <c r="Z742" i="169"/>
  <c r="Y742" i="169"/>
  <c r="AA742" i="169"/>
  <c r="AC742" i="169" s="1"/>
  <c r="T528" i="169"/>
  <c r="Z528" i="169"/>
  <c r="Y528" i="169"/>
  <c r="X528" i="169"/>
  <c r="W528" i="169"/>
  <c r="AA528" i="169"/>
  <c r="AC528" i="169" s="1"/>
  <c r="U528" i="169"/>
  <c r="C528" i="169" s="1"/>
  <c r="AB527" i="169"/>
  <c r="E527" i="169" s="1"/>
  <c r="U849" i="169"/>
  <c r="T849" i="169"/>
  <c r="AA849" i="169"/>
  <c r="AC849" i="169" s="1"/>
  <c r="X849" i="169"/>
  <c r="W849" i="169"/>
  <c r="Z849" i="169"/>
  <c r="Y849" i="169"/>
  <c r="AB634" i="169"/>
  <c r="E634" i="169" s="1"/>
  <c r="X635" i="169"/>
  <c r="U635" i="169"/>
  <c r="T635" i="169"/>
  <c r="AA635" i="169"/>
  <c r="AC635" i="169" s="1"/>
  <c r="Z635" i="169"/>
  <c r="W635" i="169"/>
  <c r="Y635" i="169"/>
  <c r="Y314" i="169"/>
  <c r="X314" i="169"/>
  <c r="W314" i="169"/>
  <c r="U314" i="169"/>
  <c r="T314" i="169"/>
  <c r="AA314" i="169"/>
  <c r="AC314" i="169" s="1"/>
  <c r="Z314" i="169"/>
  <c r="C634" i="169"/>
  <c r="Z421" i="169"/>
  <c r="Y421" i="169"/>
  <c r="X421" i="169"/>
  <c r="W421" i="169"/>
  <c r="T421" i="169"/>
  <c r="AA421" i="169"/>
  <c r="AC421" i="169" s="1"/>
  <c r="U421" i="169"/>
  <c r="AB313" i="169"/>
  <c r="C527" i="169"/>
  <c r="C1597" i="169"/>
  <c r="C1704" i="169"/>
  <c r="C1276" i="169"/>
  <c r="C741" i="169"/>
  <c r="C1919" i="169"/>
  <c r="E848" i="169"/>
  <c r="C1811" i="169"/>
  <c r="AA207" i="169"/>
  <c r="AC207" i="169" s="1"/>
  <c r="T207" i="169"/>
  <c r="U207" i="169"/>
  <c r="W207" i="169"/>
  <c r="X207" i="169"/>
  <c r="Y207" i="169"/>
  <c r="Z207" i="169"/>
  <c r="AB206" i="169"/>
  <c r="Z49" i="174"/>
  <c r="E49" i="174" s="1"/>
  <c r="Z101" i="174"/>
  <c r="E101" i="174" s="1"/>
  <c r="L29" i="176"/>
  <c r="AA50" i="174"/>
  <c r="M17" i="176"/>
  <c r="C955" i="169"/>
  <c r="AB98" i="169"/>
  <c r="E98" i="169" s="1"/>
  <c r="C1490" i="169"/>
  <c r="E955" i="169"/>
  <c r="E1276" i="169"/>
  <c r="E1919" i="169"/>
  <c r="E1062" i="169"/>
  <c r="E1811" i="169"/>
  <c r="B100" i="169"/>
  <c r="AA100" i="169" s="1"/>
  <c r="AC100" i="169" s="1"/>
  <c r="C1169" i="169"/>
  <c r="B315" i="169"/>
  <c r="C1062" i="169"/>
  <c r="E1169" i="169"/>
  <c r="C1383" i="169"/>
  <c r="C848" i="169"/>
  <c r="E1490" i="169"/>
  <c r="B743" i="169"/>
  <c r="E1383" i="169"/>
  <c r="B957" i="169"/>
  <c r="E1597" i="169"/>
  <c r="B1492" i="169"/>
  <c r="B636" i="169"/>
  <c r="B1385" i="169"/>
  <c r="B1171" i="169"/>
  <c r="B1278" i="169"/>
  <c r="E741" i="169"/>
  <c r="B1813" i="169"/>
  <c r="B529" i="169"/>
  <c r="B1706" i="169"/>
  <c r="B1064" i="169"/>
  <c r="B1599" i="169"/>
  <c r="B422" i="169"/>
  <c r="E1704" i="169"/>
  <c r="B1921" i="169"/>
  <c r="B850" i="169"/>
  <c r="B208" i="169"/>
  <c r="C150" i="170"/>
  <c r="AC151" i="170"/>
  <c r="X151" i="170"/>
  <c r="Y151" i="170"/>
  <c r="E150" i="170"/>
  <c r="T151" i="170"/>
  <c r="S151" i="170"/>
  <c r="B152" i="170"/>
  <c r="U99" i="169"/>
  <c r="Y99" i="169"/>
  <c r="Z99" i="169"/>
  <c r="W99" i="169"/>
  <c r="AB99" i="169" s="1"/>
  <c r="I101" i="169"/>
  <c r="T99" i="169"/>
  <c r="AA51" i="174" a="1"/>
  <c r="L30" i="176" a="1"/>
  <c r="X51" i="174" a="1"/>
  <c r="Z50" i="174" a="1"/>
  <c r="C1384" i="169" l="1"/>
  <c r="AB1384" i="169"/>
  <c r="AB1063" i="169"/>
  <c r="AB1277" i="169"/>
  <c r="AB1920" i="169"/>
  <c r="C99" i="169"/>
  <c r="X100" i="169"/>
  <c r="Z1921" i="169"/>
  <c r="Y1921" i="169"/>
  <c r="X1921" i="169"/>
  <c r="U1921" i="169"/>
  <c r="AA1921" i="169"/>
  <c r="AC1921" i="169" s="1"/>
  <c r="T1921" i="169"/>
  <c r="W1921" i="169"/>
  <c r="X1813" i="169"/>
  <c r="W1813" i="169"/>
  <c r="AB1813" i="169" s="1"/>
  <c r="U1813" i="169"/>
  <c r="T1813" i="169"/>
  <c r="AA1813" i="169"/>
  <c r="AC1813" i="169" s="1"/>
  <c r="Y1813" i="169"/>
  <c r="Z1813" i="169"/>
  <c r="Y1599" i="169"/>
  <c r="X1599" i="169"/>
  <c r="W1599" i="169"/>
  <c r="U1599" i="169"/>
  <c r="T1599" i="169"/>
  <c r="AA1599" i="169"/>
  <c r="AC1599" i="169" s="1"/>
  <c r="Z1599" i="169"/>
  <c r="AB956" i="169"/>
  <c r="E956" i="169" s="1"/>
  <c r="AB1491" i="169"/>
  <c r="X1171" i="169"/>
  <c r="W1171" i="169"/>
  <c r="U1171" i="169"/>
  <c r="T1171" i="169"/>
  <c r="AA1171" i="169"/>
  <c r="AC1171" i="169" s="1"/>
  <c r="Z1171" i="169"/>
  <c r="Y1171" i="169"/>
  <c r="X1064" i="169"/>
  <c r="W1064" i="169"/>
  <c r="U1064" i="169"/>
  <c r="T1064" i="169"/>
  <c r="AA1064" i="169"/>
  <c r="AC1064" i="169" s="1"/>
  <c r="Z1064" i="169"/>
  <c r="Y1064" i="169"/>
  <c r="AA1706" i="169"/>
  <c r="AC1706" i="169" s="1"/>
  <c r="Z1706" i="169"/>
  <c r="Y1706" i="169"/>
  <c r="X1706" i="169"/>
  <c r="W1706" i="169"/>
  <c r="U1706" i="169"/>
  <c r="T1706" i="169"/>
  <c r="X1385" i="169"/>
  <c r="W1385" i="169"/>
  <c r="AB1385" i="169" s="1"/>
  <c r="U1385" i="169"/>
  <c r="T1385" i="169"/>
  <c r="AA1385" i="169"/>
  <c r="AC1385" i="169" s="1"/>
  <c r="Z1385" i="169"/>
  <c r="Y1385" i="169"/>
  <c r="T1278" i="169"/>
  <c r="AA1278" i="169"/>
  <c r="AC1278" i="169" s="1"/>
  <c r="Z1278" i="169"/>
  <c r="Y1278" i="169"/>
  <c r="X1278" i="169"/>
  <c r="W1278" i="169"/>
  <c r="U1278" i="169"/>
  <c r="AB1705" i="169"/>
  <c r="W957" i="169"/>
  <c r="U957" i="169"/>
  <c r="T957" i="169"/>
  <c r="C957" i="169" s="1"/>
  <c r="AA957" i="169"/>
  <c r="AC957" i="169" s="1"/>
  <c r="Z957" i="169"/>
  <c r="Y957" i="169"/>
  <c r="X957" i="169"/>
  <c r="Y1492" i="169"/>
  <c r="X1492" i="169"/>
  <c r="AA1492" i="169"/>
  <c r="AC1492" i="169" s="1"/>
  <c r="Z1492" i="169"/>
  <c r="W1492" i="169"/>
  <c r="U1492" i="169"/>
  <c r="T1492" i="169"/>
  <c r="AB1170" i="169"/>
  <c r="T529" i="169"/>
  <c r="Z529" i="169"/>
  <c r="Y529" i="169"/>
  <c r="X529" i="169"/>
  <c r="W529" i="169"/>
  <c r="AA529" i="169"/>
  <c r="AC529" i="169" s="1"/>
  <c r="U529" i="169"/>
  <c r="W743" i="169"/>
  <c r="U743" i="169"/>
  <c r="T743" i="169"/>
  <c r="Y743" i="169"/>
  <c r="AA743" i="169"/>
  <c r="AC743" i="169" s="1"/>
  <c r="Z743" i="169"/>
  <c r="X743" i="169"/>
  <c r="W636" i="169"/>
  <c r="T636" i="169"/>
  <c r="AA636" i="169"/>
  <c r="AC636" i="169" s="1"/>
  <c r="Z636" i="169"/>
  <c r="Y636" i="169"/>
  <c r="X636" i="169"/>
  <c r="U636" i="169"/>
  <c r="AB635" i="169"/>
  <c r="U850" i="169"/>
  <c r="T850" i="169"/>
  <c r="AA850" i="169"/>
  <c r="AC850" i="169" s="1"/>
  <c r="X850" i="169"/>
  <c r="W850" i="169"/>
  <c r="Z850" i="169"/>
  <c r="Y850" i="169"/>
  <c r="AB849" i="169"/>
  <c r="E849" i="169" s="1"/>
  <c r="AB528" i="169"/>
  <c r="E528" i="169" s="1"/>
  <c r="AB742" i="169"/>
  <c r="E742" i="169" s="1"/>
  <c r="X315" i="169"/>
  <c r="W315" i="169"/>
  <c r="U315" i="169"/>
  <c r="T315" i="169"/>
  <c r="AA315" i="169"/>
  <c r="AC315" i="169" s="1"/>
  <c r="Z315" i="169"/>
  <c r="Y315" i="169"/>
  <c r="AB421" i="169"/>
  <c r="Z422" i="169"/>
  <c r="Y422" i="169"/>
  <c r="X422" i="169"/>
  <c r="W422" i="169"/>
  <c r="T422" i="169"/>
  <c r="AA422" i="169"/>
  <c r="AC422" i="169" s="1"/>
  <c r="U422" i="169"/>
  <c r="AB314" i="169"/>
  <c r="AA51" i="174"/>
  <c r="C1277" i="169"/>
  <c r="AB207" i="169"/>
  <c r="Z208" i="169"/>
  <c r="T208" i="169"/>
  <c r="U208" i="169"/>
  <c r="W208" i="169"/>
  <c r="X208" i="169"/>
  <c r="Y208" i="169"/>
  <c r="AA208" i="169"/>
  <c r="AC208" i="169" s="1"/>
  <c r="X51" i="174"/>
  <c r="C51" i="174" s="1"/>
  <c r="L30" i="176"/>
  <c r="C1170" i="169"/>
  <c r="C956" i="169"/>
  <c r="E1384" i="169"/>
  <c r="E1920" i="169"/>
  <c r="E1063" i="169"/>
  <c r="B101" i="169"/>
  <c r="AA101" i="169" s="1"/>
  <c r="C849" i="169"/>
  <c r="C1812" i="169"/>
  <c r="C635" i="169"/>
  <c r="E1812" i="169"/>
  <c r="C742" i="169"/>
  <c r="C1705" i="169"/>
  <c r="C1598" i="169"/>
  <c r="C1491" i="169"/>
  <c r="E635" i="169"/>
  <c r="C1920" i="169"/>
  <c r="B316" i="169"/>
  <c r="Z50" i="174"/>
  <c r="E50" i="174" s="1"/>
  <c r="B530" i="169"/>
  <c r="B423" i="169"/>
  <c r="E1705" i="169"/>
  <c r="B1814" i="169"/>
  <c r="B1600" i="169"/>
  <c r="B851" i="169"/>
  <c r="E1491" i="169"/>
  <c r="B637" i="169"/>
  <c r="B1065" i="169"/>
  <c r="B958" i="169"/>
  <c r="B1922" i="169"/>
  <c r="B1707" i="169"/>
  <c r="B1279" i="169"/>
  <c r="B1386" i="169"/>
  <c r="B744" i="169"/>
  <c r="E1598" i="169"/>
  <c r="E1277" i="169"/>
  <c r="E1170" i="169"/>
  <c r="B1172" i="169"/>
  <c r="B1493" i="169"/>
  <c r="B209" i="169"/>
  <c r="AC152" i="170"/>
  <c r="X152" i="170"/>
  <c r="Y152" i="170"/>
  <c r="E151" i="170"/>
  <c r="C151" i="170"/>
  <c r="T152" i="170"/>
  <c r="S152" i="170"/>
  <c r="B153" i="170"/>
  <c r="E99" i="169"/>
  <c r="U100" i="169"/>
  <c r="Y100" i="169"/>
  <c r="Z100" i="169"/>
  <c r="W100" i="169"/>
  <c r="T100" i="169"/>
  <c r="I102" i="169"/>
  <c r="AC101" i="169"/>
  <c r="L31" i="176" a="1"/>
  <c r="AA52" i="174" a="1"/>
  <c r="Z51" i="174" a="1"/>
  <c r="X52" i="174" a="1"/>
  <c r="AB1921" i="169" l="1"/>
  <c r="W1814" i="169"/>
  <c r="U1814" i="169"/>
  <c r="T1814" i="169"/>
  <c r="AA1814" i="169"/>
  <c r="AC1814" i="169" s="1"/>
  <c r="Z1814" i="169"/>
  <c r="X1814" i="169"/>
  <c r="Y1814" i="169"/>
  <c r="C100" i="169"/>
  <c r="Z1922" i="169"/>
  <c r="Y1922" i="169"/>
  <c r="X1922" i="169"/>
  <c r="U1922" i="169"/>
  <c r="AA1922" i="169"/>
  <c r="AC1922" i="169" s="1"/>
  <c r="T1922" i="169"/>
  <c r="W1922" i="169"/>
  <c r="AB1922" i="169" s="1"/>
  <c r="C850" i="169"/>
  <c r="AB743" i="169"/>
  <c r="AB1706" i="169"/>
  <c r="W1172" i="169"/>
  <c r="U1172" i="169"/>
  <c r="T1172" i="169"/>
  <c r="AA1172" i="169"/>
  <c r="AC1172" i="169" s="1"/>
  <c r="Z1172" i="169"/>
  <c r="Y1172" i="169"/>
  <c r="X1172" i="169"/>
  <c r="W958" i="169"/>
  <c r="U958" i="169"/>
  <c r="T958" i="169"/>
  <c r="X958" i="169"/>
  <c r="AA958" i="169"/>
  <c r="AC958" i="169" s="1"/>
  <c r="Z958" i="169"/>
  <c r="Y958" i="169"/>
  <c r="X1065" i="169"/>
  <c r="W1065" i="169"/>
  <c r="U1065" i="169"/>
  <c r="T1065" i="169"/>
  <c r="C1065" i="169" s="1"/>
  <c r="AA1065" i="169"/>
  <c r="AC1065" i="169" s="1"/>
  <c r="Z1065" i="169"/>
  <c r="Y1065" i="169"/>
  <c r="AB957" i="169"/>
  <c r="X1386" i="169"/>
  <c r="W1386" i="169"/>
  <c r="U1386" i="169"/>
  <c r="T1386" i="169"/>
  <c r="C1386" i="169" s="1"/>
  <c r="AA1386" i="169"/>
  <c r="AC1386" i="169" s="1"/>
  <c r="Z1386" i="169"/>
  <c r="Y1386" i="169"/>
  <c r="AA1279" i="169"/>
  <c r="AC1279" i="169" s="1"/>
  <c r="Z1279" i="169"/>
  <c r="Y1279" i="169"/>
  <c r="X1279" i="169"/>
  <c r="W1279" i="169"/>
  <c r="U1279" i="169"/>
  <c r="T1279" i="169"/>
  <c r="AB1278" i="169"/>
  <c r="AB1171" i="169"/>
  <c r="AB1599" i="169"/>
  <c r="AA1707" i="169"/>
  <c r="AC1707" i="169" s="1"/>
  <c r="Z1707" i="169"/>
  <c r="Y1707" i="169"/>
  <c r="X1707" i="169"/>
  <c r="W1707" i="169"/>
  <c r="U1707" i="169"/>
  <c r="C1707" i="169" s="1"/>
  <c r="T1707" i="169"/>
  <c r="AA1600" i="169"/>
  <c r="AC1600" i="169" s="1"/>
  <c r="Y1600" i="169"/>
  <c r="X1600" i="169"/>
  <c r="W1600" i="169"/>
  <c r="U1600" i="169"/>
  <c r="T1600" i="169"/>
  <c r="Z1600" i="169"/>
  <c r="AB1064" i="169"/>
  <c r="Y1493" i="169"/>
  <c r="X1493" i="169"/>
  <c r="Z1493" i="169"/>
  <c r="W1493" i="169"/>
  <c r="AB1493" i="169" s="1"/>
  <c r="U1493" i="169"/>
  <c r="T1493" i="169"/>
  <c r="AA1493" i="169"/>
  <c r="AC1493" i="169" s="1"/>
  <c r="AB1492" i="169"/>
  <c r="E1492" i="169" s="1"/>
  <c r="T530" i="169"/>
  <c r="Z530" i="169"/>
  <c r="Y530" i="169"/>
  <c r="X530" i="169"/>
  <c r="W530" i="169"/>
  <c r="AA530" i="169"/>
  <c r="AC530" i="169" s="1"/>
  <c r="U530" i="169"/>
  <c r="AB636" i="169"/>
  <c r="U744" i="169"/>
  <c r="T744" i="169"/>
  <c r="AA744" i="169"/>
  <c r="AC744" i="169" s="1"/>
  <c r="X744" i="169"/>
  <c r="Z744" i="169"/>
  <c r="Y744" i="169"/>
  <c r="W744" i="169"/>
  <c r="W637" i="169"/>
  <c r="T637" i="169"/>
  <c r="AA637" i="169"/>
  <c r="AC637" i="169" s="1"/>
  <c r="Z637" i="169"/>
  <c r="Y637" i="169"/>
  <c r="X637" i="169"/>
  <c r="U637" i="169"/>
  <c r="AB529" i="169"/>
  <c r="E529" i="169" s="1"/>
  <c r="C1706" i="169"/>
  <c r="T851" i="169"/>
  <c r="AA851" i="169"/>
  <c r="AC851" i="169" s="1"/>
  <c r="Z851" i="169"/>
  <c r="W851" i="169"/>
  <c r="U851" i="169"/>
  <c r="X851" i="169"/>
  <c r="Y851" i="169"/>
  <c r="AB850" i="169"/>
  <c r="C1385" i="169"/>
  <c r="C1599" i="169"/>
  <c r="W316" i="169"/>
  <c r="U316" i="169"/>
  <c r="T316" i="169"/>
  <c r="AA316" i="169"/>
  <c r="AC316" i="169" s="1"/>
  <c r="Z316" i="169"/>
  <c r="X316" i="169"/>
  <c r="Y316" i="169"/>
  <c r="AB422" i="169"/>
  <c r="AB315" i="169"/>
  <c r="Z423" i="169"/>
  <c r="Y423" i="169"/>
  <c r="X423" i="169"/>
  <c r="W423" i="169"/>
  <c r="AB423" i="169" s="1"/>
  <c r="U423" i="169"/>
  <c r="T423" i="169"/>
  <c r="AA423" i="169"/>
  <c r="AC423" i="169" s="1"/>
  <c r="L31" i="176"/>
  <c r="C743" i="169"/>
  <c r="AB208" i="169"/>
  <c r="Y209" i="169"/>
  <c r="AA209" i="169"/>
  <c r="AC209" i="169" s="1"/>
  <c r="T209" i="169"/>
  <c r="U209" i="169"/>
  <c r="W209" i="169"/>
  <c r="X209" i="169"/>
  <c r="Z209" i="169"/>
  <c r="X52" i="174"/>
  <c r="C52" i="174" s="1"/>
  <c r="AA52" i="174"/>
  <c r="B102" i="169"/>
  <c r="AA102" i="169" s="1"/>
  <c r="C1813" i="169"/>
  <c r="C1278" i="169"/>
  <c r="E1171" i="169"/>
  <c r="AB100" i="169"/>
  <c r="C1064" i="169"/>
  <c r="E636" i="169"/>
  <c r="E1278" i="169"/>
  <c r="C529" i="169"/>
  <c r="C1492" i="169"/>
  <c r="C1921" i="169"/>
  <c r="B317" i="169"/>
  <c r="C636" i="169"/>
  <c r="C1171" i="169"/>
  <c r="Z51" i="174"/>
  <c r="E51" i="174" s="1"/>
  <c r="B638" i="169"/>
  <c r="B1387" i="169"/>
  <c r="B1923" i="169"/>
  <c r="E1385" i="169"/>
  <c r="E957" i="169"/>
  <c r="B852" i="169"/>
  <c r="E743" i="169"/>
  <c r="B424" i="169"/>
  <c r="B1173" i="169"/>
  <c r="B1815" i="169"/>
  <c r="B1494" i="169"/>
  <c r="B1280" i="169"/>
  <c r="C851" i="169"/>
  <c r="E1599" i="169"/>
  <c r="E1921" i="169"/>
  <c r="E850" i="169"/>
  <c r="B531" i="169"/>
  <c r="C1172" i="169"/>
  <c r="B1708" i="169"/>
  <c r="B745" i="169"/>
  <c r="E1064" i="169"/>
  <c r="B959" i="169"/>
  <c r="E1706" i="169"/>
  <c r="B1066" i="169"/>
  <c r="E1813" i="169"/>
  <c r="B1601" i="169"/>
  <c r="B210" i="169"/>
  <c r="X101" i="169"/>
  <c r="AC153" i="170"/>
  <c r="X153" i="170"/>
  <c r="Y153" i="170"/>
  <c r="E152" i="170"/>
  <c r="T153" i="170"/>
  <c r="S153" i="170"/>
  <c r="C152" i="170"/>
  <c r="B157" i="170"/>
  <c r="E100" i="169"/>
  <c r="U101" i="169"/>
  <c r="Y101" i="169"/>
  <c r="Z101" i="169"/>
  <c r="W101" i="169"/>
  <c r="T101" i="169"/>
  <c r="I103" i="169"/>
  <c r="AC102" i="169"/>
  <c r="X53" i="174" a="1"/>
  <c r="X54" i="174" a="1"/>
  <c r="AA53" i="174" a="1"/>
  <c r="Z52" i="174" a="1"/>
  <c r="L32" i="176" a="1"/>
  <c r="Z53" i="174" a="1"/>
  <c r="X53" i="174" l="1"/>
  <c r="C53" i="174" s="1"/>
  <c r="AB1600" i="169"/>
  <c r="AB1386" i="169"/>
  <c r="AB1065" i="169"/>
  <c r="AB958" i="169"/>
  <c r="C101" i="169"/>
  <c r="AA1923" i="169"/>
  <c r="AC1923" i="169" s="1"/>
  <c r="Y1923" i="169"/>
  <c r="X1923" i="169"/>
  <c r="W1923" i="169"/>
  <c r="T1923" i="169"/>
  <c r="Z1923" i="169"/>
  <c r="U1923" i="169"/>
  <c r="U1815" i="169"/>
  <c r="T1815" i="169"/>
  <c r="AA1815" i="169"/>
  <c r="AC1815" i="169" s="1"/>
  <c r="Z1815" i="169"/>
  <c r="Y1815" i="169"/>
  <c r="W1815" i="169"/>
  <c r="X1815" i="169"/>
  <c r="AB1814" i="169"/>
  <c r="W1173" i="169"/>
  <c r="AB1173" i="169" s="1"/>
  <c r="U1173" i="169"/>
  <c r="T1173" i="169"/>
  <c r="AA1173" i="169"/>
  <c r="AC1173" i="169" s="1"/>
  <c r="Z1173" i="169"/>
  <c r="Y1173" i="169"/>
  <c r="X1173" i="169"/>
  <c r="W1387" i="169"/>
  <c r="AB1387" i="169" s="1"/>
  <c r="U1387" i="169"/>
  <c r="T1387" i="169"/>
  <c r="AA1387" i="169"/>
  <c r="AC1387" i="169" s="1"/>
  <c r="Z1387" i="169"/>
  <c r="Y1387" i="169"/>
  <c r="X1387" i="169"/>
  <c r="Z1708" i="169"/>
  <c r="Y1708" i="169"/>
  <c r="X1708" i="169"/>
  <c r="W1708" i="169"/>
  <c r="U1708" i="169"/>
  <c r="T1708" i="169"/>
  <c r="AA1708" i="169"/>
  <c r="AC1708" i="169" s="1"/>
  <c r="AA1601" i="169"/>
  <c r="AC1601" i="169" s="1"/>
  <c r="X1601" i="169"/>
  <c r="Z1601" i="169"/>
  <c r="Y1601" i="169"/>
  <c r="W1601" i="169"/>
  <c r="U1601" i="169"/>
  <c r="C1601" i="169" s="1"/>
  <c r="T1601" i="169"/>
  <c r="Y1494" i="169"/>
  <c r="X1494" i="169"/>
  <c r="T1494" i="169"/>
  <c r="AA1494" i="169"/>
  <c r="AC1494" i="169" s="1"/>
  <c r="Z1494" i="169"/>
  <c r="W1494" i="169"/>
  <c r="U1494" i="169"/>
  <c r="C1494" i="169" s="1"/>
  <c r="AA1280" i="169"/>
  <c r="AC1280" i="169" s="1"/>
  <c r="Z1280" i="169"/>
  <c r="Y1280" i="169"/>
  <c r="X1280" i="169"/>
  <c r="W1280" i="169"/>
  <c r="AB1280" i="169" s="1"/>
  <c r="U1280" i="169"/>
  <c r="T1280" i="169"/>
  <c r="AB1707" i="169"/>
  <c r="E1707" i="169" s="1"/>
  <c r="X1066" i="169"/>
  <c r="W1066" i="169"/>
  <c r="U1066" i="169"/>
  <c r="T1066" i="169"/>
  <c r="AA1066" i="169"/>
  <c r="AC1066" i="169" s="1"/>
  <c r="Z1066" i="169"/>
  <c r="Y1066" i="169"/>
  <c r="AB1279" i="169"/>
  <c r="E1279" i="169" s="1"/>
  <c r="W959" i="169"/>
  <c r="U959" i="169"/>
  <c r="T959" i="169"/>
  <c r="C959" i="169" s="1"/>
  <c r="AA959" i="169"/>
  <c r="AC959" i="169" s="1"/>
  <c r="Z959" i="169"/>
  <c r="Y959" i="169"/>
  <c r="X959" i="169"/>
  <c r="AB1172" i="169"/>
  <c r="E1172" i="169" s="1"/>
  <c r="T745" i="169"/>
  <c r="AA745" i="169"/>
  <c r="AC745" i="169" s="1"/>
  <c r="Z745" i="169"/>
  <c r="W745" i="169"/>
  <c r="Y745" i="169"/>
  <c r="X745" i="169"/>
  <c r="U745" i="169"/>
  <c r="T638" i="169"/>
  <c r="X638" i="169"/>
  <c r="U638" i="169"/>
  <c r="AA638" i="169"/>
  <c r="AC638" i="169" s="1"/>
  <c r="Z638" i="169"/>
  <c r="Y638" i="169"/>
  <c r="W638" i="169"/>
  <c r="AB744" i="169"/>
  <c r="AB851" i="169"/>
  <c r="T531" i="169"/>
  <c r="Z531" i="169"/>
  <c r="Y531" i="169"/>
  <c r="X531" i="169"/>
  <c r="W531" i="169"/>
  <c r="AA531" i="169"/>
  <c r="AC531" i="169" s="1"/>
  <c r="U531" i="169"/>
  <c r="AB530" i="169"/>
  <c r="E530" i="169" s="1"/>
  <c r="AB637" i="169"/>
  <c r="AA852" i="169"/>
  <c r="AC852" i="169" s="1"/>
  <c r="Z852" i="169"/>
  <c r="Y852" i="169"/>
  <c r="U852" i="169"/>
  <c r="T852" i="169"/>
  <c r="X852" i="169"/>
  <c r="W852" i="169"/>
  <c r="Y424" i="169"/>
  <c r="X424" i="169"/>
  <c r="W424" i="169"/>
  <c r="U424" i="169"/>
  <c r="T424" i="169"/>
  <c r="AA424" i="169"/>
  <c r="AC424" i="169" s="1"/>
  <c r="Z424" i="169"/>
  <c r="C1922" i="169"/>
  <c r="AB316" i="169"/>
  <c r="U317" i="169"/>
  <c r="T317" i="169"/>
  <c r="AA317" i="169"/>
  <c r="AC317" i="169" s="1"/>
  <c r="Z317" i="169"/>
  <c r="Y317" i="169"/>
  <c r="X317" i="169"/>
  <c r="W317" i="169"/>
  <c r="C1493" i="169"/>
  <c r="C744" i="169"/>
  <c r="C958" i="169"/>
  <c r="C1814" i="169"/>
  <c r="Y210" i="169"/>
  <c r="AA210" i="169"/>
  <c r="AC210" i="169" s="1"/>
  <c r="U210" i="169"/>
  <c r="W210" i="169"/>
  <c r="T210" i="169"/>
  <c r="X210" i="169"/>
  <c r="Z210" i="169"/>
  <c r="AB209" i="169"/>
  <c r="AA53" i="174"/>
  <c r="L32" i="176"/>
  <c r="X54" i="174"/>
  <c r="C54" i="174" s="1"/>
  <c r="E958" i="169"/>
  <c r="C637" i="169"/>
  <c r="C1600" i="169"/>
  <c r="E1065" i="169"/>
  <c r="B318" i="169"/>
  <c r="C530" i="169"/>
  <c r="E1600" i="169"/>
  <c r="E1493" i="169"/>
  <c r="E1922" i="169"/>
  <c r="E1386" i="169"/>
  <c r="B103" i="169"/>
  <c r="AA103" i="169" s="1"/>
  <c r="AB101" i="169"/>
  <c r="E101" i="169" s="1"/>
  <c r="C1279" i="169"/>
  <c r="E637" i="169"/>
  <c r="Z52" i="174"/>
  <c r="E52" i="174" s="1"/>
  <c r="Z53" i="174"/>
  <c r="E53" i="174" s="1"/>
  <c r="B1067" i="169"/>
  <c r="B1281" i="169"/>
  <c r="B853" i="169"/>
  <c r="B1602" i="169"/>
  <c r="B960" i="169"/>
  <c r="B1709" i="169"/>
  <c r="B425" i="169"/>
  <c r="B1924" i="169"/>
  <c r="B1174" i="169"/>
  <c r="E744" i="169"/>
  <c r="B1388" i="169"/>
  <c r="B532" i="169"/>
  <c r="B1495" i="169"/>
  <c r="E1814" i="169"/>
  <c r="B639" i="169"/>
  <c r="B746" i="169"/>
  <c r="B1816" i="169"/>
  <c r="B211" i="169"/>
  <c r="X102" i="169"/>
  <c r="AC157" i="170"/>
  <c r="X157" i="170"/>
  <c r="Y157" i="170"/>
  <c r="E153" i="170"/>
  <c r="T157" i="170"/>
  <c r="S157" i="170"/>
  <c r="C153" i="170"/>
  <c r="B158" i="170"/>
  <c r="U102" i="169"/>
  <c r="Y102" i="169"/>
  <c r="Z102" i="169"/>
  <c r="W102" i="169"/>
  <c r="I104" i="169"/>
  <c r="X103" i="169"/>
  <c r="AC103" i="169"/>
  <c r="T102" i="169"/>
  <c r="L33" i="176" a="1"/>
  <c r="AA54" i="174" a="1"/>
  <c r="AB638" i="169" l="1"/>
  <c r="AB1815" i="169"/>
  <c r="AB1923" i="169"/>
  <c r="T1816" i="169"/>
  <c r="AA1816" i="169"/>
  <c r="AC1816" i="169" s="1"/>
  <c r="Z1816" i="169"/>
  <c r="Y1816" i="169"/>
  <c r="X1816" i="169"/>
  <c r="U1816" i="169"/>
  <c r="W1816" i="169"/>
  <c r="Z1924" i="169"/>
  <c r="X1924" i="169"/>
  <c r="W1924" i="169"/>
  <c r="AB1924" i="169" s="1"/>
  <c r="U1924" i="169"/>
  <c r="AA1924" i="169"/>
  <c r="AC1924" i="169" s="1"/>
  <c r="T1924" i="169"/>
  <c r="C1924" i="169" s="1"/>
  <c r="Y1924" i="169"/>
  <c r="W1174" i="169"/>
  <c r="U1174" i="169"/>
  <c r="T1174" i="169"/>
  <c r="AA1174" i="169"/>
  <c r="AC1174" i="169" s="1"/>
  <c r="Z1174" i="169"/>
  <c r="Y1174" i="169"/>
  <c r="X1174" i="169"/>
  <c r="Z1281" i="169"/>
  <c r="Y1281" i="169"/>
  <c r="X1281" i="169"/>
  <c r="W1281" i="169"/>
  <c r="U1281" i="169"/>
  <c r="T1281" i="169"/>
  <c r="AA1281" i="169"/>
  <c r="AC1281" i="169" s="1"/>
  <c r="AB1066" i="169"/>
  <c r="E1066" i="169" s="1"/>
  <c r="X1067" i="169"/>
  <c r="W1067" i="169"/>
  <c r="U1067" i="169"/>
  <c r="C1067" i="169" s="1"/>
  <c r="T1067" i="169"/>
  <c r="AA1067" i="169"/>
  <c r="AC1067" i="169" s="1"/>
  <c r="Z1067" i="169"/>
  <c r="Y1067" i="169"/>
  <c r="U1388" i="169"/>
  <c r="T1388" i="169"/>
  <c r="AA1388" i="169"/>
  <c r="AC1388" i="169" s="1"/>
  <c r="Z1388" i="169"/>
  <c r="Y1388" i="169"/>
  <c r="X1388" i="169"/>
  <c r="W1388" i="169"/>
  <c r="AB959" i="169"/>
  <c r="Z1709" i="169"/>
  <c r="Y1709" i="169"/>
  <c r="X1709" i="169"/>
  <c r="W1709" i="169"/>
  <c r="U1709" i="169"/>
  <c r="T1709" i="169"/>
  <c r="AA1709" i="169"/>
  <c r="AC1709" i="169" s="1"/>
  <c r="U960" i="169"/>
  <c r="T960" i="169"/>
  <c r="AA960" i="169"/>
  <c r="AC960" i="169" s="1"/>
  <c r="Z960" i="169"/>
  <c r="Y960" i="169"/>
  <c r="W960" i="169"/>
  <c r="X960" i="169"/>
  <c r="AB1494" i="169"/>
  <c r="AB1601" i="169"/>
  <c r="AB1708" i="169"/>
  <c r="E1708" i="169" s="1"/>
  <c r="Y1495" i="169"/>
  <c r="X1495" i="169"/>
  <c r="AA1495" i="169"/>
  <c r="AC1495" i="169" s="1"/>
  <c r="Z1495" i="169"/>
  <c r="W1495" i="169"/>
  <c r="U1495" i="169"/>
  <c r="T1495" i="169"/>
  <c r="T1602" i="169"/>
  <c r="AA1602" i="169"/>
  <c r="AC1602" i="169" s="1"/>
  <c r="Y1602" i="169"/>
  <c r="X1602" i="169"/>
  <c r="Z1602" i="169"/>
  <c r="W1602" i="169"/>
  <c r="U1602" i="169"/>
  <c r="AB852" i="169"/>
  <c r="AA853" i="169"/>
  <c r="AC853" i="169" s="1"/>
  <c r="Z853" i="169"/>
  <c r="Y853" i="169"/>
  <c r="X853" i="169"/>
  <c r="T853" i="169"/>
  <c r="W853" i="169"/>
  <c r="U853" i="169"/>
  <c r="AB531" i="169"/>
  <c r="E531" i="169" s="1"/>
  <c r="AB745" i="169"/>
  <c r="E745" i="169" s="1"/>
  <c r="T746" i="169"/>
  <c r="AA746" i="169"/>
  <c r="AC746" i="169" s="1"/>
  <c r="Z746" i="169"/>
  <c r="W746" i="169"/>
  <c r="Y746" i="169"/>
  <c r="X746" i="169"/>
  <c r="U746" i="169"/>
  <c r="T639" i="169"/>
  <c r="Z639" i="169"/>
  <c r="Y639" i="169"/>
  <c r="X639" i="169"/>
  <c r="W639" i="169"/>
  <c r="U639" i="169"/>
  <c r="AA639" i="169"/>
  <c r="AC639" i="169" s="1"/>
  <c r="T532" i="169"/>
  <c r="Z532" i="169"/>
  <c r="Y532" i="169"/>
  <c r="X532" i="169"/>
  <c r="W532" i="169"/>
  <c r="AA532" i="169"/>
  <c r="AC532" i="169" s="1"/>
  <c r="U532" i="169"/>
  <c r="AB424" i="169"/>
  <c r="T318" i="169"/>
  <c r="AA318" i="169"/>
  <c r="AC318" i="169" s="1"/>
  <c r="Z318" i="169"/>
  <c r="Y318" i="169"/>
  <c r="X318" i="169"/>
  <c r="U318" i="169"/>
  <c r="W318" i="169"/>
  <c r="AB318" i="169" s="1"/>
  <c r="X425" i="169"/>
  <c r="W425" i="169"/>
  <c r="U425" i="169"/>
  <c r="T425" i="169"/>
  <c r="AA425" i="169"/>
  <c r="AC425" i="169" s="1"/>
  <c r="Z425" i="169"/>
  <c r="Y425" i="169"/>
  <c r="AB317" i="169"/>
  <c r="C1280" i="169"/>
  <c r="C1173" i="169"/>
  <c r="C745" i="169"/>
  <c r="C852" i="169"/>
  <c r="C531" i="169"/>
  <c r="C1387" i="169"/>
  <c r="AB210" i="169"/>
  <c r="Y211" i="169"/>
  <c r="AA211" i="169"/>
  <c r="AC211" i="169" s="1"/>
  <c r="U211" i="169"/>
  <c r="W211" i="169"/>
  <c r="T211" i="169"/>
  <c r="X211" i="169"/>
  <c r="Z211" i="169"/>
  <c r="AA54" i="174"/>
  <c r="L33" i="176"/>
  <c r="C102" i="169"/>
  <c r="E1923" i="169"/>
  <c r="C638" i="169"/>
  <c r="C1066" i="169"/>
  <c r="C1815" i="169"/>
  <c r="E1387" i="169"/>
  <c r="B319" i="169"/>
  <c r="AB102" i="169"/>
  <c r="E102" i="169" s="1"/>
  <c r="E1280" i="169"/>
  <c r="E851" i="169"/>
  <c r="B104" i="169"/>
  <c r="AA104" i="169" s="1"/>
  <c r="AC104" i="169" s="1"/>
  <c r="E638" i="169"/>
  <c r="C1923" i="169"/>
  <c r="C1708" i="169"/>
  <c r="C532" i="169"/>
  <c r="C639" i="169"/>
  <c r="B533" i="169"/>
  <c r="B426" i="169"/>
  <c r="B961" i="169"/>
  <c r="E1494" i="169"/>
  <c r="B1282" i="169"/>
  <c r="B640" i="169"/>
  <c r="B1175" i="169"/>
  <c r="B1496" i="169"/>
  <c r="B1389" i="169"/>
  <c r="B1603" i="169"/>
  <c r="E852" i="169"/>
  <c r="B1817" i="169"/>
  <c r="E1815" i="169"/>
  <c r="E1601" i="169"/>
  <c r="B1710" i="169"/>
  <c r="E1173" i="169"/>
  <c r="B1068" i="169"/>
  <c r="B1925" i="169"/>
  <c r="B747" i="169"/>
  <c r="E959" i="169"/>
  <c r="B854" i="169"/>
  <c r="B212" i="169"/>
  <c r="AC158" i="170"/>
  <c r="X158" i="170"/>
  <c r="Y158" i="170"/>
  <c r="E157" i="170"/>
  <c r="T158" i="170"/>
  <c r="S158" i="170"/>
  <c r="C157" i="170"/>
  <c r="B159" i="170"/>
  <c r="U103" i="169"/>
  <c r="Y103" i="169"/>
  <c r="Z103" i="169"/>
  <c r="W103" i="169"/>
  <c r="T103" i="169"/>
  <c r="I105" i="169"/>
  <c r="X104" i="169"/>
  <c r="X55" i="174" a="1"/>
  <c r="X102" i="174" a="1"/>
  <c r="Z55" i="174" a="1"/>
  <c r="Z102" i="174" a="1"/>
  <c r="AA102" i="174" a="1"/>
  <c r="Z54" i="174" a="1"/>
  <c r="L34" i="176" a="1"/>
  <c r="AA55" i="174" a="1"/>
  <c r="AA1817" i="169" l="1"/>
  <c r="AC1817" i="169" s="1"/>
  <c r="Z1817" i="169"/>
  <c r="Y1817" i="169"/>
  <c r="X1817" i="169"/>
  <c r="W1817" i="169"/>
  <c r="AB1817" i="169" s="1"/>
  <c r="U1817" i="169"/>
  <c r="T1817" i="169"/>
  <c r="Z1925" i="169"/>
  <c r="Y1925" i="169"/>
  <c r="W1925" i="169"/>
  <c r="U1925" i="169"/>
  <c r="T1925" i="169"/>
  <c r="AA1925" i="169"/>
  <c r="AC1925" i="169" s="1"/>
  <c r="X1925" i="169"/>
  <c r="AB1709" i="169"/>
  <c r="AB1816" i="169"/>
  <c r="X1068" i="169"/>
  <c r="W1068" i="169"/>
  <c r="U1068" i="169"/>
  <c r="T1068" i="169"/>
  <c r="AA1068" i="169"/>
  <c r="AC1068" i="169" s="1"/>
  <c r="Z1068" i="169"/>
  <c r="Y1068" i="169"/>
  <c r="AA1496" i="169"/>
  <c r="AC1496" i="169" s="1"/>
  <c r="X1496" i="169"/>
  <c r="W1496" i="169"/>
  <c r="U1496" i="169"/>
  <c r="T1496" i="169"/>
  <c r="Z1496" i="169"/>
  <c r="Y1496" i="169"/>
  <c r="W1175" i="169"/>
  <c r="U1175" i="169"/>
  <c r="T1175" i="169"/>
  <c r="AA1175" i="169"/>
  <c r="AC1175" i="169" s="1"/>
  <c r="Z1175" i="169"/>
  <c r="Y1175" i="169"/>
  <c r="X1175" i="169"/>
  <c r="Z1710" i="169"/>
  <c r="Y1710" i="169"/>
  <c r="X1710" i="169"/>
  <c r="W1710" i="169"/>
  <c r="U1710" i="169"/>
  <c r="T1710" i="169"/>
  <c r="AA1710" i="169"/>
  <c r="AC1710" i="169" s="1"/>
  <c r="T1389" i="169"/>
  <c r="AA1389" i="169"/>
  <c r="AC1389" i="169" s="1"/>
  <c r="Z1389" i="169"/>
  <c r="Y1389" i="169"/>
  <c r="X1389" i="169"/>
  <c r="W1389" i="169"/>
  <c r="U1389" i="169"/>
  <c r="Z1282" i="169"/>
  <c r="Y1282" i="169"/>
  <c r="X1282" i="169"/>
  <c r="W1282" i="169"/>
  <c r="U1282" i="169"/>
  <c r="T1282" i="169"/>
  <c r="AA1282" i="169"/>
  <c r="AC1282" i="169" s="1"/>
  <c r="AB1388" i="169"/>
  <c r="AB1602" i="169"/>
  <c r="AB1495" i="169"/>
  <c r="T961" i="169"/>
  <c r="AA961" i="169"/>
  <c r="AC961" i="169" s="1"/>
  <c r="Z961" i="169"/>
  <c r="Y961" i="169"/>
  <c r="X961" i="169"/>
  <c r="W961" i="169"/>
  <c r="U961" i="169"/>
  <c r="AB960" i="169"/>
  <c r="AB1281" i="169"/>
  <c r="E1281" i="169" s="1"/>
  <c r="T1603" i="169"/>
  <c r="AA1603" i="169"/>
  <c r="AC1603" i="169" s="1"/>
  <c r="Y1603" i="169"/>
  <c r="X1603" i="169"/>
  <c r="W1603" i="169"/>
  <c r="Z1603" i="169"/>
  <c r="U1603" i="169"/>
  <c r="AB1067" i="169"/>
  <c r="E1067" i="169" s="1"/>
  <c r="AB1174" i="169"/>
  <c r="C1388" i="169"/>
  <c r="AA533" i="169"/>
  <c r="AC533" i="169" s="1"/>
  <c r="Y533" i="169"/>
  <c r="X533" i="169"/>
  <c r="W533" i="169"/>
  <c r="U533" i="169"/>
  <c r="Z533" i="169"/>
  <c r="T533" i="169"/>
  <c r="AB639" i="169"/>
  <c r="E639" i="169" s="1"/>
  <c r="AB746" i="169"/>
  <c r="AB853" i="169"/>
  <c r="Z854" i="169"/>
  <c r="Y854" i="169"/>
  <c r="X854" i="169"/>
  <c r="W854" i="169"/>
  <c r="AA854" i="169"/>
  <c r="AC854" i="169" s="1"/>
  <c r="U854" i="169"/>
  <c r="T854" i="169"/>
  <c r="T747" i="169"/>
  <c r="AA747" i="169"/>
  <c r="AC747" i="169" s="1"/>
  <c r="Z747" i="169"/>
  <c r="W747" i="169"/>
  <c r="Y747" i="169"/>
  <c r="X747" i="169"/>
  <c r="U747" i="169"/>
  <c r="T640" i="169"/>
  <c r="AA640" i="169"/>
  <c r="AC640" i="169" s="1"/>
  <c r="Z640" i="169"/>
  <c r="Y640" i="169"/>
  <c r="X640" i="169"/>
  <c r="W640" i="169"/>
  <c r="U640" i="169"/>
  <c r="AB532" i="169"/>
  <c r="E532" i="169" s="1"/>
  <c r="C960" i="169"/>
  <c r="C853" i="169"/>
  <c r="T319" i="169"/>
  <c r="AA319" i="169"/>
  <c r="AC319" i="169" s="1"/>
  <c r="Z319" i="169"/>
  <c r="Y319" i="169"/>
  <c r="X319" i="169"/>
  <c r="W319" i="169"/>
  <c r="U319" i="169"/>
  <c r="W426" i="169"/>
  <c r="U426" i="169"/>
  <c r="T426" i="169"/>
  <c r="AA426" i="169"/>
  <c r="AC426" i="169" s="1"/>
  <c r="Z426" i="169"/>
  <c r="Y426" i="169"/>
  <c r="X426" i="169"/>
  <c r="AB425" i="169"/>
  <c r="X102" i="174"/>
  <c r="C102" i="174" s="1"/>
  <c r="X55" i="174"/>
  <c r="C55" i="174" s="1"/>
  <c r="C1495" i="169"/>
  <c r="C1174" i="169"/>
  <c r="AB211" i="169"/>
  <c r="Y212" i="169"/>
  <c r="AA212" i="169"/>
  <c r="AC212" i="169" s="1"/>
  <c r="U212" i="169"/>
  <c r="W212" i="169"/>
  <c r="T212" i="169"/>
  <c r="Z212" i="169"/>
  <c r="X212" i="169"/>
  <c r="AA102" i="174"/>
  <c r="AA55" i="174"/>
  <c r="L34" i="176"/>
  <c r="B320" i="169"/>
  <c r="C746" i="169"/>
  <c r="E1709" i="169"/>
  <c r="E1602" i="169"/>
  <c r="C1281" i="169"/>
  <c r="C1816" i="169"/>
  <c r="B105" i="169"/>
  <c r="AA105" i="169" s="1"/>
  <c r="E1816" i="169"/>
  <c r="C1709" i="169"/>
  <c r="C103" i="169"/>
  <c r="AB103" i="169"/>
  <c r="C1602" i="169"/>
  <c r="Z54" i="174"/>
  <c r="E54" i="174" s="1"/>
  <c r="Z102" i="174"/>
  <c r="E102" i="174" s="1"/>
  <c r="Z55" i="174"/>
  <c r="E55" i="174" s="1"/>
  <c r="B748" i="169"/>
  <c r="B1604" i="169"/>
  <c r="B534" i="169"/>
  <c r="B1176" i="169"/>
  <c r="E1924" i="169"/>
  <c r="E1495" i="169"/>
  <c r="B962" i="169"/>
  <c r="B1926" i="169"/>
  <c r="B1390" i="169"/>
  <c r="E1388" i="169"/>
  <c r="B1711" i="169"/>
  <c r="B641" i="169"/>
  <c r="B427" i="169"/>
  <c r="E746" i="169"/>
  <c r="E1174" i="169"/>
  <c r="B1497" i="169"/>
  <c r="B1283" i="169"/>
  <c r="B855" i="169"/>
  <c r="B1069" i="169"/>
  <c r="B1818" i="169"/>
  <c r="E960" i="169"/>
  <c r="B213" i="169"/>
  <c r="AC159" i="170"/>
  <c r="E158" i="170"/>
  <c r="X159" i="170"/>
  <c r="Y159" i="170"/>
  <c r="T159" i="170"/>
  <c r="S159" i="170"/>
  <c r="C158" i="170"/>
  <c r="B169" i="170"/>
  <c r="U104" i="169"/>
  <c r="Y104" i="169"/>
  <c r="Z104" i="169"/>
  <c r="W104" i="169"/>
  <c r="E103" i="169"/>
  <c r="T104" i="169"/>
  <c r="I106" i="169"/>
  <c r="AC105" i="169"/>
  <c r="X103" i="174" a="1"/>
  <c r="X56" i="174" a="1"/>
  <c r="L35" i="176" a="1"/>
  <c r="M18" i="176" a="1"/>
  <c r="AA56" i="174" a="1"/>
  <c r="AA103" i="174" a="1"/>
  <c r="AB533" i="169" l="1"/>
  <c r="AA1926" i="169"/>
  <c r="AC1926" i="169" s="1"/>
  <c r="Y1926" i="169"/>
  <c r="X1926" i="169"/>
  <c r="W1926" i="169"/>
  <c r="U1926" i="169"/>
  <c r="T1926" i="169"/>
  <c r="Z1926" i="169"/>
  <c r="AB104" i="169"/>
  <c r="AB1603" i="169"/>
  <c r="X105" i="169"/>
  <c r="AB1925" i="169"/>
  <c r="AA1818" i="169"/>
  <c r="AC1818" i="169" s="1"/>
  <c r="Z1818" i="169"/>
  <c r="Y1818" i="169"/>
  <c r="X1818" i="169"/>
  <c r="W1818" i="169"/>
  <c r="U1818" i="169"/>
  <c r="T1818" i="169"/>
  <c r="AA962" i="169"/>
  <c r="AC962" i="169" s="1"/>
  <c r="Z962" i="169"/>
  <c r="Y962" i="169"/>
  <c r="T962" i="169"/>
  <c r="X962" i="169"/>
  <c r="W962" i="169"/>
  <c r="U962" i="169"/>
  <c r="AB1282" i="169"/>
  <c r="AB1175" i="169"/>
  <c r="Z1283" i="169"/>
  <c r="Y1283" i="169"/>
  <c r="X1283" i="169"/>
  <c r="W1283" i="169"/>
  <c r="AB1283" i="169" s="1"/>
  <c r="U1283" i="169"/>
  <c r="T1283" i="169"/>
  <c r="AA1283" i="169"/>
  <c r="AC1283" i="169" s="1"/>
  <c r="W1176" i="169"/>
  <c r="U1176" i="169"/>
  <c r="T1176" i="169"/>
  <c r="AA1176" i="169"/>
  <c r="AC1176" i="169" s="1"/>
  <c r="Z1176" i="169"/>
  <c r="Y1176" i="169"/>
  <c r="X1176" i="169"/>
  <c r="W1069" i="169"/>
  <c r="U1069" i="169"/>
  <c r="T1069" i="169"/>
  <c r="AA1069" i="169"/>
  <c r="AC1069" i="169" s="1"/>
  <c r="Z1069" i="169"/>
  <c r="Y1069" i="169"/>
  <c r="X1069" i="169"/>
  <c r="Z1711" i="169"/>
  <c r="Y1711" i="169"/>
  <c r="X1711" i="169"/>
  <c r="W1711" i="169"/>
  <c r="U1711" i="169"/>
  <c r="T1711" i="169"/>
  <c r="AA1711" i="169"/>
  <c r="AC1711" i="169" s="1"/>
  <c r="AB961" i="169"/>
  <c r="Z1497" i="169"/>
  <c r="W1497" i="169"/>
  <c r="U1497" i="169"/>
  <c r="AA1497" i="169"/>
  <c r="AC1497" i="169" s="1"/>
  <c r="Y1497" i="169"/>
  <c r="X1497" i="169"/>
  <c r="T1497" i="169"/>
  <c r="AA1390" i="169"/>
  <c r="AC1390" i="169" s="1"/>
  <c r="Z1390" i="169"/>
  <c r="Y1390" i="169"/>
  <c r="X1390" i="169"/>
  <c r="W1390" i="169"/>
  <c r="U1390" i="169"/>
  <c r="T1390" i="169"/>
  <c r="T1604" i="169"/>
  <c r="AA1604" i="169"/>
  <c r="AC1604" i="169" s="1"/>
  <c r="Y1604" i="169"/>
  <c r="X1604" i="169"/>
  <c r="W1604" i="169"/>
  <c r="Z1604" i="169"/>
  <c r="U1604" i="169"/>
  <c r="AB1389" i="169"/>
  <c r="E1389" i="169" s="1"/>
  <c r="AB1496" i="169"/>
  <c r="E1496" i="169" s="1"/>
  <c r="AB1068" i="169"/>
  <c r="AB1710" i="169"/>
  <c r="T748" i="169"/>
  <c r="AA748" i="169"/>
  <c r="AC748" i="169" s="1"/>
  <c r="Z748" i="169"/>
  <c r="W748" i="169"/>
  <c r="Y748" i="169"/>
  <c r="X748" i="169"/>
  <c r="U748" i="169"/>
  <c r="AB640" i="169"/>
  <c r="AB854" i="169"/>
  <c r="AB747" i="169"/>
  <c r="Z855" i="169"/>
  <c r="Y855" i="169"/>
  <c r="X855" i="169"/>
  <c r="W855" i="169"/>
  <c r="AB855" i="169" s="1"/>
  <c r="AA855" i="169"/>
  <c r="AC855" i="169" s="1"/>
  <c r="U855" i="169"/>
  <c r="T855" i="169"/>
  <c r="U641" i="169"/>
  <c r="T641" i="169"/>
  <c r="C641" i="169" s="1"/>
  <c r="W641" i="169"/>
  <c r="AA641" i="169"/>
  <c r="AC641" i="169" s="1"/>
  <c r="Z641" i="169"/>
  <c r="Y641" i="169"/>
  <c r="X641" i="169"/>
  <c r="C1925" i="169"/>
  <c r="AA534" i="169"/>
  <c r="AC534" i="169" s="1"/>
  <c r="Z534" i="169"/>
  <c r="Y534" i="169"/>
  <c r="X534" i="169"/>
  <c r="W534" i="169"/>
  <c r="AB534" i="169" s="1"/>
  <c r="U534" i="169"/>
  <c r="T534" i="169"/>
  <c r="C534" i="169" s="1"/>
  <c r="X56" i="174"/>
  <c r="C56" i="174" s="1"/>
  <c r="X103" i="174"/>
  <c r="C103" i="174" s="1"/>
  <c r="C1603" i="169"/>
  <c r="AB319" i="169"/>
  <c r="C1282" i="169"/>
  <c r="U320" i="169"/>
  <c r="T320" i="169"/>
  <c r="AA320" i="169"/>
  <c r="AC320" i="169" s="1"/>
  <c r="Z320" i="169"/>
  <c r="Y320" i="169"/>
  <c r="X320" i="169"/>
  <c r="W320" i="169"/>
  <c r="C1389" i="169"/>
  <c r="E1282" i="169"/>
  <c r="AB426" i="169"/>
  <c r="U427" i="169"/>
  <c r="T427" i="169"/>
  <c r="AA427" i="169"/>
  <c r="AC427" i="169" s="1"/>
  <c r="Z427" i="169"/>
  <c r="Y427" i="169"/>
  <c r="X427" i="169"/>
  <c r="W427" i="169"/>
  <c r="AB427" i="169" s="1"/>
  <c r="C1175" i="169"/>
  <c r="C640" i="169"/>
  <c r="C533" i="169"/>
  <c r="C1710" i="169"/>
  <c r="Y213" i="169"/>
  <c r="AA213" i="169"/>
  <c r="AC213" i="169" s="1"/>
  <c r="U213" i="169"/>
  <c r="W213" i="169"/>
  <c r="T213" i="169"/>
  <c r="X213" i="169"/>
  <c r="Z213" i="169"/>
  <c r="AB212" i="169"/>
  <c r="AA103" i="174"/>
  <c r="AA56" i="174"/>
  <c r="L35" i="176"/>
  <c r="M18" i="176"/>
  <c r="E961" i="169"/>
  <c r="C104" i="169"/>
  <c r="C854" i="169"/>
  <c r="E1817" i="169"/>
  <c r="B321" i="169"/>
  <c r="E533" i="169"/>
  <c r="E1603" i="169"/>
  <c r="E853" i="169"/>
  <c r="C961" i="169"/>
  <c r="E1068" i="169"/>
  <c r="C1068" i="169"/>
  <c r="E1175" i="169"/>
  <c r="C747" i="169"/>
  <c r="B106" i="169"/>
  <c r="AA106" i="169" s="1"/>
  <c r="AC106" i="169" s="1"/>
  <c r="C1496" i="169"/>
  <c r="C1817" i="169"/>
  <c r="C1069" i="169"/>
  <c r="B749" i="169"/>
  <c r="E747" i="169"/>
  <c r="B642" i="169"/>
  <c r="B1391" i="169"/>
  <c r="B1070" i="169"/>
  <c r="E1925" i="169"/>
  <c r="B1927" i="169"/>
  <c r="B1177" i="169"/>
  <c r="E854" i="169"/>
  <c r="B1284" i="169"/>
  <c r="B1498" i="169"/>
  <c r="B1819" i="169"/>
  <c r="B856" i="169"/>
  <c r="E640" i="169"/>
  <c r="B535" i="169"/>
  <c r="B1605" i="169"/>
  <c r="B1712" i="169"/>
  <c r="B428" i="169"/>
  <c r="E1710" i="169"/>
  <c r="B963" i="169"/>
  <c r="B214" i="169"/>
  <c r="AC169" i="170"/>
  <c r="X169" i="170"/>
  <c r="Y169" i="170"/>
  <c r="C159" i="170"/>
  <c r="E159" i="170"/>
  <c r="T169" i="170"/>
  <c r="S169" i="170"/>
  <c r="B170" i="170"/>
  <c r="E104" i="169"/>
  <c r="U105" i="169"/>
  <c r="Y105" i="169"/>
  <c r="Z105" i="169"/>
  <c r="W105" i="169"/>
  <c r="T105" i="169"/>
  <c r="C105" i="169" s="1"/>
  <c r="I107" i="169"/>
  <c r="M19" i="176" a="1"/>
  <c r="Z103" i="174" a="1"/>
  <c r="AA57" i="174" a="1"/>
  <c r="X57" i="174" a="1"/>
  <c r="L36" i="176" a="1"/>
  <c r="Z56" i="174" a="1"/>
  <c r="Z57" i="174" a="1"/>
  <c r="AA1819" i="169" l="1"/>
  <c r="AC1819" i="169" s="1"/>
  <c r="Z1819" i="169"/>
  <c r="Y1819" i="169"/>
  <c r="X1819" i="169"/>
  <c r="W1819" i="169"/>
  <c r="AB1819" i="169" s="1"/>
  <c r="U1819" i="169"/>
  <c r="T1819" i="169"/>
  <c r="AB1926" i="169"/>
  <c r="E1926" i="169" s="1"/>
  <c r="AB1176" i="169"/>
  <c r="AA1927" i="169"/>
  <c r="AC1927" i="169" s="1"/>
  <c r="Y1927" i="169"/>
  <c r="U1927" i="169"/>
  <c r="X1927" i="169"/>
  <c r="T1927" i="169"/>
  <c r="Z1927" i="169"/>
  <c r="W1927" i="169"/>
  <c r="AB1927" i="169" s="1"/>
  <c r="AB1069" i="169"/>
  <c r="X106" i="169"/>
  <c r="AB962" i="169"/>
  <c r="AB1818" i="169"/>
  <c r="Z1712" i="169"/>
  <c r="Y1712" i="169"/>
  <c r="X1712" i="169"/>
  <c r="W1712" i="169"/>
  <c r="U1712" i="169"/>
  <c r="T1712" i="169"/>
  <c r="AA1712" i="169"/>
  <c r="AC1712" i="169" s="1"/>
  <c r="AB1497" i="169"/>
  <c r="AA963" i="169"/>
  <c r="AC963" i="169" s="1"/>
  <c r="Z963" i="169"/>
  <c r="Y963" i="169"/>
  <c r="X963" i="169"/>
  <c r="W963" i="169"/>
  <c r="U963" i="169"/>
  <c r="T963" i="169"/>
  <c r="Y1498" i="169"/>
  <c r="U1498" i="169"/>
  <c r="T1498" i="169"/>
  <c r="Z1498" i="169"/>
  <c r="X1498" i="169"/>
  <c r="W1498" i="169"/>
  <c r="AA1498" i="169"/>
  <c r="AC1498" i="169" s="1"/>
  <c r="U1070" i="169"/>
  <c r="T1070" i="169"/>
  <c r="AA1070" i="169"/>
  <c r="AC1070" i="169" s="1"/>
  <c r="Z1070" i="169"/>
  <c r="Y1070" i="169"/>
  <c r="X1070" i="169"/>
  <c r="W1070" i="169"/>
  <c r="Z1284" i="169"/>
  <c r="Y1284" i="169"/>
  <c r="X1284" i="169"/>
  <c r="W1284" i="169"/>
  <c r="U1284" i="169"/>
  <c r="T1284" i="169"/>
  <c r="AA1284" i="169"/>
  <c r="AC1284" i="169" s="1"/>
  <c r="AA1391" i="169"/>
  <c r="AC1391" i="169" s="1"/>
  <c r="Z1391" i="169"/>
  <c r="Y1391" i="169"/>
  <c r="X1391" i="169"/>
  <c r="W1391" i="169"/>
  <c r="U1391" i="169"/>
  <c r="T1391" i="169"/>
  <c r="Z1605" i="169"/>
  <c r="X1605" i="169"/>
  <c r="W1605" i="169"/>
  <c r="U1605" i="169"/>
  <c r="AA1605" i="169"/>
  <c r="AC1605" i="169" s="1"/>
  <c r="Y1605" i="169"/>
  <c r="T1605" i="169"/>
  <c r="W1177" i="169"/>
  <c r="U1177" i="169"/>
  <c r="T1177" i="169"/>
  <c r="AA1177" i="169"/>
  <c r="AC1177" i="169" s="1"/>
  <c r="Z1177" i="169"/>
  <c r="Y1177" i="169"/>
  <c r="X1177" i="169"/>
  <c r="AB1390" i="169"/>
  <c r="AB1711" i="169"/>
  <c r="AB1604" i="169"/>
  <c r="E1604" i="169" s="1"/>
  <c r="T749" i="169"/>
  <c r="AA749" i="169"/>
  <c r="AC749" i="169" s="1"/>
  <c r="Z749" i="169"/>
  <c r="W749" i="169"/>
  <c r="Y749" i="169"/>
  <c r="U749" i="169"/>
  <c r="X749" i="169"/>
  <c r="C1497" i="169"/>
  <c r="AB641" i="169"/>
  <c r="AB748" i="169"/>
  <c r="Z535" i="169"/>
  <c r="Y535" i="169"/>
  <c r="X535" i="169"/>
  <c r="W535" i="169"/>
  <c r="U535" i="169"/>
  <c r="T535" i="169"/>
  <c r="AA535" i="169"/>
  <c r="AC535" i="169" s="1"/>
  <c r="Z856" i="169"/>
  <c r="Y856" i="169"/>
  <c r="X856" i="169"/>
  <c r="W856" i="169"/>
  <c r="AA856" i="169"/>
  <c r="AC856" i="169" s="1"/>
  <c r="U856" i="169"/>
  <c r="T856" i="169"/>
  <c r="T642" i="169"/>
  <c r="X642" i="169"/>
  <c r="W642" i="169"/>
  <c r="U642" i="169"/>
  <c r="AA642" i="169"/>
  <c r="AC642" i="169" s="1"/>
  <c r="Z642" i="169"/>
  <c r="Y642" i="169"/>
  <c r="U428" i="169"/>
  <c r="T428" i="169"/>
  <c r="AA428" i="169"/>
  <c r="AC428" i="169" s="1"/>
  <c r="Z428" i="169"/>
  <c r="Y428" i="169"/>
  <c r="X428" i="169"/>
  <c r="W428" i="169"/>
  <c r="AB428" i="169" s="1"/>
  <c r="U321" i="169"/>
  <c r="T321" i="169"/>
  <c r="AA321" i="169"/>
  <c r="AC321" i="169" s="1"/>
  <c r="Z321" i="169"/>
  <c r="Y321" i="169"/>
  <c r="X321" i="169"/>
  <c r="W321" i="169"/>
  <c r="AB320" i="169"/>
  <c r="C1176" i="169"/>
  <c r="C1283" i="169"/>
  <c r="C962" i="169"/>
  <c r="C855" i="169"/>
  <c r="AB213" i="169"/>
  <c r="Y214" i="169"/>
  <c r="AA214" i="169"/>
  <c r="AC214" i="169" s="1"/>
  <c r="U214" i="169"/>
  <c r="W214" i="169"/>
  <c r="Z214" i="169"/>
  <c r="T214" i="169"/>
  <c r="X214" i="169"/>
  <c r="AA57" i="174"/>
  <c r="L36" i="176"/>
  <c r="X57" i="174"/>
  <c r="C57" i="174" s="1"/>
  <c r="M19" i="176"/>
  <c r="E1818" i="169"/>
  <c r="C748" i="169"/>
  <c r="B322" i="169"/>
  <c r="E1497" i="169"/>
  <c r="AB105" i="169"/>
  <c r="C1604" i="169"/>
  <c r="C1390" i="169"/>
  <c r="E1176" i="169"/>
  <c r="C1711" i="169"/>
  <c r="B107" i="169"/>
  <c r="AA107" i="169" s="1"/>
  <c r="AC107" i="169" s="1"/>
  <c r="C1926" i="169"/>
  <c r="E1711" i="169"/>
  <c r="C1818" i="169"/>
  <c r="E855" i="169"/>
  <c r="Z103" i="174"/>
  <c r="E103" i="174" s="1"/>
  <c r="Z56" i="174"/>
  <c r="E56" i="174" s="1"/>
  <c r="Z57" i="174"/>
  <c r="E57" i="174" s="1"/>
  <c r="B857" i="169"/>
  <c r="B1606" i="169"/>
  <c r="B429" i="169"/>
  <c r="B536" i="169"/>
  <c r="B750" i="169"/>
  <c r="B1820" i="169"/>
  <c r="B1178" i="169"/>
  <c r="E641" i="169"/>
  <c r="B1392" i="169"/>
  <c r="E748" i="169"/>
  <c r="E962" i="169"/>
  <c r="B1713" i="169"/>
  <c r="E1390" i="169"/>
  <c r="E1283" i="169"/>
  <c r="B1285" i="169"/>
  <c r="B964" i="169"/>
  <c r="C1712" i="169"/>
  <c r="B1499" i="169"/>
  <c r="B1928" i="169"/>
  <c r="B643" i="169"/>
  <c r="B1071" i="169"/>
  <c r="E534" i="169"/>
  <c r="E1069" i="169"/>
  <c r="B215" i="169"/>
  <c r="AC170" i="170"/>
  <c r="E169" i="170"/>
  <c r="X170" i="170"/>
  <c r="Y170" i="170"/>
  <c r="C169" i="170"/>
  <c r="T170" i="170"/>
  <c r="S170" i="170"/>
  <c r="B171" i="170"/>
  <c r="E105" i="169"/>
  <c r="U106" i="169"/>
  <c r="Y106" i="169"/>
  <c r="Z106" i="169"/>
  <c r="W106" i="169"/>
  <c r="AB106" i="169" s="1"/>
  <c r="T106" i="169"/>
  <c r="C106" i="169" s="1"/>
  <c r="I108" i="169"/>
  <c r="X58" i="174" a="1"/>
  <c r="X104" i="174" a="1"/>
  <c r="AA58" i="174" a="1"/>
  <c r="AA104" i="174" a="1"/>
  <c r="L37" i="176" a="1"/>
  <c r="Z58" i="174" a="1"/>
  <c r="Z104" i="174" a="1"/>
  <c r="C856" i="169" l="1"/>
  <c r="AB856" i="169"/>
  <c r="AA1928" i="169"/>
  <c r="AC1928" i="169" s="1"/>
  <c r="Y1928" i="169"/>
  <c r="X1928" i="169"/>
  <c r="W1928" i="169"/>
  <c r="U1928" i="169"/>
  <c r="Z1928" i="169"/>
  <c r="T1928" i="169"/>
  <c r="AB749" i="169"/>
  <c r="AA1820" i="169"/>
  <c r="AC1820" i="169" s="1"/>
  <c r="Z1820" i="169"/>
  <c r="Y1820" i="169"/>
  <c r="X1820" i="169"/>
  <c r="W1820" i="169"/>
  <c r="AB1820" i="169" s="1"/>
  <c r="U1820" i="169"/>
  <c r="T1820" i="169"/>
  <c r="AB1605" i="169"/>
  <c r="X107" i="169"/>
  <c r="AB1070" i="169"/>
  <c r="AB1498" i="169"/>
  <c r="X1499" i="169"/>
  <c r="T1499" i="169"/>
  <c r="AA1499" i="169"/>
  <c r="AC1499" i="169" s="1"/>
  <c r="Z1499" i="169"/>
  <c r="Y1499" i="169"/>
  <c r="W1499" i="169"/>
  <c r="AB1499" i="169" s="1"/>
  <c r="U1499" i="169"/>
  <c r="AA964" i="169"/>
  <c r="AC964" i="169" s="1"/>
  <c r="Z964" i="169"/>
  <c r="Y964" i="169"/>
  <c r="X964" i="169"/>
  <c r="W964" i="169"/>
  <c r="U964" i="169"/>
  <c r="T964" i="169"/>
  <c r="AB963" i="169"/>
  <c r="AA1392" i="169"/>
  <c r="AC1392" i="169" s="1"/>
  <c r="Z1392" i="169"/>
  <c r="Y1392" i="169"/>
  <c r="X1392" i="169"/>
  <c r="W1392" i="169"/>
  <c r="U1392" i="169"/>
  <c r="T1392" i="169"/>
  <c r="Z1285" i="169"/>
  <c r="Y1285" i="169"/>
  <c r="X1285" i="169"/>
  <c r="W1285" i="169"/>
  <c r="U1285" i="169"/>
  <c r="C1285" i="169" s="1"/>
  <c r="T1285" i="169"/>
  <c r="AA1285" i="169"/>
  <c r="AC1285" i="169" s="1"/>
  <c r="AA1178" i="169"/>
  <c r="AC1178" i="169" s="1"/>
  <c r="W1178" i="169"/>
  <c r="U1178" i="169"/>
  <c r="T1178" i="169"/>
  <c r="Z1178" i="169"/>
  <c r="Y1178" i="169"/>
  <c r="X1178" i="169"/>
  <c r="AB1712" i="169"/>
  <c r="AB1177" i="169"/>
  <c r="AA1606" i="169"/>
  <c r="AC1606" i="169" s="1"/>
  <c r="Y1606" i="169"/>
  <c r="W1606" i="169"/>
  <c r="U1606" i="169"/>
  <c r="T1606" i="169"/>
  <c r="Z1606" i="169"/>
  <c r="X1606" i="169"/>
  <c r="T1071" i="169"/>
  <c r="AA1071" i="169"/>
  <c r="AC1071" i="169" s="1"/>
  <c r="Z1071" i="169"/>
  <c r="Y1071" i="169"/>
  <c r="X1071" i="169"/>
  <c r="W1071" i="169"/>
  <c r="U1071" i="169"/>
  <c r="Z1713" i="169"/>
  <c r="Y1713" i="169"/>
  <c r="X1713" i="169"/>
  <c r="W1713" i="169"/>
  <c r="U1713" i="169"/>
  <c r="T1713" i="169"/>
  <c r="AA1713" i="169"/>
  <c r="AC1713" i="169" s="1"/>
  <c r="AB1391" i="169"/>
  <c r="AB1284" i="169"/>
  <c r="T750" i="169"/>
  <c r="AA750" i="169"/>
  <c r="AC750" i="169" s="1"/>
  <c r="Z750" i="169"/>
  <c r="W750" i="169"/>
  <c r="X750" i="169"/>
  <c r="Y750" i="169"/>
  <c r="U750" i="169"/>
  <c r="Y536" i="169"/>
  <c r="X536" i="169"/>
  <c r="W536" i="169"/>
  <c r="U536" i="169"/>
  <c r="T536" i="169"/>
  <c r="AA536" i="169"/>
  <c r="AC536" i="169" s="1"/>
  <c r="Z536" i="169"/>
  <c r="AB535" i="169"/>
  <c r="C1819" i="169"/>
  <c r="AA643" i="169"/>
  <c r="AC643" i="169" s="1"/>
  <c r="Y643" i="169"/>
  <c r="X643" i="169"/>
  <c r="W643" i="169"/>
  <c r="U643" i="169"/>
  <c r="T643" i="169"/>
  <c r="Z643" i="169"/>
  <c r="Z857" i="169"/>
  <c r="Y857" i="169"/>
  <c r="X857" i="169"/>
  <c r="W857" i="169"/>
  <c r="AA857" i="169"/>
  <c r="AC857" i="169" s="1"/>
  <c r="U857" i="169"/>
  <c r="T857" i="169"/>
  <c r="AB642" i="169"/>
  <c r="AB321" i="169"/>
  <c r="U429" i="169"/>
  <c r="T429" i="169"/>
  <c r="AA429" i="169"/>
  <c r="AC429" i="169" s="1"/>
  <c r="Z429" i="169"/>
  <c r="Y429" i="169"/>
  <c r="X429" i="169"/>
  <c r="W429" i="169"/>
  <c r="U322" i="169"/>
  <c r="T322" i="169"/>
  <c r="AA322" i="169"/>
  <c r="AC322" i="169" s="1"/>
  <c r="Z322" i="169"/>
  <c r="Y322" i="169"/>
  <c r="X322" i="169"/>
  <c r="W322" i="169"/>
  <c r="E1498" i="169"/>
  <c r="X104" i="174"/>
  <c r="C104" i="174" s="1"/>
  <c r="X58" i="174"/>
  <c r="C58" i="174" s="1"/>
  <c r="C1605" i="169"/>
  <c r="C963" i="169"/>
  <c r="C642" i="169"/>
  <c r="C1498" i="169"/>
  <c r="C1391" i="169"/>
  <c r="AB214" i="169"/>
  <c r="Y215" i="169"/>
  <c r="AA215" i="169"/>
  <c r="AC215" i="169" s="1"/>
  <c r="U215" i="169"/>
  <c r="W215" i="169"/>
  <c r="Z215" i="169"/>
  <c r="T215" i="169"/>
  <c r="X215" i="169"/>
  <c r="L37" i="176"/>
  <c r="AA104" i="174"/>
  <c r="AA58" i="174"/>
  <c r="B323" i="169"/>
  <c r="E1927" i="169"/>
  <c r="C1177" i="169"/>
  <c r="E1284" i="169"/>
  <c r="C749" i="169"/>
  <c r="C1070" i="169"/>
  <c r="E1177" i="169"/>
  <c r="E1070" i="169"/>
  <c r="E1605" i="169"/>
  <c r="C535" i="169"/>
  <c r="B108" i="169"/>
  <c r="AA108" i="169" s="1"/>
  <c r="AC108" i="169" s="1"/>
  <c r="E642" i="169"/>
  <c r="C1927" i="169"/>
  <c r="E963" i="169"/>
  <c r="C1284" i="169"/>
  <c r="Z104" i="174"/>
  <c r="E104" i="174" s="1"/>
  <c r="Z58" i="174"/>
  <c r="E58" i="174" s="1"/>
  <c r="B1072" i="169"/>
  <c r="B1929" i="169"/>
  <c r="E1712" i="169"/>
  <c r="B1714" i="169"/>
  <c r="C1392" i="169"/>
  <c r="E749" i="169"/>
  <c r="B1500" i="169"/>
  <c r="C1928" i="169"/>
  <c r="B537" i="169"/>
  <c r="B1393" i="169"/>
  <c r="B751" i="169"/>
  <c r="B858" i="169"/>
  <c r="B644" i="169"/>
  <c r="E535" i="169"/>
  <c r="B965" i="169"/>
  <c r="E1819" i="169"/>
  <c r="B430" i="169"/>
  <c r="B1179" i="169"/>
  <c r="B1607" i="169"/>
  <c r="B1286" i="169"/>
  <c r="B1821" i="169"/>
  <c r="E1391" i="169"/>
  <c r="B216" i="169"/>
  <c r="AC171" i="170"/>
  <c r="X171" i="170"/>
  <c r="Y171" i="170"/>
  <c r="E170" i="170"/>
  <c r="S171" i="170"/>
  <c r="T171" i="170"/>
  <c r="C170" i="170"/>
  <c r="B172" i="170"/>
  <c r="U107" i="169"/>
  <c r="Y107" i="169"/>
  <c r="Z107" i="169"/>
  <c r="W107" i="169"/>
  <c r="E106" i="169"/>
  <c r="T107" i="169"/>
  <c r="I109" i="169"/>
  <c r="X59" i="174" a="1"/>
  <c r="AA59" i="174" a="1"/>
  <c r="M20" i="176" a="1"/>
  <c r="L38" i="176" a="1"/>
  <c r="X59" i="174" l="1"/>
  <c r="C59" i="174" s="1"/>
  <c r="AB1928" i="169"/>
  <c r="AA1929" i="169"/>
  <c r="AC1929" i="169" s="1"/>
  <c r="Y1929" i="169"/>
  <c r="U1929" i="169"/>
  <c r="X1929" i="169"/>
  <c r="Z1929" i="169"/>
  <c r="W1929" i="169"/>
  <c r="AB1929" i="169" s="1"/>
  <c r="T1929" i="169"/>
  <c r="AB1713" i="169"/>
  <c r="X108" i="169"/>
  <c r="AA1821" i="169"/>
  <c r="AC1821" i="169" s="1"/>
  <c r="Z1821" i="169"/>
  <c r="Y1821" i="169"/>
  <c r="X1821" i="169"/>
  <c r="W1821" i="169"/>
  <c r="AB1821" i="169" s="1"/>
  <c r="U1821" i="169"/>
  <c r="T1821" i="169"/>
  <c r="AB107" i="169"/>
  <c r="AB429" i="169"/>
  <c r="AA965" i="169"/>
  <c r="AC965" i="169" s="1"/>
  <c r="Z965" i="169"/>
  <c r="Y965" i="169"/>
  <c r="X965" i="169"/>
  <c r="W965" i="169"/>
  <c r="U965" i="169"/>
  <c r="T965" i="169"/>
  <c r="Y1714" i="169"/>
  <c r="X1714" i="169"/>
  <c r="W1714" i="169"/>
  <c r="U1714" i="169"/>
  <c r="T1714" i="169"/>
  <c r="C1714" i="169" s="1"/>
  <c r="AA1714" i="169"/>
  <c r="AC1714" i="169" s="1"/>
  <c r="Z1714" i="169"/>
  <c r="AB1178" i="169"/>
  <c r="AB1392" i="169"/>
  <c r="AB964" i="169"/>
  <c r="Z1286" i="169"/>
  <c r="Y1286" i="169"/>
  <c r="X1286" i="169"/>
  <c r="W1286" i="169"/>
  <c r="U1286" i="169"/>
  <c r="T1286" i="169"/>
  <c r="AA1286" i="169"/>
  <c r="AC1286" i="169" s="1"/>
  <c r="Z1607" i="169"/>
  <c r="X1607" i="169"/>
  <c r="U1607" i="169"/>
  <c r="T1607" i="169"/>
  <c r="AA1607" i="169"/>
  <c r="AC1607" i="169" s="1"/>
  <c r="Y1607" i="169"/>
  <c r="W1607" i="169"/>
  <c r="AA1393" i="169"/>
  <c r="AC1393" i="169" s="1"/>
  <c r="Z1393" i="169"/>
  <c r="Y1393" i="169"/>
  <c r="X1393" i="169"/>
  <c r="W1393" i="169"/>
  <c r="U1393" i="169"/>
  <c r="T1393" i="169"/>
  <c r="AA1072" i="169"/>
  <c r="AC1072" i="169" s="1"/>
  <c r="Z1072" i="169"/>
  <c r="Y1072" i="169"/>
  <c r="X1072" i="169"/>
  <c r="W1072" i="169"/>
  <c r="U1072" i="169"/>
  <c r="C1072" i="169" s="1"/>
  <c r="T1072" i="169"/>
  <c r="AB1071" i="169"/>
  <c r="U1179" i="169"/>
  <c r="AA1179" i="169"/>
  <c r="AC1179" i="169" s="1"/>
  <c r="Z1179" i="169"/>
  <c r="X1179" i="169"/>
  <c r="Y1179" i="169"/>
  <c r="W1179" i="169"/>
  <c r="AB1179" i="169" s="1"/>
  <c r="T1179" i="169"/>
  <c r="X1500" i="169"/>
  <c r="T1500" i="169"/>
  <c r="AA1500" i="169"/>
  <c r="AC1500" i="169" s="1"/>
  <c r="Z1500" i="169"/>
  <c r="Y1500" i="169"/>
  <c r="W1500" i="169"/>
  <c r="U1500" i="169"/>
  <c r="AB1285" i="169"/>
  <c r="E1285" i="169" s="1"/>
  <c r="AB1606" i="169"/>
  <c r="AA751" i="169"/>
  <c r="AC751" i="169" s="1"/>
  <c r="Z751" i="169"/>
  <c r="Y751" i="169"/>
  <c r="U751" i="169"/>
  <c r="W751" i="169"/>
  <c r="X751" i="169"/>
  <c r="T751" i="169"/>
  <c r="Z858" i="169"/>
  <c r="Y858" i="169"/>
  <c r="X858" i="169"/>
  <c r="W858" i="169"/>
  <c r="AA858" i="169"/>
  <c r="AC858" i="169" s="1"/>
  <c r="U858" i="169"/>
  <c r="T858" i="169"/>
  <c r="Y537" i="169"/>
  <c r="X537" i="169"/>
  <c r="W537" i="169"/>
  <c r="U537" i="169"/>
  <c r="C537" i="169" s="1"/>
  <c r="T537" i="169"/>
  <c r="AA537" i="169"/>
  <c r="AC537" i="169" s="1"/>
  <c r="Z537" i="169"/>
  <c r="AB643" i="169"/>
  <c r="E643" i="169" s="1"/>
  <c r="AB750" i="169"/>
  <c r="AB857" i="169"/>
  <c r="E857" i="169" s="1"/>
  <c r="AB536" i="169"/>
  <c r="AA644" i="169"/>
  <c r="AC644" i="169" s="1"/>
  <c r="Z644" i="169"/>
  <c r="Y644" i="169"/>
  <c r="X644" i="169"/>
  <c r="W644" i="169"/>
  <c r="U644" i="169"/>
  <c r="T644" i="169"/>
  <c r="AB322" i="169"/>
  <c r="U323" i="169"/>
  <c r="T323" i="169"/>
  <c r="AA323" i="169"/>
  <c r="AC323" i="169" s="1"/>
  <c r="Z323" i="169"/>
  <c r="Y323" i="169"/>
  <c r="X323" i="169"/>
  <c r="W323" i="169"/>
  <c r="U430" i="169"/>
  <c r="T430" i="169"/>
  <c r="AA430" i="169"/>
  <c r="AC430" i="169" s="1"/>
  <c r="Z430" i="169"/>
  <c r="Y430" i="169"/>
  <c r="X430" i="169"/>
  <c r="W430" i="169"/>
  <c r="E1606" i="169"/>
  <c r="C750" i="169"/>
  <c r="C964" i="169"/>
  <c r="C536" i="169"/>
  <c r="C1499" i="169"/>
  <c r="AB215" i="169"/>
  <c r="Y216" i="169"/>
  <c r="AA216" i="169"/>
  <c r="AC216" i="169" s="1"/>
  <c r="U216" i="169"/>
  <c r="W216" i="169"/>
  <c r="Z216" i="169"/>
  <c r="T216" i="169"/>
  <c r="X216" i="169"/>
  <c r="AA59" i="174"/>
  <c r="L38" i="176"/>
  <c r="M20" i="176"/>
  <c r="M3" i="176" s="1"/>
  <c r="M2" i="176" s="1"/>
  <c r="B324" i="169"/>
  <c r="C1178" i="169"/>
  <c r="B109" i="169"/>
  <c r="AA109" i="169" s="1"/>
  <c r="AC109" i="169" s="1"/>
  <c r="I110" i="169"/>
  <c r="C857" i="169"/>
  <c r="E1178" i="169"/>
  <c r="C643" i="169"/>
  <c r="C1820" i="169"/>
  <c r="E1928" i="169"/>
  <c r="C107" i="169"/>
  <c r="C1606" i="169"/>
  <c r="E856" i="169"/>
  <c r="C1071" i="169"/>
  <c r="C1713" i="169"/>
  <c r="B1287" i="169"/>
  <c r="B1180" i="169"/>
  <c r="B752" i="169"/>
  <c r="B1715" i="169"/>
  <c r="C644" i="169"/>
  <c r="E1820" i="169"/>
  <c r="B645" i="169"/>
  <c r="E1713" i="169"/>
  <c r="E1392" i="169"/>
  <c r="B1930" i="169"/>
  <c r="B1608" i="169"/>
  <c r="B431" i="169"/>
  <c r="B1394" i="169"/>
  <c r="E1499" i="169"/>
  <c r="E536" i="169"/>
  <c r="E1071" i="169"/>
  <c r="B1822" i="169"/>
  <c r="E750" i="169"/>
  <c r="B1073" i="169"/>
  <c r="B966" i="169"/>
  <c r="E964" i="169"/>
  <c r="B859" i="169"/>
  <c r="B538" i="169"/>
  <c r="B1501" i="169"/>
  <c r="B217" i="169"/>
  <c r="AC172" i="170"/>
  <c r="X172" i="170"/>
  <c r="Y172" i="170"/>
  <c r="E171" i="170"/>
  <c r="S172" i="170"/>
  <c r="T172" i="170"/>
  <c r="C171" i="170"/>
  <c r="B176" i="170"/>
  <c r="E107" i="169"/>
  <c r="U108" i="169"/>
  <c r="Y108" i="169"/>
  <c r="Z108" i="169"/>
  <c r="W108" i="169"/>
  <c r="T108" i="169"/>
  <c r="L39" i="176" a="1"/>
  <c r="Z59" i="174" a="1"/>
  <c r="AA1930" i="169" l="1"/>
  <c r="AC1930" i="169" s="1"/>
  <c r="Y1930" i="169"/>
  <c r="X1930" i="169"/>
  <c r="W1930" i="169"/>
  <c r="U1930" i="169"/>
  <c r="Z1930" i="169"/>
  <c r="T1930" i="169"/>
  <c r="AA1822" i="169"/>
  <c r="AC1822" i="169" s="1"/>
  <c r="Z1822" i="169"/>
  <c r="Y1822" i="169"/>
  <c r="X1822" i="169"/>
  <c r="W1822" i="169"/>
  <c r="AB1822" i="169" s="1"/>
  <c r="T1822" i="169"/>
  <c r="U1822" i="169"/>
  <c r="X109" i="169"/>
  <c r="C108" i="169"/>
  <c r="AB430" i="169"/>
  <c r="AB1286" i="169"/>
  <c r="AB965" i="169"/>
  <c r="T1180" i="169"/>
  <c r="Z1180" i="169"/>
  <c r="Y1180" i="169"/>
  <c r="W1180" i="169"/>
  <c r="AA1180" i="169"/>
  <c r="AC1180" i="169" s="1"/>
  <c r="X1180" i="169"/>
  <c r="U1180" i="169"/>
  <c r="AB1607" i="169"/>
  <c r="E1607" i="169" s="1"/>
  <c r="Y1287" i="169"/>
  <c r="X1287" i="169"/>
  <c r="W1287" i="169"/>
  <c r="U1287" i="169"/>
  <c r="T1287" i="169"/>
  <c r="AA1287" i="169"/>
  <c r="AC1287" i="169" s="1"/>
  <c r="Z1287" i="169"/>
  <c r="X1501" i="169"/>
  <c r="T1501" i="169"/>
  <c r="AA1501" i="169"/>
  <c r="AC1501" i="169" s="1"/>
  <c r="Z1501" i="169"/>
  <c r="Y1501" i="169"/>
  <c r="W1501" i="169"/>
  <c r="U1501" i="169"/>
  <c r="AA966" i="169"/>
  <c r="AC966" i="169" s="1"/>
  <c r="Z966" i="169"/>
  <c r="Y966" i="169"/>
  <c r="X966" i="169"/>
  <c r="W966" i="169"/>
  <c r="U966" i="169"/>
  <c r="T966" i="169"/>
  <c r="AA1394" i="169"/>
  <c r="AC1394" i="169" s="1"/>
  <c r="Z1394" i="169"/>
  <c r="Y1394" i="169"/>
  <c r="X1394" i="169"/>
  <c r="W1394" i="169"/>
  <c r="U1394" i="169"/>
  <c r="T1394" i="169"/>
  <c r="AB1393" i="169"/>
  <c r="E1393" i="169" s="1"/>
  <c r="AB1500" i="169"/>
  <c r="AB1072" i="169"/>
  <c r="AA1073" i="169"/>
  <c r="AC1073" i="169" s="1"/>
  <c r="Z1073" i="169"/>
  <c r="Y1073" i="169"/>
  <c r="X1073" i="169"/>
  <c r="W1073" i="169"/>
  <c r="U1073" i="169"/>
  <c r="T1073" i="169"/>
  <c r="Y1608" i="169"/>
  <c r="W1608" i="169"/>
  <c r="T1608" i="169"/>
  <c r="AA1608" i="169"/>
  <c r="AC1608" i="169" s="1"/>
  <c r="Z1608" i="169"/>
  <c r="X1608" i="169"/>
  <c r="U1608" i="169"/>
  <c r="X1715" i="169"/>
  <c r="W1715" i="169"/>
  <c r="U1715" i="169"/>
  <c r="T1715" i="169"/>
  <c r="AA1715" i="169"/>
  <c r="AC1715" i="169" s="1"/>
  <c r="Z1715" i="169"/>
  <c r="Y1715" i="169"/>
  <c r="AB1714" i="169"/>
  <c r="E1714" i="169" s="1"/>
  <c r="AB644" i="169"/>
  <c r="AA752" i="169"/>
  <c r="AC752" i="169" s="1"/>
  <c r="Z752" i="169"/>
  <c r="Y752" i="169"/>
  <c r="X752" i="169"/>
  <c r="T752" i="169"/>
  <c r="W752" i="169"/>
  <c r="U752" i="169"/>
  <c r="AB751" i="169"/>
  <c r="Z859" i="169"/>
  <c r="Y859" i="169"/>
  <c r="X859" i="169"/>
  <c r="W859" i="169"/>
  <c r="AB859" i="169" s="1"/>
  <c r="AA859" i="169"/>
  <c r="AC859" i="169" s="1"/>
  <c r="U859" i="169"/>
  <c r="T859" i="169"/>
  <c r="C859" i="169" s="1"/>
  <c r="Z645" i="169"/>
  <c r="Y645" i="169"/>
  <c r="X645" i="169"/>
  <c r="U645" i="169"/>
  <c r="T645" i="169"/>
  <c r="AA645" i="169"/>
  <c r="AC645" i="169" s="1"/>
  <c r="W645" i="169"/>
  <c r="AB645" i="169" s="1"/>
  <c r="AB858" i="169"/>
  <c r="E858" i="169" s="1"/>
  <c r="Y538" i="169"/>
  <c r="X538" i="169"/>
  <c r="W538" i="169"/>
  <c r="U538" i="169"/>
  <c r="T538" i="169"/>
  <c r="AA538" i="169"/>
  <c r="AC538" i="169" s="1"/>
  <c r="Z538" i="169"/>
  <c r="AB537" i="169"/>
  <c r="E537" i="169" s="1"/>
  <c r="C965" i="169"/>
  <c r="C1393" i="169"/>
  <c r="U431" i="169"/>
  <c r="T431" i="169"/>
  <c r="AA431" i="169"/>
  <c r="AC431" i="169" s="1"/>
  <c r="Z431" i="169"/>
  <c r="Y431" i="169"/>
  <c r="W431" i="169"/>
  <c r="AB431" i="169" s="1"/>
  <c r="X431" i="169"/>
  <c r="U324" i="169"/>
  <c r="T324" i="169"/>
  <c r="AA324" i="169"/>
  <c r="AC324" i="169" s="1"/>
  <c r="Z324" i="169"/>
  <c r="Y324" i="169"/>
  <c r="X324" i="169"/>
  <c r="W324" i="169"/>
  <c r="AB324" i="169" s="1"/>
  <c r="AB323" i="169"/>
  <c r="E1929" i="169"/>
  <c r="C751" i="169"/>
  <c r="C1179" i="169"/>
  <c r="C1500" i="169"/>
  <c r="Y217" i="169"/>
  <c r="AA217" i="169"/>
  <c r="AC217" i="169" s="1"/>
  <c r="W217" i="169"/>
  <c r="Z217" i="169"/>
  <c r="T217" i="169"/>
  <c r="X217" i="169"/>
  <c r="U217" i="169"/>
  <c r="AB216" i="169"/>
  <c r="L39" i="176"/>
  <c r="L3" i="176" s="1"/>
  <c r="C1929" i="169"/>
  <c r="B325" i="169"/>
  <c r="E751" i="169"/>
  <c r="C1821" i="169"/>
  <c r="B110" i="169"/>
  <c r="T110" i="169" s="1"/>
  <c r="C858" i="169"/>
  <c r="AB108" i="169"/>
  <c r="E108" i="169" s="1"/>
  <c r="E1072" i="169"/>
  <c r="C1607" i="169"/>
  <c r="E965" i="169"/>
  <c r="C1286" i="169"/>
  <c r="Z59" i="174"/>
  <c r="E59" i="174" s="1"/>
  <c r="B539" i="169"/>
  <c r="B1931" i="169"/>
  <c r="B1288" i="169"/>
  <c r="B1395" i="169"/>
  <c r="B1716" i="169"/>
  <c r="B1181" i="169"/>
  <c r="E1179" i="169"/>
  <c r="B1502" i="169"/>
  <c r="B860" i="169"/>
  <c r="B1074" i="169"/>
  <c r="B432" i="169"/>
  <c r="E1821" i="169"/>
  <c r="E644" i="169"/>
  <c r="B753" i="169"/>
  <c r="B967" i="169"/>
  <c r="B1823" i="169"/>
  <c r="E1286" i="169"/>
  <c r="E1500" i="169"/>
  <c r="B1609" i="169"/>
  <c r="B646" i="169"/>
  <c r="B218" i="169"/>
  <c r="AC176" i="170"/>
  <c r="X176" i="170"/>
  <c r="Y176" i="170"/>
  <c r="E172" i="170"/>
  <c r="C172" i="170"/>
  <c r="T176" i="170"/>
  <c r="S176" i="170"/>
  <c r="B177" i="170"/>
  <c r="U109" i="169"/>
  <c r="Y109" i="169"/>
  <c r="Z109" i="169"/>
  <c r="W109" i="169"/>
  <c r="T109" i="169"/>
  <c r="AB752" i="169" l="1"/>
  <c r="AB109" i="169"/>
  <c r="AA1931" i="169"/>
  <c r="AC1931" i="169" s="1"/>
  <c r="Y1931" i="169"/>
  <c r="U1931" i="169"/>
  <c r="W1931" i="169"/>
  <c r="Z1931" i="169"/>
  <c r="T1931" i="169"/>
  <c r="X1931" i="169"/>
  <c r="AB1930" i="169"/>
  <c r="AB1608" i="169"/>
  <c r="AA1823" i="169"/>
  <c r="AC1823" i="169" s="1"/>
  <c r="Z1823" i="169"/>
  <c r="Y1823" i="169"/>
  <c r="X1823" i="169"/>
  <c r="W1823" i="169"/>
  <c r="AB1823" i="169" s="1"/>
  <c r="U1823" i="169"/>
  <c r="T1823" i="169"/>
  <c r="AB1715" i="169"/>
  <c r="AA1395" i="169"/>
  <c r="AC1395" i="169" s="1"/>
  <c r="Z1395" i="169"/>
  <c r="Y1395" i="169"/>
  <c r="X1395" i="169"/>
  <c r="W1395" i="169"/>
  <c r="AB1395" i="169" s="1"/>
  <c r="U1395" i="169"/>
  <c r="T1395" i="169"/>
  <c r="Y1609" i="169"/>
  <c r="W1609" i="169"/>
  <c r="U1609" i="169"/>
  <c r="T1609" i="169"/>
  <c r="AA1609" i="169"/>
  <c r="AC1609" i="169" s="1"/>
  <c r="Z1609" i="169"/>
  <c r="X1609" i="169"/>
  <c r="X1288" i="169"/>
  <c r="W1288" i="169"/>
  <c r="U1288" i="169"/>
  <c r="T1288" i="169"/>
  <c r="AA1288" i="169"/>
  <c r="AC1288" i="169" s="1"/>
  <c r="Z1288" i="169"/>
  <c r="Y1288" i="169"/>
  <c r="AA1074" i="169"/>
  <c r="AC1074" i="169" s="1"/>
  <c r="Z1074" i="169"/>
  <c r="Y1074" i="169"/>
  <c r="X1074" i="169"/>
  <c r="W1074" i="169"/>
  <c r="U1074" i="169"/>
  <c r="T1074" i="169"/>
  <c r="AB1501" i="169"/>
  <c r="E1501" i="169" s="1"/>
  <c r="AB1073" i="169"/>
  <c r="AB1180" i="169"/>
  <c r="E1180" i="169" s="1"/>
  <c r="X1502" i="169"/>
  <c r="U1502" i="169"/>
  <c r="C1502" i="169" s="1"/>
  <c r="T1502" i="169"/>
  <c r="AA1502" i="169"/>
  <c r="AC1502" i="169" s="1"/>
  <c r="Z1502" i="169"/>
  <c r="Y1502" i="169"/>
  <c r="W1502" i="169"/>
  <c r="AB966" i="169"/>
  <c r="E966" i="169" s="1"/>
  <c r="AB1287" i="169"/>
  <c r="W1716" i="169"/>
  <c r="U1716" i="169"/>
  <c r="T1716" i="169"/>
  <c r="AA1716" i="169"/>
  <c r="AC1716" i="169" s="1"/>
  <c r="Z1716" i="169"/>
  <c r="Y1716" i="169"/>
  <c r="X1716" i="169"/>
  <c r="AB1394" i="169"/>
  <c r="AA967" i="169"/>
  <c r="AC967" i="169" s="1"/>
  <c r="Z967" i="169"/>
  <c r="Y967" i="169"/>
  <c r="X967" i="169"/>
  <c r="W967" i="169"/>
  <c r="U967" i="169"/>
  <c r="T967" i="169"/>
  <c r="AA1181" i="169"/>
  <c r="AC1181" i="169" s="1"/>
  <c r="Y1181" i="169"/>
  <c r="X1181" i="169"/>
  <c r="U1181" i="169"/>
  <c r="Z1181" i="169"/>
  <c r="W1181" i="169"/>
  <c r="T1181" i="169"/>
  <c r="Y860" i="169"/>
  <c r="X860" i="169"/>
  <c r="W860" i="169"/>
  <c r="U860" i="169"/>
  <c r="AA860" i="169"/>
  <c r="AC860" i="169" s="1"/>
  <c r="Z860" i="169"/>
  <c r="T860" i="169"/>
  <c r="Z753" i="169"/>
  <c r="Y753" i="169"/>
  <c r="X753" i="169"/>
  <c r="W753" i="169"/>
  <c r="AA753" i="169"/>
  <c r="AC753" i="169" s="1"/>
  <c r="U753" i="169"/>
  <c r="T753" i="169"/>
  <c r="C1394" i="169"/>
  <c r="AB538" i="169"/>
  <c r="E538" i="169" s="1"/>
  <c r="C1822" i="169"/>
  <c r="Y539" i="169"/>
  <c r="X539" i="169"/>
  <c r="W539" i="169"/>
  <c r="U539" i="169"/>
  <c r="T539" i="169"/>
  <c r="AA539" i="169"/>
  <c r="AC539" i="169" s="1"/>
  <c r="Z539" i="169"/>
  <c r="Z646" i="169"/>
  <c r="Y646" i="169"/>
  <c r="X646" i="169"/>
  <c r="AA646" i="169"/>
  <c r="AC646" i="169" s="1"/>
  <c r="W646" i="169"/>
  <c r="U646" i="169"/>
  <c r="T646" i="169"/>
  <c r="C1715" i="169"/>
  <c r="C1180" i="169"/>
  <c r="C1501" i="169"/>
  <c r="U432" i="169"/>
  <c r="T432" i="169"/>
  <c r="AA432" i="169"/>
  <c r="AC432" i="169" s="1"/>
  <c r="Z432" i="169"/>
  <c r="Y432" i="169"/>
  <c r="X432" i="169"/>
  <c r="W432" i="169"/>
  <c r="C645" i="169"/>
  <c r="C538" i="169"/>
  <c r="C1608" i="169"/>
  <c r="U325" i="169"/>
  <c r="T325" i="169"/>
  <c r="AA325" i="169"/>
  <c r="AC325" i="169" s="1"/>
  <c r="Z325" i="169"/>
  <c r="Y325" i="169"/>
  <c r="X325" i="169"/>
  <c r="W325" i="169"/>
  <c r="AB217" i="169"/>
  <c r="Y218" i="169"/>
  <c r="AA218" i="169"/>
  <c r="AC218" i="169" s="1"/>
  <c r="W218" i="169"/>
  <c r="X218" i="169"/>
  <c r="Z218" i="169"/>
  <c r="T218" i="169"/>
  <c r="U218" i="169"/>
  <c r="C1930" i="169"/>
  <c r="B326" i="169"/>
  <c r="AA110" i="169"/>
  <c r="AC110" i="169" s="1"/>
  <c r="U110" i="169"/>
  <c r="W110" i="169"/>
  <c r="X110" i="169"/>
  <c r="Z110" i="169"/>
  <c r="Y110" i="169"/>
  <c r="C109" i="169"/>
  <c r="C966" i="169"/>
  <c r="C1073" i="169"/>
  <c r="C1287" i="169"/>
  <c r="E1287" i="169"/>
  <c r="E1822" i="169"/>
  <c r="C752" i="169"/>
  <c r="E1073" i="169"/>
  <c r="E1608" i="169"/>
  <c r="L2" i="176"/>
  <c r="A2" i="176" s="1"/>
  <c r="A3" i="176"/>
  <c r="A6" i="176" s="1"/>
  <c r="B754" i="169"/>
  <c r="B1075" i="169"/>
  <c r="B1932" i="169"/>
  <c r="E752" i="169"/>
  <c r="B968" i="169"/>
  <c r="B647" i="169"/>
  <c r="E859" i="169"/>
  <c r="B1289" i="169"/>
  <c r="B861" i="169"/>
  <c r="B1182" i="169"/>
  <c r="E1394" i="169"/>
  <c r="B1824" i="169"/>
  <c r="E645" i="169"/>
  <c r="B433" i="169"/>
  <c r="B1503" i="169"/>
  <c r="B1717" i="169"/>
  <c r="E1930" i="169"/>
  <c r="B540" i="169"/>
  <c r="B1610" i="169"/>
  <c r="E1715" i="169"/>
  <c r="C1716" i="169"/>
  <c r="B1396" i="169"/>
  <c r="AC177" i="170"/>
  <c r="X177" i="170"/>
  <c r="Y177" i="170"/>
  <c r="E176" i="170"/>
  <c r="T177" i="170"/>
  <c r="S177" i="170"/>
  <c r="C176" i="170"/>
  <c r="B178" i="170"/>
  <c r="E109" i="169"/>
  <c r="AB1931" i="169" l="1"/>
  <c r="AB1609" i="169"/>
  <c r="Z1932" i="169"/>
  <c r="X1932" i="169"/>
  <c r="T1932" i="169"/>
  <c r="AA1932" i="169"/>
  <c r="AC1932" i="169" s="1"/>
  <c r="Y1932" i="169"/>
  <c r="W1932" i="169"/>
  <c r="AB1932" i="169" s="1"/>
  <c r="U1932" i="169"/>
  <c r="Z1824" i="169"/>
  <c r="Y1824" i="169"/>
  <c r="X1824" i="169"/>
  <c r="W1824" i="169"/>
  <c r="AB1824" i="169" s="1"/>
  <c r="U1824" i="169"/>
  <c r="T1824" i="169"/>
  <c r="AA1824" i="169"/>
  <c r="AC1824" i="169" s="1"/>
  <c r="AB110" i="169"/>
  <c r="AB1502" i="169"/>
  <c r="AA1396" i="169"/>
  <c r="AC1396" i="169" s="1"/>
  <c r="Z1396" i="169"/>
  <c r="Y1396" i="169"/>
  <c r="X1396" i="169"/>
  <c r="W1396" i="169"/>
  <c r="U1396" i="169"/>
  <c r="T1396" i="169"/>
  <c r="X1503" i="169"/>
  <c r="U1503" i="169"/>
  <c r="T1503" i="169"/>
  <c r="AA1503" i="169"/>
  <c r="AC1503" i="169" s="1"/>
  <c r="Z1503" i="169"/>
  <c r="Y1503" i="169"/>
  <c r="W1503" i="169"/>
  <c r="AA968" i="169"/>
  <c r="AC968" i="169" s="1"/>
  <c r="Z968" i="169"/>
  <c r="Y968" i="169"/>
  <c r="X968" i="169"/>
  <c r="W968" i="169"/>
  <c r="U968" i="169"/>
  <c r="T968" i="169"/>
  <c r="AB1181" i="169"/>
  <c r="E1181" i="169" s="1"/>
  <c r="AB967" i="169"/>
  <c r="Y1610" i="169"/>
  <c r="W1610" i="169"/>
  <c r="U1610" i="169"/>
  <c r="T1610" i="169"/>
  <c r="AA1610" i="169"/>
  <c r="AC1610" i="169" s="1"/>
  <c r="Z1610" i="169"/>
  <c r="X1610" i="169"/>
  <c r="AA1182" i="169"/>
  <c r="AC1182" i="169" s="1"/>
  <c r="Y1182" i="169"/>
  <c r="X1182" i="169"/>
  <c r="U1182" i="169"/>
  <c r="W1182" i="169"/>
  <c r="T1182" i="169"/>
  <c r="Z1182" i="169"/>
  <c r="AB1074" i="169"/>
  <c r="E1074" i="169" s="1"/>
  <c r="AA1075" i="169"/>
  <c r="AC1075" i="169" s="1"/>
  <c r="Z1075" i="169"/>
  <c r="Y1075" i="169"/>
  <c r="X1075" i="169"/>
  <c r="W1075" i="169"/>
  <c r="U1075" i="169"/>
  <c r="T1075" i="169"/>
  <c r="AB1716" i="169"/>
  <c r="U1717" i="169"/>
  <c r="T1717" i="169"/>
  <c r="AA1717" i="169"/>
  <c r="AC1717" i="169" s="1"/>
  <c r="Z1717" i="169"/>
  <c r="Y1717" i="169"/>
  <c r="X1717" i="169"/>
  <c r="W1717" i="169"/>
  <c r="W1289" i="169"/>
  <c r="U1289" i="169"/>
  <c r="T1289" i="169"/>
  <c r="AA1289" i="169"/>
  <c r="AC1289" i="169" s="1"/>
  <c r="Z1289" i="169"/>
  <c r="Y1289" i="169"/>
  <c r="X1289" i="169"/>
  <c r="AB1288" i="169"/>
  <c r="X861" i="169"/>
  <c r="W861" i="169"/>
  <c r="U861" i="169"/>
  <c r="T861" i="169"/>
  <c r="Z861" i="169"/>
  <c r="Y861" i="169"/>
  <c r="AA861" i="169"/>
  <c r="AC861" i="169" s="1"/>
  <c r="Z647" i="169"/>
  <c r="Y647" i="169"/>
  <c r="X647" i="169"/>
  <c r="AA647" i="169"/>
  <c r="AC647" i="169" s="1"/>
  <c r="W647" i="169"/>
  <c r="U647" i="169"/>
  <c r="T647" i="169"/>
  <c r="Y754" i="169"/>
  <c r="X754" i="169"/>
  <c r="W754" i="169"/>
  <c r="AB754" i="169" s="1"/>
  <c r="U754" i="169"/>
  <c r="AA754" i="169"/>
  <c r="AC754" i="169" s="1"/>
  <c r="Z754" i="169"/>
  <c r="T754" i="169"/>
  <c r="AB646" i="169"/>
  <c r="E646" i="169" s="1"/>
  <c r="AB539" i="169"/>
  <c r="E539" i="169" s="1"/>
  <c r="AB753" i="169"/>
  <c r="E753" i="169" s="1"/>
  <c r="AB860" i="169"/>
  <c r="E860" i="169" s="1"/>
  <c r="Y540" i="169"/>
  <c r="X540" i="169"/>
  <c r="W540" i="169"/>
  <c r="U540" i="169"/>
  <c r="T540" i="169"/>
  <c r="AA540" i="169"/>
  <c r="AC540" i="169" s="1"/>
  <c r="Z540" i="169"/>
  <c r="U433" i="169"/>
  <c r="T433" i="169"/>
  <c r="AA433" i="169"/>
  <c r="AC433" i="169" s="1"/>
  <c r="Z433" i="169"/>
  <c r="Y433" i="169"/>
  <c r="W433" i="169"/>
  <c r="X433" i="169"/>
  <c r="E1288" i="169"/>
  <c r="C1181" i="169"/>
  <c r="AB325" i="169"/>
  <c r="AB432" i="169"/>
  <c r="U326" i="169"/>
  <c r="T326" i="169"/>
  <c r="AA326" i="169"/>
  <c r="AC326" i="169" s="1"/>
  <c r="Z326" i="169"/>
  <c r="Y326" i="169"/>
  <c r="X326" i="169"/>
  <c r="W326" i="169"/>
  <c r="C1823" i="169"/>
  <c r="C646" i="169"/>
  <c r="C1288" i="169"/>
  <c r="C753" i="169"/>
  <c r="AB218" i="169"/>
  <c r="E1609" i="169"/>
  <c r="C1395" i="169"/>
  <c r="E967" i="169"/>
  <c r="C539" i="169"/>
  <c r="E110" i="169"/>
  <c r="C1609" i="169"/>
  <c r="C860" i="169"/>
  <c r="C1074" i="169"/>
  <c r="C110" i="169"/>
  <c r="C967" i="169"/>
  <c r="B434" i="169"/>
  <c r="C1931" i="169"/>
  <c r="B541" i="169"/>
  <c r="B1825" i="169"/>
  <c r="C861" i="169"/>
  <c r="B1290" i="169"/>
  <c r="E1823" i="169"/>
  <c r="B969" i="169"/>
  <c r="B1076" i="169"/>
  <c r="B1397" i="169"/>
  <c r="E1502" i="169"/>
  <c r="B1611" i="169"/>
  <c r="B1718" i="169"/>
  <c r="E1716" i="169"/>
  <c r="B1504" i="169"/>
  <c r="B1183" i="169"/>
  <c r="B755" i="169"/>
  <c r="E1395" i="169"/>
  <c r="B648" i="169"/>
  <c r="E1931" i="169"/>
  <c r="B862" i="169"/>
  <c r="B1933" i="169"/>
  <c r="AC178" i="170"/>
  <c r="X178" i="170"/>
  <c r="Y178" i="170"/>
  <c r="E177" i="170"/>
  <c r="C177" i="170"/>
  <c r="T178" i="170"/>
  <c r="S178" i="170"/>
  <c r="B179" i="170"/>
  <c r="AB1396" i="169" l="1"/>
  <c r="AB433" i="169"/>
  <c r="Y1825" i="169"/>
  <c r="X1825" i="169"/>
  <c r="W1825" i="169"/>
  <c r="AB1825" i="169" s="1"/>
  <c r="U1825" i="169"/>
  <c r="T1825" i="169"/>
  <c r="AA1825" i="169"/>
  <c r="AC1825" i="169" s="1"/>
  <c r="Z1825" i="169"/>
  <c r="Z1933" i="169"/>
  <c r="Y1933" i="169"/>
  <c r="W1933" i="169"/>
  <c r="X1933" i="169"/>
  <c r="T1933" i="169"/>
  <c r="AA1933" i="169"/>
  <c r="AC1933" i="169" s="1"/>
  <c r="U1933" i="169"/>
  <c r="U1718" i="169"/>
  <c r="T1718" i="169"/>
  <c r="AA1718" i="169"/>
  <c r="AC1718" i="169" s="1"/>
  <c r="Z1718" i="169"/>
  <c r="Y1718" i="169"/>
  <c r="X1718" i="169"/>
  <c r="W1718" i="169"/>
  <c r="AB1289" i="169"/>
  <c r="E1289" i="169" s="1"/>
  <c r="AB1503" i="169"/>
  <c r="Z969" i="169"/>
  <c r="Y969" i="169"/>
  <c r="X969" i="169"/>
  <c r="W969" i="169"/>
  <c r="U969" i="169"/>
  <c r="AA969" i="169"/>
  <c r="AC969" i="169" s="1"/>
  <c r="T969" i="169"/>
  <c r="AB1717" i="169"/>
  <c r="X1504" i="169"/>
  <c r="U1504" i="169"/>
  <c r="T1504" i="169"/>
  <c r="AA1504" i="169"/>
  <c r="AC1504" i="169" s="1"/>
  <c r="Y1504" i="169"/>
  <c r="W1504" i="169"/>
  <c r="Z1504" i="169"/>
  <c r="Y1611" i="169"/>
  <c r="W1611" i="169"/>
  <c r="U1611" i="169"/>
  <c r="T1611" i="169"/>
  <c r="AA1611" i="169"/>
  <c r="AC1611" i="169" s="1"/>
  <c r="Z1611" i="169"/>
  <c r="X1611" i="169"/>
  <c r="U1290" i="169"/>
  <c r="C1290" i="169" s="1"/>
  <c r="T1290" i="169"/>
  <c r="AA1290" i="169"/>
  <c r="AC1290" i="169" s="1"/>
  <c r="Z1290" i="169"/>
  <c r="Y1290" i="169"/>
  <c r="X1290" i="169"/>
  <c r="W1290" i="169"/>
  <c r="AB1075" i="169"/>
  <c r="E1075" i="169" s="1"/>
  <c r="AB1182" i="169"/>
  <c r="E1182" i="169" s="1"/>
  <c r="AB968" i="169"/>
  <c r="Z1397" i="169"/>
  <c r="Y1397" i="169"/>
  <c r="X1397" i="169"/>
  <c r="W1397" i="169"/>
  <c r="AB1397" i="169" s="1"/>
  <c r="U1397" i="169"/>
  <c r="T1397" i="169"/>
  <c r="AA1397" i="169"/>
  <c r="AC1397" i="169" s="1"/>
  <c r="AA1183" i="169"/>
  <c r="AC1183" i="169" s="1"/>
  <c r="Y1183" i="169"/>
  <c r="X1183" i="169"/>
  <c r="U1183" i="169"/>
  <c r="T1183" i="169"/>
  <c r="Z1183" i="169"/>
  <c r="W1183" i="169"/>
  <c r="AA1076" i="169"/>
  <c r="AC1076" i="169" s="1"/>
  <c r="Z1076" i="169"/>
  <c r="Y1076" i="169"/>
  <c r="X1076" i="169"/>
  <c r="W1076" i="169"/>
  <c r="U1076" i="169"/>
  <c r="T1076" i="169"/>
  <c r="AB1610" i="169"/>
  <c r="Z648" i="169"/>
  <c r="Y648" i="169"/>
  <c r="X648" i="169"/>
  <c r="W648" i="169"/>
  <c r="U648" i="169"/>
  <c r="T648" i="169"/>
  <c r="AA648" i="169"/>
  <c r="AC648" i="169" s="1"/>
  <c r="Y755" i="169"/>
  <c r="X755" i="169"/>
  <c r="W755" i="169"/>
  <c r="U755" i="169"/>
  <c r="AA755" i="169"/>
  <c r="AC755" i="169" s="1"/>
  <c r="Z755" i="169"/>
  <c r="T755" i="169"/>
  <c r="Y541" i="169"/>
  <c r="X541" i="169"/>
  <c r="W541" i="169"/>
  <c r="U541" i="169"/>
  <c r="T541" i="169"/>
  <c r="AA541" i="169"/>
  <c r="AC541" i="169" s="1"/>
  <c r="Z541" i="169"/>
  <c r="AB540" i="169"/>
  <c r="AB647" i="169"/>
  <c r="E647" i="169" s="1"/>
  <c r="C1503" i="169"/>
  <c r="C1396" i="169"/>
  <c r="AB861" i="169"/>
  <c r="E861" i="169" s="1"/>
  <c r="W862" i="169"/>
  <c r="U862" i="169"/>
  <c r="T862" i="169"/>
  <c r="Y862" i="169"/>
  <c r="X862" i="169"/>
  <c r="AA862" i="169"/>
  <c r="AC862" i="169" s="1"/>
  <c r="Z862" i="169"/>
  <c r="E1717" i="169"/>
  <c r="U434" i="169"/>
  <c r="T434" i="169"/>
  <c r="AA434" i="169"/>
  <c r="AC434" i="169" s="1"/>
  <c r="Z434" i="169"/>
  <c r="Y434" i="169"/>
  <c r="X434" i="169"/>
  <c r="W434" i="169"/>
  <c r="AB434" i="169" s="1"/>
  <c r="AB326" i="169"/>
  <c r="C1610" i="169"/>
  <c r="C1075" i="169"/>
  <c r="C1717" i="169"/>
  <c r="C1289" i="169"/>
  <c r="C1824" i="169"/>
  <c r="C540" i="169"/>
  <c r="C754" i="169"/>
  <c r="C968" i="169"/>
  <c r="E1932" i="169"/>
  <c r="C1932" i="169"/>
  <c r="C1182" i="169"/>
  <c r="E1824" i="169"/>
  <c r="C647" i="169"/>
  <c r="B1184" i="169"/>
  <c r="B1612" i="169"/>
  <c r="B970" i="169"/>
  <c r="E1503" i="169"/>
  <c r="B1398" i="169"/>
  <c r="E540" i="169"/>
  <c r="B1291" i="169"/>
  <c r="E754" i="169"/>
  <c r="B1826" i="169"/>
  <c r="C862" i="169"/>
  <c r="B756" i="169"/>
  <c r="E1610" i="169"/>
  <c r="E968" i="169"/>
  <c r="B863" i="169"/>
  <c r="C755" i="169"/>
  <c r="B1505" i="169"/>
  <c r="E1396" i="169"/>
  <c r="B1077" i="169"/>
  <c r="B542" i="169"/>
  <c r="B1934" i="169"/>
  <c r="B649" i="169"/>
  <c r="B1719" i="169"/>
  <c r="AC179" i="170"/>
  <c r="X179" i="170"/>
  <c r="Y179" i="170"/>
  <c r="E178" i="170"/>
  <c r="C178" i="170"/>
  <c r="T179" i="170"/>
  <c r="S179" i="170"/>
  <c r="B180" i="170"/>
  <c r="Y1934" i="169" l="1"/>
  <c r="X1934" i="169"/>
  <c r="U1934" i="169"/>
  <c r="AA1934" i="169"/>
  <c r="AC1934" i="169" s="1"/>
  <c r="T1934" i="169"/>
  <c r="Z1934" i="169"/>
  <c r="W1934" i="169"/>
  <c r="C1397" i="169"/>
  <c r="AB1290" i="169"/>
  <c r="C969" i="169"/>
  <c r="X1826" i="169"/>
  <c r="W1826" i="169"/>
  <c r="U1826" i="169"/>
  <c r="T1826" i="169"/>
  <c r="AA1826" i="169"/>
  <c r="AC1826" i="169" s="1"/>
  <c r="Z1826" i="169"/>
  <c r="Y1826" i="169"/>
  <c r="AB1933" i="169"/>
  <c r="AB862" i="169"/>
  <c r="AB755" i="169"/>
  <c r="AA1077" i="169"/>
  <c r="AC1077" i="169" s="1"/>
  <c r="Z1077" i="169"/>
  <c r="Y1077" i="169"/>
  <c r="X1077" i="169"/>
  <c r="W1077" i="169"/>
  <c r="U1077" i="169"/>
  <c r="T1077" i="169"/>
  <c r="Y1398" i="169"/>
  <c r="X1398" i="169"/>
  <c r="W1398" i="169"/>
  <c r="U1398" i="169"/>
  <c r="T1398" i="169"/>
  <c r="AA1398" i="169"/>
  <c r="AC1398" i="169" s="1"/>
  <c r="Z1398" i="169"/>
  <c r="AB1183" i="169"/>
  <c r="AB1504" i="169"/>
  <c r="AB1718" i="169"/>
  <c r="AB969" i="169"/>
  <c r="U1719" i="169"/>
  <c r="T1719" i="169"/>
  <c r="AA1719" i="169"/>
  <c r="AC1719" i="169" s="1"/>
  <c r="Z1719" i="169"/>
  <c r="Y1719" i="169"/>
  <c r="X1719" i="169"/>
  <c r="W1719" i="169"/>
  <c r="Y970" i="169"/>
  <c r="X970" i="169"/>
  <c r="W970" i="169"/>
  <c r="U970" i="169"/>
  <c r="T970" i="169"/>
  <c r="Z970" i="169"/>
  <c r="AA970" i="169"/>
  <c r="AC970" i="169" s="1"/>
  <c r="AB1076" i="169"/>
  <c r="W1505" i="169"/>
  <c r="T1505" i="169"/>
  <c r="AA1505" i="169"/>
  <c r="AC1505" i="169" s="1"/>
  <c r="Z1505" i="169"/>
  <c r="Y1505" i="169"/>
  <c r="X1505" i="169"/>
  <c r="U1505" i="169"/>
  <c r="Y1612" i="169"/>
  <c r="W1612" i="169"/>
  <c r="U1612" i="169"/>
  <c r="T1612" i="169"/>
  <c r="AA1612" i="169"/>
  <c r="AC1612" i="169" s="1"/>
  <c r="Z1612" i="169"/>
  <c r="X1612" i="169"/>
  <c r="U1291" i="169"/>
  <c r="T1291" i="169"/>
  <c r="AA1291" i="169"/>
  <c r="AC1291" i="169" s="1"/>
  <c r="Z1291" i="169"/>
  <c r="Y1291" i="169"/>
  <c r="X1291" i="169"/>
  <c r="W1291" i="169"/>
  <c r="AA1184" i="169"/>
  <c r="AC1184" i="169" s="1"/>
  <c r="Y1184" i="169"/>
  <c r="X1184" i="169"/>
  <c r="U1184" i="169"/>
  <c r="Z1184" i="169"/>
  <c r="W1184" i="169"/>
  <c r="T1184" i="169"/>
  <c r="AB1611" i="169"/>
  <c r="E1611" i="169" s="1"/>
  <c r="Z649" i="169"/>
  <c r="Y649" i="169"/>
  <c r="X649" i="169"/>
  <c r="T649" i="169"/>
  <c r="AA649" i="169"/>
  <c r="AC649" i="169" s="1"/>
  <c r="W649" i="169"/>
  <c r="U649" i="169"/>
  <c r="E1183" i="169"/>
  <c r="U863" i="169"/>
  <c r="T863" i="169"/>
  <c r="AA863" i="169"/>
  <c r="AC863" i="169" s="1"/>
  <c r="X863" i="169"/>
  <c r="W863" i="169"/>
  <c r="Z863" i="169"/>
  <c r="Y863" i="169"/>
  <c r="Y542" i="169"/>
  <c r="X542" i="169"/>
  <c r="W542" i="169"/>
  <c r="U542" i="169"/>
  <c r="T542" i="169"/>
  <c r="AA542" i="169"/>
  <c r="AC542" i="169" s="1"/>
  <c r="Z542" i="169"/>
  <c r="C1076" i="169"/>
  <c r="Y756" i="169"/>
  <c r="X756" i="169"/>
  <c r="W756" i="169"/>
  <c r="U756" i="169"/>
  <c r="AA756" i="169"/>
  <c r="AC756" i="169" s="1"/>
  <c r="Z756" i="169"/>
  <c r="T756" i="169"/>
  <c r="C756" i="169" s="1"/>
  <c r="AB648" i="169"/>
  <c r="AB541" i="169"/>
  <c r="E541" i="169" s="1"/>
  <c r="C1504" i="169"/>
  <c r="C1933" i="169"/>
  <c r="E648" i="169"/>
  <c r="E1397" i="169"/>
  <c r="E969" i="169"/>
  <c r="C1718" i="169"/>
  <c r="C1825" i="169"/>
  <c r="C1183" i="169"/>
  <c r="C541" i="169"/>
  <c r="C648" i="169"/>
  <c r="E1825" i="169"/>
  <c r="C1611" i="169"/>
  <c r="B757" i="169"/>
  <c r="B1399" i="169"/>
  <c r="B1827" i="169"/>
  <c r="B1185" i="169"/>
  <c r="B650" i="169"/>
  <c r="C863" i="169"/>
  <c r="B971" i="169"/>
  <c r="B864" i="169"/>
  <c r="E1718" i="169"/>
  <c r="B1078" i="169"/>
  <c r="E1504" i="169"/>
  <c r="B1613" i="169"/>
  <c r="E1933" i="169"/>
  <c r="B1720" i="169"/>
  <c r="B1935" i="169"/>
  <c r="E755" i="169"/>
  <c r="E862" i="169"/>
  <c r="B1292" i="169"/>
  <c r="E1076" i="169"/>
  <c r="B1506" i="169"/>
  <c r="E1290" i="169"/>
  <c r="AC180" i="170"/>
  <c r="E179" i="170"/>
  <c r="Y180" i="170"/>
  <c r="X180" i="170"/>
  <c r="C179" i="170"/>
  <c r="T180" i="170"/>
  <c r="S180" i="170"/>
  <c r="B184" i="170"/>
  <c r="AB1934" i="169" l="1"/>
  <c r="X1935" i="169"/>
  <c r="W1935" i="169"/>
  <c r="T1935" i="169"/>
  <c r="Z1935" i="169"/>
  <c r="AA1935" i="169"/>
  <c r="AC1935" i="169" s="1"/>
  <c r="Y1935" i="169"/>
  <c r="U1935" i="169"/>
  <c r="AB1826" i="169"/>
  <c r="T1827" i="169"/>
  <c r="AA1827" i="169"/>
  <c r="AC1827" i="169" s="1"/>
  <c r="Z1827" i="169"/>
  <c r="Y1827" i="169"/>
  <c r="X1827" i="169"/>
  <c r="W1827" i="169"/>
  <c r="U1827" i="169"/>
  <c r="AB1077" i="169"/>
  <c r="AB1291" i="169"/>
  <c r="AA1078" i="169"/>
  <c r="AC1078" i="169" s="1"/>
  <c r="Z1078" i="169"/>
  <c r="Y1078" i="169"/>
  <c r="X1078" i="169"/>
  <c r="W1078" i="169"/>
  <c r="U1078" i="169"/>
  <c r="T1078" i="169"/>
  <c r="U1292" i="169"/>
  <c r="T1292" i="169"/>
  <c r="AA1292" i="169"/>
  <c r="AC1292" i="169" s="1"/>
  <c r="Z1292" i="169"/>
  <c r="Y1292" i="169"/>
  <c r="X1292" i="169"/>
  <c r="W1292" i="169"/>
  <c r="X971" i="169"/>
  <c r="W971" i="169"/>
  <c r="U971" i="169"/>
  <c r="T971" i="169"/>
  <c r="AA971" i="169"/>
  <c r="AC971" i="169" s="1"/>
  <c r="Z971" i="169"/>
  <c r="Y971" i="169"/>
  <c r="AB1184" i="169"/>
  <c r="E1184" i="169" s="1"/>
  <c r="AB970" i="169"/>
  <c r="E970" i="169" s="1"/>
  <c r="AA1185" i="169"/>
  <c r="AC1185" i="169" s="1"/>
  <c r="Y1185" i="169"/>
  <c r="X1185" i="169"/>
  <c r="U1185" i="169"/>
  <c r="Z1185" i="169"/>
  <c r="W1185" i="169"/>
  <c r="T1185" i="169"/>
  <c r="AB1612" i="169"/>
  <c r="AB1505" i="169"/>
  <c r="AB1398" i="169"/>
  <c r="X1399" i="169"/>
  <c r="W1399" i="169"/>
  <c r="U1399" i="169"/>
  <c r="T1399" i="169"/>
  <c r="AA1399" i="169"/>
  <c r="AC1399" i="169" s="1"/>
  <c r="Z1399" i="169"/>
  <c r="Y1399" i="169"/>
  <c r="U1720" i="169"/>
  <c r="T1720" i="169"/>
  <c r="AA1720" i="169"/>
  <c r="AC1720" i="169" s="1"/>
  <c r="Z1720" i="169"/>
  <c r="Y1720" i="169"/>
  <c r="X1720" i="169"/>
  <c r="W1720" i="169"/>
  <c r="U1506" i="169"/>
  <c r="T1506" i="169"/>
  <c r="AA1506" i="169"/>
  <c r="AC1506" i="169" s="1"/>
  <c r="Z1506" i="169"/>
  <c r="Y1506" i="169"/>
  <c r="X1506" i="169"/>
  <c r="W1506" i="169"/>
  <c r="Y1613" i="169"/>
  <c r="X1613" i="169"/>
  <c r="W1613" i="169"/>
  <c r="U1613" i="169"/>
  <c r="T1613" i="169"/>
  <c r="AA1613" i="169"/>
  <c r="AC1613" i="169" s="1"/>
  <c r="Z1613" i="169"/>
  <c r="AB1719" i="169"/>
  <c r="E1719" i="169" s="1"/>
  <c r="U864" i="169"/>
  <c r="T864" i="169"/>
  <c r="AA864" i="169"/>
  <c r="AC864" i="169" s="1"/>
  <c r="X864" i="169"/>
  <c r="W864" i="169"/>
  <c r="Z864" i="169"/>
  <c r="Y864" i="169"/>
  <c r="Y757" i="169"/>
  <c r="X757" i="169"/>
  <c r="W757" i="169"/>
  <c r="U757" i="169"/>
  <c r="AA757" i="169"/>
  <c r="AC757" i="169" s="1"/>
  <c r="Z757" i="169"/>
  <c r="T757" i="169"/>
  <c r="AB649" i="169"/>
  <c r="C970" i="169"/>
  <c r="AB863" i="169"/>
  <c r="AA650" i="169"/>
  <c r="AC650" i="169" s="1"/>
  <c r="Z650" i="169"/>
  <c r="Y650" i="169"/>
  <c r="X650" i="169"/>
  <c r="T650" i="169"/>
  <c r="W650" i="169"/>
  <c r="U650" i="169"/>
  <c r="AB756" i="169"/>
  <c r="AB542" i="169"/>
  <c r="C1505" i="169"/>
  <c r="C1719" i="169"/>
  <c r="C1077" i="169"/>
  <c r="C1612" i="169"/>
  <c r="C1934" i="169"/>
  <c r="C1398" i="169"/>
  <c r="E1291" i="169"/>
  <c r="C1291" i="169"/>
  <c r="C542" i="169"/>
  <c r="E756" i="169"/>
  <c r="E1934" i="169"/>
  <c r="E1077" i="169"/>
  <c r="E1612" i="169"/>
  <c r="C1826" i="169"/>
  <c r="E1398" i="169"/>
  <c r="E1826" i="169"/>
  <c r="B758" i="169"/>
  <c r="C649" i="169"/>
  <c r="C1184" i="169"/>
  <c r="B1293" i="169"/>
  <c r="B1828" i="169"/>
  <c r="B1400" i="169"/>
  <c r="E649" i="169"/>
  <c r="B1721" i="169"/>
  <c r="B1079" i="169"/>
  <c r="B1507" i="169"/>
  <c r="E542" i="169"/>
  <c r="B865" i="169"/>
  <c r="B972" i="169"/>
  <c r="B1936" i="169"/>
  <c r="B1614" i="169"/>
  <c r="E863" i="169"/>
  <c r="E1505" i="169"/>
  <c r="B1186" i="169"/>
  <c r="AC184" i="170"/>
  <c r="X184" i="170"/>
  <c r="Y184" i="170"/>
  <c r="E180" i="170"/>
  <c r="C180" i="170"/>
  <c r="T184" i="170"/>
  <c r="S184" i="170"/>
  <c r="B185" i="170"/>
  <c r="AB1185" i="169" l="1"/>
  <c r="AB1078" i="169"/>
  <c r="AB1827" i="169"/>
  <c r="AB864" i="169"/>
  <c r="AB1935" i="169"/>
  <c r="X1936" i="169"/>
  <c r="W1936" i="169"/>
  <c r="AB1936" i="169" s="1"/>
  <c r="T1936" i="169"/>
  <c r="Z1936" i="169"/>
  <c r="Y1936" i="169"/>
  <c r="U1936" i="169"/>
  <c r="AA1936" i="169"/>
  <c r="AC1936" i="169" s="1"/>
  <c r="T1828" i="169"/>
  <c r="U1828" i="169"/>
  <c r="AA1828" i="169"/>
  <c r="AC1828" i="169" s="1"/>
  <c r="Z1828" i="169"/>
  <c r="Y1828" i="169"/>
  <c r="X1828" i="169"/>
  <c r="W1828" i="169"/>
  <c r="AB1720" i="169"/>
  <c r="AB1506" i="169"/>
  <c r="AB1292" i="169"/>
  <c r="U1293" i="169"/>
  <c r="T1293" i="169"/>
  <c r="AA1293" i="169"/>
  <c r="AC1293" i="169" s="1"/>
  <c r="Z1293" i="169"/>
  <c r="Y1293" i="169"/>
  <c r="X1293" i="169"/>
  <c r="W1293" i="169"/>
  <c r="T1507" i="169"/>
  <c r="AA1507" i="169"/>
  <c r="AC1507" i="169" s="1"/>
  <c r="Z1507" i="169"/>
  <c r="Y1507" i="169"/>
  <c r="X1507" i="169"/>
  <c r="W1507" i="169"/>
  <c r="U1507" i="169"/>
  <c r="Z1079" i="169"/>
  <c r="Y1079" i="169"/>
  <c r="X1079" i="169"/>
  <c r="W1079" i="169"/>
  <c r="U1079" i="169"/>
  <c r="T1079" i="169"/>
  <c r="AA1079" i="169"/>
  <c r="AC1079" i="169" s="1"/>
  <c r="AA1186" i="169"/>
  <c r="AC1186" i="169" s="1"/>
  <c r="Y1186" i="169"/>
  <c r="X1186" i="169"/>
  <c r="U1186" i="169"/>
  <c r="Z1186" i="169"/>
  <c r="W1186" i="169"/>
  <c r="T1186" i="169"/>
  <c r="X1614" i="169"/>
  <c r="W1614" i="169"/>
  <c r="U1614" i="169"/>
  <c r="T1614" i="169"/>
  <c r="AA1614" i="169"/>
  <c r="AC1614" i="169" s="1"/>
  <c r="Z1614" i="169"/>
  <c r="Y1614" i="169"/>
  <c r="AB1399" i="169"/>
  <c r="X1400" i="169"/>
  <c r="W1400" i="169"/>
  <c r="U1400" i="169"/>
  <c r="T1400" i="169"/>
  <c r="AA1400" i="169"/>
  <c r="AC1400" i="169" s="1"/>
  <c r="Z1400" i="169"/>
  <c r="Y1400" i="169"/>
  <c r="U1721" i="169"/>
  <c r="T1721" i="169"/>
  <c r="AA1721" i="169"/>
  <c r="AC1721" i="169" s="1"/>
  <c r="Z1721" i="169"/>
  <c r="Y1721" i="169"/>
  <c r="X1721" i="169"/>
  <c r="W1721" i="169"/>
  <c r="C1827" i="169"/>
  <c r="AB1613" i="169"/>
  <c r="W972" i="169"/>
  <c r="U972" i="169"/>
  <c r="T972" i="169"/>
  <c r="AA972" i="169"/>
  <c r="AC972" i="169" s="1"/>
  <c r="Z972" i="169"/>
  <c r="X972" i="169"/>
  <c r="Y972" i="169"/>
  <c r="AB971" i="169"/>
  <c r="E971" i="169" s="1"/>
  <c r="AB650" i="169"/>
  <c r="U865" i="169"/>
  <c r="T865" i="169"/>
  <c r="AA865" i="169"/>
  <c r="AC865" i="169" s="1"/>
  <c r="X865" i="169"/>
  <c r="W865" i="169"/>
  <c r="AB865" i="169" s="1"/>
  <c r="Z865" i="169"/>
  <c r="Y865" i="169"/>
  <c r="AB757" i="169"/>
  <c r="Y758" i="169"/>
  <c r="X758" i="169"/>
  <c r="W758" i="169"/>
  <c r="U758" i="169"/>
  <c r="AA758" i="169"/>
  <c r="AC758" i="169" s="1"/>
  <c r="Z758" i="169"/>
  <c r="T758" i="169"/>
  <c r="C1935" i="169"/>
  <c r="C1720" i="169"/>
  <c r="C1185" i="169"/>
  <c r="C1506" i="169"/>
  <c r="C758" i="169"/>
  <c r="C1613" i="169"/>
  <c r="E1720" i="169"/>
  <c r="C1399" i="169"/>
  <c r="E1399" i="169"/>
  <c r="E1078" i="169"/>
  <c r="E1185" i="169"/>
  <c r="C864" i="169"/>
  <c r="E1827" i="169"/>
  <c r="C1292" i="169"/>
  <c r="C757" i="169"/>
  <c r="C650" i="169"/>
  <c r="E1292" i="169"/>
  <c r="E650" i="169"/>
  <c r="E1935" i="169"/>
  <c r="E1613" i="169"/>
  <c r="C971" i="169"/>
  <c r="C1078" i="169"/>
  <c r="B1508" i="169"/>
  <c r="E1506" i="169"/>
  <c r="B1080" i="169"/>
  <c r="B1829" i="169"/>
  <c r="B1615" i="169"/>
  <c r="B866" i="169"/>
  <c r="B973" i="169"/>
  <c r="E757" i="169"/>
  <c r="E864" i="169"/>
  <c r="B1722" i="169"/>
  <c r="B1401" i="169"/>
  <c r="B1187" i="169"/>
  <c r="B1937" i="169"/>
  <c r="B1294" i="169"/>
  <c r="AC185" i="170"/>
  <c r="X185" i="170"/>
  <c r="Y185" i="170"/>
  <c r="E184" i="170"/>
  <c r="C184" i="170"/>
  <c r="T185" i="170"/>
  <c r="S185" i="170"/>
  <c r="B189" i="170"/>
  <c r="X1937" i="169" l="1"/>
  <c r="W1937" i="169"/>
  <c r="T1937" i="169"/>
  <c r="Z1937" i="169"/>
  <c r="Y1937" i="169"/>
  <c r="U1937" i="169"/>
  <c r="AA1937" i="169"/>
  <c r="AC1937" i="169" s="1"/>
  <c r="T1829" i="169"/>
  <c r="Y1829" i="169"/>
  <c r="X1829" i="169"/>
  <c r="W1829" i="169"/>
  <c r="U1829" i="169"/>
  <c r="AA1829" i="169"/>
  <c r="AC1829" i="169" s="1"/>
  <c r="Z1829" i="169"/>
  <c r="AB1400" i="169"/>
  <c r="E1400" i="169" s="1"/>
  <c r="AB1614" i="169"/>
  <c r="E1614" i="169" s="1"/>
  <c r="AB1828" i="169"/>
  <c r="AB972" i="169"/>
  <c r="AB1507" i="169"/>
  <c r="AB1186" i="169"/>
  <c r="U1722" i="169"/>
  <c r="T1722" i="169"/>
  <c r="AA1722" i="169"/>
  <c r="AC1722" i="169" s="1"/>
  <c r="Z1722" i="169"/>
  <c r="Y1722" i="169"/>
  <c r="X1722" i="169"/>
  <c r="W1722" i="169"/>
  <c r="AA1508" i="169"/>
  <c r="AC1508" i="169" s="1"/>
  <c r="Z1508" i="169"/>
  <c r="Y1508" i="169"/>
  <c r="X1508" i="169"/>
  <c r="W1508" i="169"/>
  <c r="AB1508" i="169" s="1"/>
  <c r="T1508" i="169"/>
  <c r="U1508" i="169"/>
  <c r="W1615" i="169"/>
  <c r="U1615" i="169"/>
  <c r="T1615" i="169"/>
  <c r="AA1615" i="169"/>
  <c r="AC1615" i="169" s="1"/>
  <c r="Z1615" i="169"/>
  <c r="Y1615" i="169"/>
  <c r="X1615" i="169"/>
  <c r="AB1721" i="169"/>
  <c r="AB1079" i="169"/>
  <c r="X973" i="169"/>
  <c r="W973" i="169"/>
  <c r="U973" i="169"/>
  <c r="Y973" i="169"/>
  <c r="T973" i="169"/>
  <c r="AA973" i="169"/>
  <c r="AC973" i="169" s="1"/>
  <c r="Z973" i="169"/>
  <c r="U1294" i="169"/>
  <c r="T1294" i="169"/>
  <c r="AA1294" i="169"/>
  <c r="AC1294" i="169" s="1"/>
  <c r="Z1294" i="169"/>
  <c r="Y1294" i="169"/>
  <c r="X1294" i="169"/>
  <c r="W1294" i="169"/>
  <c r="AA1187" i="169"/>
  <c r="AC1187" i="169" s="1"/>
  <c r="Z1187" i="169"/>
  <c r="X1187" i="169"/>
  <c r="W1187" i="169"/>
  <c r="U1187" i="169"/>
  <c r="T1187" i="169"/>
  <c r="Y1187" i="169"/>
  <c r="X1401" i="169"/>
  <c r="W1401" i="169"/>
  <c r="U1401" i="169"/>
  <c r="T1401" i="169"/>
  <c r="AA1401" i="169"/>
  <c r="AC1401" i="169" s="1"/>
  <c r="Z1401" i="169"/>
  <c r="Y1401" i="169"/>
  <c r="Y1080" i="169"/>
  <c r="X1080" i="169"/>
  <c r="W1080" i="169"/>
  <c r="U1080" i="169"/>
  <c r="T1080" i="169"/>
  <c r="C1080" i="169" s="1"/>
  <c r="AA1080" i="169"/>
  <c r="AC1080" i="169" s="1"/>
  <c r="Z1080" i="169"/>
  <c r="AB1293" i="169"/>
  <c r="E1293" i="169" s="1"/>
  <c r="U866" i="169"/>
  <c r="T866" i="169"/>
  <c r="AA866" i="169"/>
  <c r="AC866" i="169" s="1"/>
  <c r="X866" i="169"/>
  <c r="W866" i="169"/>
  <c r="Z866" i="169"/>
  <c r="Y866" i="169"/>
  <c r="AB758" i="169"/>
  <c r="E758" i="169" s="1"/>
  <c r="C972" i="169"/>
  <c r="C865" i="169"/>
  <c r="C1079" i="169"/>
  <c r="C1936" i="169"/>
  <c r="C1721" i="169"/>
  <c r="C1293" i="169"/>
  <c r="C1400" i="169"/>
  <c r="C1186" i="169"/>
  <c r="C1507" i="169"/>
  <c r="E1936" i="169"/>
  <c r="C1614" i="169"/>
  <c r="C1828" i="169"/>
  <c r="B974" i="169"/>
  <c r="E1507" i="169"/>
  <c r="E1079" i="169"/>
  <c r="B1295" i="169"/>
  <c r="B1938" i="169"/>
  <c r="B1723" i="169"/>
  <c r="B1830" i="169"/>
  <c r="B1402" i="169"/>
  <c r="E865" i="169"/>
  <c r="B1081" i="169"/>
  <c r="E972" i="169"/>
  <c r="B1509" i="169"/>
  <c r="E1721" i="169"/>
  <c r="B1188" i="169"/>
  <c r="E1828" i="169"/>
  <c r="B1616" i="169"/>
  <c r="E1186" i="169"/>
  <c r="AC189" i="170"/>
  <c r="E185" i="170"/>
  <c r="X189" i="170"/>
  <c r="Y189" i="170"/>
  <c r="C185" i="170"/>
  <c r="S189" i="170"/>
  <c r="T189" i="170"/>
  <c r="B190" i="170"/>
  <c r="T1830" i="169" l="1"/>
  <c r="AA1830" i="169"/>
  <c r="AC1830" i="169" s="1"/>
  <c r="Z1830" i="169"/>
  <c r="Y1830" i="169"/>
  <c r="X1830" i="169"/>
  <c r="W1830" i="169"/>
  <c r="AB1830" i="169" s="1"/>
  <c r="U1830" i="169"/>
  <c r="X1938" i="169"/>
  <c r="W1938" i="169"/>
  <c r="T1938" i="169"/>
  <c r="Z1938" i="169"/>
  <c r="Y1938" i="169"/>
  <c r="U1938" i="169"/>
  <c r="AA1938" i="169"/>
  <c r="AC1938" i="169" s="1"/>
  <c r="AB1829" i="169"/>
  <c r="E1829" i="169" s="1"/>
  <c r="AB1937" i="169"/>
  <c r="E1937" i="169" s="1"/>
  <c r="AB1294" i="169"/>
  <c r="Y974" i="169"/>
  <c r="Z974" i="169"/>
  <c r="X974" i="169"/>
  <c r="W974" i="169"/>
  <c r="AB974" i="169" s="1"/>
  <c r="U974" i="169"/>
  <c r="T974" i="169"/>
  <c r="C974" i="169" s="1"/>
  <c r="AA974" i="169"/>
  <c r="AC974" i="169" s="1"/>
  <c r="T1723" i="169"/>
  <c r="AA1723" i="169"/>
  <c r="AC1723" i="169" s="1"/>
  <c r="Z1723" i="169"/>
  <c r="Y1723" i="169"/>
  <c r="X1723" i="169"/>
  <c r="W1723" i="169"/>
  <c r="U1723" i="169"/>
  <c r="Z1188" i="169"/>
  <c r="Y1188" i="169"/>
  <c r="W1188" i="169"/>
  <c r="U1188" i="169"/>
  <c r="T1188" i="169"/>
  <c r="AA1188" i="169"/>
  <c r="AC1188" i="169" s="1"/>
  <c r="X1188" i="169"/>
  <c r="AB1187" i="169"/>
  <c r="AB973" i="169"/>
  <c r="E973" i="169" s="1"/>
  <c r="X1402" i="169"/>
  <c r="W1402" i="169"/>
  <c r="U1402" i="169"/>
  <c r="T1402" i="169"/>
  <c r="AA1402" i="169"/>
  <c r="AC1402" i="169" s="1"/>
  <c r="Z1402" i="169"/>
  <c r="Y1402" i="169"/>
  <c r="AA1509" i="169"/>
  <c r="AC1509" i="169" s="1"/>
  <c r="Z1509" i="169"/>
  <c r="Y1509" i="169"/>
  <c r="X1509" i="169"/>
  <c r="W1509" i="169"/>
  <c r="U1509" i="169"/>
  <c r="T1509" i="169"/>
  <c r="U1295" i="169"/>
  <c r="T1295" i="169"/>
  <c r="AA1295" i="169"/>
  <c r="AC1295" i="169" s="1"/>
  <c r="Z1295" i="169"/>
  <c r="Y1295" i="169"/>
  <c r="X1295" i="169"/>
  <c r="W1295" i="169"/>
  <c r="AB1295" i="169" s="1"/>
  <c r="AB1615" i="169"/>
  <c r="E1615" i="169" s="1"/>
  <c r="AB1722" i="169"/>
  <c r="E1722" i="169" s="1"/>
  <c r="U1616" i="169"/>
  <c r="T1616" i="169"/>
  <c r="AA1616" i="169"/>
  <c r="AC1616" i="169" s="1"/>
  <c r="Z1616" i="169"/>
  <c r="Y1616" i="169"/>
  <c r="X1616" i="169"/>
  <c r="W1616" i="169"/>
  <c r="X1081" i="169"/>
  <c r="W1081" i="169"/>
  <c r="U1081" i="169"/>
  <c r="T1081" i="169"/>
  <c r="AA1081" i="169"/>
  <c r="AC1081" i="169" s="1"/>
  <c r="Z1081" i="169"/>
  <c r="Y1081" i="169"/>
  <c r="AB1080" i="169"/>
  <c r="AB1401" i="169"/>
  <c r="E1401" i="169" s="1"/>
  <c r="C1401" i="169"/>
  <c r="AB866" i="169"/>
  <c r="E866" i="169" s="1"/>
  <c r="C1829" i="169"/>
  <c r="C1187" i="169"/>
  <c r="C1508" i="169"/>
  <c r="C1294" i="169"/>
  <c r="C1615" i="169"/>
  <c r="E1508" i="169"/>
  <c r="C1722" i="169"/>
  <c r="C866" i="169"/>
  <c r="E1187" i="169"/>
  <c r="C1937" i="169"/>
  <c r="C973" i="169"/>
  <c r="B1403" i="169"/>
  <c r="B1831" i="169"/>
  <c r="B1617" i="169"/>
  <c r="E1294" i="169"/>
  <c r="E1080" i="169"/>
  <c r="B1724" i="169"/>
  <c r="B1939" i="169"/>
  <c r="B1510" i="169"/>
  <c r="B1082" i="169"/>
  <c r="C1938" i="169"/>
  <c r="B1189" i="169"/>
  <c r="B1296" i="169"/>
  <c r="AC190" i="170"/>
  <c r="E189" i="170"/>
  <c r="X190" i="170"/>
  <c r="Y190" i="170"/>
  <c r="C189" i="170"/>
  <c r="T190" i="170"/>
  <c r="S190" i="170"/>
  <c r="B191" i="170"/>
  <c r="U1831" i="169" l="1"/>
  <c r="T1831" i="169"/>
  <c r="X1831" i="169"/>
  <c r="W1831" i="169"/>
  <c r="AA1831" i="169"/>
  <c r="AC1831" i="169" s="1"/>
  <c r="Z1831" i="169"/>
  <c r="Y1831" i="169"/>
  <c r="X1939" i="169"/>
  <c r="W1939" i="169"/>
  <c r="T1939" i="169"/>
  <c r="Z1939" i="169"/>
  <c r="Y1939" i="169"/>
  <c r="U1939" i="169"/>
  <c r="AA1939" i="169"/>
  <c r="AC1939" i="169" s="1"/>
  <c r="AB1938" i="169"/>
  <c r="Y1189" i="169"/>
  <c r="X1189" i="169"/>
  <c r="U1189" i="169"/>
  <c r="T1189" i="169"/>
  <c r="AA1189" i="169"/>
  <c r="AC1189" i="169" s="1"/>
  <c r="Z1189" i="169"/>
  <c r="W1189" i="169"/>
  <c r="AB1081" i="169"/>
  <c r="E1081" i="169" s="1"/>
  <c r="T1296" i="169"/>
  <c r="AA1296" i="169"/>
  <c r="AC1296" i="169" s="1"/>
  <c r="Z1296" i="169"/>
  <c r="Y1296" i="169"/>
  <c r="X1296" i="169"/>
  <c r="W1296" i="169"/>
  <c r="U1296" i="169"/>
  <c r="T1617" i="169"/>
  <c r="AA1617" i="169"/>
  <c r="AC1617" i="169" s="1"/>
  <c r="Z1617" i="169"/>
  <c r="Y1617" i="169"/>
  <c r="X1617" i="169"/>
  <c r="W1617" i="169"/>
  <c r="AB1617" i="169" s="1"/>
  <c r="U1617" i="169"/>
  <c r="AA1510" i="169"/>
  <c r="AC1510" i="169" s="1"/>
  <c r="Z1510" i="169"/>
  <c r="Y1510" i="169"/>
  <c r="X1510" i="169"/>
  <c r="W1510" i="169"/>
  <c r="U1510" i="169"/>
  <c r="T1510" i="169"/>
  <c r="C1510" i="169" s="1"/>
  <c r="X1403" i="169"/>
  <c r="W1403" i="169"/>
  <c r="AB1403" i="169" s="1"/>
  <c r="U1403" i="169"/>
  <c r="T1403" i="169"/>
  <c r="AA1403" i="169"/>
  <c r="AC1403" i="169" s="1"/>
  <c r="Z1403" i="169"/>
  <c r="Y1403" i="169"/>
  <c r="AB1616" i="169"/>
  <c r="E1616" i="169" s="1"/>
  <c r="AB1723" i="169"/>
  <c r="E1723" i="169" s="1"/>
  <c r="AA1724" i="169"/>
  <c r="AC1724" i="169" s="1"/>
  <c r="Z1724" i="169"/>
  <c r="Y1724" i="169"/>
  <c r="X1724" i="169"/>
  <c r="W1724" i="169"/>
  <c r="U1724" i="169"/>
  <c r="T1724" i="169"/>
  <c r="AB1509" i="169"/>
  <c r="X1082" i="169"/>
  <c r="W1082" i="169"/>
  <c r="AB1082" i="169" s="1"/>
  <c r="U1082" i="169"/>
  <c r="T1082" i="169"/>
  <c r="AA1082" i="169"/>
  <c r="AC1082" i="169" s="1"/>
  <c r="Z1082" i="169"/>
  <c r="Y1082" i="169"/>
  <c r="AB1402" i="169"/>
  <c r="AB1188" i="169"/>
  <c r="E1188" i="169" s="1"/>
  <c r="E974" i="169"/>
  <c r="C1188" i="169"/>
  <c r="C1402" i="169"/>
  <c r="C1616" i="169"/>
  <c r="E1509" i="169"/>
  <c r="E1830" i="169"/>
  <c r="E1402" i="169"/>
  <c r="C1081" i="169"/>
  <c r="E1295" i="169"/>
  <c r="B1190" i="169"/>
  <c r="C1509" i="169"/>
  <c r="C1723" i="169"/>
  <c r="C1295" i="169"/>
  <c r="C1830" i="169"/>
  <c r="B1618" i="169"/>
  <c r="E1938" i="169"/>
  <c r="B1832" i="169"/>
  <c r="B1725" i="169"/>
  <c r="B1297" i="169"/>
  <c r="B1404" i="169"/>
  <c r="B1940" i="169"/>
  <c r="B1511" i="169"/>
  <c r="AC191" i="170"/>
  <c r="E190" i="170"/>
  <c r="X191" i="170"/>
  <c r="Y191" i="170"/>
  <c r="C190" i="170"/>
  <c r="T191" i="170"/>
  <c r="S191" i="170"/>
  <c r="B192" i="170"/>
  <c r="AB1189" i="169" l="1"/>
  <c r="AB1296" i="169"/>
  <c r="T1832" i="169"/>
  <c r="AA1832" i="169"/>
  <c r="AC1832" i="169" s="1"/>
  <c r="Z1832" i="169"/>
  <c r="Y1832" i="169"/>
  <c r="X1832" i="169"/>
  <c r="W1832" i="169"/>
  <c r="AB1832" i="169" s="1"/>
  <c r="U1832" i="169"/>
  <c r="AB1831" i="169"/>
  <c r="X1940" i="169"/>
  <c r="W1940" i="169"/>
  <c r="U1940" i="169"/>
  <c r="T1940" i="169"/>
  <c r="Z1940" i="169"/>
  <c r="AA1940" i="169"/>
  <c r="AC1940" i="169" s="1"/>
  <c r="Y1940" i="169"/>
  <c r="AB1939" i="169"/>
  <c r="AA1511" i="169"/>
  <c r="AC1511" i="169" s="1"/>
  <c r="Z1511" i="169"/>
  <c r="Y1511" i="169"/>
  <c r="X1511" i="169"/>
  <c r="W1511" i="169"/>
  <c r="U1511" i="169"/>
  <c r="C1511" i="169" s="1"/>
  <c r="T1511" i="169"/>
  <c r="T1618" i="169"/>
  <c r="AA1618" i="169"/>
  <c r="AC1618" i="169" s="1"/>
  <c r="Z1618" i="169"/>
  <c r="Y1618" i="169"/>
  <c r="X1618" i="169"/>
  <c r="W1618" i="169"/>
  <c r="U1618" i="169"/>
  <c r="X1190" i="169"/>
  <c r="W1190" i="169"/>
  <c r="T1190" i="169"/>
  <c r="AA1190" i="169"/>
  <c r="AC1190" i="169" s="1"/>
  <c r="Z1190" i="169"/>
  <c r="Y1190" i="169"/>
  <c r="U1190" i="169"/>
  <c r="C1190" i="169" s="1"/>
  <c r="AB1724" i="169"/>
  <c r="E1724" i="169" s="1"/>
  <c r="AB1510" i="169"/>
  <c r="X1404" i="169"/>
  <c r="W1404" i="169"/>
  <c r="U1404" i="169"/>
  <c r="T1404" i="169"/>
  <c r="AA1404" i="169"/>
  <c r="AC1404" i="169" s="1"/>
  <c r="Z1404" i="169"/>
  <c r="Y1404" i="169"/>
  <c r="AA1297" i="169"/>
  <c r="AC1297" i="169" s="1"/>
  <c r="Z1297" i="169"/>
  <c r="Y1297" i="169"/>
  <c r="X1297" i="169"/>
  <c r="W1297" i="169"/>
  <c r="U1297" i="169"/>
  <c r="T1297" i="169"/>
  <c r="AA1725" i="169"/>
  <c r="AC1725" i="169" s="1"/>
  <c r="Z1725" i="169"/>
  <c r="Y1725" i="169"/>
  <c r="X1725" i="169"/>
  <c r="W1725" i="169"/>
  <c r="U1725" i="169"/>
  <c r="T1725" i="169"/>
  <c r="C1403" i="169"/>
  <c r="C1189" i="169"/>
  <c r="C1082" i="169"/>
  <c r="C1617" i="169"/>
  <c r="C1831" i="169"/>
  <c r="C1939" i="169"/>
  <c r="E1296" i="169"/>
  <c r="C1724" i="169"/>
  <c r="E1831" i="169"/>
  <c r="E1939" i="169"/>
  <c r="E1403" i="169"/>
  <c r="E1189" i="169"/>
  <c r="C1296" i="169"/>
  <c r="B1726" i="169"/>
  <c r="E1510" i="169"/>
  <c r="B1941" i="169"/>
  <c r="B1405" i="169"/>
  <c r="E1082" i="169"/>
  <c r="B1833" i="169"/>
  <c r="E1617" i="169"/>
  <c r="B1298" i="169"/>
  <c r="B1512" i="169"/>
  <c r="B1619" i="169"/>
  <c r="AC192" i="170"/>
  <c r="X192" i="170"/>
  <c r="Y192" i="170"/>
  <c r="E191" i="170"/>
  <c r="C191" i="170"/>
  <c r="T192" i="170"/>
  <c r="S192" i="170"/>
  <c r="B194" i="170"/>
  <c r="B193" i="170"/>
  <c r="AB1618" i="169" l="1"/>
  <c r="AB1511" i="169"/>
  <c r="W1941" i="169"/>
  <c r="U1941" i="169"/>
  <c r="T1941" i="169"/>
  <c r="Y1941" i="169"/>
  <c r="Z1941" i="169"/>
  <c r="X1941" i="169"/>
  <c r="AA1941" i="169"/>
  <c r="AC1941" i="169" s="1"/>
  <c r="AB1940" i="169"/>
  <c r="AA1833" i="169"/>
  <c r="AC1833" i="169" s="1"/>
  <c r="Z1833" i="169"/>
  <c r="T1833" i="169"/>
  <c r="Y1833" i="169"/>
  <c r="X1833" i="169"/>
  <c r="W1833" i="169"/>
  <c r="AB1833" i="169" s="1"/>
  <c r="U1833" i="169"/>
  <c r="AB1190" i="169"/>
  <c r="T1619" i="169"/>
  <c r="AA1619" i="169"/>
  <c r="AC1619" i="169" s="1"/>
  <c r="Z1619" i="169"/>
  <c r="Y1619" i="169"/>
  <c r="X1619" i="169"/>
  <c r="W1619" i="169"/>
  <c r="AB1619" i="169" s="1"/>
  <c r="U1619" i="169"/>
  <c r="AA1512" i="169"/>
  <c r="AC1512" i="169" s="1"/>
  <c r="Z1512" i="169"/>
  <c r="Y1512" i="169"/>
  <c r="X1512" i="169"/>
  <c r="W1512" i="169"/>
  <c r="AB1512" i="169" s="1"/>
  <c r="U1512" i="169"/>
  <c r="T1512" i="169"/>
  <c r="AA1298" i="169"/>
  <c r="AC1298" i="169" s="1"/>
  <c r="Z1298" i="169"/>
  <c r="Y1298" i="169"/>
  <c r="X1298" i="169"/>
  <c r="W1298" i="169"/>
  <c r="U1298" i="169"/>
  <c r="T1298" i="169"/>
  <c r="Z1726" i="169"/>
  <c r="Y1726" i="169"/>
  <c r="X1726" i="169"/>
  <c r="W1726" i="169"/>
  <c r="U1726" i="169"/>
  <c r="T1726" i="169"/>
  <c r="AA1726" i="169"/>
  <c r="AC1726" i="169" s="1"/>
  <c r="AB1297" i="169"/>
  <c r="E1297" i="169" s="1"/>
  <c r="W1405" i="169"/>
  <c r="U1405" i="169"/>
  <c r="T1405" i="169"/>
  <c r="AA1405" i="169"/>
  <c r="AC1405" i="169" s="1"/>
  <c r="Z1405" i="169"/>
  <c r="Y1405" i="169"/>
  <c r="X1405" i="169"/>
  <c r="AB1725" i="169"/>
  <c r="E1725" i="169" s="1"/>
  <c r="AB1404" i="169"/>
  <c r="E1404" i="169" s="1"/>
  <c r="E1190" i="169"/>
  <c r="C1618" i="169"/>
  <c r="C1725" i="169"/>
  <c r="C1404" i="169"/>
  <c r="E1511" i="169"/>
  <c r="C1940" i="169"/>
  <c r="C1832" i="169"/>
  <c r="E1618" i="169"/>
  <c r="C1297" i="169"/>
  <c r="B1834" i="169"/>
  <c r="B1942" i="169"/>
  <c r="E1832" i="169"/>
  <c r="B1727" i="169"/>
  <c r="E1940" i="169"/>
  <c r="B1620" i="169"/>
  <c r="B1406" i="169"/>
  <c r="B1513" i="169"/>
  <c r="C1726" i="169"/>
  <c r="AC193" i="170"/>
  <c r="T194" i="170"/>
  <c r="S194" i="170"/>
  <c r="AC194" i="170"/>
  <c r="Y194" i="170"/>
  <c r="X194" i="170"/>
  <c r="X193" i="170"/>
  <c r="Y193" i="170"/>
  <c r="E192" i="170"/>
  <c r="T193" i="170"/>
  <c r="S193" i="170"/>
  <c r="B195" i="170"/>
  <c r="C192" i="170"/>
  <c r="U1942" i="169" l="1"/>
  <c r="T1942" i="169"/>
  <c r="AA1942" i="169"/>
  <c r="AC1942" i="169" s="1"/>
  <c r="X1942" i="169"/>
  <c r="Y1942" i="169"/>
  <c r="W1942" i="169"/>
  <c r="Z1942" i="169"/>
  <c r="AA1834" i="169"/>
  <c r="AC1834" i="169" s="1"/>
  <c r="Z1834" i="169"/>
  <c r="Y1834" i="169"/>
  <c r="X1834" i="169"/>
  <c r="W1834" i="169"/>
  <c r="U1834" i="169"/>
  <c r="T1834" i="169"/>
  <c r="AB1941" i="169"/>
  <c r="E1941" i="169" s="1"/>
  <c r="Z1727" i="169"/>
  <c r="Y1727" i="169"/>
  <c r="X1727" i="169"/>
  <c r="W1727" i="169"/>
  <c r="U1727" i="169"/>
  <c r="T1727" i="169"/>
  <c r="AA1727" i="169"/>
  <c r="AC1727" i="169" s="1"/>
  <c r="AB1405" i="169"/>
  <c r="E1405" i="169" s="1"/>
  <c r="U1406" i="169"/>
  <c r="T1406" i="169"/>
  <c r="AA1406" i="169"/>
  <c r="AC1406" i="169" s="1"/>
  <c r="Z1406" i="169"/>
  <c r="Y1406" i="169"/>
  <c r="X1406" i="169"/>
  <c r="W1406" i="169"/>
  <c r="AB1406" i="169" s="1"/>
  <c r="AA1513" i="169"/>
  <c r="AC1513" i="169" s="1"/>
  <c r="Z1513" i="169"/>
  <c r="Y1513" i="169"/>
  <c r="X1513" i="169"/>
  <c r="W1513" i="169"/>
  <c r="U1513" i="169"/>
  <c r="T1513" i="169"/>
  <c r="AB1298" i="169"/>
  <c r="E1298" i="169" s="1"/>
  <c r="T1620" i="169"/>
  <c r="AA1620" i="169"/>
  <c r="AC1620" i="169" s="1"/>
  <c r="Z1620" i="169"/>
  <c r="Y1620" i="169"/>
  <c r="X1620" i="169"/>
  <c r="W1620" i="169"/>
  <c r="U1620" i="169"/>
  <c r="AB1726" i="169"/>
  <c r="E1726" i="169" s="1"/>
  <c r="C1298" i="169"/>
  <c r="C1833" i="169"/>
  <c r="C1405" i="169"/>
  <c r="C1619" i="169"/>
  <c r="C1512" i="169"/>
  <c r="E1619" i="169"/>
  <c r="E1833" i="169"/>
  <c r="B1514" i="169"/>
  <c r="E1512" i="169"/>
  <c r="C1941" i="169"/>
  <c r="B1943" i="169"/>
  <c r="B1728" i="169"/>
  <c r="B1621" i="169"/>
  <c r="B1835" i="169"/>
  <c r="C194" i="170"/>
  <c r="Y195" i="170"/>
  <c r="X195" i="170"/>
  <c r="AC195" i="170"/>
  <c r="T195" i="170"/>
  <c r="S195" i="170"/>
  <c r="E194" i="170"/>
  <c r="E193" i="170"/>
  <c r="C193" i="170"/>
  <c r="B196" i="170"/>
  <c r="AB1942" i="169" l="1"/>
  <c r="AB1834" i="169"/>
  <c r="AB1727" i="169"/>
  <c r="Z1835" i="169"/>
  <c r="Y1835" i="169"/>
  <c r="X1835" i="169"/>
  <c r="T1835" i="169"/>
  <c r="W1835" i="169"/>
  <c r="AB1835" i="169" s="1"/>
  <c r="U1835" i="169"/>
  <c r="AA1835" i="169"/>
  <c r="AC1835" i="169" s="1"/>
  <c r="AB1513" i="169"/>
  <c r="T1943" i="169"/>
  <c r="AA1943" i="169"/>
  <c r="AC1943" i="169" s="1"/>
  <c r="Z1943" i="169"/>
  <c r="W1943" i="169"/>
  <c r="AB1943" i="169" s="1"/>
  <c r="U1943" i="169"/>
  <c r="Y1943" i="169"/>
  <c r="X1943" i="169"/>
  <c r="T1621" i="169"/>
  <c r="AA1621" i="169"/>
  <c r="AC1621" i="169" s="1"/>
  <c r="Z1621" i="169"/>
  <c r="Y1621" i="169"/>
  <c r="X1621" i="169"/>
  <c r="W1621" i="169"/>
  <c r="AB1621" i="169" s="1"/>
  <c r="U1621" i="169"/>
  <c r="Z1728" i="169"/>
  <c r="Y1728" i="169"/>
  <c r="X1728" i="169"/>
  <c r="W1728" i="169"/>
  <c r="U1728" i="169"/>
  <c r="T1728" i="169"/>
  <c r="AA1728" i="169"/>
  <c r="AC1728" i="169" s="1"/>
  <c r="AB1620" i="169"/>
  <c r="E1620" i="169" s="1"/>
  <c r="AA1514" i="169"/>
  <c r="AC1514" i="169" s="1"/>
  <c r="Z1514" i="169"/>
  <c r="Y1514" i="169"/>
  <c r="X1514" i="169"/>
  <c r="W1514" i="169"/>
  <c r="U1514" i="169"/>
  <c r="T1514" i="169"/>
  <c r="C1514" i="169" s="1"/>
  <c r="C1727" i="169"/>
  <c r="C1620" i="169"/>
  <c r="C1513" i="169"/>
  <c r="E1513" i="169"/>
  <c r="C1406" i="169"/>
  <c r="C1834" i="169"/>
  <c r="E1942" i="169"/>
  <c r="C1942" i="169"/>
  <c r="E1727" i="169"/>
  <c r="E1834" i="169"/>
  <c r="B1729" i="169"/>
  <c r="B1836" i="169"/>
  <c r="B1622" i="169"/>
  <c r="E1406" i="169"/>
  <c r="B1944" i="169"/>
  <c r="C195" i="170"/>
  <c r="T196" i="170"/>
  <c r="S196" i="170"/>
  <c r="AC196" i="170"/>
  <c r="Y196" i="170"/>
  <c r="X196" i="170"/>
  <c r="E195" i="170"/>
  <c r="B197" i="170"/>
  <c r="Z1836" i="169" l="1"/>
  <c r="Y1836" i="169"/>
  <c r="X1836" i="169"/>
  <c r="T1836" i="169"/>
  <c r="W1836" i="169"/>
  <c r="AB1836" i="169" s="1"/>
  <c r="U1836" i="169"/>
  <c r="AA1836" i="169"/>
  <c r="AC1836" i="169" s="1"/>
  <c r="AA1944" i="169"/>
  <c r="AC1944" i="169" s="1"/>
  <c r="Z1944" i="169"/>
  <c r="Y1944" i="169"/>
  <c r="U1944" i="169"/>
  <c r="T1944" i="169"/>
  <c r="X1944" i="169"/>
  <c r="W1944" i="169"/>
  <c r="AB1944" i="169" s="1"/>
  <c r="C1621" i="169"/>
  <c r="T1622" i="169"/>
  <c r="AA1622" i="169"/>
  <c r="AC1622" i="169" s="1"/>
  <c r="Z1622" i="169"/>
  <c r="Y1622" i="169"/>
  <c r="X1622" i="169"/>
  <c r="W1622" i="169"/>
  <c r="AB1622" i="169" s="1"/>
  <c r="U1622" i="169"/>
  <c r="AB1514" i="169"/>
  <c r="E1514" i="169" s="1"/>
  <c r="Z1729" i="169"/>
  <c r="Y1729" i="169"/>
  <c r="X1729" i="169"/>
  <c r="W1729" i="169"/>
  <c r="U1729" i="169"/>
  <c r="T1729" i="169"/>
  <c r="AA1729" i="169"/>
  <c r="AC1729" i="169" s="1"/>
  <c r="AB1728" i="169"/>
  <c r="E1728" i="169" s="1"/>
  <c r="C1835" i="169"/>
  <c r="C1943" i="169"/>
  <c r="E1835" i="169"/>
  <c r="E1943" i="169"/>
  <c r="E1621" i="169"/>
  <c r="C1728" i="169"/>
  <c r="B1837" i="169"/>
  <c r="B1730" i="169"/>
  <c r="B1945" i="169"/>
  <c r="C196" i="170"/>
  <c r="E196" i="170"/>
  <c r="Y197" i="170"/>
  <c r="T197" i="170"/>
  <c r="S197" i="170"/>
  <c r="AC197" i="170"/>
  <c r="X197" i="170"/>
  <c r="B198" i="170"/>
  <c r="Z1837" i="169" l="1"/>
  <c r="Y1837" i="169"/>
  <c r="X1837" i="169"/>
  <c r="T1837" i="169"/>
  <c r="W1837" i="169"/>
  <c r="AB1837" i="169" s="1"/>
  <c r="U1837" i="169"/>
  <c r="AA1837" i="169"/>
  <c r="AC1837" i="169" s="1"/>
  <c r="AB1729" i="169"/>
  <c r="E1729" i="169" s="1"/>
  <c r="AA1945" i="169"/>
  <c r="AC1945" i="169" s="1"/>
  <c r="Z1945" i="169"/>
  <c r="Y1945" i="169"/>
  <c r="U1945" i="169"/>
  <c r="W1945" i="169"/>
  <c r="AB1945" i="169" s="1"/>
  <c r="X1945" i="169"/>
  <c r="T1945" i="169"/>
  <c r="Z1730" i="169"/>
  <c r="Y1730" i="169"/>
  <c r="X1730" i="169"/>
  <c r="W1730" i="169"/>
  <c r="U1730" i="169"/>
  <c r="T1730" i="169"/>
  <c r="AA1730" i="169"/>
  <c r="AC1730" i="169" s="1"/>
  <c r="B1838" i="169"/>
  <c r="E1622" i="169"/>
  <c r="C1729" i="169"/>
  <c r="C1836" i="169"/>
  <c r="C1622" i="169"/>
  <c r="C1944" i="169"/>
  <c r="E1836" i="169"/>
  <c r="B1946" i="169"/>
  <c r="E1944" i="169"/>
  <c r="C197" i="170"/>
  <c r="E197" i="170"/>
  <c r="AC198" i="170"/>
  <c r="S198" i="170"/>
  <c r="Y198" i="170"/>
  <c r="T198" i="170"/>
  <c r="X198" i="170"/>
  <c r="B199" i="170"/>
  <c r="AA1946" i="169" l="1"/>
  <c r="AC1946" i="169" s="1"/>
  <c r="Z1946" i="169"/>
  <c r="Y1946" i="169"/>
  <c r="U1946" i="169"/>
  <c r="X1946" i="169"/>
  <c r="T1946" i="169"/>
  <c r="W1946" i="169"/>
  <c r="AB1946" i="169" s="1"/>
  <c r="Z1838" i="169"/>
  <c r="Y1838" i="169"/>
  <c r="X1838" i="169"/>
  <c r="T1838" i="169"/>
  <c r="W1838" i="169"/>
  <c r="U1838" i="169"/>
  <c r="AA1838" i="169"/>
  <c r="AC1838" i="169" s="1"/>
  <c r="AB1730" i="169"/>
  <c r="E1730" i="169" s="1"/>
  <c r="C1945" i="169"/>
  <c r="C1730" i="169"/>
  <c r="E1945" i="169"/>
  <c r="E1837" i="169"/>
  <c r="C1837" i="169"/>
  <c r="E198" i="170"/>
  <c r="T199" i="170"/>
  <c r="S199" i="170"/>
  <c r="AC199" i="170"/>
  <c r="X199" i="170"/>
  <c r="Y199" i="170"/>
  <c r="C198" i="170"/>
  <c r="B200" i="170"/>
  <c r="AB1838" i="169" l="1"/>
  <c r="C1838" i="169"/>
  <c r="E1838" i="169"/>
  <c r="C1946" i="169"/>
  <c r="E1946" i="169"/>
  <c r="C199" i="170"/>
  <c r="E199" i="170"/>
  <c r="AC200" i="170"/>
  <c r="Y200" i="170"/>
  <c r="X200" i="170"/>
  <c r="T200" i="170"/>
  <c r="S200" i="170"/>
  <c r="B201" i="170"/>
  <c r="C200" i="170" l="1"/>
  <c r="E200" i="170"/>
  <c r="T201" i="170"/>
  <c r="S201" i="170"/>
  <c r="C201" i="170" s="1"/>
  <c r="Y201" i="170"/>
  <c r="AC201" i="170"/>
  <c r="X201" i="170"/>
  <c r="B202" i="170"/>
  <c r="E201" i="170" l="1"/>
  <c r="S202" i="170"/>
  <c r="AC202" i="170"/>
  <c r="X202" i="170"/>
  <c r="T202" i="170"/>
  <c r="Y202" i="170"/>
  <c r="B203" i="170"/>
  <c r="C202" i="170" l="1"/>
  <c r="T203" i="170"/>
  <c r="X203" i="170"/>
  <c r="S203" i="170"/>
  <c r="AC203" i="170"/>
  <c r="Y203" i="170"/>
  <c r="E202" i="170"/>
  <c r="B204" i="170"/>
  <c r="C203" i="170" l="1"/>
  <c r="AC204" i="170"/>
  <c r="T204" i="170"/>
  <c r="S204" i="170"/>
  <c r="Y204" i="170"/>
  <c r="X204" i="170"/>
  <c r="E203" i="170"/>
  <c r="B205" i="170"/>
  <c r="T205" i="170" l="1"/>
  <c r="S205" i="170"/>
  <c r="AC205" i="170"/>
  <c r="X205" i="170"/>
  <c r="Y205" i="170"/>
  <c r="E204" i="170"/>
  <c r="C204" i="170"/>
  <c r="B206" i="170"/>
  <c r="C205" i="170" l="1"/>
  <c r="E205" i="170"/>
  <c r="Y206" i="170"/>
  <c r="X206" i="170"/>
  <c r="T206" i="170"/>
  <c r="S206" i="170"/>
  <c r="AC206" i="170"/>
  <c r="B207" i="170"/>
  <c r="C206" i="170" l="1"/>
  <c r="E206" i="170"/>
  <c r="T207" i="170"/>
  <c r="S207" i="170"/>
  <c r="AC207" i="170"/>
  <c r="Y207" i="170"/>
  <c r="X207" i="170"/>
  <c r="B208" i="170"/>
  <c r="C207" i="170" l="1"/>
  <c r="E207" i="170"/>
  <c r="Y208" i="170"/>
  <c r="AC208" i="170"/>
  <c r="T208" i="170"/>
  <c r="S208" i="170"/>
  <c r="X208" i="170"/>
  <c r="B209" i="170"/>
  <c r="C208" i="170" l="1"/>
  <c r="E208" i="170"/>
  <c r="S209" i="170"/>
  <c r="X209" i="170"/>
  <c r="AC209" i="170"/>
  <c r="T209" i="170"/>
  <c r="Y209" i="170"/>
  <c r="B210" i="170"/>
  <c r="T210" i="170" l="1"/>
  <c r="S210" i="170"/>
  <c r="AC210" i="170"/>
  <c r="Y210" i="170"/>
  <c r="X210" i="170"/>
  <c r="E209" i="170"/>
  <c r="C209" i="170"/>
  <c r="B211" i="170"/>
  <c r="E210" i="170" l="1"/>
  <c r="T211" i="170"/>
  <c r="AC211" i="170"/>
  <c r="S211" i="170"/>
  <c r="X211" i="170"/>
  <c r="Y211" i="170"/>
  <c r="C210" i="170"/>
  <c r="B212" i="170"/>
  <c r="E211" i="170" l="1"/>
  <c r="Y212" i="170"/>
  <c r="T212" i="170"/>
  <c r="S212" i="170"/>
  <c r="AC212" i="170"/>
  <c r="X212" i="170"/>
  <c r="C211" i="170"/>
  <c r="B213" i="170"/>
  <c r="C212" i="170" l="1"/>
  <c r="E212" i="170"/>
  <c r="T213" i="170"/>
  <c r="AC213" i="170"/>
  <c r="S213" i="170"/>
  <c r="Y213" i="170"/>
  <c r="X213" i="170"/>
  <c r="B214" i="170"/>
  <c r="C213" i="170" l="1"/>
  <c r="E213" i="170"/>
  <c r="X214" i="170"/>
  <c r="T214" i="170"/>
  <c r="S214" i="170"/>
  <c r="Y214" i="170"/>
  <c r="AC214" i="170"/>
  <c r="B215" i="170"/>
  <c r="E214" i="170" l="1"/>
  <c r="C214" i="170"/>
  <c r="S215" i="170"/>
  <c r="AC215" i="170"/>
  <c r="T215" i="170"/>
  <c r="X215" i="170"/>
  <c r="Y215" i="170"/>
  <c r="B216" i="170"/>
  <c r="C215" i="170" l="1"/>
  <c r="T216" i="170"/>
  <c r="S216" i="170"/>
  <c r="AC216" i="170"/>
  <c r="Y216" i="170"/>
  <c r="X216" i="170"/>
  <c r="E215" i="170"/>
  <c r="B217" i="170"/>
  <c r="C216" i="170" l="1"/>
  <c r="E216" i="170"/>
  <c r="T217" i="170"/>
  <c r="S217" i="170"/>
  <c r="AC217" i="170"/>
  <c r="Y217" i="170"/>
  <c r="X217" i="170"/>
  <c r="B218" i="170"/>
  <c r="C217" i="170" l="1"/>
  <c r="E217" i="170"/>
  <c r="T218" i="170"/>
  <c r="S218" i="170"/>
  <c r="AC218" i="170"/>
  <c r="Y218" i="170"/>
  <c r="X218" i="170"/>
  <c r="B219" i="170"/>
  <c r="C218" i="170" l="1"/>
  <c r="S219" i="170"/>
  <c r="AC219" i="170"/>
  <c r="T219" i="170"/>
  <c r="X219" i="170"/>
  <c r="Y219" i="170"/>
  <c r="E218" i="170"/>
  <c r="B220" i="170"/>
  <c r="C219" i="170" l="1"/>
  <c r="E219" i="170"/>
  <c r="Y220" i="170"/>
  <c r="X220" i="170"/>
  <c r="T220" i="170"/>
  <c r="S220" i="170"/>
  <c r="AC220" i="170"/>
  <c r="B221" i="170"/>
  <c r="C220" i="170" l="1"/>
  <c r="E220" i="170"/>
  <c r="T221" i="170"/>
  <c r="S221" i="170"/>
  <c r="AC221" i="170"/>
  <c r="X221" i="170"/>
  <c r="Y221" i="170"/>
  <c r="B222" i="170"/>
  <c r="C221" i="170" l="1"/>
  <c r="Y222" i="170"/>
  <c r="X222" i="170"/>
  <c r="T222" i="170"/>
  <c r="S222" i="170"/>
  <c r="AC222" i="170"/>
  <c r="E221" i="170"/>
  <c r="B223" i="170"/>
  <c r="E222" i="170" l="1"/>
  <c r="C222" i="170"/>
  <c r="S223" i="170"/>
  <c r="AC223" i="170"/>
  <c r="T223" i="170"/>
  <c r="Y223" i="170"/>
  <c r="X223" i="170"/>
  <c r="B224" i="170"/>
  <c r="C223" i="170" l="1"/>
  <c r="E223" i="170"/>
  <c r="T224" i="170"/>
  <c r="S224" i="170"/>
  <c r="AC224" i="170"/>
  <c r="Y224" i="170"/>
  <c r="X224" i="170"/>
  <c r="B225" i="170"/>
  <c r="C224" i="170" l="1"/>
  <c r="E224" i="170"/>
  <c r="AC225" i="170"/>
  <c r="T225" i="170"/>
  <c r="S225" i="170"/>
  <c r="Y225" i="170"/>
  <c r="X225" i="170"/>
  <c r="B226" i="170"/>
  <c r="C225" i="170" l="1"/>
  <c r="X226" i="170"/>
  <c r="T226" i="170"/>
  <c r="S226" i="170"/>
  <c r="AC226" i="170"/>
  <c r="Y226" i="170"/>
  <c r="E225" i="170"/>
  <c r="B227" i="170"/>
  <c r="E226" i="170" l="1"/>
  <c r="C226" i="170"/>
  <c r="S227" i="170"/>
  <c r="AC227" i="170"/>
  <c r="T227" i="170"/>
  <c r="X227" i="170"/>
  <c r="Y227" i="170"/>
  <c r="B228" i="170"/>
  <c r="E227" i="170" l="1"/>
  <c r="X228" i="170"/>
  <c r="T228" i="170"/>
  <c r="S228" i="170"/>
  <c r="AC228" i="170"/>
  <c r="Y228" i="170"/>
  <c r="C227" i="170"/>
  <c r="B229" i="170"/>
  <c r="C228" i="170" l="1"/>
  <c r="E228" i="170"/>
  <c r="S229" i="170"/>
  <c r="AC229" i="170"/>
  <c r="Y229" i="170"/>
  <c r="X229" i="170"/>
  <c r="T229" i="170"/>
  <c r="B230" i="170"/>
  <c r="E229" i="170" l="1"/>
  <c r="C229" i="170"/>
  <c r="Y230" i="170"/>
  <c r="T230" i="170"/>
  <c r="S230" i="170"/>
  <c r="AC230" i="170"/>
  <c r="X230" i="170"/>
  <c r="B231" i="170"/>
  <c r="C230" i="170" l="1"/>
  <c r="E230" i="170"/>
  <c r="T231" i="170"/>
  <c r="S231" i="170"/>
  <c r="AC231" i="170"/>
  <c r="Y231" i="170"/>
  <c r="X231" i="170"/>
  <c r="B232" i="170"/>
  <c r="C231" i="170" l="1"/>
  <c r="Y232" i="170"/>
  <c r="X232" i="170"/>
  <c r="T232" i="170"/>
  <c r="S232" i="170"/>
  <c r="AC232" i="170"/>
  <c r="E231" i="170"/>
  <c r="B233" i="170"/>
  <c r="C232" i="170" l="1"/>
  <c r="E232" i="170"/>
  <c r="T233" i="170"/>
  <c r="S233" i="170"/>
  <c r="AC233" i="170"/>
  <c r="Y233" i="170"/>
  <c r="X233" i="170"/>
  <c r="B234" i="170"/>
  <c r="C233" i="170" l="1"/>
  <c r="E233" i="170"/>
  <c r="Y234" i="170"/>
  <c r="T234" i="170"/>
  <c r="S234" i="170"/>
  <c r="AC234" i="170"/>
  <c r="X234" i="170"/>
  <c r="B235" i="170"/>
  <c r="C234" i="170" l="1"/>
  <c r="T235" i="170"/>
  <c r="S235" i="170"/>
  <c r="AC235" i="170"/>
  <c r="Y235" i="170"/>
  <c r="X235" i="170"/>
  <c r="E234" i="170"/>
  <c r="B236" i="170"/>
  <c r="Z96" i="171" a="1"/>
  <c r="Z35" i="171" a="1"/>
  <c r="Z35" i="171" l="1"/>
  <c r="E35" i="171" s="1"/>
  <c r="Z96" i="171"/>
  <c r="E96" i="171" s="1"/>
  <c r="C235" i="170"/>
  <c r="E235" i="170"/>
  <c r="T236" i="170"/>
  <c r="S236" i="170"/>
  <c r="AC236" i="170"/>
  <c r="Y236" i="170"/>
  <c r="X236" i="170"/>
  <c r="B237" i="170"/>
  <c r="Z36" i="171" a="1"/>
  <c r="Z36" i="171" l="1"/>
  <c r="E36" i="171" s="1"/>
  <c r="C236" i="170"/>
  <c r="E236" i="170"/>
  <c r="S237" i="170"/>
  <c r="AC237" i="170"/>
  <c r="T237" i="170"/>
  <c r="Y237" i="170"/>
  <c r="X237" i="170"/>
  <c r="B238" i="170"/>
  <c r="Z37" i="171" a="1"/>
  <c r="Z37" i="171" l="1"/>
  <c r="E37" i="171" s="1"/>
  <c r="E237" i="170"/>
  <c r="C237" i="170"/>
  <c r="Y238" i="170"/>
  <c r="X238" i="170"/>
  <c r="T238" i="170"/>
  <c r="S238" i="170"/>
  <c r="AC238" i="170"/>
  <c r="B239" i="170"/>
  <c r="Z34" i="162" a="1"/>
  <c r="Z34" i="162" l="1"/>
  <c r="E34" i="162" s="1"/>
  <c r="C238" i="170"/>
  <c r="E238" i="170"/>
  <c r="T239" i="170"/>
  <c r="S239" i="170"/>
  <c r="AC239" i="170"/>
  <c r="Y239" i="170"/>
  <c r="X239" i="170"/>
  <c r="B240" i="170"/>
  <c r="Z35" i="162" a="1"/>
  <c r="Z96" i="162" a="1"/>
  <c r="Z96" i="162" l="1"/>
  <c r="E96" i="162" s="1"/>
  <c r="Z35" i="162"/>
  <c r="E35" i="162" s="1"/>
  <c r="C239" i="170"/>
  <c r="E239" i="170"/>
  <c r="Y240" i="170"/>
  <c r="T240" i="170"/>
  <c r="S240" i="170"/>
  <c r="AC240" i="170"/>
  <c r="X240" i="170"/>
  <c r="B241" i="170"/>
  <c r="Z36" i="162" a="1"/>
  <c r="Z36" i="162" l="1"/>
  <c r="E36" i="162" s="1"/>
  <c r="E240" i="170"/>
  <c r="C240" i="170"/>
  <c r="S241" i="170"/>
  <c r="AC241" i="170"/>
  <c r="T241" i="170"/>
  <c r="X241" i="170"/>
  <c r="Y241" i="170"/>
  <c r="B242" i="170"/>
  <c r="Z38" i="171" a="1"/>
  <c r="Z38" i="171" l="1"/>
  <c r="E38" i="171" s="1"/>
  <c r="X242" i="170"/>
  <c r="T242" i="170"/>
  <c r="S242" i="170"/>
  <c r="AC242" i="170"/>
  <c r="Y242" i="170"/>
  <c r="E241" i="170"/>
  <c r="C241" i="170"/>
  <c r="B243" i="170"/>
  <c r="Z50" i="171" a="1"/>
  <c r="Z100" i="171" a="1"/>
  <c r="Z100" i="171" l="1"/>
  <c r="E100" i="171" s="1"/>
  <c r="Z50" i="171"/>
  <c r="E50" i="171" s="1"/>
  <c r="C242" i="170"/>
  <c r="E242" i="170"/>
  <c r="S243" i="170"/>
  <c r="T243" i="170"/>
  <c r="AC243" i="170"/>
  <c r="X243" i="170"/>
  <c r="Y243" i="170"/>
  <c r="B244" i="170"/>
  <c r="Z51" i="171" a="1"/>
  <c r="Z51" i="171" l="1"/>
  <c r="E51" i="171" s="1"/>
  <c r="S244" i="170"/>
  <c r="T244" i="170"/>
  <c r="AC244" i="170"/>
  <c r="Y244" i="170"/>
  <c r="X244" i="170"/>
  <c r="E243" i="170"/>
  <c r="C243" i="170"/>
  <c r="B245" i="170"/>
  <c r="Z52" i="171" a="1"/>
  <c r="Z52" i="171" l="1"/>
  <c r="E52" i="171" s="1"/>
  <c r="Y245" i="170"/>
  <c r="S245" i="170"/>
  <c r="AC245" i="170"/>
  <c r="X245" i="170"/>
  <c r="T245" i="170"/>
  <c r="E244" i="170"/>
  <c r="C244" i="170"/>
  <c r="B246" i="170"/>
  <c r="Z46" i="162" a="1"/>
  <c r="Z46" i="162" l="1"/>
  <c r="E46" i="162" s="1"/>
  <c r="T246" i="170"/>
  <c r="AC246" i="170"/>
  <c r="S246" i="170"/>
  <c r="X246" i="170"/>
  <c r="Y246" i="170"/>
  <c r="C245" i="170"/>
  <c r="E245" i="170"/>
  <c r="B247" i="170"/>
  <c r="Z47" i="162" a="1"/>
  <c r="Z100" i="162" a="1"/>
  <c r="Z100" i="162" l="1"/>
  <c r="E100" i="162" s="1"/>
  <c r="Z47" i="162"/>
  <c r="E47" i="162" s="1"/>
  <c r="C246" i="170"/>
  <c r="E246" i="170"/>
  <c r="S247" i="170"/>
  <c r="T247" i="170"/>
  <c r="AC247" i="170"/>
  <c r="Y247" i="170"/>
  <c r="X247" i="170"/>
  <c r="B248" i="170"/>
  <c r="Z48" i="162" a="1"/>
  <c r="Z48" i="162" l="1"/>
  <c r="E48" i="162" s="1"/>
  <c r="T248" i="170"/>
  <c r="S248" i="170"/>
  <c r="AC248" i="170"/>
  <c r="X248" i="170"/>
  <c r="Y248" i="170"/>
  <c r="C247" i="170"/>
  <c r="E247" i="170"/>
  <c r="B249" i="170"/>
  <c r="W249" i="170" l="1"/>
  <c r="Z249" i="170"/>
  <c r="C248" i="170"/>
  <c r="E248" i="170"/>
  <c r="X249" i="170"/>
  <c r="T249" i="170"/>
  <c r="AC249" i="170"/>
  <c r="Y249" i="170"/>
  <c r="S249" i="170"/>
  <c r="C249" i="170" l="1"/>
  <c r="E249" i="170"/>
  <c r="C4" i="64" l="1"/>
  <c r="B4" i="64" s="1"/>
  <c r="A2" i="64"/>
  <c r="C18" i="64" s="1"/>
  <c r="C19" i="64" s="1"/>
  <c r="C22" i="64" s="1"/>
  <c r="C120" i="169" l="1"/>
  <c r="E112" i="169" l="1"/>
  <c r="E121" i="169"/>
  <c r="E120" i="169"/>
  <c r="C113" i="169" l="1"/>
  <c r="C128" i="169"/>
  <c r="E113" i="169"/>
  <c r="E128" i="169"/>
  <c r="C112" i="169" l="1"/>
  <c r="C114" i="169" l="1"/>
  <c r="E114" i="169"/>
  <c r="E122" i="169"/>
  <c r="C124" i="169"/>
  <c r="C121" i="169"/>
  <c r="C116" i="169" l="1"/>
  <c r="E116" i="169"/>
  <c r="E124" i="169"/>
  <c r="C125" i="169" l="1"/>
  <c r="C122" i="169"/>
  <c r="C117" i="169" l="1"/>
  <c r="E125" i="169"/>
  <c r="E117" i="169"/>
  <c r="C118" i="169"/>
  <c r="C126" i="169"/>
  <c r="E126" i="169" l="1"/>
  <c r="E118" i="169"/>
  <c r="C146" i="169"/>
  <c r="C152" i="169"/>
  <c r="C162" i="169"/>
  <c r="C127" i="169"/>
  <c r="C119" i="169"/>
  <c r="C133" i="169"/>
  <c r="C136" i="169" l="1"/>
  <c r="C148" i="169"/>
  <c r="C130" i="169"/>
  <c r="E146" i="169"/>
  <c r="C156" i="169"/>
  <c r="C159" i="169"/>
  <c r="E130" i="169"/>
  <c r="E127" i="169"/>
  <c r="E133" i="169"/>
  <c r="E159" i="169"/>
  <c r="E119" i="169"/>
  <c r="E148" i="169"/>
  <c r="E162" i="169"/>
  <c r="E156" i="169"/>
  <c r="E136" i="169"/>
  <c r="E152" i="169"/>
  <c r="C129" i="169"/>
  <c r="C131" i="169"/>
  <c r="C132" i="169"/>
  <c r="C145" i="169"/>
  <c r="C149" i="169"/>
  <c r="C153" i="169"/>
  <c r="C157" i="169"/>
  <c r="C160" i="169"/>
  <c r="C161" i="169"/>
  <c r="C164" i="169"/>
  <c r="C135" i="169"/>
  <c r="C138" i="169" l="1"/>
  <c r="C165" i="169"/>
  <c r="C154" i="169"/>
  <c r="E145" i="169"/>
  <c r="E129" i="169"/>
  <c r="E161" i="169"/>
  <c r="C144" i="169"/>
  <c r="E151" i="169"/>
  <c r="E165" i="169"/>
  <c r="C151" i="169"/>
  <c r="C137" i="169"/>
  <c r="E131" i="169"/>
  <c r="E132" i="169"/>
  <c r="E137" i="169"/>
  <c r="E135" i="169"/>
  <c r="E157" i="169"/>
  <c r="E154" i="169"/>
  <c r="E149" i="169"/>
  <c r="E160" i="169"/>
  <c r="E164" i="169"/>
  <c r="E153" i="169"/>
  <c r="E144" i="169"/>
  <c r="E138" i="169"/>
  <c r="C147" i="169"/>
  <c r="C155" i="169"/>
  <c r="C139" i="169"/>
  <c r="C150" i="169"/>
  <c r="C163" i="169" l="1"/>
  <c r="E139" i="169"/>
  <c r="C166" i="169"/>
  <c r="E134" i="169"/>
  <c r="E166" i="169"/>
  <c r="C134" i="169"/>
  <c r="C158" i="169"/>
  <c r="E163" i="169"/>
  <c r="E147" i="169"/>
  <c r="E155" i="169"/>
  <c r="E150" i="169"/>
  <c r="E158" i="169"/>
  <c r="C115" i="169"/>
  <c r="C123" i="169"/>
  <c r="C140" i="169" l="1"/>
  <c r="E115" i="169"/>
  <c r="E123" i="169"/>
  <c r="E140" i="169"/>
  <c r="C141" i="169"/>
  <c r="E141" i="169" l="1"/>
  <c r="C142" i="169"/>
  <c r="E142" i="169" l="1"/>
  <c r="C143" i="169"/>
  <c r="E143" i="169" l="1"/>
  <c r="C192" i="169"/>
  <c r="C216" i="169"/>
  <c r="C185" i="169"/>
  <c r="E185" i="169" l="1"/>
  <c r="E176" i="169"/>
  <c r="C176" i="169"/>
  <c r="E216" i="169"/>
  <c r="E192" i="169"/>
  <c r="E208" i="169"/>
  <c r="C184" i="169"/>
  <c r="C200" i="169"/>
  <c r="C177" i="169"/>
  <c r="C209" i="169"/>
  <c r="C201" i="169" l="1"/>
  <c r="C217" i="169"/>
  <c r="E193" i="169"/>
  <c r="E217" i="169"/>
  <c r="E200" i="169"/>
  <c r="E177" i="169"/>
  <c r="E209" i="169"/>
  <c r="E201" i="169"/>
  <c r="E169" i="169"/>
  <c r="E168" i="169"/>
  <c r="E184" i="169"/>
  <c r="C210" i="169"/>
  <c r="C186" i="169" l="1"/>
  <c r="E210" i="169"/>
  <c r="E218" i="169"/>
  <c r="E186" i="169"/>
  <c r="C202" i="169"/>
  <c r="C178" i="169"/>
  <c r="C168" i="169"/>
  <c r="C170" i="169" l="1"/>
  <c r="C194" i="169"/>
  <c r="E202" i="169"/>
  <c r="E194" i="169"/>
  <c r="E170" i="169"/>
  <c r="E178" i="169"/>
  <c r="C208" i="169"/>
  <c r="C180" i="169" l="1"/>
  <c r="C188" i="169"/>
  <c r="C204" i="169"/>
  <c r="C212" i="169"/>
  <c r="C172" i="169" l="1"/>
  <c r="E204" i="169"/>
  <c r="E196" i="169"/>
  <c r="C196" i="169"/>
  <c r="E188" i="169"/>
  <c r="E180" i="169"/>
  <c r="E212" i="169"/>
  <c r="E172" i="169"/>
  <c r="C169" i="169"/>
  <c r="C193" i="169" l="1"/>
  <c r="C213" i="169" l="1"/>
  <c r="C189" i="169"/>
  <c r="C197" i="169"/>
  <c r="C218" i="169"/>
  <c r="C205" i="169" l="1"/>
  <c r="C173" i="169"/>
  <c r="E189" i="169"/>
  <c r="C181" i="169"/>
  <c r="E181" i="169"/>
  <c r="E213" i="169"/>
  <c r="E205" i="169"/>
  <c r="E173" i="169"/>
  <c r="E197" i="169"/>
  <c r="C214" i="169"/>
  <c r="C174" i="169"/>
  <c r="C198" i="169"/>
  <c r="C182" i="169" l="1"/>
  <c r="C206" i="169"/>
  <c r="E206" i="169"/>
  <c r="C190" i="169"/>
  <c r="E182" i="169"/>
  <c r="E190" i="169"/>
  <c r="E198" i="169"/>
  <c r="E214" i="169"/>
  <c r="E174" i="169"/>
  <c r="C195" i="169" l="1"/>
  <c r="E195" i="169" l="1"/>
  <c r="C167" i="169"/>
  <c r="C199" i="169"/>
  <c r="C215" i="169"/>
  <c r="C183" i="169" l="1"/>
  <c r="C191" i="169"/>
  <c r="C207" i="169"/>
  <c r="E199" i="169"/>
  <c r="E191" i="169"/>
  <c r="E207" i="169"/>
  <c r="E167" i="169"/>
  <c r="E183" i="169"/>
  <c r="E215" i="169"/>
  <c r="C211" i="169"/>
  <c r="C175" i="169"/>
  <c r="C203" i="169" l="1"/>
  <c r="E211" i="169"/>
  <c r="E203" i="169"/>
  <c r="E175" i="169"/>
  <c r="C187" i="169"/>
  <c r="C171" i="169"/>
  <c r="C179" i="169" l="1"/>
  <c r="E171" i="169"/>
  <c r="E187" i="169"/>
  <c r="E179" i="169"/>
  <c r="C348" i="169" l="1"/>
  <c r="E348" i="169" l="1"/>
  <c r="C324" i="169"/>
  <c r="C316" i="169" l="1"/>
  <c r="E324" i="169"/>
  <c r="E316" i="169"/>
  <c r="C284" i="169" l="1"/>
  <c r="C292" i="169" l="1"/>
  <c r="E284" i="169"/>
  <c r="E292" i="169"/>
  <c r="C252" i="169"/>
  <c r="E252" i="169" l="1"/>
  <c r="C228" i="169"/>
  <c r="E228" i="169" l="1"/>
  <c r="C220" i="169"/>
  <c r="C237" i="169" l="1"/>
  <c r="C221" i="169"/>
  <c r="E221" i="169"/>
  <c r="E229" i="169"/>
  <c r="C229" i="169"/>
  <c r="E220" i="169"/>
  <c r="E237" i="169"/>
  <c r="C245" i="169"/>
  <c r="E245" i="169" l="1"/>
  <c r="C222" i="169"/>
  <c r="C238" i="169"/>
  <c r="C246" i="169" l="1"/>
  <c r="E246" i="169"/>
  <c r="E222" i="169"/>
  <c r="E238" i="169"/>
  <c r="C230" i="169"/>
  <c r="E230" i="169" l="1"/>
  <c r="C247" i="169"/>
  <c r="C231" i="169"/>
  <c r="C239" i="169"/>
  <c r="C223" i="169"/>
  <c r="E247" i="169" l="1"/>
  <c r="E231" i="169"/>
  <c r="E223" i="169"/>
  <c r="E239" i="169"/>
  <c r="C232" i="169"/>
  <c r="C224" i="169" l="1"/>
  <c r="C240" i="169"/>
  <c r="C248" i="169"/>
  <c r="E240" i="169"/>
  <c r="E224" i="169"/>
  <c r="E232" i="169"/>
  <c r="E248" i="169"/>
  <c r="C266" i="169" l="1"/>
  <c r="C258" i="169"/>
  <c r="C282" i="169"/>
  <c r="C385" i="169"/>
  <c r="C426" i="169"/>
  <c r="C305" i="169"/>
  <c r="C321" i="169"/>
  <c r="C378" i="169"/>
  <c r="C370" i="169"/>
  <c r="C434" i="169"/>
  <c r="C425" i="169"/>
  <c r="C234" i="169"/>
  <c r="C346" i="169"/>
  <c r="C290" i="169"/>
  <c r="C265" i="169"/>
  <c r="C402" i="169"/>
  <c r="C417" i="169"/>
  <c r="C353" i="169"/>
  <c r="C306" i="169"/>
  <c r="C354" i="169"/>
  <c r="C386" i="169"/>
  <c r="C330" i="169"/>
  <c r="C297" i="169"/>
  <c r="C345" i="169" l="1"/>
  <c r="C401" i="169"/>
  <c r="C393" i="169"/>
  <c r="C433" i="169"/>
  <c r="C250" i="169"/>
  <c r="C242" i="169"/>
  <c r="C274" i="169"/>
  <c r="C225" i="169"/>
  <c r="C273" i="169"/>
  <c r="C322" i="169"/>
  <c r="C298" i="169"/>
  <c r="E273" i="169"/>
  <c r="E265" i="169"/>
  <c r="E361" i="169"/>
  <c r="E298" i="169"/>
  <c r="E266" i="169"/>
  <c r="E386" i="169"/>
  <c r="E426" i="169"/>
  <c r="C257" i="169"/>
  <c r="C418" i="169"/>
  <c r="C313" i="169"/>
  <c r="E338" i="169"/>
  <c r="E250" i="169"/>
  <c r="E290" i="169"/>
  <c r="C314" i="169"/>
  <c r="C329" i="169"/>
  <c r="E433" i="169"/>
  <c r="E321" i="169"/>
  <c r="E281" i="169"/>
  <c r="E226" i="169"/>
  <c r="C410" i="169"/>
  <c r="C244" i="169"/>
  <c r="E330" i="169"/>
  <c r="E314" i="169"/>
  <c r="E306" i="169"/>
  <c r="C369" i="169"/>
  <c r="C394" i="169"/>
  <c r="C226" i="169"/>
  <c r="E244" i="169"/>
  <c r="E362" i="169"/>
  <c r="E393" i="169"/>
  <c r="C281" i="169"/>
  <c r="E385" i="169"/>
  <c r="E234" i="169"/>
  <c r="E322" i="169"/>
  <c r="E258" i="169"/>
  <c r="C289" i="169"/>
  <c r="C377" i="169"/>
  <c r="C362" i="169"/>
  <c r="C249" i="169"/>
  <c r="C338" i="169"/>
  <c r="C361" i="169"/>
  <c r="E274" i="169"/>
  <c r="E369" i="169"/>
  <c r="E242" i="169"/>
  <c r="E225" i="169"/>
  <c r="E402" i="169"/>
  <c r="E354" i="169"/>
  <c r="E257" i="169"/>
  <c r="E377" i="169"/>
  <c r="E425" i="169"/>
  <c r="E297" i="169"/>
  <c r="E353" i="169"/>
  <c r="E418" i="169"/>
  <c r="E329" i="169"/>
  <c r="E346" i="169"/>
  <c r="E410" i="169"/>
  <c r="E434" i="169"/>
  <c r="E313" i="169"/>
  <c r="E401" i="169"/>
  <c r="E417" i="169"/>
  <c r="E394" i="169"/>
  <c r="E370" i="169"/>
  <c r="E289" i="169"/>
  <c r="E345" i="169"/>
  <c r="E249" i="169"/>
  <c r="E378" i="169"/>
  <c r="E305" i="169"/>
  <c r="E282" i="169"/>
  <c r="C409" i="169"/>
  <c r="C337" i="169"/>
  <c r="E337" i="169" l="1"/>
  <c r="E409" i="169"/>
  <c r="C227" i="169"/>
  <c r="C323" i="169"/>
  <c r="C347" i="169"/>
  <c r="C419" i="169"/>
  <c r="E323" i="169" l="1"/>
  <c r="E411" i="169"/>
  <c r="E275" i="169"/>
  <c r="E395" i="169"/>
  <c r="C395" i="169"/>
  <c r="E307" i="169"/>
  <c r="C355" i="169"/>
  <c r="C411" i="169"/>
  <c r="C291" i="169"/>
  <c r="C275" i="169"/>
  <c r="C307" i="169"/>
  <c r="E347" i="169"/>
  <c r="E419" i="169"/>
  <c r="E227" i="169"/>
  <c r="E355" i="169"/>
  <c r="E291" i="169"/>
  <c r="C299" i="169"/>
  <c r="C339" i="169"/>
  <c r="C379" i="169"/>
  <c r="C267" i="169"/>
  <c r="C399" i="169"/>
  <c r="C413" i="169"/>
  <c r="C373" i="169"/>
  <c r="C380" i="169"/>
  <c r="C387" i="169"/>
  <c r="C364" i="169"/>
  <c r="C428" i="169"/>
  <c r="C372" i="169"/>
  <c r="C367" i="169"/>
  <c r="C340" i="169"/>
  <c r="C311" i="169"/>
  <c r="C381" i="169"/>
  <c r="C300" i="169"/>
  <c r="C335" i="169"/>
  <c r="C327" i="169"/>
  <c r="C405" i="169"/>
  <c r="C429" i="169"/>
  <c r="C375" i="169"/>
  <c r="C356" i="169"/>
  <c r="C357" i="169"/>
  <c r="C285" i="169"/>
  <c r="C349" i="169"/>
  <c r="C359" i="169"/>
  <c r="C365" i="169"/>
  <c r="C427" i="169" l="1"/>
  <c r="C388" i="169"/>
  <c r="C415" i="169"/>
  <c r="C412" i="169"/>
  <c r="C343" i="169"/>
  <c r="C391" i="169"/>
  <c r="C396" i="169"/>
  <c r="C341" i="169"/>
  <c r="C403" i="169"/>
  <c r="C263" i="169"/>
  <c r="C279" i="169"/>
  <c r="C308" i="169"/>
  <c r="C251" i="169"/>
  <c r="C255" i="169"/>
  <c r="C287" i="169"/>
  <c r="C268" i="169"/>
  <c r="C319" i="169"/>
  <c r="C260" i="169"/>
  <c r="C269" i="169"/>
  <c r="C283" i="169"/>
  <c r="C235" i="169"/>
  <c r="E263" i="169"/>
  <c r="C259" i="169"/>
  <c r="E235" i="169"/>
  <c r="E279" i="169"/>
  <c r="E255" i="169"/>
  <c r="C276" i="169"/>
  <c r="E287" i="169"/>
  <c r="E261" i="169"/>
  <c r="E319" i="169"/>
  <c r="E285" i="169"/>
  <c r="E259" i="169"/>
  <c r="E427" i="169"/>
  <c r="E271" i="169"/>
  <c r="E388" i="169"/>
  <c r="C421" i="169"/>
  <c r="E317" i="169"/>
  <c r="E308" i="169"/>
  <c r="E315" i="169"/>
  <c r="E331" i="169"/>
  <c r="C389" i="169"/>
  <c r="E233" i="169"/>
  <c r="E343" i="169"/>
  <c r="E367" i="169"/>
  <c r="E371" i="169"/>
  <c r="E260" i="169"/>
  <c r="C332" i="169"/>
  <c r="C253" i="169"/>
  <c r="C295" i="169"/>
  <c r="C331" i="169"/>
  <c r="E293" i="169"/>
  <c r="E269" i="169"/>
  <c r="E253" i="169"/>
  <c r="E295" i="169"/>
  <c r="C301" i="169"/>
  <c r="E341" i="169"/>
  <c r="E325" i="169"/>
  <c r="E268" i="169"/>
  <c r="E357" i="169"/>
  <c r="C333" i="169"/>
  <c r="C293" i="169"/>
  <c r="C317" i="169"/>
  <c r="C271" i="169"/>
  <c r="C404" i="169"/>
  <c r="E251" i="169"/>
  <c r="E387" i="169"/>
  <c r="E351" i="169"/>
  <c r="E396" i="169"/>
  <c r="E283" i="169"/>
  <c r="C261" i="169"/>
  <c r="C277" i="169"/>
  <c r="C351" i="169"/>
  <c r="C233" i="169"/>
  <c r="C241" i="169"/>
  <c r="C371" i="169"/>
  <c r="C383" i="169"/>
  <c r="C325" i="169"/>
  <c r="E277" i="169"/>
  <c r="E332" i="169"/>
  <c r="C420" i="169"/>
  <c r="E429" i="169"/>
  <c r="E311" i="169"/>
  <c r="E300" i="169"/>
  <c r="E327" i="169"/>
  <c r="E364" i="169"/>
  <c r="E391" i="169"/>
  <c r="E399" i="169"/>
  <c r="E379" i="169"/>
  <c r="E359" i="169"/>
  <c r="E372" i="169"/>
  <c r="E428" i="169"/>
  <c r="E373" i="169"/>
  <c r="E421" i="169"/>
  <c r="E415" i="169"/>
  <c r="E412" i="169"/>
  <c r="E349" i="169"/>
  <c r="E383" i="169"/>
  <c r="E403" i="169"/>
  <c r="E381" i="169"/>
  <c r="E404" i="169"/>
  <c r="E420" i="169"/>
  <c r="E375" i="169"/>
  <c r="E365" i="169"/>
  <c r="E335" i="169"/>
  <c r="E267" i="169"/>
  <c r="E405" i="169"/>
  <c r="E340" i="169"/>
  <c r="E435" i="169"/>
  <c r="E301" i="169"/>
  <c r="E333" i="169"/>
  <c r="E241" i="169"/>
  <c r="E356" i="169"/>
  <c r="E276" i="169"/>
  <c r="E389" i="169"/>
  <c r="E299" i="169"/>
  <c r="E339" i="169"/>
  <c r="E380" i="169"/>
  <c r="E363" i="169"/>
  <c r="E413" i="169"/>
  <c r="C315" i="169" l="1"/>
  <c r="C288" i="169" l="1"/>
  <c r="C280" i="169"/>
  <c r="C376" i="169"/>
  <c r="C400" i="169"/>
  <c r="C397" i="169"/>
  <c r="C407" i="169"/>
  <c r="C344" i="169"/>
  <c r="C352" i="169"/>
  <c r="C422" i="169"/>
  <c r="C406" i="169"/>
  <c r="C278" i="169"/>
  <c r="C414" i="169"/>
  <c r="C342" i="169"/>
  <c r="C430" i="169"/>
  <c r="C304" i="169"/>
  <c r="C256" i="169"/>
  <c r="C272" i="169" l="1"/>
  <c r="E304" i="169"/>
  <c r="E352" i="169"/>
  <c r="E280" i="169"/>
  <c r="E423" i="169"/>
  <c r="E342" i="169"/>
  <c r="E262" i="169"/>
  <c r="E400" i="169"/>
  <c r="E309" i="169"/>
  <c r="E256" i="169"/>
  <c r="E406" i="169"/>
  <c r="E320" i="169"/>
  <c r="C384" i="169"/>
  <c r="E414" i="169"/>
  <c r="C286" i="169"/>
  <c r="E344" i="169"/>
  <c r="E294" i="169"/>
  <c r="E272" i="169"/>
  <c r="E303" i="169"/>
  <c r="E312" i="169"/>
  <c r="E430" i="169"/>
  <c r="C262" i="169"/>
  <c r="C431" i="169"/>
  <c r="E278" i="169"/>
  <c r="C312" i="169"/>
  <c r="C360" i="169"/>
  <c r="C423" i="169"/>
  <c r="C309" i="169"/>
  <c r="E376" i="169"/>
  <c r="C294" i="169"/>
  <c r="C320" i="169"/>
  <c r="C303" i="169"/>
  <c r="E407" i="169"/>
  <c r="E288" i="169"/>
  <c r="E397" i="169"/>
  <c r="E384" i="169"/>
  <c r="E422" i="169"/>
  <c r="E286" i="169"/>
  <c r="E431" i="169"/>
  <c r="E360" i="169"/>
  <c r="C363" i="169" l="1"/>
  <c r="C326" i="169" l="1"/>
  <c r="C296" i="169"/>
  <c r="C302" i="169"/>
  <c r="C254" i="169"/>
  <c r="C264" i="169"/>
  <c r="C382" i="169"/>
  <c r="C243" i="169"/>
  <c r="C350" i="169"/>
  <c r="C416" i="169"/>
  <c r="C374" i="169" l="1"/>
  <c r="C390" i="169"/>
  <c r="C432" i="169"/>
  <c r="C366" i="169"/>
  <c r="C236" i="169"/>
  <c r="E368" i="169"/>
  <c r="E374" i="169"/>
  <c r="E243" i="169"/>
  <c r="C318" i="169"/>
  <c r="E334" i="169"/>
  <c r="E336" i="169"/>
  <c r="E398" i="169"/>
  <c r="C334" i="169"/>
  <c r="C398" i="169"/>
  <c r="E264" i="169"/>
  <c r="E366" i="169"/>
  <c r="E328" i="169"/>
  <c r="C328" i="169"/>
  <c r="C310" i="169"/>
  <c r="E310" i="169"/>
  <c r="C358" i="169"/>
  <c r="C424" i="169"/>
  <c r="E382" i="169"/>
  <c r="E236" i="169"/>
  <c r="E270" i="169"/>
  <c r="E318" i="169"/>
  <c r="C392" i="169"/>
  <c r="C270" i="169"/>
  <c r="C408" i="169"/>
  <c r="C336" i="169"/>
  <c r="C368" i="169"/>
  <c r="E302" i="169"/>
  <c r="E358" i="169"/>
  <c r="E326" i="169"/>
  <c r="E350" i="169"/>
  <c r="E416" i="169"/>
  <c r="E424" i="169"/>
  <c r="E390" i="169"/>
  <c r="E296" i="169"/>
  <c r="E254" i="169"/>
  <c r="E392" i="169"/>
  <c r="E432" i="169"/>
  <c r="E408" i="16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<sst xmlns="http://schemas.openxmlformats.org/spreadsheetml/2006/main" count="9675" uniqueCount="173">
  <si>
    <t>Дата контроля</t>
  </si>
  <si>
    <t>П.В. Токарев</t>
  </si>
  <si>
    <t>Оценка качества</t>
  </si>
  <si>
    <t>Характеристики дефектов</t>
  </si>
  <si>
    <t>Общество с ограниченной ответственностью «МостДеталь»</t>
  </si>
  <si>
    <t>ИНН 7838502442, КПП 783801001, ОГРН 1147847082041</t>
  </si>
  <si>
    <t>по ультразвуковому контролю сварных соединений металлоконструкции</t>
  </si>
  <si>
    <t>Длина(мм.) ×
Толщина(мм.)</t>
  </si>
  <si>
    <t>тел: +7(911) 957-07-41; E-mail: info@mostdetal.com</t>
  </si>
  <si>
    <t>недопустимых дефектов не обнаружено</t>
  </si>
  <si>
    <t>№
п.п</t>
  </si>
  <si>
    <t>Дефектоскопист</t>
  </si>
  <si>
    <t>А.В. Чистяков</t>
  </si>
  <si>
    <t>НП</t>
  </si>
  <si>
    <t xml:space="preserve">Страница 1 из 1 </t>
  </si>
  <si>
    <t>СШ+дефекты</t>
  </si>
  <si>
    <t>Метраж</t>
  </si>
  <si>
    <t>Дефекты</t>
  </si>
  <si>
    <t>№ заключения</t>
  </si>
  <si>
    <t>дефекты</t>
  </si>
  <si>
    <t>ВСЕГО</t>
  </si>
  <si>
    <t>Токарев</t>
  </si>
  <si>
    <t xml:space="preserve">Выезды </t>
  </si>
  <si>
    <t>Проезд</t>
  </si>
  <si>
    <t xml:space="preserve">ИТОГО Мне </t>
  </si>
  <si>
    <t>Счёт</t>
  </si>
  <si>
    <t>Заключения №№</t>
  </si>
  <si>
    <t>Месяцы</t>
  </si>
  <si>
    <t>от</t>
  </si>
  <si>
    <t>Декабрь</t>
  </si>
  <si>
    <t>до</t>
  </si>
  <si>
    <t>Сумма</t>
  </si>
  <si>
    <t>Выезды</t>
  </si>
  <si>
    <t>ИТОГО</t>
  </si>
  <si>
    <t>Столбец1</t>
  </si>
  <si>
    <t>ВП</t>
  </si>
  <si>
    <t>2024г.</t>
  </si>
  <si>
    <t>Дата</t>
  </si>
  <si>
    <t>Свидетельство об аттестации СЭПБ СНК№ ЛНК-082А1185 от 20.05.2023г. Свидетельство об аккредитации № RU.ММС.АЛ.191 от 07.11.2022г.</t>
  </si>
  <si>
    <t>Юр. адрес: 198152, г. Санкт-Петербург, ул. Автовская, д. 31, литера В, помещ. 1-Н, №24, 25</t>
  </si>
  <si>
    <t>А</t>
  </si>
  <si>
    <t>В</t>
  </si>
  <si>
    <t>Г</t>
  </si>
  <si>
    <t>Д</t>
  </si>
  <si>
    <t>Длина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</si>
  <si>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</si>
  <si>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</si>
  <si>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</si>
  <si>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</si>
  <si>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</si>
  <si>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</si>
  <si>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</si>
  <si>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</si>
  <si>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</si>
  <si>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</si>
  <si>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</si>
  <si>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r>
      <t xml:space="preserve">Дефектоскопист: </t>
    </r>
    <r>
      <rPr>
        <sz val="11"/>
        <rFont val="Times New Roman"/>
        <family val="1"/>
        <charset val="204"/>
      </rPr>
      <t>Токарев П.В.</t>
    </r>
    <r>
      <rPr>
        <b/>
        <sz val="11"/>
        <rFont val="Times New Roman"/>
        <family val="1"/>
        <charset val="204"/>
      </rPr>
      <t xml:space="preserve"> Удостоверение: </t>
    </r>
    <r>
      <rPr>
        <sz val="11"/>
        <rFont val="Times New Roman"/>
        <family val="1"/>
        <charset val="204"/>
      </rPr>
      <t>№ НОАП-0018-9272</t>
    </r>
  </si>
  <si>
    <r>
      <t xml:space="preserve">Контроль выполнен согласно: </t>
    </r>
    <r>
      <rPr>
        <sz val="11"/>
        <rFont val="Times New Roman"/>
        <family val="1"/>
        <charset val="204"/>
      </rPr>
      <t>ГОСТ Р 55724-2013</t>
    </r>
  </si>
  <si>
    <r>
      <t xml:space="preserve">Оценка качества по: </t>
    </r>
    <r>
      <rPr>
        <sz val="11"/>
        <rFont val="Times New Roman"/>
        <family val="1"/>
        <charset val="204"/>
      </rPr>
      <t>СТО ГК 005-2018</t>
    </r>
  </si>
  <si>
    <r>
      <t xml:space="preserve">Объём контроля: </t>
    </r>
    <r>
      <rPr>
        <sz val="11"/>
        <rFont val="Times New Roman"/>
        <family val="1"/>
        <charset val="204"/>
      </rPr>
      <t>100% по СТО ГК 005-2018</t>
    </r>
  </si>
  <si>
    <r>
      <t xml:space="preserve">Порядок предъявления: </t>
    </r>
    <r>
      <rPr>
        <sz val="11"/>
        <rFont val="Times New Roman"/>
        <family val="1"/>
        <charset val="204"/>
      </rPr>
      <t>Первичный</t>
    </r>
  </si>
  <si>
    <t>Б</t>
  </si>
  <si>
    <t>Заключения 1-34</t>
  </si>
  <si>
    <t>Апрель</t>
  </si>
  <si>
    <t>№1 правое</t>
  </si>
  <si>
    <t>1-34</t>
  </si>
  <si>
    <r>
      <t xml:space="preserve">Наименование объекта: </t>
    </r>
    <r>
      <rPr>
        <sz val="11"/>
        <rFont val="Times New Roman"/>
        <family val="1"/>
        <charset val="204"/>
      </rPr>
      <t>"Сеть автомобильных дорог общего пользования регионального значения</t>
    </r>
  </si>
  <si>
    <r>
      <t xml:space="preserve">Конструктив: </t>
    </r>
    <r>
      <rPr>
        <sz val="11"/>
        <rFont val="Times New Roman"/>
        <family val="1"/>
        <charset val="204"/>
      </rPr>
      <t xml:space="preserve">Эстакада через р. Пехорка, пути Казанского направления МЖД на ПК 391+05,31. </t>
    </r>
  </si>
  <si>
    <t>(левое пролётное строение)</t>
  </si>
  <si>
    <t>Томилино – Красково – Железнодорожный» на платной основе. Этап 3."</t>
  </si>
  <si>
    <t>Московской области «Солнцево – Бутово – Видное -Каширское шоссе – Молоково – Лыткарино –</t>
  </si>
  <si>
    <r>
      <t xml:space="preserve">Проект (чертеж): </t>
    </r>
    <r>
      <rPr>
        <sz val="11"/>
        <rFont val="Times New Roman"/>
        <family val="1"/>
        <charset val="204"/>
      </rPr>
      <t>03102022/РД-ИССО19.1-ПС-КМ1</t>
    </r>
  </si>
  <si>
    <t>А`</t>
  </si>
  <si>
    <t>Р1</t>
  </si>
  <si>
    <t>Р2</t>
  </si>
  <si>
    <t>Р3</t>
  </si>
  <si>
    <t>Р4</t>
  </si>
  <si>
    <t>Р5</t>
  </si>
  <si>
    <t>В1</t>
  </si>
  <si>
    <t>В2</t>
  </si>
  <si>
    <t>Р6</t>
  </si>
  <si>
    <t>Р7</t>
  </si>
  <si>
    <t>Р8</t>
  </si>
  <si>
    <t>Т1</t>
  </si>
  <si>
    <t>Т2</t>
  </si>
  <si>
    <t>Д`</t>
  </si>
  <si>
    <t>Поп</t>
  </si>
  <si>
    <t>С18</t>
  </si>
  <si>
    <t>Т3</t>
  </si>
  <si>
    <t>Т8</t>
  </si>
  <si>
    <t>Нижний пояс длина</t>
  </si>
  <si>
    <t>Нижний пояс толщина</t>
  </si>
  <si>
    <t>32/40</t>
  </si>
  <si>
    <t>40/50</t>
  </si>
  <si>
    <t>25/20</t>
  </si>
  <si>
    <t>20/32</t>
  </si>
  <si>
    <t>50/40</t>
  </si>
  <si>
    <t>32/25</t>
  </si>
  <si>
    <t>А`А</t>
  </si>
  <si>
    <t>С</t>
  </si>
  <si>
    <t>АБ</t>
  </si>
  <si>
    <t>БВ</t>
  </si>
  <si>
    <t>ВГ</t>
  </si>
  <si>
    <t>ГД</t>
  </si>
  <si>
    <t>ДД`</t>
  </si>
  <si>
    <t>Прод</t>
  </si>
  <si>
    <t xml:space="preserve">      </t>
  </si>
  <si>
    <t>Маркировка шва</t>
  </si>
  <si>
    <t>Тип СШ</t>
  </si>
  <si>
    <t>С4</t>
  </si>
  <si>
    <t>25/32</t>
  </si>
  <si>
    <t>11</t>
  </si>
  <si>
    <t>04</t>
  </si>
  <si>
    <t>17</t>
  </si>
  <si>
    <t>Апреля</t>
  </si>
  <si>
    <r>
      <t xml:space="preserve">Дефектоскоп: </t>
    </r>
    <r>
      <rPr>
        <sz val="11"/>
        <rFont val="Times New Roman"/>
        <family val="1"/>
        <charset val="204"/>
      </rPr>
      <t>А1212 Master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зав. №102779</t>
    </r>
    <r>
      <rPr>
        <b/>
        <sz val="11"/>
        <rFont val="Times New Roman"/>
        <family val="1"/>
        <charset val="204"/>
      </rPr>
      <t xml:space="preserve"> ПЭП </t>
    </r>
    <r>
      <rPr>
        <sz val="11"/>
        <rFont val="Times New Roman"/>
        <family val="1"/>
        <charset val="204"/>
      </rPr>
      <t>ANB2550 зав. №73215</t>
    </r>
    <r>
      <rPr>
        <b/>
        <sz val="11"/>
        <rFont val="Times New Roman"/>
        <family val="1"/>
        <charset val="204"/>
      </rPr>
      <t xml:space="preserve">; ПЭП </t>
    </r>
    <r>
      <rPr>
        <sz val="11"/>
        <rFont val="Times New Roman"/>
        <family val="1"/>
        <charset val="204"/>
      </rPr>
      <t>ANB2565 зав. №69024</t>
    </r>
  </si>
  <si>
    <r>
      <t xml:space="preserve">Контроль выполнен согласно: </t>
    </r>
    <r>
      <rPr>
        <sz val="11"/>
        <rFont val="Times New Roman"/>
        <family val="1"/>
        <charset val="204"/>
      </rPr>
      <t>ГОСТ Р ИСО 17637-2014</t>
    </r>
  </si>
  <si>
    <t>Стенка толщина</t>
  </si>
  <si>
    <t>форточка</t>
  </si>
  <si>
    <t>Поперечка длина</t>
  </si>
  <si>
    <t>по визуальному и измерительному контролю сварных соединений металлоконструкции</t>
  </si>
  <si>
    <t>Тип</t>
  </si>
  <si>
    <t xml:space="preserve">Дата </t>
  </si>
  <si>
    <t>СШ</t>
  </si>
  <si>
    <t>№</t>
  </si>
  <si>
    <t>№6</t>
  </si>
  <si>
    <t>№7</t>
  </si>
  <si>
    <t>№8</t>
  </si>
  <si>
    <t>№9</t>
  </si>
  <si>
    <t>№10</t>
  </si>
  <si>
    <t>№11</t>
  </si>
  <si>
    <t>№12</t>
  </si>
  <si>
    <t>№13</t>
  </si>
  <si>
    <t>№14</t>
  </si>
  <si>
    <t>№15</t>
  </si>
  <si>
    <t>№16</t>
  </si>
  <si>
    <t>Катет</t>
  </si>
  <si>
    <t>Толщина</t>
  </si>
  <si>
    <t>№17</t>
  </si>
  <si>
    <t>№18</t>
  </si>
  <si>
    <t>_</t>
  </si>
  <si>
    <t xml:space="preserve"> </t>
  </si>
  <si>
    <t>условие</t>
  </si>
  <si>
    <t>ДлинаС18</t>
  </si>
  <si>
    <t>ДлинаС4</t>
  </si>
  <si>
    <t>Толщина ортотропки</t>
  </si>
  <si>
    <t>Длина ортотропки</t>
  </si>
  <si>
    <t>ДлинаТ8</t>
  </si>
  <si>
    <t>ДлинаТ3</t>
  </si>
  <si>
    <t>№19</t>
  </si>
  <si>
    <t>№20</t>
  </si>
  <si>
    <t>Роспуска длина поперечек</t>
  </si>
  <si>
    <t>Роспуска длина продола</t>
  </si>
  <si>
    <t>толщина</t>
  </si>
  <si>
    <t>Д5 (А - Б)</t>
  </si>
  <si>
    <t>Д5 (А - Б) росп1,2</t>
  </si>
  <si>
    <t>Д5 (Б - В)</t>
  </si>
  <si>
    <t>Д5 (Б - В) росп1,2</t>
  </si>
  <si>
    <t>Д5 (В - Г)</t>
  </si>
  <si>
    <t>Д5 (В - Г) росп1,2</t>
  </si>
  <si>
    <t>Д5 (Г - Д)</t>
  </si>
  <si>
    <t>Д5 (Г - Д) росп1,2</t>
  </si>
  <si>
    <t>Роспуска толщина продол</t>
  </si>
  <si>
    <t>Длина нижний пояс диафрагма</t>
  </si>
  <si>
    <t>Толщена нижний пояс диафрагма</t>
  </si>
  <si>
    <t>+</t>
  </si>
  <si>
    <t>32/50</t>
  </si>
  <si>
    <t>Утверждаю:</t>
  </si>
  <si>
    <t>Начальник испытательной лаборатории</t>
  </si>
  <si>
    <r>
      <t xml:space="preserve">Комплект ВИК №1310 </t>
    </r>
    <r>
      <rPr>
        <sz val="11"/>
        <rFont val="Times New Roman"/>
        <family val="1"/>
        <charset val="204"/>
      </rPr>
      <t>сертификат калибровки 0964/С до 12.09.2024</t>
    </r>
  </si>
  <si>
    <t>15</t>
  </si>
  <si>
    <t>Мая</t>
  </si>
  <si>
    <t>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</si>
</sst>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\ &quot;₽&quot;"/>
    <numFmt numFmtId="165" formatCode="#,##0.00\ &quot;₽&quot;"/>
    <numFmt numFmtId="166" formatCode="_-* #,##0_-;\-* #,##0_-;_-* &quot;-&quot;??_-;_-@_-"/>
  </numFmts>
  <fonts count="49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u/>
      <sz val="12"/>
      <name val="Times New Roman"/>
      <family val="1"/>
      <charset val="204"/>
    </font>
    <font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8"/>
      <color indexed="56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b/>
      <i/>
      <u/>
      <sz val="11"/>
      <name val="Times New Roman"/>
      <family val="1"/>
      <charset val="204"/>
    </font>
    <font>
      <sz val="1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i/>
      <sz val="11"/>
      <name val="Times New Roman"/>
      <family val="1"/>
      <charset val="204"/>
    </font>
    <font>
      <i/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sz val="8"/>
      <name val="Arial Cyr"/>
      <charset val="204"/>
    </font>
    <font>
      <sz val="9"/>
      <color indexed="56"/>
      <name val="Times New Roman"/>
      <family val="1"/>
      <charset val="204"/>
    </font>
    <font>
      <b/>
      <sz val="8"/>
      <color indexed="56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8"/>
      <color theme="0" tint="-0.14999847407452621"/>
      <name val="Times New Roman"/>
      <family val="1"/>
      <charset val="204"/>
    </font>
    <font>
      <sz val="10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0"/>
      <color rgb="FFC00000"/>
      <name val="Times New Roman"/>
      <family val="1"/>
      <charset val="204"/>
    </font>
    <font>
      <b/>
      <sz val="10"/>
      <color rgb="FFC00000"/>
      <name val="Times New Roman"/>
      <family val="1"/>
      <charset val="204"/>
    </font>
    <font>
      <sz val="10"/>
      <name val="Arial Cyr"/>
      <charset val="204"/>
    </font>
    <font>
      <sz val="10"/>
      <color rgb="FFC00000"/>
      <name val="Arial Cyr"/>
      <charset val="204"/>
    </font>
    <font>
      <b/>
      <sz val="10"/>
      <name val="Arial Cyr"/>
      <charset val="204"/>
    </font>
    <font>
      <b/>
      <sz val="11"/>
      <color rgb="FFC00000"/>
      <name val="Times New Roman"/>
      <family val="1"/>
      <charset val="204"/>
    </font>
    <font>
      <sz val="10"/>
      <name val="Arial"/>
      <family val="2"/>
      <charset val="204"/>
    </font>
    <font>
      <sz val="10"/>
      <color rgb="FFFF0000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10"/>
      <color rgb="FFFF0000"/>
      <name val="Arial Cyr"/>
      <charset val="204"/>
    </font>
    <font>
      <b/>
      <sz val="10"/>
      <color rgb="FF0070C0"/>
      <name val="Times New Roman"/>
      <family val="1"/>
      <charset val="204"/>
    </font>
    <font>
      <b/>
      <sz val="10"/>
      <color rgb="FFC00000"/>
      <name val="Arial Cyr"/>
      <charset val="204"/>
    </font>
    <font>
      <b/>
      <sz val="10"/>
      <color theme="1"/>
      <name val="Times New Roman"/>
      <family val="1"/>
      <charset val="204"/>
    </font>
    <font>
      <b/>
      <sz val="10"/>
      <name val="Arial Cyr"/>
      <family val="2"/>
      <charset val="204"/>
    </font>
    <font>
      <b/>
      <sz val="10"/>
      <color theme="4" tint="-0.249977111117893"/>
      <name val="Arial"/>
      <family val="2"/>
      <charset val="204"/>
    </font>
    <font>
      <sz val="10"/>
      <color theme="4" tint="-0.249977111117893"/>
      <name val="Arial"/>
      <family val="2"/>
      <charset val="204"/>
    </font>
    <font>
      <b/>
      <sz val="10"/>
      <color rgb="FFC00000"/>
      <name val="Arial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3B2A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3">
    <xf numFmtId="0" fontId="0" fillId="0" borderId="0"/>
    <xf numFmtId="0" fontId="3" fillId="0" borderId="0"/>
    <xf numFmtId="0" fontId="27" fillId="0" borderId="0"/>
    <xf numFmtId="43" fontId="27" fillId="0" borderId="0" applyFont="0" applyFill="0" applyBorder="0" applyAlignment="0" applyProtection="0"/>
    <xf numFmtId="0" fontId="29" fillId="0" borderId="0"/>
    <xf numFmtId="43" fontId="34" fillId="0" borderId="0" applyFont="0" applyFill="0" applyBorder="0" applyAlignment="0" applyProtection="0"/>
    <xf numFmtId="0" fontId="2" fillId="0" borderId="0"/>
    <xf numFmtId="0" fontId="38" fillId="0" borderId="0"/>
    <xf numFmtId="0" fontId="1" fillId="0" borderId="0"/>
    <xf numFmtId="43" fontId="27" fillId="0" borderId="0" applyFont="0" applyFill="0" applyBorder="0" applyAlignment="0" applyProtection="0"/>
    <xf numFmtId="0" fontId="27" fillId="0" borderId="0"/>
    <xf numFmtId="43" fontId="34" fillId="0" borderId="0" applyFont="0" applyFill="0" applyBorder="0" applyAlignment="0" applyProtection="0"/>
    <xf numFmtId="0" fontId="1" fillId="0" borderId="0"/>
  </cellStyleXfs>
  <cellXfs count="284">
    <xf numFmtId="0" fontId="0" fillId="0" borderId="0" xfId="0"/>
    <xf numFmtId="0" fontId="6" fillId="0" borderId="0" xfId="0" applyFont="1"/>
    <xf numFmtId="0" fontId="7" fillId="0" borderId="0" xfId="0" applyFont="1"/>
    <xf numFmtId="0" fontId="12" fillId="0" borderId="0" xfId="0" applyFont="1"/>
    <xf numFmtId="0" fontId="14" fillId="0" borderId="0" xfId="0" applyFont="1"/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/>
    </xf>
    <xf numFmtId="0" fontId="10" fillId="0" borderId="0" xfId="0" applyFont="1"/>
    <xf numFmtId="0" fontId="10" fillId="0" borderId="0" xfId="0" applyFont="1" applyAlignment="1">
      <alignment vertical="center" wrapText="1"/>
    </xf>
    <xf numFmtId="0" fontId="16" fillId="0" borderId="0" xfId="0" applyFont="1"/>
    <xf numFmtId="0" fontId="9" fillId="0" borderId="0" xfId="0" applyFont="1"/>
    <xf numFmtId="0" fontId="13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17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vertical="center"/>
    </xf>
    <xf numFmtId="49" fontId="9" fillId="0" borderId="0" xfId="0" applyNumberFormat="1" applyFont="1"/>
    <xf numFmtId="0" fontId="11" fillId="0" borderId="0" xfId="0" applyFont="1"/>
    <xf numFmtId="0" fontId="13" fillId="0" borderId="1" xfId="0" applyFont="1" applyBorder="1" applyAlignment="1">
      <alignment horizontal="center" vertical="center"/>
    </xf>
    <xf numFmtId="0" fontId="13" fillId="0" borderId="0" xfId="0" applyFont="1"/>
    <xf numFmtId="14" fontId="13" fillId="0" borderId="0" xfId="0" applyNumberFormat="1" applyFont="1"/>
    <xf numFmtId="0" fontId="22" fillId="0" borderId="0" xfId="0" applyFont="1"/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left"/>
    </xf>
    <xf numFmtId="0" fontId="10" fillId="0" borderId="5" xfId="0" applyFont="1" applyBorder="1"/>
    <xf numFmtId="0" fontId="15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right"/>
    </xf>
    <xf numFmtId="0" fontId="13" fillId="0" borderId="14" xfId="0" applyFont="1" applyBorder="1" applyAlignment="1">
      <alignment horizontal="center" vertical="center" wrapText="1"/>
    </xf>
    <xf numFmtId="49" fontId="9" fillId="0" borderId="0" xfId="0" applyNumberFormat="1" applyFont="1" applyAlignment="1">
      <alignment horizontal="center"/>
    </xf>
    <xf numFmtId="2" fontId="29" fillId="0" borderId="0" xfId="4" applyNumberFormat="1"/>
    <xf numFmtId="0" fontId="29" fillId="0" borderId="0" xfId="4"/>
    <xf numFmtId="0" fontId="30" fillId="0" borderId="0" xfId="4" applyFont="1" applyAlignment="1">
      <alignment horizontal="center" vertical="center"/>
    </xf>
    <xf numFmtId="2" fontId="30" fillId="0" borderId="0" xfId="4" applyNumberFormat="1" applyFont="1" applyAlignment="1">
      <alignment horizontal="center" vertical="center"/>
    </xf>
    <xf numFmtId="0" fontId="29" fillId="0" borderId="16" xfId="4" applyBorder="1" applyAlignment="1">
      <alignment horizontal="center" vertical="center"/>
    </xf>
    <xf numFmtId="0" fontId="30" fillId="0" borderId="17" xfId="4" applyFont="1" applyBorder="1" applyAlignment="1">
      <alignment horizontal="center" vertical="center"/>
    </xf>
    <xf numFmtId="0" fontId="30" fillId="7" borderId="12" xfId="4" applyFont="1" applyFill="1" applyBorder="1" applyAlignment="1">
      <alignment horizontal="center" vertical="center"/>
    </xf>
    <xf numFmtId="0" fontId="30" fillId="7" borderId="2" xfId="4" applyFont="1" applyFill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31" fillId="0" borderId="17" xfId="4" applyFont="1" applyBorder="1" applyAlignment="1">
      <alignment horizontal="center" vertical="center"/>
    </xf>
    <xf numFmtId="164" fontId="31" fillId="7" borderId="2" xfId="4" applyNumberFormat="1" applyFont="1" applyFill="1" applyBorder="1" applyAlignment="1">
      <alignment horizontal="center" vertical="center"/>
    </xf>
    <xf numFmtId="2" fontId="31" fillId="0" borderId="17" xfId="4" applyNumberFormat="1" applyFont="1" applyBorder="1" applyAlignment="1">
      <alignment horizontal="center" vertical="center"/>
    </xf>
    <xf numFmtId="2" fontId="31" fillId="7" borderId="12" xfId="4" applyNumberFormat="1" applyFont="1" applyFill="1" applyBorder="1" applyAlignment="1">
      <alignment horizontal="center" vertical="center"/>
    </xf>
    <xf numFmtId="1" fontId="31" fillId="7" borderId="12" xfId="4" applyNumberFormat="1" applyFont="1" applyFill="1" applyBorder="1" applyAlignment="1">
      <alignment horizontal="center" vertical="center"/>
    </xf>
    <xf numFmtId="164" fontId="31" fillId="0" borderId="17" xfId="4" applyNumberFormat="1" applyFont="1" applyBorder="1" applyAlignment="1">
      <alignment horizontal="center" vertical="center"/>
    </xf>
    <xf numFmtId="0" fontId="29" fillId="0" borderId="18" xfId="4" applyBorder="1"/>
    <xf numFmtId="0" fontId="30" fillId="5" borderId="19" xfId="4" applyFont="1" applyFill="1" applyBorder="1" applyAlignment="1">
      <alignment horizontal="right"/>
    </xf>
    <xf numFmtId="0" fontId="29" fillId="7" borderId="20" xfId="4" applyFill="1" applyBorder="1"/>
    <xf numFmtId="164" fontId="30" fillId="8" borderId="21" xfId="4" applyNumberFormat="1" applyFont="1" applyFill="1" applyBorder="1"/>
    <xf numFmtId="164" fontId="29" fillId="0" borderId="0" xfId="4" applyNumberFormat="1"/>
    <xf numFmtId="0" fontId="30" fillId="0" borderId="1" xfId="4" applyFont="1" applyBorder="1"/>
    <xf numFmtId="0" fontId="29" fillId="0" borderId="1" xfId="4" applyBorder="1"/>
    <xf numFmtId="0" fontId="27" fillId="0" borderId="1" xfId="4" applyFont="1" applyBorder="1" applyAlignment="1">
      <alignment horizontal="center"/>
    </xf>
    <xf numFmtId="49" fontId="27" fillId="0" borderId="1" xfId="4" applyNumberFormat="1" applyFont="1" applyBorder="1" applyAlignment="1">
      <alignment horizontal="center"/>
    </xf>
    <xf numFmtId="0" fontId="27" fillId="2" borderId="1" xfId="4" applyFont="1" applyFill="1" applyBorder="1"/>
    <xf numFmtId="0" fontId="27" fillId="2" borderId="1" xfId="4" applyFont="1" applyFill="1" applyBorder="1" applyAlignment="1">
      <alignment horizontal="center"/>
    </xf>
    <xf numFmtId="2" fontId="30" fillId="0" borderId="1" xfId="4" applyNumberFormat="1" applyFont="1" applyBorder="1"/>
    <xf numFmtId="165" fontId="29" fillId="0" borderId="1" xfId="4" applyNumberFormat="1" applyBorder="1"/>
    <xf numFmtId="1" fontId="29" fillId="0" borderId="1" xfId="4" applyNumberFormat="1" applyBorder="1" applyAlignment="1">
      <alignment horizontal="center"/>
    </xf>
    <xf numFmtId="165" fontId="30" fillId="0" borderId="1" xfId="4" applyNumberFormat="1" applyFont="1" applyBorder="1"/>
    <xf numFmtId="16" fontId="30" fillId="0" borderId="0" xfId="4" applyNumberFormat="1" applyFont="1" applyAlignment="1">
      <alignment horizontal="center" vertical="center"/>
    </xf>
    <xf numFmtId="0" fontId="33" fillId="0" borderId="0" xfId="0" applyFont="1"/>
    <xf numFmtId="2" fontId="30" fillId="7" borderId="12" xfId="4" applyNumberFormat="1" applyFont="1" applyFill="1" applyBorder="1" applyAlignment="1">
      <alignment horizontal="center" vertical="center"/>
    </xf>
    <xf numFmtId="2" fontId="30" fillId="0" borderId="17" xfId="4" applyNumberFormat="1" applyFont="1" applyBorder="1" applyAlignment="1">
      <alignment horizontal="center" vertical="center"/>
    </xf>
    <xf numFmtId="0" fontId="13" fillId="9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10" borderId="0" xfId="0" applyFont="1" applyFill="1" applyAlignment="1">
      <alignment horizontal="center" vertical="center" wrapText="1"/>
    </xf>
    <xf numFmtId="0" fontId="8" fillId="10" borderId="0" xfId="2" applyFont="1" applyFill="1" applyAlignment="1">
      <alignment horizontal="center" vertical="center"/>
    </xf>
    <xf numFmtId="0" fontId="8" fillId="10" borderId="1" xfId="0" applyFont="1" applyFill="1" applyBorder="1" applyAlignment="1">
      <alignment horizontal="center" vertical="center" wrapText="1"/>
    </xf>
    <xf numFmtId="0" fontId="24" fillId="0" borderId="0" xfId="6" applyFont="1"/>
    <xf numFmtId="166" fontId="8" fillId="0" borderId="0" xfId="5" applyNumberFormat="1" applyFont="1"/>
    <xf numFmtId="0" fontId="33" fillId="10" borderId="0" xfId="0" applyFont="1" applyFill="1" applyAlignment="1">
      <alignment horizontal="center" vertical="center" wrapText="1"/>
    </xf>
    <xf numFmtId="0" fontId="37" fillId="0" borderId="0" xfId="0" applyFont="1" applyAlignment="1">
      <alignment horizontal="center"/>
    </xf>
    <xf numFmtId="0" fontId="8" fillId="0" borderId="23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7" fillId="0" borderId="0" xfId="0" applyFont="1"/>
    <xf numFmtId="0" fontId="11" fillId="0" borderId="0" xfId="0" applyFont="1" applyAlignment="1">
      <alignment horizontal="right" vertical="center"/>
    </xf>
    <xf numFmtId="0" fontId="13" fillId="0" borderId="0" xfId="0" applyFont="1" applyAlignment="1">
      <alignment horizontal="center" vertical="center" wrapText="1"/>
    </xf>
    <xf numFmtId="2" fontId="29" fillId="0" borderId="1" xfId="4" applyNumberFormat="1" applyBorder="1" applyAlignment="1">
      <alignment horizontal="center"/>
    </xf>
    <xf numFmtId="0" fontId="40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6" fillId="2" borderId="1" xfId="0" applyFont="1" applyFill="1" applyBorder="1" applyAlignment="1">
      <alignment horizontal="center"/>
    </xf>
    <xf numFmtId="17" fontId="0" fillId="0" borderId="1" xfId="0" applyNumberFormat="1" applyBorder="1" applyAlignment="1">
      <alignment horizontal="center" vertical="center"/>
    </xf>
    <xf numFmtId="0" fontId="36" fillId="2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42" fillId="0" borderId="0" xfId="0" applyFont="1"/>
    <xf numFmtId="0" fontId="8" fillId="2" borderId="1" xfId="0" applyFont="1" applyFill="1" applyBorder="1" applyAlignment="1">
      <alignment horizontal="center" vertical="center" wrapText="1"/>
    </xf>
    <xf numFmtId="0" fontId="43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166" fontId="35" fillId="0" borderId="1" xfId="5" applyNumberFormat="1" applyFont="1" applyBorder="1" applyAlignment="1">
      <alignment wrapText="1"/>
    </xf>
    <xf numFmtId="0" fontId="35" fillId="0" borderId="1" xfId="0" applyFont="1" applyBorder="1" applyAlignment="1">
      <alignment horizontal="center" vertical="center"/>
    </xf>
    <xf numFmtId="0" fontId="8" fillId="4" borderId="1" xfId="2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8" fillId="2" borderId="1" xfId="2" applyFont="1" applyFill="1" applyBorder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2" borderId="12" xfId="0" applyFill="1" applyBorder="1"/>
    <xf numFmtId="0" fontId="36" fillId="2" borderId="30" xfId="0" applyFont="1" applyFill="1" applyBorder="1" applyAlignment="1">
      <alignment horizontal="center"/>
    </xf>
    <xf numFmtId="0" fontId="36" fillId="2" borderId="12" xfId="0" applyFont="1" applyFill="1" applyBorder="1" applyAlignment="1">
      <alignment horizontal="right"/>
    </xf>
    <xf numFmtId="0" fontId="0" fillId="0" borderId="30" xfId="0" applyBorder="1" applyAlignment="1">
      <alignment horizontal="center" vertical="center"/>
    </xf>
    <xf numFmtId="0" fontId="36" fillId="2" borderId="20" xfId="0" applyFont="1" applyFill="1" applyBorder="1" applyAlignment="1">
      <alignment horizontal="right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3" fillId="11" borderId="1" xfId="0" applyFont="1" applyFill="1" applyBorder="1"/>
    <xf numFmtId="0" fontId="13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3" fillId="9" borderId="1" xfId="0" applyFont="1" applyFill="1" applyBorder="1" applyAlignment="1">
      <alignment horizontal="center" vertical="center" wrapText="1"/>
    </xf>
    <xf numFmtId="0" fontId="36" fillId="2" borderId="3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10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8" fillId="10" borderId="20" xfId="0" applyFont="1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/>
    <xf numFmtId="0" fontId="0" fillId="0" borderId="23" xfId="0" applyBorder="1"/>
    <xf numFmtId="0" fontId="44" fillId="5" borderId="1" xfId="0" applyFont="1" applyFill="1" applyBorder="1" applyAlignment="1">
      <alignment horizontal="center" vertical="center" wrapText="1"/>
    </xf>
    <xf numFmtId="0" fontId="44" fillId="4" borderId="1" xfId="2" applyFont="1" applyFill="1" applyBorder="1" applyAlignment="1">
      <alignment horizontal="center" vertical="center"/>
    </xf>
    <xf numFmtId="0" fontId="8" fillId="10" borderId="1" xfId="2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0" fontId="0" fillId="0" borderId="18" xfId="0" applyBorder="1"/>
    <xf numFmtId="0" fontId="0" fillId="0" borderId="19" xfId="0" applyBorder="1"/>
    <xf numFmtId="0" fontId="0" fillId="0" borderId="27" xfId="0" applyBorder="1"/>
    <xf numFmtId="0" fontId="0" fillId="6" borderId="18" xfId="0" applyFill="1" applyBorder="1"/>
    <xf numFmtId="0" fontId="36" fillId="6" borderId="19" xfId="0" applyFont="1" applyFill="1" applyBorder="1" applyAlignment="1">
      <alignment horizontal="right"/>
    </xf>
    <xf numFmtId="0" fontId="0" fillId="6" borderId="19" xfId="0" applyFill="1" applyBorder="1" applyAlignment="1">
      <alignment horizontal="center" vertical="center"/>
    </xf>
    <xf numFmtId="166" fontId="35" fillId="6" borderId="19" xfId="5" applyNumberFormat="1" applyFont="1" applyFill="1" applyBorder="1" applyAlignment="1">
      <alignment wrapText="1"/>
    </xf>
    <xf numFmtId="0" fontId="0" fillId="6" borderId="27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24" xfId="0" applyFill="1" applyBorder="1"/>
    <xf numFmtId="0" fontId="0" fillId="6" borderId="26" xfId="0" applyFill="1" applyBorder="1"/>
    <xf numFmtId="0" fontId="0" fillId="6" borderId="25" xfId="0" applyFill="1" applyBorder="1"/>
    <xf numFmtId="0" fontId="0" fillId="6" borderId="19" xfId="0" applyFill="1" applyBorder="1"/>
    <xf numFmtId="0" fontId="0" fillId="3" borderId="0" xfId="0" applyFill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/>
    <xf numFmtId="0" fontId="13" fillId="4" borderId="1" xfId="2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8" fillId="11" borderId="2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horizontal="center" vertical="center"/>
    </xf>
    <xf numFmtId="0" fontId="13" fillId="11" borderId="3" xfId="0" applyFont="1" applyFill="1" applyBorder="1" applyAlignment="1">
      <alignment horizontal="left" vertical="center"/>
    </xf>
    <xf numFmtId="0" fontId="8" fillId="11" borderId="1" xfId="2" applyFont="1" applyFill="1" applyBorder="1" applyAlignment="1">
      <alignment horizontal="center" vertical="center"/>
    </xf>
    <xf numFmtId="0" fontId="8" fillId="4" borderId="4" xfId="2" applyFont="1" applyFill="1" applyBorder="1" applyAlignment="1">
      <alignment horizontal="center" vertical="center" wrapText="1"/>
    </xf>
    <xf numFmtId="0" fontId="8" fillId="9" borderId="1" xfId="2" applyFont="1" applyFill="1" applyBorder="1" applyAlignment="1">
      <alignment horizontal="center" vertical="center" wrapText="1"/>
    </xf>
    <xf numFmtId="1" fontId="45" fillId="11" borderId="1" xfId="0" applyNumberFormat="1" applyFont="1" applyFill="1" applyBorder="1" applyAlignment="1">
      <alignment horizontal="center"/>
    </xf>
    <xf numFmtId="0" fontId="0" fillId="0" borderId="7" xfId="0" applyBorder="1"/>
    <xf numFmtId="0" fontId="13" fillId="0" borderId="7" xfId="0" applyFont="1" applyBorder="1" applyAlignment="1">
      <alignment horizontal="center" vertical="center" wrapText="1"/>
    </xf>
    <xf numFmtId="0" fontId="36" fillId="0" borderId="1" xfId="0" applyFont="1" applyBorder="1"/>
    <xf numFmtId="0" fontId="36" fillId="2" borderId="0" xfId="0" applyFont="1" applyFill="1" applyAlignment="1">
      <alignment horizontal="right"/>
    </xf>
    <xf numFmtId="0" fontId="0" fillId="0" borderId="8" xfId="0" applyBorder="1" applyAlignment="1">
      <alignment horizontal="center" vertical="center"/>
    </xf>
    <xf numFmtId="0" fontId="36" fillId="0" borderId="35" xfId="0" applyFont="1" applyBorder="1"/>
    <xf numFmtId="0" fontId="36" fillId="0" borderId="33" xfId="0" applyFont="1" applyBorder="1"/>
    <xf numFmtId="0" fontId="36" fillId="0" borderId="34" xfId="0" applyFont="1" applyBorder="1"/>
    <xf numFmtId="0" fontId="36" fillId="0" borderId="13" xfId="0" applyFont="1" applyBorder="1"/>
    <xf numFmtId="0" fontId="36" fillId="0" borderId="36" xfId="0" applyFont="1" applyBorder="1"/>
    <xf numFmtId="0" fontId="36" fillId="5" borderId="12" xfId="0" applyFont="1" applyFill="1" applyBorder="1" applyAlignment="1">
      <alignment horizontal="center"/>
    </xf>
    <xf numFmtId="0" fontId="36" fillId="0" borderId="15" xfId="0" applyFont="1" applyBorder="1"/>
    <xf numFmtId="0" fontId="36" fillId="0" borderId="29" xfId="0" applyFont="1" applyBorder="1"/>
    <xf numFmtId="166" fontId="35" fillId="0" borderId="30" xfId="5" applyNumberFormat="1" applyFont="1" applyBorder="1" applyAlignment="1">
      <alignment wrapText="1"/>
    </xf>
    <xf numFmtId="166" fontId="35" fillId="0" borderId="32" xfId="5" applyNumberFormat="1" applyFont="1" applyBorder="1" applyAlignment="1">
      <alignment wrapText="1"/>
    </xf>
    <xf numFmtId="0" fontId="8" fillId="10" borderId="25" xfId="0" applyFont="1" applyFill="1" applyBorder="1" applyAlignment="1">
      <alignment horizontal="center" vertical="center" wrapText="1"/>
    </xf>
    <xf numFmtId="0" fontId="36" fillId="2" borderId="39" xfId="0" applyFont="1" applyFill="1" applyBorder="1" applyAlignment="1">
      <alignment horizontal="right"/>
    </xf>
    <xf numFmtId="0" fontId="8" fillId="10" borderId="18" xfId="0" applyFont="1" applyFill="1" applyBorder="1" applyAlignment="1">
      <alignment horizontal="center" vertical="center" wrapText="1"/>
    </xf>
    <xf numFmtId="166" fontId="35" fillId="0" borderId="31" xfId="5" applyNumberFormat="1" applyFont="1" applyBorder="1" applyAlignment="1">
      <alignment wrapText="1"/>
    </xf>
    <xf numFmtId="0" fontId="35" fillId="0" borderId="30" xfId="0" applyFont="1" applyBorder="1" applyAlignment="1">
      <alignment horizontal="center" vertical="center"/>
    </xf>
    <xf numFmtId="0" fontId="36" fillId="2" borderId="12" xfId="0" applyFont="1" applyFill="1" applyBorder="1" applyAlignment="1">
      <alignment horizontal="center" vertical="center"/>
    </xf>
    <xf numFmtId="0" fontId="35" fillId="0" borderId="31" xfId="0" applyFont="1" applyBorder="1" applyAlignment="1">
      <alignment horizontal="center" vertical="center"/>
    </xf>
    <xf numFmtId="0" fontId="35" fillId="0" borderId="32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28" fillId="4" borderId="4" xfId="2" applyFont="1" applyFill="1" applyBorder="1" applyAlignment="1">
      <alignment horizontal="center" vertical="center" wrapText="1"/>
    </xf>
    <xf numFmtId="0" fontId="36" fillId="6" borderId="23" xfId="0" applyFont="1" applyFill="1" applyBorder="1"/>
    <xf numFmtId="0" fontId="36" fillId="6" borderId="19" xfId="0" applyFont="1" applyFill="1" applyBorder="1" applyAlignment="1">
      <alignment horizontal="center"/>
    </xf>
    <xf numFmtId="0" fontId="36" fillId="6" borderId="19" xfId="0" applyFont="1" applyFill="1" applyBorder="1"/>
    <xf numFmtId="0" fontId="43" fillId="0" borderId="1" xfId="0" applyFont="1" applyBorder="1" applyAlignment="1">
      <alignment horizontal="center" vertical="center"/>
    </xf>
    <xf numFmtId="0" fontId="43" fillId="0" borderId="3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6" fontId="34" fillId="0" borderId="1" xfId="5" applyNumberFormat="1" applyFont="1" applyBorder="1" applyAlignment="1">
      <alignment wrapText="1"/>
    </xf>
    <xf numFmtId="0" fontId="8" fillId="2" borderId="30" xfId="0" applyFont="1" applyFill="1" applyBorder="1" applyAlignment="1">
      <alignment horizontal="center" vertical="center" wrapText="1"/>
    </xf>
    <xf numFmtId="166" fontId="34" fillId="0" borderId="31" xfId="5" applyNumberFormat="1" applyFont="1" applyBorder="1" applyAlignment="1">
      <alignment wrapText="1"/>
    </xf>
    <xf numFmtId="0" fontId="36" fillId="2" borderId="20" xfId="0" applyFont="1" applyFill="1" applyBorder="1" applyAlignment="1">
      <alignment horizontal="center" vertical="center"/>
    </xf>
    <xf numFmtId="0" fontId="43" fillId="0" borderId="22" xfId="0" applyFont="1" applyBorder="1"/>
    <xf numFmtId="0" fontId="43" fillId="0" borderId="25" xfId="0" applyFont="1" applyBorder="1"/>
    <xf numFmtId="0" fontId="8" fillId="0" borderId="18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 wrapText="1"/>
    </xf>
    <xf numFmtId="14" fontId="10" fillId="0" borderId="0" xfId="0" applyNumberFormat="1" applyFont="1" applyAlignment="1">
      <alignment horizontal="center"/>
    </xf>
    <xf numFmtId="0" fontId="11" fillId="0" borderId="0" xfId="0" applyFont="1" applyAlignment="1">
      <alignment horizontal="left"/>
    </xf>
    <xf numFmtId="0" fontId="43" fillId="0" borderId="18" xfId="0" applyFont="1" applyBorder="1"/>
    <xf numFmtId="2" fontId="46" fillId="5" borderId="0" xfId="4" applyNumberFormat="1" applyFont="1" applyFill="1" applyAlignment="1">
      <alignment horizontal="center" vertical="center"/>
    </xf>
    <xf numFmtId="2" fontId="47" fillId="14" borderId="0" xfId="4" applyNumberFormat="1" applyFont="1" applyFill="1" applyAlignment="1">
      <alignment horizontal="center" vertical="center"/>
    </xf>
    <xf numFmtId="2" fontId="46" fillId="6" borderId="0" xfId="4" applyNumberFormat="1" applyFont="1" applyFill="1" applyAlignment="1">
      <alignment horizontal="center" vertical="center"/>
    </xf>
    <xf numFmtId="2" fontId="47" fillId="0" borderId="0" xfId="4" applyNumberFormat="1" applyFont="1" applyAlignment="1">
      <alignment horizontal="center" vertical="center"/>
    </xf>
    <xf numFmtId="0" fontId="47" fillId="0" borderId="0" xfId="4" applyFont="1" applyAlignment="1">
      <alignment horizontal="center" vertical="center"/>
    </xf>
    <xf numFmtId="0" fontId="47" fillId="14" borderId="0" xfId="4" applyFont="1" applyFill="1" applyAlignment="1">
      <alignment horizontal="center" vertical="center"/>
    </xf>
    <xf numFmtId="0" fontId="47" fillId="12" borderId="0" xfId="4" applyFont="1" applyFill="1" applyAlignment="1">
      <alignment horizontal="center" vertical="center"/>
    </xf>
    <xf numFmtId="0" fontId="46" fillId="12" borderId="0" xfId="4" applyFont="1" applyFill="1" applyAlignment="1">
      <alignment horizontal="center" vertical="center"/>
    </xf>
    <xf numFmtId="0" fontId="47" fillId="14" borderId="25" xfId="4" applyFont="1" applyFill="1" applyBorder="1" applyAlignment="1">
      <alignment horizontal="center" vertical="center"/>
    </xf>
    <xf numFmtId="0" fontId="47" fillId="0" borderId="25" xfId="4" applyFont="1" applyBorder="1" applyAlignment="1">
      <alignment horizontal="center" vertical="center"/>
    </xf>
    <xf numFmtId="0" fontId="46" fillId="0" borderId="0" xfId="4" applyFont="1" applyAlignment="1">
      <alignment horizontal="center" vertical="center"/>
    </xf>
    <xf numFmtId="0" fontId="46" fillId="14" borderId="0" xfId="4" applyFont="1" applyFill="1" applyAlignment="1">
      <alignment horizontal="center" vertical="center"/>
    </xf>
    <xf numFmtId="0" fontId="47" fillId="14" borderId="18" xfId="4" applyFont="1" applyFill="1" applyBorder="1" applyAlignment="1">
      <alignment horizontal="center" vertical="center"/>
    </xf>
    <xf numFmtId="2" fontId="46" fillId="5" borderId="0" xfId="4" applyNumberFormat="1" applyFont="1" applyFill="1" applyAlignment="1">
      <alignment horizontal="left" vertical="center"/>
    </xf>
    <xf numFmtId="0" fontId="47" fillId="14" borderId="22" xfId="4" applyFont="1" applyFill="1" applyBorder="1" applyAlignment="1">
      <alignment horizontal="center" vertical="center"/>
    </xf>
    <xf numFmtId="0" fontId="47" fillId="14" borderId="23" xfId="4" applyFont="1" applyFill="1" applyBorder="1" applyAlignment="1">
      <alignment horizontal="center" vertical="center"/>
    </xf>
    <xf numFmtId="0" fontId="47" fillId="14" borderId="19" xfId="4" applyFont="1" applyFill="1" applyBorder="1" applyAlignment="1">
      <alignment horizontal="center" vertical="center"/>
    </xf>
    <xf numFmtId="0" fontId="27" fillId="0" borderId="25" xfId="4" applyFont="1" applyBorder="1" applyAlignment="1">
      <alignment horizontal="center" vertical="center"/>
    </xf>
    <xf numFmtId="0" fontId="8" fillId="0" borderId="0" xfId="5" applyNumberFormat="1" applyFont="1"/>
    <xf numFmtId="2" fontId="0" fillId="0" borderId="0" xfId="0" applyNumberFormat="1" applyAlignment="1">
      <alignment horizontal="center" vertical="center"/>
    </xf>
    <xf numFmtId="2" fontId="8" fillId="13" borderId="1" xfId="2" applyNumberFormat="1" applyFont="1" applyFill="1" applyBorder="1" applyAlignment="1">
      <alignment horizontal="center" vertical="center"/>
    </xf>
    <xf numFmtId="2" fontId="0" fillId="11" borderId="1" xfId="0" applyNumberFormat="1" applyFill="1" applyBorder="1" applyAlignment="1">
      <alignment horizontal="center" vertical="center"/>
    </xf>
    <xf numFmtId="2" fontId="13" fillId="9" borderId="0" xfId="0" applyNumberFormat="1" applyFont="1" applyFill="1" applyAlignment="1">
      <alignment horizontal="center" vertical="center" wrapText="1"/>
    </xf>
    <xf numFmtId="2" fontId="13" fillId="11" borderId="1" xfId="2" applyNumberFormat="1" applyFont="1" applyFill="1" applyBorder="1" applyAlignment="1">
      <alignment horizontal="center" vertical="center"/>
    </xf>
    <xf numFmtId="2" fontId="8" fillId="11" borderId="1" xfId="2" applyNumberFormat="1" applyFont="1" applyFill="1" applyBorder="1" applyAlignment="1">
      <alignment horizontal="center" vertical="center"/>
    </xf>
    <xf numFmtId="2" fontId="0" fillId="0" borderId="0" xfId="0" applyNumberFormat="1"/>
    <xf numFmtId="0" fontId="32" fillId="0" borderId="14" xfId="0" applyFont="1" applyBorder="1" applyAlignment="1">
      <alignment horizontal="center" vertical="center" wrapText="1"/>
    </xf>
    <xf numFmtId="0" fontId="48" fillId="5" borderId="16" xfId="4" applyFont="1" applyFill="1" applyBorder="1" applyAlignment="1">
      <alignment horizontal="center" vertical="center"/>
    </xf>
    <xf numFmtId="0" fontId="48" fillId="5" borderId="40" xfId="4" applyFont="1" applyFill="1" applyBorder="1" applyAlignment="1">
      <alignment horizontal="center" vertical="center"/>
    </xf>
    <xf numFmtId="0" fontId="36" fillId="0" borderId="35" xfId="0" applyFont="1" applyBorder="1" applyAlignment="1">
      <alignment horizontal="center"/>
    </xf>
    <xf numFmtId="0" fontId="36" fillId="0" borderId="33" xfId="0" applyFont="1" applyBorder="1" applyAlignment="1">
      <alignment horizontal="center"/>
    </xf>
    <xf numFmtId="0" fontId="36" fillId="0" borderId="36" xfId="0" applyFont="1" applyBorder="1" applyAlignment="1">
      <alignment horizontal="center"/>
    </xf>
    <xf numFmtId="0" fontId="36" fillId="0" borderId="22" xfId="0" applyFont="1" applyBorder="1" applyAlignment="1">
      <alignment horizontal="center"/>
    </xf>
    <xf numFmtId="0" fontId="36" fillId="0" borderId="23" xfId="0" applyFont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36" fillId="0" borderId="28" xfId="0" applyFont="1" applyBorder="1" applyAlignment="1">
      <alignment horizontal="center"/>
    </xf>
    <xf numFmtId="0" fontId="36" fillId="0" borderId="29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36" fillId="6" borderId="37" xfId="0" applyFont="1" applyFill="1" applyBorder="1" applyAlignment="1">
      <alignment horizontal="center"/>
    </xf>
    <xf numFmtId="0" fontId="36" fillId="6" borderId="23" xfId="0" applyFont="1" applyFill="1" applyBorder="1" applyAlignment="1">
      <alignment horizontal="center"/>
    </xf>
    <xf numFmtId="0" fontId="36" fillId="6" borderId="38" xfId="0" applyFont="1" applyFill="1" applyBorder="1" applyAlignment="1">
      <alignment horizontal="center"/>
    </xf>
    <xf numFmtId="0" fontId="30" fillId="7" borderId="15" xfId="4" applyFont="1" applyFill="1" applyBorder="1" applyAlignment="1">
      <alignment horizontal="center" vertical="center"/>
    </xf>
    <xf numFmtId="0" fontId="30" fillId="7" borderId="13" xfId="4" applyFont="1" applyFill="1" applyBorder="1" applyAlignment="1">
      <alignment horizontal="center" vertical="center"/>
    </xf>
    <xf numFmtId="0" fontId="30" fillId="2" borderId="7" xfId="4" applyFont="1" applyFill="1" applyBorder="1" applyAlignment="1">
      <alignment horizontal="center" vertical="center"/>
    </xf>
    <xf numFmtId="0" fontId="30" fillId="2" borderId="8" xfId="4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right" vertical="center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14" fontId="8" fillId="0" borderId="7" xfId="0" applyNumberFormat="1" applyFont="1" applyBorder="1" applyAlignment="1">
      <alignment horizontal="center" vertical="center" wrapText="1"/>
    </xf>
    <xf numFmtId="14" fontId="8" fillId="0" borderId="8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/>
    </xf>
    <xf numFmtId="0" fontId="20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  <xf numFmtId="0" fontId="0" fillId="0" borderId="1" xfId="0" applyFont="1" applyBorder="1"/>
    <xf numFmtId="0" fontId="13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/>
  </cellXfs>
  <cellStyles count="13">
    <cellStyle name="Обычный" xfId="0" builtinId="0"/>
    <cellStyle name="Обычный 2" xfId="1" xr:uid="{00000000-0005-0000-0000-000001000000}"/>
    <cellStyle name="Обычный 2 2" xfId="6" xr:uid="{00000000-0005-0000-0000-000002000000}"/>
    <cellStyle name="Обычный 2 2 2" xfId="12" xr:uid="{00000000-0005-0000-0000-000003000000}"/>
    <cellStyle name="Обычный 2 3" xfId="8" xr:uid="{00000000-0005-0000-0000-000004000000}"/>
    <cellStyle name="Обычный 3" xfId="2" xr:uid="{00000000-0005-0000-0000-000005000000}"/>
    <cellStyle name="Обычный 4" xfId="4" xr:uid="{00000000-0005-0000-0000-000006000000}"/>
    <cellStyle name="Обычный 4 2" xfId="10" xr:uid="{00000000-0005-0000-0000-000007000000}"/>
    <cellStyle name="Обычный 5" xfId="7" xr:uid="{00000000-0005-0000-0000-000008000000}"/>
    <cellStyle name="Финансовый" xfId="5" builtinId="3"/>
    <cellStyle name="Финансовый 2" xfId="3" xr:uid="{00000000-0005-0000-0000-00000A000000}"/>
    <cellStyle name="Финансовый 2 2" xfId="9" xr:uid="{00000000-0005-0000-0000-00000B000000}"/>
    <cellStyle name="Финансовый 3" xfId="11" xr:uid="{00000000-0005-0000-0000-00000C000000}"/>
  </cellStyles>
  <dxfs count="17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2D05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family val="2"/>
        <charset val="204"/>
        <scheme val="none"/>
      </font>
      <numFmt numFmtId="1" formatCode="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charset val="204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left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</dxf>
    <dxf>
      <font>
        <strike val="0"/>
        <outline val="0"/>
        <shadow val="0"/>
        <u val="none"/>
        <vertAlign val="baseline"/>
        <sz val="10"/>
        <color auto="1"/>
        <charset val="204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Cyr"/>
        <family val="2"/>
        <charset val="204"/>
        <scheme val="none"/>
      </font>
      <numFmt numFmtId="1" formatCode="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charset val="204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numFmt numFmtId="0" formatCode="General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2" tint="-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left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charset val="204"/>
        <scheme val="none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charset val="204"/>
      </font>
    </dxf>
    <dxf>
      <font>
        <strike val="0"/>
        <outline val="0"/>
        <shadow val="0"/>
        <u val="none"/>
        <vertAlign val="baseline"/>
        <sz val="10"/>
        <color auto="1"/>
        <charset val="204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colors>
    <mruColors>
      <color rgb="FFB3B2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AEBFA2-9016-40B2-9AD6-3695118D28E2}" name="Таблица3353" displayName="Таблица3353" ref="A1:AC609" totalsRowShown="0" headerRowDxfId="1701" dataDxfId="1700">
  <autoFilter ref="A1:AC609" xr:uid="{65EA4316-453B-4055-B9D5-DC2AF050F0D2}"/>
  <tableColumns count="29">
    <tableColumn id="1" xr3:uid="{CBE04BFB-F867-4E73-91AC-235B35BCBC1D}" name="№" dataDxfId="1699">
      <calculatedColumnFormula>A1+1</calculatedColumnFormula>
    </tableColumn>
    <tableColumn id="2" xr3:uid="{436509C5-DDB8-4BB6-A50C-896C8B8EB3DC}" name="Тип" dataDxfId="1698">
      <calculatedColumnFormula>IF(ISNUMBER(Таблица3353[[#This Row],[№8]]), "Поперечник", "Продол")</calculatedColumnFormula>
    </tableColumn>
    <tableColumn id="3" xr3:uid="{7F512DE0-507E-4442-99EA-C5DADD875FCC}" name="Дата " dataDxfId="1697">
      <calculatedColumnFormula>CONCATENATE(I2,J2,K2,L2,N2,#REF!,O2,P2,Q2,R2,S2,T2,U2)</calculatedColumnFormula>
    </tableColumn>
    <tableColumn id="4" xr3:uid="{D7980390-01B0-45F3-9303-73D7941F9F11}" name="СШ" dataDxfId="1696">
      <calculatedColumnFormula>V2</calculatedColumnFormula>
    </tableColumn>
    <tableColumn id="5" xr3:uid="{370BB6D8-D962-488E-A0D1-2C5D61B23BA9}" name="Метраж" dataDxfId="1695">
      <calculatedColumnFormula>IF(V2="Т3",(CONCATENATE(AB2," ",AC2)),(CONCATENATE(AB2,"×",AC2)))</calculatedColumnFormula>
    </tableColumn>
    <tableColumn id="6" xr3:uid="{431BED28-4D54-4D2B-A329-1A49AE8FD5CB}" name="№6" dataDxfId="1694"/>
    <tableColumn id="7" xr3:uid="{8D55F3A3-9D92-4DD6-925D-9D394E56AD6C}" name="№7" dataDxfId="1693"/>
    <tableColumn id="25" xr3:uid="{1DA1B5D2-6958-4159-A19F-7A07F13E226D}" name="условие" dataDxfId="1692">
      <calculatedColumnFormula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calculatedColumnFormula>
    </tableColumn>
    <tableColumn id="8" xr3:uid="{0556FECE-9528-4747-A06D-8B7F8C66A556}" name="№8" dataDxfId="1691">
      <calculatedColumnFormula>I1</calculatedColumnFormula>
    </tableColumn>
    <tableColumn id="21" xr3:uid="{8D680D48-53BA-4D83-92FF-5B909A938865}" name="№9" dataDxfId="1690">
      <calculatedColumnFormula>Таблица3353[[#This Row],[№7]]</calculatedColumnFormula>
    </tableColumn>
    <tableColumn id="9" xr3:uid="{3A8561F7-9253-41F8-A0B1-C26733C08233}" name="№10" dataDxfId="1689">
      <calculatedColumnFormula>IF(Таблица3353[[#This Row],[условие]]="Да", "- ", "(")</calculatedColumnFormula>
    </tableColumn>
    <tableColumn id="10" xr3:uid="{7C8972EE-98CE-48ED-97D9-D4A68B48E3A0}" name="№11" dataDxfId="1688"/>
    <tableColumn id="20" xr3:uid="{DA27123D-DB09-4F0A-8DAD-8CFC6BB11C9D}" name="№12" dataDxfId="1687" dataCellStyle="Обычный 3">
      <calculatedColumnFormula>IF(Таблица3353[[#This Row],[условие]]="Да", "", " - ")</calculatedColumnFormula>
    </tableColumn>
    <tableColumn id="23" xr3:uid="{D89C3863-570F-48B5-BEF8-A754BAB2A97B}" name="№13" dataDxfId="1686"/>
    <tableColumn id="12" xr3:uid="{C743056A-A801-49AC-9262-AB093396D5C2}" name="№14" dataDxfId="1685">
      <calculatedColumnFormula>IF(Таблица3353[[#This Row],[условие]]="Да", "", " )")</calculatedColumnFormula>
    </tableColumn>
    <tableColumn id="13" xr3:uid="{DAF3871C-2DDD-43EA-A389-47740838427F}" name="№15" dataDxfId="1684"/>
    <tableColumn id="24" xr3:uid="{58B1B759-7E2E-41EF-85E4-72F5247DB0E1}" name="№16" dataDxfId="1683" dataCellStyle="Обычный 3"/>
    <tableColumn id="14" xr3:uid="{ED01D4E9-90E1-4545-86FA-26DFD183EFF6}" name="№17" dataDxfId="1682">
      <calculatedColumnFormula>IF(Таблица3353[[#This Row],[Тип СШ]]="Т3", " росп", "")</calculatedColumnFormula>
    </tableColumn>
    <tableColumn id="15" xr3:uid="{A7B74180-A1B6-4258-84D9-CA6C23016660}" name="№18" dataDxfId="1681">
      <calculatedColumnFormula>IF(AND(Таблица3353[[#This Row],[Тип]]="Поперечник", Таблица3353[[#This Row],[условие]]="Да", Таблица3353[[#This Row],[№17]]=" росп"), "1,2,3",
"")</calculatedColumnFormula>
    </tableColumn>
    <tableColumn id="27" xr3:uid="{B2B1FCDF-298A-4634-9E2C-5390D4DDF72C}" name="№19" dataDxfId="1680">
      <calculatedColumnFormula>IF(AND(Таблица3353[[#This Row],[Тип]]="Продол", Таблица3353[[#This Row],[условие]]="Да", Таблица3353[[#This Row],[№17]]=" росп"), "1,2",
"")</calculatedColumnFormula>
    </tableColumn>
    <tableColumn id="16" xr3:uid="{962C623A-D926-4B72-BCA8-6B7B8B8742C4}" name="№20" dataDxfId="1679"/>
    <tableColumn id="19" xr3:uid="{60469607-B43B-4F89-97F7-FFB608119A67}" name="Тип СШ" dataDxfId="1678">
      <calculatedColumnFormula>IF(OR(Таблица3353[[#This Row],[№11]]="С", Таблица3353[[#This Row],[№11]]="Д"),"Т3", "С4")</calculatedColumnFormula>
    </tableColumn>
    <tableColumn id="17" xr3:uid="{3A036A85-0938-4D7C-98CF-43826964F4BE}" name="ДлинаС18" dataDxfId="1677" dataCellStyle="Обычный 3">
      <calculatedColumnFormula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calculatedColumnFormula>
    </tableColumn>
    <tableColumn id="29" xr3:uid="{A64F859A-62F2-4747-AE8C-11E6442C3EE8}" name="ДлинаС4" dataDxfId="1676" dataCellStyle="Обычный 3">
      <calculatedColumnFormula>IF(AND(Таблица3353[[#This Row],[Тип СШ]]="С4", Таблица3353[[#This Row],[Тип]]="Продол"),
INDEX(Date!$C$4:$U$9, MATCH(Таблица3353[[#This Row],[№8]],Date!$B$4:$B$9,0), MATCH(Таблица3353[[#This Row],[№11]],Date!$C$3:$U$3,0)),
"")</calculatedColumnFormula>
    </tableColumn>
    <tableColumn id="28" xr3:uid="{9034DA95-FAB8-484E-8135-19DE452A0C20}" name="ДлинаТ8" dataDxfId="1675" dataCellStyle="Обычный 3">
      <calculatedColumnFormula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calculatedColumnFormula>
    </tableColumn>
    <tableColumn id="30" xr3:uid="{ABBC0A59-5893-4E8A-B20D-BC8A422EC595}" name="ДлинаТ3" dataDxfId="1674" dataCellStyle="Обычный 3">
      <calculatedColumnFormula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calculatedColumnFormula>
    </tableColumn>
    <tableColumn id="18" xr3:uid="{F1A266F7-585C-4E24-B731-9B8CA05F2E04}" name="Толщина" dataDxfId="1673" dataCellStyle="Обычный 3">
      <calculatedColumnFormula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calculatedColumnFormula>
    </tableColumn>
    <tableColumn id="32" xr3:uid="{778A29B1-F459-4A49-9098-FDD5B271584A}" name="Длина" dataDxfId="1672">
      <calculatedColumnFormula>VALUE(CONCATENATE(Таблица3353[[#This Row],[ДлинаС18]],Таблица3353[[#This Row],[ДлинаС4]],Таблица3353[[#This Row],[ДлинаТ8]],Таблица3353[[#This Row],[ДлинаТ3]]))</calculatedColumnFormula>
    </tableColumn>
    <tableColumn id="22" xr3:uid="{617C7364-BB97-4476-8A46-2739257D857B}" name="Катет" dataDxfId="1671">
      <calculatedColumnFormula>IF(Таблица3353[[#This Row],[Тип СШ]]="Т3",
(IF(Таблица3353[[#This Row],[Толщина]]&gt;16,"Δ8","Δ6")),Таблица3353[[#This Row],[Толщина]])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BE1536-40E2-4DE8-88D2-EB0A51EC2EFB}" name="Таблица335" displayName="Таблица335" ref="A1:AC1964" totalsRowShown="0" headerRowDxfId="1670" dataDxfId="1669">
  <autoFilter ref="A1:AC1964" xr:uid="{65EA4316-453B-4055-B9D5-DC2AF050F0D2}"/>
  <tableColumns count="29">
    <tableColumn id="1" xr3:uid="{0D01F10A-4197-474A-AB8B-98BC811A5B06}" name="№" dataDxfId="1668">
      <calculatedColumnFormula>A1+1</calculatedColumnFormula>
    </tableColumn>
    <tableColumn id="2" xr3:uid="{DE1CD182-6241-4D7B-BF1F-9854793F7D20}" name="Тип" dataDxfId="1667">
      <calculatedColumnFormula>IF(ISNUMBER(Таблица335[[#This Row],[№8]]), "Поперечник", "Продол")</calculatedColumnFormula>
    </tableColumn>
    <tableColumn id="3" xr3:uid="{14A7CCAC-01BA-48CC-87A3-FC1331EF7937}" name="Дата " dataDxfId="1666">
      <calculatedColumnFormula>CONCATENATE(I2,J2,K2,L2,Таблица335[[#This Row],[№12]],N2,O2,P2,Q2,R2,S2,T2,U2,)</calculatedColumnFormula>
    </tableColumn>
    <tableColumn id="4" xr3:uid="{5A50B936-45B9-465B-91D6-49594534111B}" name="СШ" dataDxfId="1665">
      <calculatedColumnFormula>V2</calculatedColumnFormula>
    </tableColumn>
    <tableColumn id="5" xr3:uid="{0BC412A6-657B-4728-A3C7-C398687F8C5C}" name="Метраж" dataDxfId="1664">
      <calculatedColumnFormula>IF(V2="Т3",(CONCATENATE(AB2," ",AC2)),(CONCATENATE(AB2,"×",AC2)))</calculatedColumnFormula>
    </tableColumn>
    <tableColumn id="6" xr3:uid="{4760E9AF-7028-475E-B643-B73D25FF4B70}" name="№6" dataDxfId="1663" dataCellStyle="Обычный 3"/>
    <tableColumn id="7" xr3:uid="{65044E0F-CF92-46C4-BFF7-24814A1C3E46}" name="№7" dataDxfId="1662" dataCellStyle="Обычный 3"/>
    <tableColumn id="25" xr3:uid="{4FCA3BD2-F102-4C48-B641-B413F6DE5317}" name="условие" dataDxfId="1661">
      <calculatedColumnFormula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calculatedColumnFormula>
    </tableColumn>
    <tableColumn id="8" xr3:uid="{58775084-31E2-4A32-B17A-1D4AF82FABB0}" name="№8" dataDxfId="1660">
      <calculatedColumnFormula>I1</calculatedColumnFormula>
    </tableColumn>
    <tableColumn id="21" xr3:uid="{C883C49B-EE5C-4128-BC05-450C0C152580}" name="№9" dataDxfId="1659">
      <calculatedColumnFormula>Таблица335[[#This Row],[№7]]</calculatedColumnFormula>
    </tableColumn>
    <tableColumn id="9" xr3:uid="{8AC1A237-D14E-4E82-AE90-1A6F9AC59383}" name="№10" dataDxfId="1658">
      <calculatedColumnFormula>IF(Таблица335[[#This Row],[условие]]="Да", "-", "")</calculatedColumnFormula>
    </tableColumn>
    <tableColumn id="10" xr3:uid="{FB4DE16B-86EB-404B-953A-569A714817E3}" name="№11" dataDxfId="1657"/>
    <tableColumn id="20" xr3:uid="{E7C29C3E-2E35-486D-8D99-77080F5E8944}" name="№12" dataDxfId="1656" dataCellStyle="Обычный 3">
      <calculatedColumnFormula>IF(Таблица335[[#This Row],[условие]]="Да", "", " - ")</calculatedColumnFormula>
    </tableColumn>
    <tableColumn id="23" xr3:uid="{3F0E398D-2BA7-453E-A7D5-5F5E2B6EC2B3}" name="Столбец1" dataDxfId="1655"/>
    <tableColumn id="11" xr3:uid="{AD3BAC3C-094C-440A-A823-4F5BADEDA35F}" name="№14" dataDxfId="1654">
      <calculatedColumnFormula>IF(Таблица335[[#This Row],[условие]]="Да", "", " )")</calculatedColumnFormula>
    </tableColumn>
    <tableColumn id="12" xr3:uid="{E8E98DA4-6D79-4777-A072-F1992D7D3784}" name="№15" dataDxfId="1653"/>
    <tableColumn id="13" xr3:uid="{23043726-6F49-48ED-9912-0966F0395A1D}" name="№16" dataDxfId="1652"/>
    <tableColumn id="24" xr3:uid="{5CCAFFCC-28C8-44B8-A45F-8837B259C53C}" name="№17" dataDxfId="1651"/>
    <tableColumn id="14" xr3:uid="{D357D8BF-5F55-4E1E-ADDF-CEC216A85D56}" name="№18" dataDxfId="1650">
      <calculatedColumnFormula>IF(Таблица335[[#This Row],[Тип СШ]]="Т3", " росп", "")</calculatedColumnFormula>
    </tableColumn>
    <tableColumn id="15" xr3:uid="{BCDE8247-B746-4E3A-BC87-8F56E9362459}" name="№19" dataDxfId="1649">
      <calculatedColumnFormula>IF(AND(Таблица335[[#This Row],[Тип]]="Поперечник", Таблица335[[#This Row],[условие]]="Да", Таблица335[[#This Row],[№18]]=" росп"), "1,2,3",
"")</calculatedColumnFormula>
    </tableColumn>
    <tableColumn id="27" xr3:uid="{D495989B-1175-4E64-8785-2FB5A1A181C4}" name="№20" dataDxfId="1648">
      <calculatedColumnFormula>IF(AND(Таблица335[[#This Row],[Тип]]="Продол", Таблица335[[#This Row],[условие]]="Да", Таблица335[[#This Row],[№18]]=" росп"), "1,2",
"")</calculatedColumnFormula>
    </tableColumn>
    <tableColumn id="19" xr3:uid="{D735356B-E768-4F66-BA48-4F471E993C7B}" name="Тип СШ" dataDxfId="1647">
      <calculatedColumnFormula>IF(OR(Таблица335[[#This Row],[№11]]="С", Таблица335[[#This Row],[№11]]="Д"),"Т3", "С4")</calculatedColumnFormula>
    </tableColumn>
    <tableColumn id="17" xr3:uid="{6D01755B-B801-40BB-92F7-1F48B798A3EA}" name="ДлинаС18" dataDxfId="1646" dataCellStyle="Обычный 3">
      <calculatedColumnFormula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calculatedColumnFormula>
    </tableColumn>
    <tableColumn id="29" xr3:uid="{2119A998-383A-481F-A152-589D5080246C}" name="ДлинаС4" dataDxfId="1645" dataCellStyle="Обычный 3">
      <calculatedColumnFormula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calculatedColumnFormula>
    </tableColumn>
    <tableColumn id="28" xr3:uid="{2134AB27-165D-438E-A8E3-9BEAF642BBD9}" name="ДлинаТ8" dataDxfId="1644" dataCellStyle="Обычный 3">
      <calculatedColumnFormula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calculatedColumnFormula>
    </tableColumn>
    <tableColumn id="30" xr3:uid="{CC68A398-C264-470A-9870-B55CF08EFACC}" name="ДлинаТ3" dataDxfId="1643" dataCellStyle="Обычный 3">
      <calculatedColumnFormula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calculatedColumnFormula>
    </tableColumn>
    <tableColumn id="18" xr3:uid="{6E822ACE-EDDA-4CAC-AC60-009CA4D4FBE8}" name="Толщина" dataDxfId="1642" dataCellStyle="Обычный 3">
      <calculatedColumnFormula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calculatedColumnFormula>
    </tableColumn>
    <tableColumn id="32" xr3:uid="{C4ECE564-F452-4D56-B8AC-A2455F0100EF}" name="Длина" dataDxfId="1641">
      <calculatedColumnFormula>VALUE(CONCATENATE(Таблица335[[#This Row],[ДлинаС18]],Таблица335[[#This Row],[ДлинаС4]],Таблица335[[#This Row],[ДлинаТ8]],Таблица335[[#This Row],[ДлинаТ3]]))</calculatedColumnFormula>
    </tableColumn>
    <tableColumn id="22" xr3:uid="{2AB03341-239A-4A11-A343-2ABCC86666CE}" name="Катет" dataDxfId="1640">
      <calculatedColumnFormula>IF(Таблица335[[#This Row],[Тип СШ]]="Т3",
(IF(Таблица335[[#This Row],[Толщина]]&gt;16,"Δ8","Δ6")),Таблица335[[#This Row],[Толщина]])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2D5C-7F34-4EDC-BCA3-3513544AD496}">
  <sheetPr>
    <tabColor rgb="FFFFC000"/>
  </sheetPr>
  <dimension ref="A2:AB51"/>
  <sheetViews>
    <sheetView zoomScale="70" zoomScaleNormal="70" workbookViewId="0">
      <selection activeCell="R35" sqref="R35"/>
    </sheetView>
  </sheetViews>
  <sheetFormatPr defaultColWidth="11.42578125" defaultRowHeight="15" customHeight="1" x14ac:dyDescent="0.2"/>
  <sheetData>
    <row r="2" spans="1:28" ht="15" customHeight="1" x14ac:dyDescent="0.2">
      <c r="A2" s="208">
        <f ca="1">SUM($D2:$XFD2)</f>
        <v>243.51400000000001</v>
      </c>
      <c r="B2" s="221" t="s">
        <v>15</v>
      </c>
      <c r="C2" s="209"/>
      <c r="D2" s="209"/>
      <c r="E2" s="209"/>
      <c r="F2" s="209">
        <f ca="1">F3+F4</f>
        <v>85.68</v>
      </c>
      <c r="G2" s="209">
        <f t="shared" ref="G2:O2" ca="1" si="0">G3+G4</f>
        <v>82.88</v>
      </c>
      <c r="H2" s="209">
        <f t="shared" ca="1" si="0"/>
        <v>18.077999999999999</v>
      </c>
      <c r="I2" s="209">
        <f t="shared" ca="1" si="0"/>
        <v>7.76</v>
      </c>
      <c r="J2" s="209">
        <f t="shared" ca="1" si="0"/>
        <v>11.423999999999999</v>
      </c>
      <c r="K2" s="209">
        <f t="shared" ca="1" si="0"/>
        <v>5.2</v>
      </c>
      <c r="L2" s="209">
        <f t="shared" ca="1" si="0"/>
        <v>14.167999999999999</v>
      </c>
      <c r="M2" s="209">
        <f t="shared" ca="1" si="0"/>
        <v>7.06</v>
      </c>
      <c r="N2" s="209">
        <f t="shared" ca="1" si="0"/>
        <v>7.9039999999999999</v>
      </c>
      <c r="O2" s="209">
        <f t="shared" ca="1" si="0"/>
        <v>3.36</v>
      </c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</row>
    <row r="3" spans="1:28" ht="15" customHeight="1" x14ac:dyDescent="0.2">
      <c r="A3" s="210">
        <f ca="1">SUM($D3:$XFD3)</f>
        <v>243.51400000000001</v>
      </c>
      <c r="B3" s="210" t="s">
        <v>16</v>
      </c>
      <c r="C3" s="211"/>
      <c r="D3" s="211"/>
      <c r="E3" s="211"/>
      <c r="F3" s="211">
        <f ca="1">SUM(F11:F50)/1000</f>
        <v>85.68</v>
      </c>
      <c r="G3" s="211">
        <f t="shared" ref="G3:O3" ca="1" si="1">SUM(G11:G50)/1000</f>
        <v>82.88</v>
      </c>
      <c r="H3" s="211">
        <f t="shared" ca="1" si="1"/>
        <v>18.077999999999999</v>
      </c>
      <c r="I3" s="211">
        <f t="shared" ca="1" si="1"/>
        <v>7.76</v>
      </c>
      <c r="J3" s="211">
        <f t="shared" ca="1" si="1"/>
        <v>11.423999999999999</v>
      </c>
      <c r="K3" s="211">
        <f t="shared" ca="1" si="1"/>
        <v>5.2</v>
      </c>
      <c r="L3" s="211">
        <f t="shared" ca="1" si="1"/>
        <v>14.167999999999999</v>
      </c>
      <c r="M3" s="211">
        <f t="shared" ca="1" si="1"/>
        <v>7.06</v>
      </c>
      <c r="N3" s="211">
        <f t="shared" ca="1" si="1"/>
        <v>7.9039999999999999</v>
      </c>
      <c r="O3" s="211">
        <f t="shared" ca="1" si="1"/>
        <v>3.36</v>
      </c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</row>
    <row r="4" spans="1:28" ht="15" customHeight="1" x14ac:dyDescent="0.2">
      <c r="A4" s="210">
        <f ca="1">SUM($D4:$XFD4)</f>
        <v>0</v>
      </c>
      <c r="B4" s="210" t="s">
        <v>17</v>
      </c>
      <c r="C4" s="209"/>
      <c r="D4" s="209"/>
      <c r="E4" s="209"/>
      <c r="F4" s="209">
        <f ca="1">F10/1000</f>
        <v>0</v>
      </c>
      <c r="G4" s="209">
        <f t="shared" ref="G4:O4" ca="1" si="2">G10/1000</f>
        <v>0</v>
      </c>
      <c r="H4" s="209">
        <f t="shared" ca="1" si="2"/>
        <v>0</v>
      </c>
      <c r="I4" s="209">
        <f t="shared" ca="1" si="2"/>
        <v>0</v>
      </c>
      <c r="J4" s="209">
        <f t="shared" ca="1" si="2"/>
        <v>0</v>
      </c>
      <c r="K4" s="209">
        <f t="shared" ca="1" si="2"/>
        <v>0</v>
      </c>
      <c r="L4" s="209">
        <f t="shared" ca="1" si="2"/>
        <v>0</v>
      </c>
      <c r="M4" s="209">
        <f t="shared" ca="1" si="2"/>
        <v>0</v>
      </c>
      <c r="N4" s="209">
        <f t="shared" ca="1" si="2"/>
        <v>0</v>
      </c>
      <c r="O4" s="209">
        <f t="shared" ca="1" si="2"/>
        <v>0</v>
      </c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</row>
    <row r="5" spans="1:28" ht="15" customHeight="1" x14ac:dyDescent="0.2">
      <c r="A5" s="212"/>
      <c r="B5" s="211"/>
      <c r="C5" s="211"/>
      <c r="D5" s="211"/>
      <c r="E5" s="211"/>
      <c r="F5" s="211"/>
      <c r="G5" s="211"/>
      <c r="H5" s="211"/>
    </row>
    <row r="6" spans="1:28" ht="15" customHeight="1" thickBot="1" x14ac:dyDescent="0.25">
      <c r="A6" s="213">
        <f ca="1">A4/A3*100</f>
        <v>0</v>
      </c>
      <c r="B6" s="213"/>
      <c r="C6" s="213"/>
      <c r="D6" s="213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</row>
    <row r="7" spans="1:28" ht="15" customHeight="1" thickBot="1" x14ac:dyDescent="0.25">
      <c r="A7" s="212" t="s">
        <v>18</v>
      </c>
      <c r="B7" s="214"/>
      <c r="C7" s="215"/>
      <c r="D7" s="214"/>
      <c r="E7" s="215"/>
      <c r="F7" s="235">
        <v>1</v>
      </c>
      <c r="G7" s="236"/>
      <c r="H7" s="235">
        <v>2</v>
      </c>
      <c r="I7" s="236"/>
      <c r="J7" s="235">
        <v>3</v>
      </c>
      <c r="K7" s="236"/>
      <c r="L7" s="235">
        <v>4</v>
      </c>
      <c r="M7" s="236"/>
      <c r="N7" s="235">
        <v>5</v>
      </c>
      <c r="O7" s="236"/>
      <c r="P7" s="235">
        <v>6</v>
      </c>
      <c r="Q7" s="236"/>
    </row>
    <row r="8" spans="1:28" ht="15" customHeight="1" x14ac:dyDescent="0.2">
      <c r="A8" s="213" t="s">
        <v>18</v>
      </c>
      <c r="B8" s="222">
        <v>30</v>
      </c>
      <c r="C8" s="223">
        <v>24</v>
      </c>
      <c r="D8" s="223">
        <v>94</v>
      </c>
      <c r="E8" s="223">
        <v>24</v>
      </c>
      <c r="F8" s="222" t="str" cm="1">
        <f t="array" aca="1" ref="F8" ca="1">INDIRECT(ADDRESS(B8,C8,1,1,F$7))</f>
        <v>1/5ВК</v>
      </c>
      <c r="G8" s="223" t="str" cm="1">
        <f t="array" aca="1" ref="G8" ca="1">INDIRECT(ADDRESS(D8,E8,1,1,$F$7))</f>
        <v>1/5УК</v>
      </c>
      <c r="H8" s="222" t="str" cm="1">
        <f t="array" aca="1" ref="H8" ca="1">INDIRECT(ADDRESS(B8,C8,1,1,H$7))</f>
        <v>2/5ВК</v>
      </c>
      <c r="I8" s="223" t="str" cm="1">
        <f t="array" aca="1" ref="I8" ca="1">INDIRECT(ADDRESS(D8,E8,1,1,$H$7))</f>
        <v>2/5УК</v>
      </c>
      <c r="J8" s="222" t="str" cm="1">
        <f t="array" aca="1" ref="J8" ca="1">INDIRECT(ADDRESS(B8,C8,1,1,J$7))</f>
        <v>3/5ВК</v>
      </c>
      <c r="K8" s="223" t="str" cm="1">
        <f t="array" aca="1" ref="K8" ca="1">INDIRECT(ADDRESS(D8,E8,1,1,$J$7))</f>
        <v>3/5УК</v>
      </c>
      <c r="L8" s="222" t="str" cm="1">
        <f t="array" aca="1" ref="L8" ca="1">INDIRECT(ADDRESS(B8,C8,1,1,L$7))</f>
        <v>4/5ВК</v>
      </c>
      <c r="M8" s="223" t="str" cm="1">
        <f t="array" aca="1" ref="M8" ca="1">INDIRECT(ADDRESS(D8,E8,1,1,$L$7))</f>
        <v>4/5УК</v>
      </c>
      <c r="N8" s="222" t="str" cm="1">
        <f t="array" aca="1" ref="N8" ca="1">INDIRECT(ADDRESS(B8,C8,1,1,N$7))</f>
        <v>5/5ВК</v>
      </c>
      <c r="O8" s="223" t="str" cm="1">
        <f t="array" aca="1" ref="O8" ca="1">INDIRECT(ADDRESS(D8,E8,1,1,$N$7))</f>
        <v>5/5УК</v>
      </c>
      <c r="P8" s="222" t="str" cm="1">
        <f t="array" aca="1" ref="P8" ca="1">INDIRECT(ADDRESS(B8,C8,1,1,P$7))</f>
        <v>6/5ВК</v>
      </c>
      <c r="Q8" s="223" t="str" cm="1">
        <f t="array" aca="1" ref="Q8" ca="1">INDIRECT(ADDRESS(D8,E8,1,1,$P$7))</f>
        <v>6/5УК</v>
      </c>
      <c r="R8" s="222"/>
      <c r="S8" s="223"/>
      <c r="T8" s="222"/>
      <c r="U8" s="223"/>
      <c r="V8" s="222"/>
      <c r="W8" s="223"/>
      <c r="X8" s="222"/>
    </row>
    <row r="9" spans="1:28" ht="15" customHeight="1" x14ac:dyDescent="0.2">
      <c r="A9" s="212" t="s">
        <v>37</v>
      </c>
      <c r="B9" s="217">
        <v>30</v>
      </c>
      <c r="C9" s="212">
        <v>25</v>
      </c>
      <c r="D9" s="212">
        <v>94</v>
      </c>
      <c r="E9" s="212">
        <v>25</v>
      </c>
      <c r="F9" s="217" t="str" cm="1">
        <f t="array" aca="1" ref="F9" ca="1">INDIRECT(ADDRESS(B9,C9,1,1,F$7))</f>
        <v>17 Апреля</v>
      </c>
      <c r="G9" s="212" t="str" cm="1">
        <f t="array" aca="1" ref="G9" ca="1">INDIRECT(ADDRESS(D9,E9,1,1,$F$7))</f>
        <v>17 Апреля</v>
      </c>
      <c r="H9" s="217" t="str" cm="1">
        <f t="array" aca="1" ref="H9" ca="1">INDIRECT(ADDRESS(B9,C9,1,1,H$7))</f>
        <v>17 Апреля</v>
      </c>
      <c r="I9" s="212" t="str" cm="1">
        <f t="array" aca="1" ref="I9" ca="1">INDIRECT(ADDRESS(D9,E9,1,1,$H$7))</f>
        <v>17 Апреля</v>
      </c>
      <c r="J9" s="217" t="str" cm="1">
        <f t="array" aca="1" ref="J9" ca="1">INDIRECT(ADDRESS(B9,C9,1,1,J$7))</f>
        <v>17 Апреля</v>
      </c>
      <c r="K9" s="212" t="str" cm="1">
        <f t="array" aca="1" ref="K9" ca="1">INDIRECT(ADDRESS(D9,E9,1,1,$J$7))</f>
        <v>17 Апреля</v>
      </c>
      <c r="L9" s="217" t="str" cm="1">
        <f t="array" aca="1" ref="L9" ca="1">INDIRECT(ADDRESS(B9,C9,1,1,L$7))</f>
        <v>17 Апреля</v>
      </c>
      <c r="M9" s="212" t="str" cm="1">
        <f t="array" aca="1" ref="M9" ca="1">INDIRECT(ADDRESS(D9,E9,1,1,$L$7))</f>
        <v>17 Апреля</v>
      </c>
      <c r="N9" s="217" t="str" cm="1">
        <f t="array" aca="1" ref="N9" ca="1">INDIRECT(ADDRESS(B9,C9,1,1,N$7))</f>
        <v>17 Апреля</v>
      </c>
      <c r="O9" s="212" t="str" cm="1">
        <f t="array" aca="1" ref="O9" ca="1">INDIRECT(ADDRESS(D9,E9,1,1,$N$7))</f>
        <v>17 Апреля</v>
      </c>
      <c r="P9" s="217" t="str" cm="1">
        <f t="array" aca="1" ref="P9" ca="1">INDIRECT(ADDRESS(B9,C9,1,1,P$7))</f>
        <v>15 Мая</v>
      </c>
      <c r="Q9" s="212" t="str" cm="1">
        <f t="array" aca="1" ref="Q9" ca="1">INDIRECT(ADDRESS(D9,E9,1,1,$P$7))</f>
        <v>15 Мая</v>
      </c>
      <c r="R9" s="217"/>
      <c r="S9" s="212"/>
      <c r="T9" s="217"/>
      <c r="U9" s="212"/>
      <c r="V9" s="217"/>
      <c r="W9" s="212"/>
      <c r="X9" s="217"/>
    </row>
    <row r="10" spans="1:28" ht="15" customHeight="1" x14ac:dyDescent="0.2">
      <c r="A10" s="213" t="s">
        <v>19</v>
      </c>
      <c r="B10" s="216">
        <v>30</v>
      </c>
      <c r="C10" s="213">
        <v>27</v>
      </c>
      <c r="D10" s="213">
        <v>94</v>
      </c>
      <c r="E10" s="213">
        <v>27</v>
      </c>
      <c r="F10" s="216" cm="1">
        <f t="array" aca="1" ref="F10" ca="1">INDIRECT(ADDRESS(B10,C10,1,1,F$7))</f>
        <v>0</v>
      </c>
      <c r="G10" s="213" cm="1">
        <f t="array" aca="1" ref="G10" ca="1">INDIRECT(ADDRESS(D10,E10,1,1,$F$7))</f>
        <v>0</v>
      </c>
      <c r="H10" s="216" cm="1">
        <f t="array" aca="1" ref="H10" ca="1">INDIRECT(ADDRESS(B10,C10,1,1,H$7))</f>
        <v>0</v>
      </c>
      <c r="I10" s="213" cm="1">
        <f t="array" aca="1" ref="I10" ca="1">INDIRECT(ADDRESS(D10,E10,1,1,$H$7))</f>
        <v>0</v>
      </c>
      <c r="J10" s="216" cm="1">
        <f t="array" aca="1" ref="J10" ca="1">INDIRECT(ADDRESS(B10,C10,1,1,J$7))</f>
        <v>0</v>
      </c>
      <c r="K10" s="213" cm="1">
        <f t="array" aca="1" ref="K10" ca="1">INDIRECT(ADDRESS(D10,E10,1,1,$J$7))</f>
        <v>0</v>
      </c>
      <c r="L10" s="216" cm="1">
        <f t="array" aca="1" ref="L10" ca="1">INDIRECT(ADDRESS(B10,C10,1,1,L$7))</f>
        <v>0</v>
      </c>
      <c r="M10" s="213" cm="1">
        <f t="array" aca="1" ref="M10" ca="1">INDIRECT(ADDRESS(D10,E10,1,1,$L$7))</f>
        <v>0</v>
      </c>
      <c r="N10" s="216" cm="1">
        <f t="array" aca="1" ref="N10" ca="1">INDIRECT(ADDRESS(B10,C10,1,1,N$7))</f>
        <v>0</v>
      </c>
      <c r="O10" s="213" cm="1">
        <f t="array" aca="1" ref="O10" ca="1">INDIRECT(ADDRESS(D10,E10,1,1,$N$7))</f>
        <v>0</v>
      </c>
      <c r="P10" s="216" cm="1">
        <f t="array" aca="1" ref="P10" ca="1">INDIRECT(ADDRESS(B10,C10,1,1,P$7))</f>
        <v>0</v>
      </c>
      <c r="Q10" s="213" cm="1">
        <f t="array" aca="1" ref="Q10" ca="1">INDIRECT(ADDRESS(D10,E10,1,1,$P$7))</f>
        <v>0</v>
      </c>
      <c r="R10" s="216"/>
      <c r="S10" s="213"/>
      <c r="T10" s="216"/>
      <c r="U10" s="213"/>
      <c r="V10" s="216"/>
      <c r="W10" s="213"/>
      <c r="X10" s="216"/>
    </row>
    <row r="11" spans="1:28" ht="15" customHeight="1" x14ac:dyDescent="0.2">
      <c r="A11" s="218">
        <v>1</v>
      </c>
      <c r="B11" s="217">
        <v>31</v>
      </c>
      <c r="C11" s="212">
        <v>27</v>
      </c>
      <c r="D11" s="212">
        <v>95</v>
      </c>
      <c r="E11" s="212">
        <v>27</v>
      </c>
      <c r="F11" s="217" cm="1">
        <f t="array" aca="1" ref="F11" ca="1">INDIRECT(ADDRESS(B11,C11,1,1,F$7))</f>
        <v>10800</v>
      </c>
      <c r="G11" s="212" cm="1">
        <f t="array" aca="1" ref="G11" ca="1">INDIRECT(ADDRESS(D11,E11,1,1,$F$7))</f>
        <v>10800</v>
      </c>
      <c r="H11" s="217" cm="1">
        <f t="array" aca="1" ref="H11" ca="1">INDIRECT(ADDRESS(B11,C11,1,1,H$7))</f>
        <v>900</v>
      </c>
      <c r="I11" s="212" cm="1">
        <f t="array" aca="1" ref="I11" ca="1">INDIRECT(ADDRESS(D11,E11,1,1,$H$7))</f>
        <v>900</v>
      </c>
      <c r="J11" s="217" cm="1">
        <f t="array" aca="1" ref="J11" ca="1">INDIRECT(ADDRESS(B11,C11,1,1,J$7))</f>
        <v>100</v>
      </c>
      <c r="K11" s="212" cm="1">
        <f t="array" aca="1" ref="K11" ca="1">INDIRECT(ADDRESS(D11,E11,1,1,$J$7))</f>
        <v>100</v>
      </c>
      <c r="L11" s="217" cm="1">
        <f t="array" aca="1" ref="L11" ca="1">INDIRECT(ADDRESS(B11,C11,1,1,L$7))</f>
        <v>2488</v>
      </c>
      <c r="M11" s="212" cm="1">
        <f t="array" aca="1" ref="M11" ca="1">INDIRECT(ADDRESS(D11,E11,1,1,$L$7))</f>
        <v>2488</v>
      </c>
      <c r="N11" s="217" cm="1">
        <f t="array" aca="1" ref="N11" ca="1">INDIRECT(ADDRESS(B11,C11,1,1,N$7))</f>
        <v>140</v>
      </c>
      <c r="O11" s="212" cm="1">
        <f t="array" aca="1" ref="O11" ca="1">INDIRECT(ADDRESS(D11,E11,1,1,$N$7))</f>
        <v>420</v>
      </c>
      <c r="P11" s="217" cm="1">
        <f t="array" aca="1" ref="P11" ca="1">INDIRECT(ADDRESS(B11,C11,1,1,P$7))</f>
        <v>10800</v>
      </c>
      <c r="Q11" s="212" cm="1">
        <f t="array" aca="1" ref="Q11" ca="1">INDIRECT(ADDRESS(D11,E11,1,1,$P$7))</f>
        <v>10800</v>
      </c>
      <c r="R11" s="217"/>
      <c r="S11" s="212"/>
      <c r="T11" s="217"/>
      <c r="U11" s="212"/>
      <c r="V11" s="217"/>
      <c r="W11" s="212"/>
      <c r="X11" s="217"/>
    </row>
    <row r="12" spans="1:28" ht="15" customHeight="1" x14ac:dyDescent="0.2">
      <c r="A12" s="219">
        <v>2</v>
      </c>
      <c r="B12" s="216">
        <v>32</v>
      </c>
      <c r="C12" s="213">
        <v>27</v>
      </c>
      <c r="D12" s="213">
        <v>96</v>
      </c>
      <c r="E12" s="213">
        <v>27</v>
      </c>
      <c r="F12" s="216" cm="1">
        <f t="array" aca="1" ref="F12" ca="1">INDIRECT(ADDRESS(B12,C12,1,1,F$7))</f>
        <v>140</v>
      </c>
      <c r="G12" s="213" cm="1">
        <f t="array" aca="1" ref="G12" ca="1">INDIRECT(ADDRESS(D12,E12,1,1,$F$7))</f>
        <v>10800</v>
      </c>
      <c r="H12" s="216" cm="1">
        <f t="array" aca="1" ref="H12" ca="1">INDIRECT(ADDRESS(B12,C12,1,1,H$7))</f>
        <v>1726</v>
      </c>
      <c r="I12" s="213" cm="1">
        <f t="array" aca="1" ref="I12" ca="1">INDIRECT(ADDRESS(D12,E12,1,1,$H$7))</f>
        <v>528</v>
      </c>
      <c r="J12" s="216" cm="1">
        <f t="array" aca="1" ref="J12" ca="1">INDIRECT(ADDRESS(B12,C12,1,1,J$7))</f>
        <v>100</v>
      </c>
      <c r="K12" s="213" cm="1">
        <f t="array" aca="1" ref="K12" ca="1">INDIRECT(ADDRESS(D12,E12,1,1,$J$7))</f>
        <v>100</v>
      </c>
      <c r="L12" s="216" cm="1">
        <f t="array" aca="1" ref="L12" ca="1">INDIRECT(ADDRESS(B12,C12,1,1,L$7))</f>
        <v>528</v>
      </c>
      <c r="M12" s="213" cm="1">
        <f t="array" aca="1" ref="M12" ca="1">INDIRECT(ADDRESS(D12,E12,1,1,$L$7))</f>
        <v>100</v>
      </c>
      <c r="N12" s="216" cm="1">
        <f t="array" aca="1" ref="N12" ca="1">INDIRECT(ADDRESS(B12,C12,1,1,N$7))</f>
        <v>420</v>
      </c>
      <c r="O12" s="213" cm="1">
        <f t="array" aca="1" ref="O12" ca="1">INDIRECT(ADDRESS(D12,E12,1,1,$N$7))</f>
        <v>420</v>
      </c>
      <c r="P12" s="216" cm="1">
        <f t="array" aca="1" ref="P12" ca="1">INDIRECT(ADDRESS(B12,C12,1,1,P$7))</f>
        <v>140</v>
      </c>
      <c r="Q12" s="213" cm="1">
        <f t="array" aca="1" ref="Q12" ca="1">INDIRECT(ADDRESS(D12,E12,1,1,$P$7))</f>
        <v>9920</v>
      </c>
      <c r="R12" s="216"/>
      <c r="S12" s="213"/>
      <c r="T12" s="216"/>
      <c r="U12" s="213"/>
      <c r="V12" s="216"/>
      <c r="W12" s="213"/>
      <c r="X12" s="216"/>
    </row>
    <row r="13" spans="1:28" ht="15" customHeight="1" x14ac:dyDescent="0.2">
      <c r="A13" s="218">
        <v>3</v>
      </c>
      <c r="B13" s="217">
        <v>33</v>
      </c>
      <c r="C13" s="212">
        <v>27</v>
      </c>
      <c r="D13" s="212">
        <v>97</v>
      </c>
      <c r="E13" s="212">
        <v>27</v>
      </c>
      <c r="F13" s="217" cm="1">
        <f t="array" aca="1" ref="F13" ca="1">INDIRECT(ADDRESS(B13,C13,1,1,F$7))</f>
        <v>140</v>
      </c>
      <c r="G13" s="212" cm="1">
        <f t="array" aca="1" ref="G13" ca="1">INDIRECT(ADDRESS(D13,E13,1,1,$F$7))</f>
        <v>10800</v>
      </c>
      <c r="H13" s="217" cm="1">
        <f t="array" aca="1" ref="H13" ca="1">INDIRECT(ADDRESS(B13,C13,1,1,H$7))</f>
        <v>528</v>
      </c>
      <c r="I13" s="212" cm="1">
        <f t="array" aca="1" ref="I13" ca="1">INDIRECT(ADDRESS(D13,E13,1,1,$H$7))</f>
        <v>2488</v>
      </c>
      <c r="J13" s="217" cm="1">
        <f t="array" aca="1" ref="J13" ca="1">INDIRECT(ADDRESS(B13,C13,1,1,J$7))</f>
        <v>100</v>
      </c>
      <c r="K13" s="212" cm="1">
        <f t="array" aca="1" ref="K13" ca="1">INDIRECT(ADDRESS(D13,E13,1,1,$J$7))</f>
        <v>528</v>
      </c>
      <c r="L13" s="217" cm="1">
        <f t="array" aca="1" ref="L13" ca="1">INDIRECT(ADDRESS(B13,C13,1,1,L$7))</f>
        <v>528</v>
      </c>
      <c r="M13" s="212" cm="1">
        <f t="array" aca="1" ref="M13" ca="1">INDIRECT(ADDRESS(D13,E13,1,1,$L$7))</f>
        <v>100</v>
      </c>
      <c r="N13" s="217" cm="1">
        <f t="array" aca="1" ref="N13" ca="1">INDIRECT(ADDRESS(B13,C13,1,1,N$7))</f>
        <v>428</v>
      </c>
      <c r="O13" s="212" cm="1">
        <f t="array" aca="1" ref="O13" ca="1">INDIRECT(ADDRESS(D13,E13,1,1,$N$7))</f>
        <v>420</v>
      </c>
      <c r="P13" s="217" cm="1">
        <f t="array" aca="1" ref="P13" ca="1">INDIRECT(ADDRESS(B13,C13,1,1,P$7))</f>
        <v>140</v>
      </c>
      <c r="Q13" s="212" cm="1">
        <f t="array" aca="1" ref="Q13" ca="1">INDIRECT(ADDRESS(D13,E13,1,1,$P$7))</f>
        <v>10800</v>
      </c>
      <c r="R13" s="217"/>
      <c r="S13" s="212"/>
      <c r="T13" s="217"/>
      <c r="U13" s="212"/>
      <c r="V13" s="217"/>
      <c r="W13" s="212"/>
      <c r="X13" s="217"/>
    </row>
    <row r="14" spans="1:28" ht="15" customHeight="1" x14ac:dyDescent="0.2">
      <c r="A14" s="219">
        <v>4</v>
      </c>
      <c r="B14" s="216">
        <v>34</v>
      </c>
      <c r="C14" s="213">
        <v>27</v>
      </c>
      <c r="D14" s="213">
        <v>98</v>
      </c>
      <c r="E14" s="213">
        <v>27</v>
      </c>
      <c r="F14" s="216" cm="1">
        <f t="array" aca="1" ref="F14" ca="1">INDIRECT(ADDRESS(B14,C14,1,1,F$7))</f>
        <v>140</v>
      </c>
      <c r="G14" s="213" cm="1">
        <f t="array" aca="1" ref="G14" ca="1">INDIRECT(ADDRESS(D14,E14,1,1,$F$7))</f>
        <v>10800</v>
      </c>
      <c r="H14" s="216" cm="1">
        <f t="array" aca="1" ref="H14" ca="1">INDIRECT(ADDRESS(B14,C14,1,1,H$7))</f>
        <v>528</v>
      </c>
      <c r="I14" s="213" cm="1">
        <f t="array" aca="1" ref="I14" ca="1">INDIRECT(ADDRESS(D14,E14,1,1,$H$7))</f>
        <v>100</v>
      </c>
      <c r="J14" s="216" cm="1">
        <f t="array" aca="1" ref="J14" ca="1">INDIRECT(ADDRESS(B14,C14,1,1,J$7))</f>
        <v>528</v>
      </c>
      <c r="K14" s="213" cm="1">
        <f t="array" aca="1" ref="K14" ca="1">INDIRECT(ADDRESS(D14,E14,1,1,$J$7))</f>
        <v>528</v>
      </c>
      <c r="L14" s="216" cm="1">
        <f t="array" aca="1" ref="L14" ca="1">INDIRECT(ADDRESS(B14,C14,1,1,L$7))</f>
        <v>528</v>
      </c>
      <c r="M14" s="213" cm="1">
        <f t="array" aca="1" ref="M14" ca="1">INDIRECT(ADDRESS(D14,E14,1,1,$L$7))</f>
        <v>528</v>
      </c>
      <c r="N14" s="216" cm="1">
        <f t="array" aca="1" ref="N14" ca="1">INDIRECT(ADDRESS(B14,C14,1,1,N$7))</f>
        <v>140</v>
      </c>
      <c r="O14" s="213" cm="1">
        <f t="array" aca="1" ref="O14" ca="1">INDIRECT(ADDRESS(D14,E14,1,1,$N$7))</f>
        <v>420</v>
      </c>
      <c r="P14" s="216" cm="1">
        <f t="array" aca="1" ref="P14" ca="1">INDIRECT(ADDRESS(B14,C14,1,1,P$7))</f>
        <v>140</v>
      </c>
      <c r="Q14" s="213" cm="1">
        <f t="array" aca="1" ref="Q14" ca="1">INDIRECT(ADDRESS(D14,E14,1,1,$P$7))</f>
        <v>9920</v>
      </c>
      <c r="R14" s="216"/>
      <c r="S14" s="213"/>
      <c r="T14" s="216"/>
      <c r="U14" s="213"/>
      <c r="V14" s="216"/>
      <c r="W14" s="213"/>
      <c r="X14" s="216"/>
    </row>
    <row r="15" spans="1:28" ht="15" customHeight="1" x14ac:dyDescent="0.2">
      <c r="A15" s="218">
        <v>5</v>
      </c>
      <c r="B15" s="217">
        <v>35</v>
      </c>
      <c r="C15" s="212">
        <v>27</v>
      </c>
      <c r="D15" s="212">
        <v>99</v>
      </c>
      <c r="E15" s="212">
        <v>27</v>
      </c>
      <c r="F15" s="217" cm="1">
        <f t="array" aca="1" ref="F15" ca="1">INDIRECT(ADDRESS(B15,C15,1,1,F$7))</f>
        <v>10800</v>
      </c>
      <c r="G15" s="212" cm="1">
        <f t="array" aca="1" ref="G15" ca="1">INDIRECT(ADDRESS(D15,E15,1,1,$F$7))</f>
        <v>9920</v>
      </c>
      <c r="H15" s="217" cm="1">
        <f t="array" aca="1" ref="H15" ca="1">INDIRECT(ADDRESS(B15,C15,1,1,H$7))</f>
        <v>528</v>
      </c>
      <c r="I15" s="212" cm="1">
        <f t="array" aca="1" ref="I15" ca="1">INDIRECT(ADDRESS(D15,E15,1,1,$H$7))</f>
        <v>100</v>
      </c>
      <c r="J15" s="217" cm="1">
        <f t="array" aca="1" ref="J15" ca="1">INDIRECT(ADDRESS(B15,C15,1,1,J$7))</f>
        <v>528</v>
      </c>
      <c r="K15" s="212" cm="1">
        <f t="array" aca="1" ref="K15" ca="1">INDIRECT(ADDRESS(D15,E15,1,1,$J$7))</f>
        <v>100</v>
      </c>
      <c r="L15" s="217" cm="1">
        <f t="array" aca="1" ref="L15" ca="1">INDIRECT(ADDRESS(B15,C15,1,1,L$7))</f>
        <v>528</v>
      </c>
      <c r="M15" s="212" cm="1">
        <f t="array" aca="1" ref="M15" ca="1">INDIRECT(ADDRESS(D15,E15,1,1,$L$7))</f>
        <v>528</v>
      </c>
      <c r="N15" s="217" cm="1">
        <f t="array" aca="1" ref="N15" ca="1">INDIRECT(ADDRESS(B15,C15,1,1,N$7))</f>
        <v>420</v>
      </c>
      <c r="O15" s="212" cm="1">
        <f t="array" aca="1" ref="O15" ca="1">INDIRECT(ADDRESS(D15,E15,1,1,$N$7))</f>
        <v>420</v>
      </c>
      <c r="P15" s="217" cm="1">
        <f t="array" aca="1" ref="P15" ca="1">INDIRECT(ADDRESS(B15,C15,1,1,P$7))</f>
        <v>140</v>
      </c>
      <c r="Q15" s="212" cm="1">
        <f t="array" aca="1" ref="Q15" ca="1">INDIRECT(ADDRESS(D15,E15,1,1,$P$7))</f>
        <v>0</v>
      </c>
      <c r="R15" s="217"/>
      <c r="S15" s="212"/>
      <c r="T15" s="217"/>
      <c r="U15" s="212"/>
      <c r="V15" s="217"/>
      <c r="W15" s="212"/>
      <c r="X15" s="217"/>
    </row>
    <row r="16" spans="1:28" ht="15" customHeight="1" x14ac:dyDescent="0.2">
      <c r="A16" s="219">
        <v>6</v>
      </c>
      <c r="B16" s="216">
        <v>36</v>
      </c>
      <c r="C16" s="213">
        <v>27</v>
      </c>
      <c r="D16" s="213">
        <v>100</v>
      </c>
      <c r="E16" s="213">
        <v>27</v>
      </c>
      <c r="F16" s="216" cm="1">
        <f t="array" aca="1" ref="F16" ca="1">INDIRECT(ADDRESS(B16,C16,1,1,F$7))</f>
        <v>140</v>
      </c>
      <c r="G16" s="213" cm="1">
        <f t="array" aca="1" ref="G16" ca="1">INDIRECT(ADDRESS(D16,E16,1,1,$F$7))</f>
        <v>9920</v>
      </c>
      <c r="H16" s="216" cm="1">
        <f t="array" aca="1" ref="H16" ca="1">INDIRECT(ADDRESS(B16,C16,1,1,H$7))</f>
        <v>528</v>
      </c>
      <c r="I16" s="213" cm="1">
        <f t="array" aca="1" ref="I16" ca="1">INDIRECT(ADDRESS(D16,E16,1,1,$H$7))</f>
        <v>528</v>
      </c>
      <c r="J16" s="216" cm="1">
        <f t="array" aca="1" ref="J16" ca="1">INDIRECT(ADDRESS(B16,C16,1,1,J$7))</f>
        <v>528</v>
      </c>
      <c r="K16" s="213" cm="1">
        <f t="array" aca="1" ref="K16" ca="1">INDIRECT(ADDRESS(D16,E16,1,1,$J$7))</f>
        <v>2488</v>
      </c>
      <c r="L16" s="216" cm="1">
        <f t="array" aca="1" ref="L16" ca="1">INDIRECT(ADDRESS(B16,C16,1,1,L$7))</f>
        <v>100</v>
      </c>
      <c r="M16" s="213" cm="1">
        <f t="array" aca="1" ref="M16" ca="1">INDIRECT(ADDRESS(D16,E16,1,1,$L$7))</f>
        <v>100</v>
      </c>
      <c r="N16" s="216" cm="1">
        <f t="array" aca="1" ref="N16" ca="1">INDIRECT(ADDRESS(B16,C16,1,1,N$7))</f>
        <v>428</v>
      </c>
      <c r="O16" s="213" cm="1">
        <f t="array" aca="1" ref="O16" ca="1">INDIRECT(ADDRESS(D16,E16,1,1,$N$7))</f>
        <v>420</v>
      </c>
      <c r="P16" s="216" cm="1">
        <f t="array" aca="1" ref="P16" ca="1">INDIRECT(ADDRESS(B16,C16,1,1,P$7))</f>
        <v>9920</v>
      </c>
      <c r="Q16" s="213" cm="1">
        <f t="array" aca="1" ref="Q16" ca="1">INDIRECT(ADDRESS(D16,E16,1,1,$P$7))</f>
        <v>0</v>
      </c>
      <c r="R16" s="216"/>
      <c r="S16" s="213"/>
      <c r="T16" s="216"/>
      <c r="U16" s="213"/>
      <c r="V16" s="216"/>
      <c r="W16" s="213"/>
      <c r="X16" s="216"/>
    </row>
    <row r="17" spans="1:24" ht="15" customHeight="1" x14ac:dyDescent="0.2">
      <c r="A17" s="218">
        <v>7</v>
      </c>
      <c r="B17" s="217">
        <v>37</v>
      </c>
      <c r="C17" s="212">
        <v>27</v>
      </c>
      <c r="D17" s="212">
        <v>101</v>
      </c>
      <c r="E17" s="212">
        <v>27</v>
      </c>
      <c r="F17" s="217" cm="1">
        <f t="array" aca="1" ref="F17" ca="1">INDIRECT(ADDRESS(B17,C17,1,1,F$7))</f>
        <v>140</v>
      </c>
      <c r="G17" s="212" cm="1">
        <f t="array" aca="1" ref="G17" ca="1">INDIRECT(ADDRESS(D17,E17,1,1,$F$7))</f>
        <v>9920</v>
      </c>
      <c r="H17" s="217" cm="1">
        <f t="array" aca="1" ref="H17" ca="1">INDIRECT(ADDRESS(B17,C17,1,1,H$7))</f>
        <v>528</v>
      </c>
      <c r="I17" s="212" cm="1">
        <f t="array" aca="1" ref="I17" ca="1">INDIRECT(ADDRESS(D17,E17,1,1,$H$7))</f>
        <v>528</v>
      </c>
      <c r="J17" s="217" cm="1">
        <f t="array" aca="1" ref="J17" ca="1">INDIRECT(ADDRESS(B17,C17,1,1,J$7))</f>
        <v>528</v>
      </c>
      <c r="K17" s="212" cm="1">
        <f t="array" aca="1" ref="K17" ca="1">INDIRECT(ADDRESS(D17,E17,1,1,$J$7))</f>
        <v>100</v>
      </c>
      <c r="L17" s="217" cm="1">
        <f t="array" aca="1" ref="L17" ca="1">INDIRECT(ADDRESS(B17,C17,1,1,L$7))</f>
        <v>100</v>
      </c>
      <c r="M17" s="212" cm="1">
        <f t="array" aca="1" ref="M17" ca="1">INDIRECT(ADDRESS(D17,E17,1,1,$L$7))</f>
        <v>2488</v>
      </c>
      <c r="N17" s="217" cm="1">
        <f t="array" aca="1" ref="N17" ca="1">INDIRECT(ADDRESS(B17,C17,1,1,N$7))</f>
        <v>140</v>
      </c>
      <c r="O17" s="212" cm="1">
        <f t="array" aca="1" ref="O17" ca="1">INDIRECT(ADDRESS(D17,E17,1,1,$N$7))</f>
        <v>420</v>
      </c>
      <c r="P17" s="217" cm="1">
        <f t="array" aca="1" ref="P17" ca="1">INDIRECT(ADDRESS(B17,C17,1,1,P$7))</f>
        <v>140</v>
      </c>
      <c r="Q17" s="212" cm="1">
        <f t="array" aca="1" ref="Q17" ca="1">INDIRECT(ADDRESS(D17,E17,1,1,$P$7))</f>
        <v>0</v>
      </c>
      <c r="R17" s="217"/>
      <c r="S17" s="212"/>
      <c r="T17" s="217"/>
      <c r="U17" s="212"/>
      <c r="V17" s="217"/>
      <c r="W17" s="212"/>
      <c r="X17" s="217"/>
    </row>
    <row r="18" spans="1:24" ht="15" customHeight="1" x14ac:dyDescent="0.2">
      <c r="A18" s="219">
        <v>8</v>
      </c>
      <c r="B18" s="216">
        <v>38</v>
      </c>
      <c r="C18" s="213">
        <v>27</v>
      </c>
      <c r="D18" s="213">
        <v>102</v>
      </c>
      <c r="E18" s="213">
        <v>27</v>
      </c>
      <c r="F18" s="216" cm="1">
        <f t="array" aca="1" ref="F18" ca="1">INDIRECT(ADDRESS(B18,C18,1,1,F$7))</f>
        <v>140</v>
      </c>
      <c r="G18" s="213" cm="1">
        <f t="array" aca="1" ref="G18" ca="1">INDIRECT(ADDRESS(D18,E18,1,1,$F$7))</f>
        <v>9920</v>
      </c>
      <c r="H18" s="216" cm="1">
        <f t="array" aca="1" ref="H18" ca="1">INDIRECT(ADDRESS(B18,C18,1,1,H$7))</f>
        <v>2488</v>
      </c>
      <c r="I18" s="213" cm="1">
        <f t="array" aca="1" ref="I18" ca="1">INDIRECT(ADDRESS(D18,E18,1,1,$H$7))</f>
        <v>100</v>
      </c>
      <c r="J18" s="216" cm="1">
        <f t="array" aca="1" ref="J18" ca="1">INDIRECT(ADDRESS(B18,C18,1,1,J$7))</f>
        <v>600</v>
      </c>
      <c r="K18" s="213" cm="1">
        <f t="array" aca="1" ref="K18" ca="1">INDIRECT(ADDRESS(D18,E18,1,1,$J$7))</f>
        <v>100</v>
      </c>
      <c r="L18" s="216" cm="1">
        <f t="array" aca="1" ref="L18" ca="1">INDIRECT(ADDRESS(B18,C18,1,1,L$7))</f>
        <v>100</v>
      </c>
      <c r="M18" s="213" cm="1">
        <f t="array" aca="1" ref="M18" ca="1">INDIRECT(ADDRESS(D18,E18,1,1,$L$7))</f>
        <v>100</v>
      </c>
      <c r="N18" s="216" cm="1">
        <f t="array" aca="1" ref="N18" ca="1">INDIRECT(ADDRESS(B18,C18,1,1,N$7))</f>
        <v>420</v>
      </c>
      <c r="O18" s="213" cm="1">
        <f t="array" aca="1" ref="O18" ca="1">INDIRECT(ADDRESS(D18,E18,1,1,$N$7))</f>
        <v>420</v>
      </c>
      <c r="P18" s="216" cm="1">
        <f t="array" aca="1" ref="P18" ca="1">INDIRECT(ADDRESS(B18,C18,1,1,P$7))</f>
        <v>140</v>
      </c>
      <c r="Q18" s="213" cm="1">
        <f t="array" aca="1" ref="Q18" ca="1">INDIRECT(ADDRESS(D18,E18,1,1,$P$7))</f>
        <v>0</v>
      </c>
      <c r="R18" s="216"/>
      <c r="S18" s="213"/>
      <c r="T18" s="216"/>
      <c r="U18" s="213"/>
      <c r="V18" s="216"/>
      <c r="W18" s="213"/>
      <c r="X18" s="216"/>
    </row>
    <row r="19" spans="1:24" ht="15" customHeight="1" x14ac:dyDescent="0.2">
      <c r="A19" s="218">
        <v>9</v>
      </c>
      <c r="B19" s="217">
        <v>39</v>
      </c>
      <c r="C19" s="212">
        <v>27</v>
      </c>
      <c r="D19" s="212">
        <v>103</v>
      </c>
      <c r="E19" s="212">
        <v>27</v>
      </c>
      <c r="F19" s="217" cm="1">
        <f t="array" aca="1" ref="F19" ca="1">INDIRECT(ADDRESS(B19,C19,1,1,F$7))</f>
        <v>10800</v>
      </c>
      <c r="G19" s="212" cm="1">
        <f t="array" aca="1" ref="G19" ca="1">INDIRECT(ADDRESS(D19,E19,1,1,$F$7))</f>
        <v>0</v>
      </c>
      <c r="H19" s="217" cm="1">
        <f t="array" aca="1" ref="H19" ca="1">INDIRECT(ADDRESS(B19,C19,1,1,H$7))</f>
        <v>528</v>
      </c>
      <c r="I19" s="212" cm="1">
        <f t="array" aca="1" ref="I19" ca="1">INDIRECT(ADDRESS(D19,E19,1,1,$H$7))</f>
        <v>2488</v>
      </c>
      <c r="J19" s="217" cm="1">
        <f t="array" aca="1" ref="J19" ca="1">INDIRECT(ADDRESS(B19,C19,1,1,J$7))</f>
        <v>100</v>
      </c>
      <c r="K19" s="212" cm="1">
        <f t="array" aca="1" ref="K19" ca="1">INDIRECT(ADDRESS(D19,E19,1,1,$J$7))</f>
        <v>528</v>
      </c>
      <c r="L19" s="217" cm="1">
        <f t="array" aca="1" ref="L19" ca="1">INDIRECT(ADDRESS(B19,C19,1,1,L$7))</f>
        <v>100</v>
      </c>
      <c r="M19" s="212" cm="1">
        <f t="array" aca="1" ref="M19" ca="1">INDIRECT(ADDRESS(D19,E19,1,1,$L$7))</f>
        <v>100</v>
      </c>
      <c r="N19" s="217" cm="1">
        <f t="array" aca="1" ref="N19" ca="1">INDIRECT(ADDRESS(B19,C19,1,1,N$7))</f>
        <v>428</v>
      </c>
      <c r="O19" s="212" cm="1">
        <f t="array" aca="1" ref="O19" ca="1">INDIRECT(ADDRESS(D19,E19,1,1,$N$7))</f>
        <v>0</v>
      </c>
      <c r="P19" s="217" cm="1">
        <f t="array" aca="1" ref="P19" ca="1">INDIRECT(ADDRESS(B19,C19,1,1,P$7))</f>
        <v>140</v>
      </c>
      <c r="Q19" s="212" cm="1">
        <f t="array" aca="1" ref="Q19" ca="1">INDIRECT(ADDRESS(D19,E19,1,1,$P$7))</f>
        <v>0</v>
      </c>
      <c r="R19" s="217"/>
      <c r="S19" s="212"/>
      <c r="T19" s="217"/>
      <c r="U19" s="212"/>
      <c r="V19" s="217"/>
      <c r="W19" s="212"/>
      <c r="X19" s="217"/>
    </row>
    <row r="20" spans="1:24" ht="15" customHeight="1" x14ac:dyDescent="0.2">
      <c r="A20" s="219">
        <v>10</v>
      </c>
      <c r="B20" s="216">
        <v>40</v>
      </c>
      <c r="C20" s="213">
        <v>27</v>
      </c>
      <c r="D20" s="213">
        <v>104</v>
      </c>
      <c r="E20" s="213">
        <v>27</v>
      </c>
      <c r="F20" s="216" cm="1">
        <f t="array" aca="1" ref="F20" ca="1">INDIRECT(ADDRESS(B20,C20,1,1,F$7))</f>
        <v>140</v>
      </c>
      <c r="G20" s="213"/>
      <c r="H20" s="216" cm="1">
        <f t="array" aca="1" ref="H20" ca="1">INDIRECT(ADDRESS(B20,C20,1,1,H$7))</f>
        <v>528</v>
      </c>
      <c r="I20" s="213" cm="1">
        <f t="array" aca="1" ref="I20" ca="1">INDIRECT(ADDRESS(D20,E20,1,1,$H$7))</f>
        <v>0</v>
      </c>
      <c r="J20" s="216" cm="1">
        <f t="array" aca="1" ref="J20" ca="1">INDIRECT(ADDRESS(B20,C20,1,1,J$7))</f>
        <v>100</v>
      </c>
      <c r="K20" s="213" cm="1">
        <f t="array" aca="1" ref="K20" ca="1">INDIRECT(ADDRESS(D20,E20,1,1,$J$7))</f>
        <v>528</v>
      </c>
      <c r="L20" s="216" cm="1">
        <f t="array" aca="1" ref="L20" ca="1">INDIRECT(ADDRESS(B20,C20,1,1,L$7))</f>
        <v>528</v>
      </c>
      <c r="M20" s="213" cm="1">
        <f t="array" aca="1" ref="M20" ca="1">INDIRECT(ADDRESS(D20,E20,1,1,$L$7))</f>
        <v>528</v>
      </c>
      <c r="N20" s="216" cm="1">
        <f t="array" aca="1" ref="N20" ca="1">INDIRECT(ADDRESS(B20,C20,1,1,N$7))</f>
        <v>140</v>
      </c>
      <c r="O20" s="213"/>
      <c r="P20" s="216" cm="1">
        <f t="array" aca="1" ref="P20" ca="1">INDIRECT(ADDRESS(B20,C20,1,1,P$7))</f>
        <v>10800</v>
      </c>
      <c r="Q20" s="213" cm="1">
        <f t="array" aca="1" ref="Q20" ca="1">INDIRECT(ADDRESS(D20,E20,1,1,$P$7))</f>
        <v>0</v>
      </c>
      <c r="R20" s="216"/>
      <c r="S20" s="213"/>
      <c r="T20" s="216"/>
      <c r="U20" s="213"/>
      <c r="V20" s="216"/>
      <c r="W20" s="213"/>
      <c r="X20" s="216"/>
    </row>
    <row r="21" spans="1:24" ht="15" customHeight="1" x14ac:dyDescent="0.2">
      <c r="A21" s="218">
        <v>11</v>
      </c>
      <c r="B21" s="217">
        <v>41</v>
      </c>
      <c r="C21" s="212">
        <v>27</v>
      </c>
      <c r="D21" s="212">
        <v>105</v>
      </c>
      <c r="E21" s="212">
        <v>27</v>
      </c>
      <c r="F21" s="217" cm="1">
        <f t="array" aca="1" ref="F21" ca="1">INDIRECT(ADDRESS(B21,C21,1,1,F$7))</f>
        <v>140</v>
      </c>
      <c r="G21" s="212"/>
      <c r="H21" s="217" cm="1">
        <f t="array" aca="1" ref="H21" ca="1">INDIRECT(ADDRESS(B21,C21,1,1,H$7))</f>
        <v>528</v>
      </c>
      <c r="I21" s="212"/>
      <c r="J21" s="217" cm="1">
        <f t="array" aca="1" ref="J21" ca="1">INDIRECT(ADDRESS(B21,C21,1,1,J$7))</f>
        <v>100</v>
      </c>
      <c r="K21" s="212" cm="1">
        <f t="array" aca="1" ref="K21" ca="1">INDIRECT(ADDRESS(D21,E21,1,1,$J$7))</f>
        <v>100</v>
      </c>
      <c r="L21" s="217" cm="1">
        <f t="array" aca="1" ref="L21" ca="1">INDIRECT(ADDRESS(B21,C21,1,1,L$7))</f>
        <v>528</v>
      </c>
      <c r="M21" s="212" cm="1">
        <f t="array" aca="1" ref="M21" ca="1">INDIRECT(ADDRESS(D21,E21,1,1,$L$7))</f>
        <v>0</v>
      </c>
      <c r="N21" s="217" cm="1">
        <f t="array" aca="1" ref="N21" ca="1">INDIRECT(ADDRESS(B21,C21,1,1,N$7))</f>
        <v>420</v>
      </c>
      <c r="O21" s="212"/>
      <c r="P21" s="217" cm="1">
        <f t="array" aca="1" ref="P21" ca="1">INDIRECT(ADDRESS(B21,C21,1,1,P$7))</f>
        <v>140</v>
      </c>
      <c r="Q21" s="212" cm="1">
        <f t="array" aca="1" ref="Q21" ca="1">INDIRECT(ADDRESS(D21,E21,1,1,$P$7))</f>
        <v>0</v>
      </c>
      <c r="R21" s="217"/>
      <c r="S21" s="212"/>
      <c r="T21" s="217"/>
      <c r="U21" s="212"/>
      <c r="V21" s="217"/>
      <c r="W21" s="212"/>
      <c r="X21" s="217"/>
    </row>
    <row r="22" spans="1:24" ht="15" customHeight="1" x14ac:dyDescent="0.2">
      <c r="A22" s="219">
        <v>12</v>
      </c>
      <c r="B22" s="216">
        <v>42</v>
      </c>
      <c r="C22" s="213">
        <v>27</v>
      </c>
      <c r="D22" s="213">
        <v>106</v>
      </c>
      <c r="E22" s="213">
        <v>27</v>
      </c>
      <c r="F22" s="216" cm="1">
        <f t="array" aca="1" ref="F22" ca="1">INDIRECT(ADDRESS(B22,C22,1,1,F$7))</f>
        <v>140</v>
      </c>
      <c r="G22" s="213"/>
      <c r="H22" s="216" cm="1">
        <f t="array" aca="1" ref="H22" ca="1">INDIRECT(ADDRESS(B22,C22,1,1,H$7))</f>
        <v>528</v>
      </c>
      <c r="I22" s="213"/>
      <c r="J22" s="216" cm="1">
        <f t="array" aca="1" ref="J22" ca="1">INDIRECT(ADDRESS(B22,C22,1,1,J$7))</f>
        <v>100</v>
      </c>
      <c r="K22" s="213" cm="1">
        <f t="array" aca="1" ref="K22" ca="1">INDIRECT(ADDRESS(D22,E22,1,1,$J$7))</f>
        <v>0</v>
      </c>
      <c r="L22" s="216" cm="1">
        <f t="array" aca="1" ref="L22" ca="1">INDIRECT(ADDRESS(B22,C22,1,1,L$7))</f>
        <v>528</v>
      </c>
      <c r="M22" s="213"/>
      <c r="N22" s="216" cm="1">
        <f t="array" aca="1" ref="N22" ca="1">INDIRECT(ADDRESS(B22,C22,1,1,N$7))</f>
        <v>428</v>
      </c>
      <c r="O22" s="213"/>
      <c r="P22" s="216" cm="1">
        <f t="array" aca="1" ref="P22" ca="1">INDIRECT(ADDRESS(B22,C22,1,1,P$7))</f>
        <v>140</v>
      </c>
      <c r="Q22" s="213" cm="1">
        <f t="array" aca="1" ref="Q22" ca="1">INDIRECT(ADDRESS(D22,E22,1,1,$P$7))</f>
        <v>0</v>
      </c>
      <c r="R22" s="216"/>
      <c r="S22" s="213"/>
      <c r="T22" s="216"/>
      <c r="U22" s="213"/>
      <c r="V22" s="216"/>
      <c r="W22" s="213"/>
      <c r="X22" s="216"/>
    </row>
    <row r="23" spans="1:24" ht="15" customHeight="1" x14ac:dyDescent="0.2">
      <c r="A23" s="218">
        <v>13</v>
      </c>
      <c r="B23" s="217">
        <v>43</v>
      </c>
      <c r="C23" s="212">
        <v>27</v>
      </c>
      <c r="D23" s="212">
        <v>107</v>
      </c>
      <c r="E23" s="212">
        <v>27</v>
      </c>
      <c r="F23" s="217" cm="1">
        <f t="array" aca="1" ref="F23" ca="1">INDIRECT(ADDRESS(B23,C23,1,1,F$7))</f>
        <v>10800</v>
      </c>
      <c r="G23" s="212"/>
      <c r="H23" s="217" cm="1">
        <f t="array" aca="1" ref="H23" ca="1">INDIRECT(ADDRESS(B23,C23,1,1,H$7))</f>
        <v>100</v>
      </c>
      <c r="I23" s="212"/>
      <c r="J23" s="217" cm="1">
        <f t="array" aca="1" ref="J23" ca="1">INDIRECT(ADDRESS(B23,C23,1,1,J$7))</f>
        <v>2488</v>
      </c>
      <c r="K23" s="212"/>
      <c r="L23" s="217" cm="1">
        <f t="array" aca="1" ref="L23" ca="1">INDIRECT(ADDRESS(B23,C23,1,1,L$7))</f>
        <v>528</v>
      </c>
      <c r="M23" s="212"/>
      <c r="N23" s="217" cm="1">
        <f t="array" aca="1" ref="N23" ca="1">INDIRECT(ADDRESS(B23,C23,1,1,N$7))</f>
        <v>140</v>
      </c>
      <c r="O23" s="212"/>
      <c r="P23" s="217" cm="1">
        <f t="array" aca="1" ref="P23" ca="1">INDIRECT(ADDRESS(B23,C23,1,1,P$7))</f>
        <v>140</v>
      </c>
      <c r="Q23" s="212" cm="1">
        <f t="array" aca="1" ref="Q23" ca="1">INDIRECT(ADDRESS(D23,E23,1,1,$P$7))</f>
        <v>0</v>
      </c>
      <c r="R23" s="217"/>
      <c r="S23" s="212"/>
      <c r="T23" s="217"/>
      <c r="U23" s="212"/>
      <c r="V23" s="217"/>
      <c r="W23" s="212"/>
      <c r="X23" s="217"/>
    </row>
    <row r="24" spans="1:24" ht="15" customHeight="1" x14ac:dyDescent="0.2">
      <c r="A24" s="219">
        <v>14</v>
      </c>
      <c r="B24" s="216">
        <v>44</v>
      </c>
      <c r="C24" s="213">
        <v>27</v>
      </c>
      <c r="D24" s="213">
        <v>108</v>
      </c>
      <c r="E24" s="213">
        <v>27</v>
      </c>
      <c r="F24" s="216" cm="1">
        <f t="array" aca="1" ref="F24" ca="1">INDIRECT(ADDRESS(B24,C24,1,1,F$7))</f>
        <v>140</v>
      </c>
      <c r="G24" s="213"/>
      <c r="H24" s="216" cm="1">
        <f t="array" aca="1" ref="H24" ca="1">INDIRECT(ADDRESS(B24,C24,1,1,H$7))</f>
        <v>100</v>
      </c>
      <c r="I24" s="213"/>
      <c r="J24" s="216" cm="1">
        <f t="array" aca="1" ref="J24" ca="1">INDIRECT(ADDRESS(B24,C24,1,1,J$7))</f>
        <v>528</v>
      </c>
      <c r="K24" s="213"/>
      <c r="L24" s="216" cm="1">
        <f t="array" aca="1" ref="L24" ca="1">INDIRECT(ADDRESS(B24,C24,1,1,L$7))</f>
        <v>600</v>
      </c>
      <c r="M24" s="213"/>
      <c r="N24" s="216" cm="1">
        <f t="array" aca="1" ref="N24" ca="1">INDIRECT(ADDRESS(B24,C24,1,1,N$7))</f>
        <v>420</v>
      </c>
      <c r="O24" s="213"/>
      <c r="P24" s="216" cm="1">
        <f t="array" aca="1" ref="P24" ca="1">INDIRECT(ADDRESS(B24,C24,1,1,P$7))</f>
        <v>140</v>
      </c>
      <c r="Q24" s="213" cm="1">
        <f t="array" aca="1" ref="Q24" ca="1">INDIRECT(ADDRESS(D24,E24,1,1,$P$7))</f>
        <v>0</v>
      </c>
      <c r="R24" s="216"/>
      <c r="S24" s="213"/>
      <c r="T24" s="216"/>
      <c r="U24" s="213"/>
      <c r="V24" s="216"/>
      <c r="W24" s="213"/>
      <c r="X24" s="216"/>
    </row>
    <row r="25" spans="1:24" ht="15" customHeight="1" x14ac:dyDescent="0.2">
      <c r="A25" s="218">
        <v>15</v>
      </c>
      <c r="B25" s="217">
        <v>45</v>
      </c>
      <c r="C25" s="212">
        <v>27</v>
      </c>
      <c r="D25" s="212">
        <v>109</v>
      </c>
      <c r="E25" s="212">
        <v>27</v>
      </c>
      <c r="F25" s="217" cm="1">
        <f t="array" aca="1" ref="F25" ca="1">INDIRECT(ADDRESS(B25,C25,1,1,F$7))</f>
        <v>140</v>
      </c>
      <c r="G25" s="212"/>
      <c r="H25" s="217" cm="1">
        <f t="array" aca="1" ref="H25" ca="1">INDIRECT(ADDRESS(B25,C25,1,1,H$7))</f>
        <v>100</v>
      </c>
      <c r="I25" s="212"/>
      <c r="J25" s="217" cm="1">
        <f t="array" aca="1" ref="J25" ca="1">INDIRECT(ADDRESS(B25,C25,1,1,J$7))</f>
        <v>528</v>
      </c>
      <c r="K25" s="212"/>
      <c r="L25" s="217" cm="1">
        <f t="array" aca="1" ref="L25" ca="1">INDIRECT(ADDRESS(B25,C25,1,1,L$7))</f>
        <v>100</v>
      </c>
      <c r="M25" s="212"/>
      <c r="N25" s="217" cm="1">
        <f t="array" aca="1" ref="N25" ca="1">INDIRECT(ADDRESS(B25,C25,1,1,N$7))</f>
        <v>428</v>
      </c>
      <c r="O25" s="212"/>
      <c r="P25" s="217" cm="1">
        <f t="array" aca="1" ref="P25" ca="1">INDIRECT(ADDRESS(B25,C25,1,1,P$7))</f>
        <v>9920</v>
      </c>
      <c r="Q25" s="212" cm="1">
        <f t="array" aca="1" ref="Q25" ca="1">INDIRECT(ADDRESS(D25,E25,1,1,$P$7))</f>
        <v>0</v>
      </c>
      <c r="R25" s="217"/>
      <c r="S25" s="212"/>
      <c r="T25" s="217"/>
      <c r="U25" s="212"/>
      <c r="V25" s="217"/>
      <c r="W25" s="212"/>
      <c r="X25" s="217"/>
    </row>
    <row r="26" spans="1:24" ht="15" customHeight="1" x14ac:dyDescent="0.2">
      <c r="A26" s="219">
        <v>16</v>
      </c>
      <c r="B26" s="216">
        <v>46</v>
      </c>
      <c r="C26" s="213">
        <v>27</v>
      </c>
      <c r="D26" s="213">
        <v>110</v>
      </c>
      <c r="E26" s="213">
        <v>27</v>
      </c>
      <c r="F26" s="216" cm="1">
        <f t="array" aca="1" ref="F26" ca="1">INDIRECT(ADDRESS(B26,C26,1,1,F$7))</f>
        <v>140</v>
      </c>
      <c r="G26" s="213"/>
      <c r="H26" s="216" cm="1">
        <f t="array" aca="1" ref="H26" ca="1">INDIRECT(ADDRESS(B26,C26,1,1,H$7))</f>
        <v>100</v>
      </c>
      <c r="I26" s="213"/>
      <c r="J26" s="216" cm="1">
        <f t="array" aca="1" ref="J26" ca="1">INDIRECT(ADDRESS(B26,C26,1,1,J$7))</f>
        <v>528</v>
      </c>
      <c r="K26" s="213"/>
      <c r="L26" s="216" cm="1">
        <f t="array" aca="1" ref="L26" ca="1">INDIRECT(ADDRESS(B26,C26,1,1,L$7))</f>
        <v>100</v>
      </c>
      <c r="M26" s="213"/>
      <c r="N26" s="216" cm="1">
        <f t="array" aca="1" ref="N26" ca="1">INDIRECT(ADDRESS(B26,C26,1,1,N$7))</f>
        <v>140</v>
      </c>
      <c r="O26" s="213"/>
      <c r="P26" s="216" cm="1">
        <f t="array" aca="1" ref="P26" ca="1">INDIRECT(ADDRESS(B26,C26,1,1,P$7))</f>
        <v>140</v>
      </c>
      <c r="Q26" s="213" cm="1">
        <f t="array" aca="1" ref="Q26" ca="1">INDIRECT(ADDRESS(D26,E26,1,1,$P$7))</f>
        <v>0</v>
      </c>
      <c r="R26" s="216"/>
      <c r="S26" s="213"/>
      <c r="T26" s="216"/>
      <c r="U26" s="213"/>
      <c r="V26" s="216"/>
      <c r="W26" s="213"/>
      <c r="X26" s="216"/>
    </row>
    <row r="27" spans="1:24" ht="15" customHeight="1" x14ac:dyDescent="0.2">
      <c r="A27" s="218">
        <v>17</v>
      </c>
      <c r="B27" s="217">
        <v>47</v>
      </c>
      <c r="C27" s="212">
        <v>27</v>
      </c>
      <c r="D27" s="212">
        <v>111</v>
      </c>
      <c r="E27" s="212">
        <v>27</v>
      </c>
      <c r="F27" s="217" cm="1">
        <f t="array" aca="1" ref="F27" ca="1">INDIRECT(ADDRESS(B27,C27,1,1,F$7))</f>
        <v>9920</v>
      </c>
      <c r="G27" s="212"/>
      <c r="H27" s="217" cm="1">
        <f t="array" aca="1" ref="H27" ca="1">INDIRECT(ADDRESS(B27,C27,1,1,H$7))</f>
        <v>528</v>
      </c>
      <c r="I27" s="212"/>
      <c r="J27" s="217" cm="1">
        <f t="array" aca="1" ref="J27" ca="1">INDIRECT(ADDRESS(B27,C27,1,1,J$7))</f>
        <v>528</v>
      </c>
      <c r="K27" s="212"/>
      <c r="L27" s="217" cm="1">
        <f t="array" aca="1" ref="L27" ca="1">INDIRECT(ADDRESS(B27,C27,1,1,L$7))</f>
        <v>100</v>
      </c>
      <c r="M27" s="212"/>
      <c r="N27" s="217" cm="1">
        <f t="array" aca="1" ref="N27" ca="1">INDIRECT(ADDRESS(B27,C27,1,1,N$7))</f>
        <v>420</v>
      </c>
      <c r="O27" s="212"/>
      <c r="P27" s="217" cm="1">
        <f t="array" aca="1" ref="P27" ca="1">INDIRECT(ADDRESS(B27,C27,1,1,P$7))</f>
        <v>140</v>
      </c>
      <c r="Q27" s="212" cm="1">
        <f t="array" aca="1" ref="Q27" ca="1">INDIRECT(ADDRESS(D27,E27,1,1,$P$7))</f>
        <v>0</v>
      </c>
      <c r="R27" s="217"/>
      <c r="S27" s="212"/>
      <c r="T27" s="217"/>
      <c r="U27" s="212"/>
      <c r="V27" s="217"/>
      <c r="W27" s="212"/>
      <c r="X27" s="217"/>
    </row>
    <row r="28" spans="1:24" ht="15" customHeight="1" x14ac:dyDescent="0.2">
      <c r="A28" s="219">
        <v>18</v>
      </c>
      <c r="B28" s="216">
        <v>48</v>
      </c>
      <c r="C28" s="213">
        <v>27</v>
      </c>
      <c r="D28" s="213">
        <v>112</v>
      </c>
      <c r="E28" s="213">
        <v>27</v>
      </c>
      <c r="F28" s="216" cm="1">
        <f t="array" aca="1" ref="F28" ca="1">INDIRECT(ADDRESS(B28,C28,1,1,F$7))</f>
        <v>140</v>
      </c>
      <c r="G28" s="213"/>
      <c r="H28" s="216" cm="1">
        <f t="array" aca="1" ref="H28" ca="1">INDIRECT(ADDRESS(B28,C28,1,1,H$7))</f>
        <v>528</v>
      </c>
      <c r="I28" s="213"/>
      <c r="J28" s="216" cm="1">
        <f t="array" aca="1" ref="J28" ca="1">INDIRECT(ADDRESS(B28,C28,1,1,J$7))</f>
        <v>100</v>
      </c>
      <c r="K28" s="213"/>
      <c r="L28" s="216" cm="1">
        <f t="array" aca="1" ref="L28" ca="1">INDIRECT(ADDRESS(B28,C28,1,1,L$7))</f>
        <v>100</v>
      </c>
      <c r="M28" s="213"/>
      <c r="N28" s="216" cm="1">
        <f t="array" aca="1" ref="N28" ca="1">INDIRECT(ADDRESS(B28,C28,1,1,N$7))</f>
        <v>428</v>
      </c>
      <c r="O28" s="213"/>
      <c r="P28" s="216" cm="1">
        <f t="array" aca="1" ref="P28" ca="1">INDIRECT(ADDRESS(B28,C28,1,1,P$7))</f>
        <v>140</v>
      </c>
      <c r="Q28" s="213" cm="1">
        <f t="array" aca="1" ref="Q28" ca="1">INDIRECT(ADDRESS(D28,E28,1,1,$P$7))</f>
        <v>0</v>
      </c>
      <c r="R28" s="216"/>
      <c r="S28" s="213"/>
      <c r="T28" s="216"/>
      <c r="U28" s="213"/>
      <c r="V28" s="216"/>
      <c r="W28" s="213"/>
      <c r="X28" s="216"/>
    </row>
    <row r="29" spans="1:24" ht="15" customHeight="1" x14ac:dyDescent="0.2">
      <c r="A29" s="218">
        <v>19</v>
      </c>
      <c r="B29" s="217">
        <v>49</v>
      </c>
      <c r="C29" s="212">
        <v>27</v>
      </c>
      <c r="D29" s="212">
        <v>113</v>
      </c>
      <c r="E29" s="212">
        <v>27</v>
      </c>
      <c r="F29" s="217" cm="1">
        <f t="array" aca="1" ref="F29" ca="1">INDIRECT(ADDRESS(B29,C29,1,1,F$7))</f>
        <v>140</v>
      </c>
      <c r="G29" s="212"/>
      <c r="H29" s="217" cm="1">
        <f t="array" aca="1" ref="H29" ca="1">INDIRECT(ADDRESS(B29,C29,1,1,H$7))</f>
        <v>528</v>
      </c>
      <c r="I29" s="212"/>
      <c r="J29" s="217" cm="1">
        <f t="array" aca="1" ref="J29" ca="1">INDIRECT(ADDRESS(B29,C29,1,1,J$7))</f>
        <v>100</v>
      </c>
      <c r="K29" s="212"/>
      <c r="L29" s="217" cm="1">
        <f t="array" aca="1" ref="L29" ca="1">INDIRECT(ADDRESS(B29,C29,1,1,L$7))</f>
        <v>2488</v>
      </c>
      <c r="M29" s="212"/>
      <c r="N29" s="217" cm="1">
        <f t="array" aca="1" ref="N29" ca="1">INDIRECT(ADDRESS(B29,C29,1,1,N$7))</f>
        <v>140</v>
      </c>
      <c r="O29" s="212"/>
      <c r="P29" s="217" cm="1">
        <f t="array" aca="1" ref="P29" ca="1">INDIRECT(ADDRESS(B29,C29,1,1,P$7))</f>
        <v>0</v>
      </c>
      <c r="Q29" s="212" cm="1">
        <f t="array" aca="1" ref="Q29" ca="1">INDIRECT(ADDRESS(D29,E29,1,1,$P$7))</f>
        <v>0</v>
      </c>
      <c r="R29" s="217"/>
      <c r="S29" s="212"/>
      <c r="T29" s="217"/>
      <c r="U29" s="212"/>
      <c r="V29" s="217"/>
      <c r="W29" s="212"/>
      <c r="X29" s="217"/>
    </row>
    <row r="30" spans="1:24" ht="15" customHeight="1" x14ac:dyDescent="0.2">
      <c r="A30" s="219">
        <v>20</v>
      </c>
      <c r="B30" s="216">
        <v>50</v>
      </c>
      <c r="C30" s="213">
        <v>27</v>
      </c>
      <c r="D30" s="213">
        <v>114</v>
      </c>
      <c r="E30" s="213">
        <v>27</v>
      </c>
      <c r="F30" s="216" cm="1">
        <f t="array" aca="1" ref="F30" ca="1">INDIRECT(ADDRESS(B30,C30,1,1,F$7))</f>
        <v>9920</v>
      </c>
      <c r="G30" s="213"/>
      <c r="H30" s="216" cm="1">
        <f t="array" aca="1" ref="H30" ca="1">INDIRECT(ADDRESS(B30,C30,1,1,H$7))</f>
        <v>528</v>
      </c>
      <c r="I30" s="213"/>
      <c r="J30" s="216" cm="1">
        <f t="array" aca="1" ref="J30" ca="1">INDIRECT(ADDRESS(B30,C30,1,1,J$7))</f>
        <v>100</v>
      </c>
      <c r="K30" s="213"/>
      <c r="L30" s="216" cm="1">
        <f t="array" aca="1" ref="L30" ca="1">INDIRECT(ADDRESS(B30,C30,1,1,L$7))</f>
        <v>528</v>
      </c>
      <c r="M30" s="213"/>
      <c r="N30" s="216" cm="1">
        <f t="array" aca="1" ref="N30" ca="1">INDIRECT(ADDRESS(B30,C30,1,1,N$7))</f>
        <v>420</v>
      </c>
      <c r="O30" s="213"/>
      <c r="P30" s="216" cm="1">
        <f t="array" aca="1" ref="P30" ca="1">INDIRECT(ADDRESS(B30,C30,1,1,P$7))</f>
        <v>0</v>
      </c>
      <c r="Q30" s="213" cm="1">
        <f t="array" aca="1" ref="Q30" ca="1">INDIRECT(ADDRESS(D30,E30,1,1,$P$7))</f>
        <v>0</v>
      </c>
      <c r="R30" s="216"/>
      <c r="S30" s="213"/>
      <c r="T30" s="216"/>
      <c r="U30" s="213"/>
      <c r="V30" s="216"/>
      <c r="W30" s="213"/>
      <c r="X30" s="216"/>
    </row>
    <row r="31" spans="1:24" ht="15" customHeight="1" x14ac:dyDescent="0.2">
      <c r="A31" s="218">
        <v>21</v>
      </c>
      <c r="B31" s="217">
        <v>51</v>
      </c>
      <c r="C31" s="212">
        <v>27</v>
      </c>
      <c r="D31" s="212">
        <v>115</v>
      </c>
      <c r="E31" s="212">
        <v>27</v>
      </c>
      <c r="F31" s="217" cm="1">
        <f t="array" aca="1" ref="F31" ca="1">INDIRECT(ADDRESS(B31,C31,1,1,F$7))</f>
        <v>140</v>
      </c>
      <c r="G31" s="212"/>
      <c r="H31" s="217" cm="1">
        <f t="array" aca="1" ref="H31" ca="1">INDIRECT(ADDRESS(B31,C31,1,1,H$7))</f>
        <v>600</v>
      </c>
      <c r="I31" s="212"/>
      <c r="J31" s="217" cm="1">
        <f t="array" aca="1" ref="J31" ca="1">INDIRECT(ADDRESS(B31,C31,1,1,J$7))</f>
        <v>100</v>
      </c>
      <c r="K31" s="212"/>
      <c r="L31" s="217" cm="1">
        <f t="array" aca="1" ref="L31" ca="1">INDIRECT(ADDRESS(B31,C31,1,1,L$7))</f>
        <v>528</v>
      </c>
      <c r="M31" s="212"/>
      <c r="N31" s="217" cm="1">
        <f t="array" aca="1" ref="N31" ca="1">INDIRECT(ADDRESS(B31,C31,1,1,N$7))</f>
        <v>428</v>
      </c>
      <c r="O31" s="212"/>
      <c r="P31" s="217" cm="1">
        <f t="array" aca="1" ref="P31" ca="1">INDIRECT(ADDRESS(B31,C31,1,1,P$7))</f>
        <v>0</v>
      </c>
      <c r="Q31" s="212" cm="1">
        <f t="array" aca="1" ref="Q31" ca="1">INDIRECT(ADDRESS(D31,E31,1,1,$P$7))</f>
        <v>0</v>
      </c>
      <c r="R31" s="217"/>
      <c r="S31" s="212"/>
      <c r="T31" s="217"/>
      <c r="U31" s="212"/>
      <c r="V31" s="217"/>
      <c r="W31" s="212"/>
      <c r="X31" s="217"/>
    </row>
    <row r="32" spans="1:24" ht="15" customHeight="1" x14ac:dyDescent="0.2">
      <c r="A32" s="219">
        <v>22</v>
      </c>
      <c r="B32" s="216">
        <v>52</v>
      </c>
      <c r="C32" s="213">
        <v>27</v>
      </c>
      <c r="D32" s="213">
        <v>116</v>
      </c>
      <c r="E32" s="213">
        <v>27</v>
      </c>
      <c r="F32" s="216" cm="1">
        <f t="array" aca="1" ref="F32" ca="1">INDIRECT(ADDRESS(B32,C32,1,1,F$7))</f>
        <v>140</v>
      </c>
      <c r="G32" s="213"/>
      <c r="H32" s="216" cm="1">
        <f t="array" aca="1" ref="H32" ca="1">INDIRECT(ADDRESS(B32,C32,1,1,H$7))</f>
        <v>100</v>
      </c>
      <c r="I32" s="213"/>
      <c r="J32" s="216" cm="1">
        <f t="array" aca="1" ref="J32" ca="1">INDIRECT(ADDRESS(B32,C32,1,1,J$7))</f>
        <v>528</v>
      </c>
      <c r="K32" s="213"/>
      <c r="L32" s="216" cm="1">
        <f t="array" aca="1" ref="L32" ca="1">INDIRECT(ADDRESS(B32,C32,1,1,L$7))</f>
        <v>528</v>
      </c>
      <c r="M32" s="213"/>
      <c r="N32" s="216" cm="1">
        <f t="array" aca="1" ref="N32" ca="1">INDIRECT(ADDRESS(B32,C32,1,1,N$7))</f>
        <v>140</v>
      </c>
      <c r="O32" s="213"/>
      <c r="P32" s="216" cm="1">
        <f t="array" aca="1" ref="P32" ca="1">INDIRECT(ADDRESS(B32,C32,1,1,P$7))</f>
        <v>0</v>
      </c>
      <c r="Q32" s="213" cm="1">
        <f t="array" aca="1" ref="Q32" ca="1">INDIRECT(ADDRESS(D32,E32,1,1,$P$7))</f>
        <v>0</v>
      </c>
      <c r="R32" s="216"/>
      <c r="S32" s="213"/>
      <c r="T32" s="216"/>
      <c r="U32" s="213"/>
      <c r="V32" s="216"/>
      <c r="W32" s="213"/>
      <c r="X32" s="216"/>
    </row>
    <row r="33" spans="1:24" ht="15" customHeight="1" x14ac:dyDescent="0.2">
      <c r="A33" s="218">
        <v>23</v>
      </c>
      <c r="B33" s="217">
        <v>53</v>
      </c>
      <c r="C33" s="212">
        <v>27</v>
      </c>
      <c r="D33" s="212">
        <v>117</v>
      </c>
      <c r="E33" s="212">
        <v>27</v>
      </c>
      <c r="F33" s="217" cm="1">
        <f t="array" aca="1" ref="F33" ca="1">INDIRECT(ADDRESS(B33,C33,1,1,F$7))</f>
        <v>9920</v>
      </c>
      <c r="G33" s="212"/>
      <c r="H33" s="217" cm="1">
        <f t="array" aca="1" ref="H33" ca="1">INDIRECT(ADDRESS(B33,C33,1,1,H$7))</f>
        <v>100</v>
      </c>
      <c r="I33" s="212"/>
      <c r="J33" s="217" cm="1">
        <f t="array" aca="1" ref="J33" ca="1">INDIRECT(ADDRESS(B33,C33,1,1,J$7))</f>
        <v>528</v>
      </c>
      <c r="K33" s="212"/>
      <c r="L33" s="217" cm="1">
        <f t="array" aca="1" ref="L33" ca="1">INDIRECT(ADDRESS(B33,C33,1,1,L$7))</f>
        <v>528</v>
      </c>
      <c r="M33" s="212"/>
      <c r="N33" s="217" cm="1">
        <f t="array" aca="1" ref="N33" ca="1">INDIRECT(ADDRESS(B33,C33,1,1,N$7))</f>
        <v>420</v>
      </c>
      <c r="O33" s="212"/>
      <c r="P33" s="217" cm="1">
        <f t="array" aca="1" ref="P33" ca="1">INDIRECT(ADDRESS(B33,C33,1,1,P$7))</f>
        <v>0</v>
      </c>
      <c r="Q33" s="212" cm="1">
        <f t="array" aca="1" ref="Q33" ca="1">INDIRECT(ADDRESS(D33,E33,1,1,$P$7))</f>
        <v>0</v>
      </c>
      <c r="R33" s="217"/>
      <c r="S33" s="212"/>
      <c r="T33" s="217"/>
      <c r="U33" s="212"/>
      <c r="V33" s="217"/>
      <c r="W33" s="212"/>
      <c r="X33" s="217"/>
    </row>
    <row r="34" spans="1:24" ht="15" customHeight="1" x14ac:dyDescent="0.2">
      <c r="A34" s="219">
        <v>24</v>
      </c>
      <c r="B34" s="216">
        <v>54</v>
      </c>
      <c r="C34" s="213">
        <v>27</v>
      </c>
      <c r="D34" s="213">
        <v>118</v>
      </c>
      <c r="E34" s="213">
        <v>27</v>
      </c>
      <c r="F34" s="216" cm="1">
        <f t="array" aca="1" ref="F34" ca="1">INDIRECT(ADDRESS(B34,C34,1,1,F$7))</f>
        <v>140</v>
      </c>
      <c r="G34" s="213"/>
      <c r="H34" s="216" cm="1">
        <f t="array" aca="1" ref="H34" ca="1">INDIRECT(ADDRESS(B34,C34,1,1,H$7))</f>
        <v>100</v>
      </c>
      <c r="I34" s="213"/>
      <c r="J34" s="216" cm="1">
        <f t="array" aca="1" ref="J34" ca="1">INDIRECT(ADDRESS(B34,C34,1,1,J$7))</f>
        <v>528</v>
      </c>
      <c r="K34" s="213"/>
      <c r="L34" s="216" cm="1">
        <f t="array" aca="1" ref="L34" ca="1">INDIRECT(ADDRESS(B34,C34,1,1,L$7))</f>
        <v>100</v>
      </c>
      <c r="M34" s="213"/>
      <c r="N34" s="216" cm="1">
        <f t="array" aca="1" ref="N34" ca="1">INDIRECT(ADDRESS(B34,C34,1,1,N$7))</f>
        <v>428</v>
      </c>
      <c r="O34" s="213"/>
      <c r="P34" s="216" cm="1">
        <f t="array" aca="1" ref="P34" ca="1">INDIRECT(ADDRESS(B34,C34,1,1,P$7))</f>
        <v>0</v>
      </c>
      <c r="Q34" s="213" cm="1">
        <f t="array" aca="1" ref="Q34" ca="1">INDIRECT(ADDRESS(D34,E34,1,1,$P$7))</f>
        <v>0</v>
      </c>
      <c r="R34" s="216"/>
      <c r="S34" s="213"/>
      <c r="T34" s="216"/>
      <c r="U34" s="213"/>
      <c r="V34" s="216"/>
      <c r="W34" s="213"/>
      <c r="X34" s="216"/>
    </row>
    <row r="35" spans="1:24" ht="15" customHeight="1" x14ac:dyDescent="0.2">
      <c r="A35" s="218">
        <v>25</v>
      </c>
      <c r="B35" s="217">
        <v>55</v>
      </c>
      <c r="C35" s="212">
        <v>27</v>
      </c>
      <c r="D35" s="212">
        <v>119</v>
      </c>
      <c r="E35" s="212">
        <v>27</v>
      </c>
      <c r="F35" s="217" cm="1">
        <f t="array" aca="1" ref="F35" ca="1">INDIRECT(ADDRESS(B35,C35,1,1,F$7))</f>
        <v>140</v>
      </c>
      <c r="G35" s="212"/>
      <c r="H35" s="217" cm="1">
        <f t="array" aca="1" ref="H35" ca="1">INDIRECT(ADDRESS(B35,C35,1,1,H$7))</f>
        <v>100</v>
      </c>
      <c r="I35" s="212"/>
      <c r="J35" s="217" cm="1">
        <f t="array" aca="1" ref="J35" ca="1">INDIRECT(ADDRESS(B35,C35,1,1,J$7))</f>
        <v>528</v>
      </c>
      <c r="K35" s="212"/>
      <c r="L35" s="217" cm="1">
        <f t="array" aca="1" ref="L35" ca="1">INDIRECT(ADDRESS(B35,C35,1,1,L$7))</f>
        <v>100</v>
      </c>
      <c r="M35" s="212"/>
      <c r="N35" s="217" cm="1">
        <f t="array" aca="1" ref="N35" ca="1">INDIRECT(ADDRESS(B35,C35,1,1,N$7))</f>
        <v>0</v>
      </c>
      <c r="O35" s="212"/>
      <c r="P35" s="217" cm="1">
        <f t="array" aca="1" ref="P35" ca="1">INDIRECT(ADDRESS(B35,C35,1,1,P$7))</f>
        <v>0</v>
      </c>
      <c r="Q35" s="212" cm="1">
        <f t="array" aca="1" ref="Q35" ca="1">INDIRECT(ADDRESS(D35,E35,1,1,$P$7))</f>
        <v>0</v>
      </c>
      <c r="R35" s="217"/>
      <c r="S35" s="212"/>
      <c r="T35" s="217"/>
      <c r="U35" s="212"/>
      <c r="V35" s="217"/>
      <c r="W35" s="212"/>
      <c r="X35" s="217"/>
    </row>
    <row r="36" spans="1:24" ht="15" customHeight="1" x14ac:dyDescent="0.2">
      <c r="A36" s="219">
        <v>26</v>
      </c>
      <c r="B36" s="216">
        <v>56</v>
      </c>
      <c r="C36" s="213">
        <v>27</v>
      </c>
      <c r="D36" s="213">
        <v>120</v>
      </c>
      <c r="E36" s="213">
        <v>27</v>
      </c>
      <c r="F36" s="216" cm="1">
        <f t="array" aca="1" ref="F36" ca="1">INDIRECT(ADDRESS(B36,C36,1,1,F$7))</f>
        <v>9920</v>
      </c>
      <c r="G36" s="213"/>
      <c r="H36" s="216" cm="1">
        <f t="array" aca="1" ref="H36" ca="1">INDIRECT(ADDRESS(B36,C36,1,1,H$7))</f>
        <v>2488</v>
      </c>
      <c r="I36" s="213"/>
      <c r="J36" s="216" cm="1">
        <f t="array" aca="1" ref="J36" ca="1">INDIRECT(ADDRESS(B36,C36,1,1,J$7))</f>
        <v>500</v>
      </c>
      <c r="K36" s="213"/>
      <c r="L36" s="216" cm="1">
        <f t="array" aca="1" ref="L36" ca="1">INDIRECT(ADDRESS(B36,C36,1,1,L$7))</f>
        <v>100</v>
      </c>
      <c r="M36" s="213"/>
      <c r="N36" s="216"/>
      <c r="O36" s="213"/>
      <c r="P36" s="216" cm="1">
        <f t="array" aca="1" ref="P36" ca="1">INDIRECT(ADDRESS(B36,C36,1,1,P$7))</f>
        <v>0</v>
      </c>
      <c r="Q36" s="213" cm="1">
        <f t="array" aca="1" ref="Q36" ca="1">INDIRECT(ADDRESS(D36,E36,1,1,$P$7))</f>
        <v>0</v>
      </c>
      <c r="R36" s="216"/>
      <c r="S36" s="213"/>
      <c r="T36" s="216"/>
      <c r="U36" s="213"/>
      <c r="V36" s="216"/>
      <c r="W36" s="213"/>
      <c r="X36" s="216"/>
    </row>
    <row r="37" spans="1:24" ht="15" customHeight="1" x14ac:dyDescent="0.2">
      <c r="A37" s="218">
        <v>27</v>
      </c>
      <c r="B37" s="217">
        <v>57</v>
      </c>
      <c r="C37" s="212">
        <v>27</v>
      </c>
      <c r="D37" s="212">
        <v>121</v>
      </c>
      <c r="E37" s="212">
        <v>27</v>
      </c>
      <c r="F37" s="217" cm="1">
        <f t="array" aca="1" ref="F37" ca="1">INDIRECT(ADDRESS(B37,C37,1,1,F$7))</f>
        <v>140</v>
      </c>
      <c r="G37" s="212"/>
      <c r="H37" s="217" cm="1">
        <f t="array" aca="1" ref="H37" ca="1">INDIRECT(ADDRESS(B37,C37,1,1,H$7))</f>
        <v>528</v>
      </c>
      <c r="I37" s="212"/>
      <c r="J37" s="217" cm="1">
        <f t="array" aca="1" ref="J37" ca="1">INDIRECT(ADDRESS(B37,C37,1,1,J$7))</f>
        <v>100</v>
      </c>
      <c r="K37" s="212"/>
      <c r="L37" s="217" cm="1">
        <f t="array" aca="1" ref="L37" ca="1">INDIRECT(ADDRESS(B37,C37,1,1,L$7))</f>
        <v>100</v>
      </c>
      <c r="M37" s="212"/>
      <c r="N37" s="217"/>
      <c r="O37" s="212"/>
      <c r="P37" s="217" cm="1">
        <f t="array" aca="1" ref="P37" ca="1">INDIRECT(ADDRESS(B37,C37,1,1,P$7))</f>
        <v>0</v>
      </c>
      <c r="Q37" s="212" cm="1">
        <f t="array" aca="1" ref="Q37" ca="1">INDIRECT(ADDRESS(D37,E37,1,1,$P$7))</f>
        <v>0</v>
      </c>
      <c r="R37" s="217"/>
      <c r="S37" s="212"/>
      <c r="T37" s="217"/>
      <c r="U37" s="212"/>
      <c r="V37" s="217"/>
      <c r="W37" s="212"/>
      <c r="X37" s="217"/>
    </row>
    <row r="38" spans="1:24" ht="15" customHeight="1" x14ac:dyDescent="0.2">
      <c r="A38" s="219">
        <v>28</v>
      </c>
      <c r="B38" s="216">
        <v>58</v>
      </c>
      <c r="C38" s="213">
        <v>27</v>
      </c>
      <c r="D38" s="213">
        <v>122</v>
      </c>
      <c r="E38" s="213">
        <v>27</v>
      </c>
      <c r="F38" s="216" cm="1">
        <f t="array" aca="1" ref="F38" ca="1">INDIRECT(ADDRESS(B38,C38,1,1,F$7))</f>
        <v>140</v>
      </c>
      <c r="G38" s="213"/>
      <c r="H38" s="216" cm="1">
        <f t="array" aca="1" ref="H38" ca="1">INDIRECT(ADDRESS(B38,C38,1,1,H$7))</f>
        <v>528</v>
      </c>
      <c r="I38" s="213"/>
      <c r="J38" s="216" cm="1">
        <f t="array" aca="1" ref="J38" ca="1">INDIRECT(ADDRESS(B38,C38,1,1,J$7))</f>
        <v>100</v>
      </c>
      <c r="K38" s="213"/>
      <c r="L38" s="216" cm="1">
        <f t="array" aca="1" ref="L38" ca="1">INDIRECT(ADDRESS(B38,C38,1,1,L$7))</f>
        <v>528</v>
      </c>
      <c r="M38" s="213"/>
      <c r="N38" s="216"/>
      <c r="O38" s="213"/>
      <c r="P38" s="216" cm="1">
        <f t="array" aca="1" ref="P38" ca="1">INDIRECT(ADDRESS(B38,C38,1,1,P$7))</f>
        <v>0</v>
      </c>
      <c r="Q38" s="213" cm="1">
        <f t="array" aca="1" ref="Q38" ca="1">INDIRECT(ADDRESS(D38,E38,1,1,$P$7))</f>
        <v>0</v>
      </c>
      <c r="R38" s="216"/>
      <c r="S38" s="213"/>
      <c r="T38" s="216"/>
      <c r="U38" s="213"/>
      <c r="V38" s="216"/>
      <c r="W38" s="213"/>
      <c r="X38" s="216"/>
    </row>
    <row r="39" spans="1:24" ht="15" customHeight="1" x14ac:dyDescent="0.2">
      <c r="A39" s="218">
        <v>29</v>
      </c>
      <c r="B39" s="217">
        <v>59</v>
      </c>
      <c r="C39" s="212">
        <v>27</v>
      </c>
      <c r="D39" s="212">
        <v>123</v>
      </c>
      <c r="E39" s="212">
        <v>27</v>
      </c>
      <c r="F39" s="217" cm="1">
        <f t="array" aca="1" ref="F39" ca="1">INDIRECT(ADDRESS(B39,C39,1,1,F$7))</f>
        <v>0</v>
      </c>
      <c r="G39" s="212"/>
      <c r="H39" s="217" cm="1">
        <f t="array" aca="1" ref="H39" ca="1">INDIRECT(ADDRESS(B39,C39,1,1,H$7))</f>
        <v>528</v>
      </c>
      <c r="I39" s="212"/>
      <c r="J39" s="217" cm="1">
        <f t="array" aca="1" ref="J39" ca="1">INDIRECT(ADDRESS(B39,C39,1,1,J$7))</f>
        <v>100</v>
      </c>
      <c r="K39" s="212"/>
      <c r="L39" s="217" cm="1">
        <f t="array" aca="1" ref="L39" ca="1">INDIRECT(ADDRESS(B39,C39,1,1,L$7))</f>
        <v>528</v>
      </c>
      <c r="M39" s="212"/>
      <c r="N39" s="217"/>
      <c r="O39" s="212"/>
      <c r="P39" s="217" cm="1">
        <f t="array" aca="1" ref="P39" ca="1">INDIRECT(ADDRESS(B39,C39,1,1,P$7))</f>
        <v>0</v>
      </c>
      <c r="Q39" s="212" cm="1">
        <f t="array" aca="1" ref="Q39" ca="1">INDIRECT(ADDRESS(D39,E39,1,1,$P$7))</f>
        <v>0</v>
      </c>
      <c r="R39" s="217"/>
      <c r="S39" s="212"/>
      <c r="T39" s="217"/>
      <c r="U39" s="212"/>
      <c r="V39" s="217"/>
      <c r="W39" s="212"/>
      <c r="X39" s="217"/>
    </row>
    <row r="40" spans="1:24" ht="15" customHeight="1" x14ac:dyDescent="0.2">
      <c r="A40" s="219">
        <v>30</v>
      </c>
      <c r="B40" s="216">
        <v>60</v>
      </c>
      <c r="C40" s="213">
        <v>27</v>
      </c>
      <c r="D40" s="213">
        <v>124</v>
      </c>
      <c r="E40" s="213">
        <v>27</v>
      </c>
      <c r="F40" s="216"/>
      <c r="G40" s="213"/>
      <c r="H40" s="216" cm="1">
        <f t="array" aca="1" ref="H40" ca="1">INDIRECT(ADDRESS(B40,C40,1,1,H$7))</f>
        <v>528</v>
      </c>
      <c r="I40" s="213"/>
      <c r="J40" s="216" cm="1">
        <f t="array" aca="1" ref="J40" ca="1">INDIRECT(ADDRESS(B40,C40,1,1,J$7))</f>
        <v>100</v>
      </c>
      <c r="K40" s="213"/>
      <c r="L40" s="216" cm="1">
        <f t="array" aca="1" ref="L40" ca="1">INDIRECT(ADDRESS(B40,C40,1,1,L$7))</f>
        <v>0</v>
      </c>
      <c r="M40" s="213"/>
      <c r="N40" s="216"/>
      <c r="O40" s="213"/>
      <c r="P40" s="216" cm="1">
        <f t="array" aca="1" ref="P40" ca="1">INDIRECT(ADDRESS(B40,C40,1,1,P$7))</f>
        <v>0</v>
      </c>
      <c r="Q40" s="213" cm="1">
        <f t="array" aca="1" ref="Q40" ca="1">INDIRECT(ADDRESS(D40,E40,1,1,$P$7))</f>
        <v>0</v>
      </c>
      <c r="R40" s="216"/>
      <c r="S40" s="213"/>
      <c r="T40" s="216"/>
      <c r="U40" s="213"/>
      <c r="V40" s="216"/>
      <c r="W40" s="213"/>
      <c r="X40" s="216"/>
    </row>
    <row r="41" spans="1:24" ht="15" customHeight="1" x14ac:dyDescent="0.2">
      <c r="A41" s="218">
        <v>31</v>
      </c>
      <c r="B41" s="217">
        <v>61</v>
      </c>
      <c r="C41" s="212">
        <v>27</v>
      </c>
      <c r="D41" s="212">
        <v>125</v>
      </c>
      <c r="E41" s="212">
        <v>27</v>
      </c>
      <c r="F41" s="217"/>
      <c r="G41" s="212"/>
      <c r="H41" s="217" cm="1">
        <f t="array" aca="1" ref="H41" ca="1">INDIRECT(ADDRESS(B41,C41,1,1,H$7))</f>
        <v>100</v>
      </c>
      <c r="I41" s="212"/>
      <c r="J41" s="217" cm="1">
        <f t="array" aca="1" ref="J41" ca="1">INDIRECT(ADDRESS(B41,C41,1,1,J$7))</f>
        <v>0</v>
      </c>
      <c r="K41" s="212"/>
      <c r="L41" s="217"/>
      <c r="M41" s="212"/>
      <c r="N41" s="217"/>
      <c r="O41" s="212"/>
      <c r="P41" s="217" cm="1">
        <f t="array" aca="1" ref="P41" ca="1">INDIRECT(ADDRESS(B41,C41,1,1,P$7))</f>
        <v>0</v>
      </c>
      <c r="Q41" s="212" cm="1">
        <f t="array" aca="1" ref="Q41" ca="1">INDIRECT(ADDRESS(D41,E41,1,1,$P$7))</f>
        <v>0</v>
      </c>
      <c r="R41" s="217"/>
      <c r="S41" s="212"/>
      <c r="T41" s="217"/>
      <c r="U41" s="212"/>
      <c r="V41" s="217"/>
      <c r="W41" s="212"/>
      <c r="X41" s="217"/>
    </row>
    <row r="42" spans="1:24" ht="15" customHeight="1" x14ac:dyDescent="0.2">
      <c r="A42" s="219">
        <v>32</v>
      </c>
      <c r="B42" s="216">
        <v>62</v>
      </c>
      <c r="C42" s="213">
        <v>27</v>
      </c>
      <c r="D42" s="213">
        <v>126</v>
      </c>
      <c r="E42" s="213">
        <v>27</v>
      </c>
      <c r="F42" s="216"/>
      <c r="G42" s="213"/>
      <c r="H42" s="216" cm="1">
        <f t="array" aca="1" ref="H42" ca="1">INDIRECT(ADDRESS(B42,C42,1,1,H$7))</f>
        <v>0</v>
      </c>
      <c r="I42" s="213"/>
      <c r="J42" s="216"/>
      <c r="K42" s="213"/>
      <c r="L42" s="216"/>
      <c r="M42" s="213"/>
      <c r="N42" s="216"/>
      <c r="O42" s="213"/>
      <c r="P42" s="216" cm="1">
        <f t="array" aca="1" ref="P42" ca="1">INDIRECT(ADDRESS(B42,C42,1,1,P$7))</f>
        <v>0</v>
      </c>
      <c r="Q42" s="213" cm="1">
        <f t="array" aca="1" ref="Q42" ca="1">INDIRECT(ADDRESS(D42,E42,1,1,$P$7))</f>
        <v>0</v>
      </c>
      <c r="R42" s="216"/>
      <c r="S42" s="213"/>
      <c r="T42" s="216"/>
      <c r="U42" s="213"/>
      <c r="V42" s="216"/>
      <c r="W42" s="213"/>
      <c r="X42" s="216"/>
    </row>
    <row r="43" spans="1:24" ht="15" customHeight="1" x14ac:dyDescent="0.2">
      <c r="A43" s="218">
        <v>33</v>
      </c>
      <c r="B43" s="217">
        <v>63</v>
      </c>
      <c r="C43" s="212">
        <v>27</v>
      </c>
      <c r="D43" s="212">
        <v>127</v>
      </c>
      <c r="E43" s="212">
        <v>27</v>
      </c>
      <c r="F43" s="217"/>
      <c r="G43" s="212"/>
      <c r="H43" s="217"/>
      <c r="I43" s="212"/>
      <c r="J43" s="217"/>
      <c r="K43" s="212"/>
      <c r="L43" s="217"/>
      <c r="M43" s="212"/>
      <c r="N43" s="217"/>
      <c r="O43" s="212"/>
      <c r="P43" s="217" cm="1">
        <f t="array" aca="1" ref="P43" ca="1">INDIRECT(ADDRESS(B43,C43,1,1,P$7))</f>
        <v>0</v>
      </c>
      <c r="Q43" s="212" cm="1">
        <f t="array" aca="1" ref="Q43" ca="1">INDIRECT(ADDRESS(D43,E43,1,1,$P$7))</f>
        <v>0</v>
      </c>
      <c r="R43" s="217"/>
      <c r="S43" s="212"/>
      <c r="T43" s="217"/>
      <c r="U43" s="212"/>
      <c r="V43" s="217"/>
      <c r="W43" s="212"/>
      <c r="X43" s="217"/>
    </row>
    <row r="44" spans="1:24" ht="15" customHeight="1" x14ac:dyDescent="0.2">
      <c r="A44" s="219">
        <v>34</v>
      </c>
      <c r="B44" s="216">
        <v>64</v>
      </c>
      <c r="C44" s="213">
        <v>27</v>
      </c>
      <c r="D44" s="213">
        <v>128</v>
      </c>
      <c r="E44" s="213">
        <v>27</v>
      </c>
      <c r="F44" s="216"/>
      <c r="G44" s="213"/>
      <c r="H44" s="216"/>
      <c r="I44" s="213"/>
      <c r="J44" s="216"/>
      <c r="K44" s="213"/>
      <c r="L44" s="216"/>
      <c r="M44" s="213"/>
      <c r="N44" s="216"/>
      <c r="O44" s="213"/>
      <c r="P44" s="216" cm="1">
        <f t="array" aca="1" ref="P44" ca="1">INDIRECT(ADDRESS(B44,C44,1,1,P$7))</f>
        <v>0</v>
      </c>
      <c r="Q44" s="213" cm="1">
        <f t="array" aca="1" ref="Q44" ca="1">INDIRECT(ADDRESS(D44,E44,1,1,$P$7))</f>
        <v>0</v>
      </c>
      <c r="R44" s="216"/>
      <c r="S44" s="213"/>
      <c r="T44" s="216"/>
      <c r="U44" s="213"/>
      <c r="V44" s="216"/>
      <c r="W44" s="213"/>
      <c r="X44" s="216"/>
    </row>
    <row r="45" spans="1:24" ht="15" customHeight="1" x14ac:dyDescent="0.2">
      <c r="A45" s="218">
        <v>35</v>
      </c>
      <c r="B45" s="217">
        <v>65</v>
      </c>
      <c r="C45" s="212">
        <v>27</v>
      </c>
      <c r="D45" s="212">
        <v>129</v>
      </c>
      <c r="E45" s="212">
        <v>27</v>
      </c>
      <c r="F45" s="217"/>
      <c r="G45" s="212"/>
      <c r="H45" s="217"/>
      <c r="I45" s="212"/>
      <c r="J45" s="217"/>
      <c r="K45" s="212"/>
      <c r="L45" s="217"/>
      <c r="M45" s="212"/>
      <c r="N45" s="217"/>
      <c r="O45" s="212"/>
      <c r="P45" s="217" cm="1">
        <f t="array" aca="1" ref="P45" ca="1">INDIRECT(ADDRESS(B45,C45,1,1,P$7))</f>
        <v>0</v>
      </c>
      <c r="Q45" s="212" cm="1">
        <f t="array" aca="1" ref="Q45" ca="1">INDIRECT(ADDRESS(D45,E45,1,1,$P$7))</f>
        <v>0</v>
      </c>
      <c r="R45" s="217"/>
      <c r="S45" s="212"/>
      <c r="T45" s="217"/>
      <c r="U45" s="212"/>
      <c r="V45" s="217"/>
      <c r="W45" s="212"/>
      <c r="X45" s="217"/>
    </row>
    <row r="46" spans="1:24" ht="15" customHeight="1" x14ac:dyDescent="0.2">
      <c r="A46" s="219">
        <v>36</v>
      </c>
      <c r="B46" s="216">
        <v>66</v>
      </c>
      <c r="C46" s="213">
        <v>27</v>
      </c>
      <c r="D46" s="213">
        <v>130</v>
      </c>
      <c r="E46" s="213">
        <v>27</v>
      </c>
      <c r="F46" s="216"/>
      <c r="G46" s="213"/>
      <c r="H46" s="216"/>
      <c r="I46" s="213"/>
      <c r="J46" s="216"/>
      <c r="K46" s="213"/>
      <c r="L46" s="216"/>
      <c r="M46" s="213"/>
      <c r="N46" s="216"/>
      <c r="O46" s="213"/>
      <c r="P46" s="216" cm="1">
        <f t="array" aca="1" ref="P46" ca="1">INDIRECT(ADDRESS(B46,C46,1,1,P$7))</f>
        <v>0</v>
      </c>
      <c r="Q46" s="213" cm="1">
        <f t="array" aca="1" ref="Q46" ca="1">INDIRECT(ADDRESS(D46,E46,1,1,$P$7))</f>
        <v>0</v>
      </c>
      <c r="R46" s="216"/>
      <c r="S46" s="213"/>
      <c r="T46" s="216"/>
      <c r="U46" s="213"/>
      <c r="V46" s="216"/>
      <c r="W46" s="213"/>
      <c r="X46" s="216"/>
    </row>
    <row r="47" spans="1:24" ht="15" customHeight="1" x14ac:dyDescent="0.2">
      <c r="A47" s="218">
        <v>37</v>
      </c>
      <c r="B47" s="217">
        <v>67</v>
      </c>
      <c r="C47" s="212">
        <v>27</v>
      </c>
      <c r="D47" s="212">
        <v>131</v>
      </c>
      <c r="E47" s="212">
        <v>27</v>
      </c>
      <c r="F47" s="217"/>
      <c r="G47" s="212"/>
      <c r="H47" s="217"/>
      <c r="I47" s="212"/>
      <c r="J47" s="217"/>
      <c r="K47" s="212"/>
      <c r="L47" s="217"/>
      <c r="M47" s="212"/>
      <c r="N47" s="217"/>
      <c r="O47" s="212"/>
      <c r="P47" s="217" cm="1">
        <f t="array" aca="1" ref="P47" ca="1">INDIRECT(ADDRESS(B47,C47,1,1,P$7))</f>
        <v>0</v>
      </c>
      <c r="Q47" s="212" cm="1">
        <f t="array" aca="1" ref="Q47" ca="1">INDIRECT(ADDRESS(D47,E47,1,1,$P$7))</f>
        <v>0</v>
      </c>
      <c r="R47" s="217"/>
      <c r="S47" s="212"/>
      <c r="T47" s="217"/>
      <c r="U47" s="212"/>
      <c r="V47" s="217"/>
      <c r="W47" s="212"/>
      <c r="X47" s="217"/>
    </row>
    <row r="48" spans="1:24" ht="15" customHeight="1" x14ac:dyDescent="0.2">
      <c r="A48" s="219">
        <v>38</v>
      </c>
      <c r="B48" s="216">
        <v>68</v>
      </c>
      <c r="C48" s="213">
        <v>27</v>
      </c>
      <c r="D48" s="213">
        <v>132</v>
      </c>
      <c r="E48" s="213">
        <v>27</v>
      </c>
      <c r="F48" s="216"/>
      <c r="G48" s="213"/>
      <c r="H48" s="216"/>
      <c r="I48" s="213"/>
      <c r="J48" s="216"/>
      <c r="K48" s="213"/>
      <c r="L48" s="216"/>
      <c r="M48" s="213"/>
      <c r="N48" s="216"/>
      <c r="O48" s="213"/>
      <c r="P48" s="216" cm="1">
        <f t="array" aca="1" ref="P48" ca="1">INDIRECT(ADDRESS(B48,C48,1,1,P$7))</f>
        <v>0</v>
      </c>
      <c r="Q48" s="213" cm="1">
        <f t="array" aca="1" ref="Q48" ca="1">INDIRECT(ADDRESS(D48,E48,1,1,$P$7))</f>
        <v>0</v>
      </c>
      <c r="R48" s="216"/>
      <c r="S48" s="213"/>
      <c r="T48" s="216"/>
      <c r="U48" s="213"/>
      <c r="V48" s="216"/>
      <c r="W48" s="213"/>
      <c r="X48" s="216"/>
    </row>
    <row r="49" spans="1:24" ht="15" customHeight="1" x14ac:dyDescent="0.2">
      <c r="A49" s="218">
        <v>39</v>
      </c>
      <c r="B49" s="217">
        <v>69</v>
      </c>
      <c r="C49" s="212">
        <v>27</v>
      </c>
      <c r="D49" s="212">
        <v>133</v>
      </c>
      <c r="E49" s="212">
        <v>27</v>
      </c>
      <c r="F49" s="217"/>
      <c r="G49" s="212"/>
      <c r="H49" s="217"/>
      <c r="I49" s="212"/>
      <c r="J49" s="217"/>
      <c r="K49" s="212"/>
      <c r="L49" s="217"/>
      <c r="M49" s="212"/>
      <c r="N49" s="217"/>
      <c r="O49" s="212"/>
      <c r="P49" s="217" cm="1">
        <f t="array" aca="1" ref="P49" ca="1">INDIRECT(ADDRESS(B49,C49,1,1,P$7))</f>
        <v>0</v>
      </c>
      <c r="Q49" s="212" cm="1">
        <f t="array" aca="1" ref="Q49" ca="1">INDIRECT(ADDRESS(D49,E49,1,1,$P$7))</f>
        <v>0</v>
      </c>
      <c r="R49" s="217"/>
      <c r="S49" s="212"/>
      <c r="T49" s="217"/>
      <c r="U49" s="212"/>
      <c r="V49" s="217"/>
      <c r="W49" s="212"/>
      <c r="X49" s="217"/>
    </row>
    <row r="50" spans="1:24" ht="15" customHeight="1" thickBot="1" x14ac:dyDescent="0.25">
      <c r="A50" s="219">
        <v>40</v>
      </c>
      <c r="B50" s="220">
        <v>70</v>
      </c>
      <c r="C50" s="224">
        <v>27</v>
      </c>
      <c r="D50" s="224">
        <v>134</v>
      </c>
      <c r="E50" s="224">
        <v>27</v>
      </c>
      <c r="F50" s="220"/>
      <c r="G50" s="224"/>
      <c r="H50" s="220"/>
      <c r="I50" s="224"/>
      <c r="J50" s="220"/>
      <c r="K50" s="224"/>
      <c r="L50" s="220"/>
      <c r="M50" s="224"/>
      <c r="N50" s="220"/>
      <c r="O50" s="224"/>
      <c r="P50" s="220" cm="1">
        <f t="array" aca="1" ref="P50" ca="1">INDIRECT(ADDRESS(B50,C50,1,1,P$7))</f>
        <v>0</v>
      </c>
      <c r="Q50" s="224" cm="1">
        <f t="array" aca="1" ref="Q50" ca="1">INDIRECT(ADDRESS(D50,E50,1,1,$P$7))</f>
        <v>0</v>
      </c>
      <c r="R50" s="220"/>
      <c r="S50" s="224"/>
      <c r="T50" s="220"/>
      <c r="U50" s="224"/>
      <c r="V50" s="220"/>
      <c r="W50" s="224"/>
      <c r="X50" s="220"/>
    </row>
    <row r="51" spans="1:24" ht="15" customHeight="1" x14ac:dyDescent="0.2">
      <c r="F51" s="225">
        <f ca="1">SUM(F11:F50)</f>
        <v>85680</v>
      </c>
    </row>
  </sheetData>
  <mergeCells count="6">
    <mergeCell ref="P7:Q7"/>
    <mergeCell ref="F7:G7"/>
    <mergeCell ref="H7:I7"/>
    <mergeCell ref="J7:K7"/>
    <mergeCell ref="L7:M7"/>
    <mergeCell ref="N7:O7"/>
  </mergeCells>
  <conditionalFormatting sqref="A8:X50 F51">
    <cfRule type="expression" dxfId="1639" priority="1">
      <formula>AND(IF(NOT(ISBLANK(A8)),1),IF(A8=0,1))</formula>
    </cfRule>
  </conditionalFormatting>
  <conditionalFormatting sqref="A3:AB3">
    <cfRule type="cellIs" dxfId="1638" priority="2" operator="greaterThan">
      <formula>50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9E83-F380-43B1-A07D-C5735EA45782}">
  <sheetPr>
    <tabColor rgb="FFC00000"/>
  </sheetPr>
  <dimension ref="A1:W82"/>
  <sheetViews>
    <sheetView zoomScale="85" zoomScaleNormal="85" workbookViewId="0">
      <selection activeCell="K9" sqref="K9"/>
    </sheetView>
  </sheetViews>
  <sheetFormatPr defaultRowHeight="12.75" x14ac:dyDescent="0.2"/>
  <cols>
    <col min="23" max="23" width="41.42578125" customWidth="1"/>
  </cols>
  <sheetData>
    <row r="1" spans="1:23" ht="13.5" thickBot="1" x14ac:dyDescent="0.25">
      <c r="A1" s="105"/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06"/>
    </row>
    <row r="2" spans="1:23" x14ac:dyDescent="0.2">
      <c r="A2" s="135"/>
      <c r="B2" s="105"/>
      <c r="C2" s="127"/>
      <c r="D2" s="246" t="s">
        <v>146</v>
      </c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106"/>
      <c r="W2" s="136"/>
    </row>
    <row r="3" spans="1:23" x14ac:dyDescent="0.2">
      <c r="A3" s="135"/>
      <c r="B3" s="107"/>
      <c r="C3" s="91">
        <v>0</v>
      </c>
      <c r="D3" s="91">
        <v>1</v>
      </c>
      <c r="E3" s="91">
        <v>2</v>
      </c>
      <c r="F3" s="91">
        <v>3</v>
      </c>
      <c r="G3" s="91">
        <v>4</v>
      </c>
      <c r="H3" s="91">
        <v>5</v>
      </c>
      <c r="I3" s="91">
        <v>6</v>
      </c>
      <c r="J3" s="91">
        <v>7</v>
      </c>
      <c r="K3" s="91">
        <v>8</v>
      </c>
      <c r="L3" s="91">
        <v>9</v>
      </c>
      <c r="M3" s="91">
        <v>10</v>
      </c>
      <c r="N3" s="91">
        <v>11</v>
      </c>
      <c r="O3" s="91">
        <v>12</v>
      </c>
      <c r="P3" s="91">
        <v>13</v>
      </c>
      <c r="Q3" s="91">
        <v>14</v>
      </c>
      <c r="R3" s="91">
        <v>15</v>
      </c>
      <c r="S3" s="91">
        <v>16</v>
      </c>
      <c r="T3" s="118">
        <v>17</v>
      </c>
      <c r="U3" s="91">
        <v>18</v>
      </c>
      <c r="V3" s="118" t="s">
        <v>76</v>
      </c>
      <c r="W3" s="136"/>
    </row>
    <row r="4" spans="1:23" x14ac:dyDescent="0.2">
      <c r="A4" s="135"/>
      <c r="B4" s="121" t="s">
        <v>98</v>
      </c>
      <c r="C4" s="119">
        <v>5555</v>
      </c>
      <c r="D4" s="120">
        <v>9805</v>
      </c>
      <c r="E4" s="120">
        <v>10650</v>
      </c>
      <c r="F4" s="120">
        <v>9860</v>
      </c>
      <c r="G4" s="120">
        <v>10650</v>
      </c>
      <c r="H4" s="120">
        <v>8790</v>
      </c>
      <c r="I4" s="120">
        <v>9740</v>
      </c>
      <c r="J4" s="120">
        <v>10800</v>
      </c>
      <c r="K4" s="120">
        <v>9920</v>
      </c>
      <c r="L4" s="120">
        <v>10800</v>
      </c>
      <c r="M4" s="120">
        <v>8870</v>
      </c>
      <c r="N4" s="120">
        <v>9920</v>
      </c>
      <c r="O4" s="120">
        <v>10800</v>
      </c>
      <c r="P4" s="120">
        <v>9740</v>
      </c>
      <c r="Q4" s="120">
        <v>11600</v>
      </c>
      <c r="R4" s="120">
        <v>10500</v>
      </c>
      <c r="S4" s="120">
        <v>9800</v>
      </c>
      <c r="T4" s="120">
        <v>11455</v>
      </c>
      <c r="U4" s="119">
        <v>5555</v>
      </c>
      <c r="V4" s="122"/>
      <c r="W4" s="136"/>
    </row>
    <row r="5" spans="1:23" x14ac:dyDescent="0.2">
      <c r="A5" s="135"/>
      <c r="B5" s="121" t="s">
        <v>100</v>
      </c>
      <c r="C5" s="120"/>
      <c r="D5" s="120">
        <v>9805</v>
      </c>
      <c r="E5" s="120">
        <v>10650</v>
      </c>
      <c r="F5" s="120">
        <v>9860</v>
      </c>
      <c r="G5" s="120">
        <v>10650</v>
      </c>
      <c r="H5" s="120">
        <v>8790</v>
      </c>
      <c r="I5" s="120">
        <v>9740</v>
      </c>
      <c r="J5" s="120">
        <v>10800</v>
      </c>
      <c r="K5" s="120">
        <v>9920</v>
      </c>
      <c r="L5" s="120">
        <v>10800</v>
      </c>
      <c r="M5" s="120">
        <v>8870</v>
      </c>
      <c r="N5" s="120">
        <v>9920</v>
      </c>
      <c r="O5" s="120">
        <v>10800</v>
      </c>
      <c r="P5" s="120">
        <v>9740</v>
      </c>
      <c r="Q5" s="120">
        <v>11600</v>
      </c>
      <c r="R5" s="120">
        <v>10500</v>
      </c>
      <c r="S5" s="120">
        <v>9800</v>
      </c>
      <c r="T5" s="120">
        <v>11455</v>
      </c>
      <c r="U5" s="120"/>
      <c r="V5" s="122"/>
      <c r="W5" s="136"/>
    </row>
    <row r="6" spans="1:23" x14ac:dyDescent="0.2">
      <c r="A6" s="135"/>
      <c r="B6" s="121" t="s">
        <v>101</v>
      </c>
      <c r="C6" s="120"/>
      <c r="D6" s="120">
        <v>9805</v>
      </c>
      <c r="E6" s="120">
        <v>10650</v>
      </c>
      <c r="F6" s="120">
        <v>9860</v>
      </c>
      <c r="G6" s="120">
        <v>10650</v>
      </c>
      <c r="H6" s="120">
        <v>8790</v>
      </c>
      <c r="I6" s="120">
        <v>9740</v>
      </c>
      <c r="J6" s="120">
        <v>10800</v>
      </c>
      <c r="K6" s="120">
        <v>9920</v>
      </c>
      <c r="L6" s="120">
        <v>10800</v>
      </c>
      <c r="M6" s="120">
        <v>8870</v>
      </c>
      <c r="N6" s="120">
        <v>9920</v>
      </c>
      <c r="O6" s="120">
        <v>10800</v>
      </c>
      <c r="P6" s="120">
        <v>9740</v>
      </c>
      <c r="Q6" s="120">
        <v>11600</v>
      </c>
      <c r="R6" s="120">
        <v>10500</v>
      </c>
      <c r="S6" s="120">
        <v>9800</v>
      </c>
      <c r="T6" s="120">
        <v>11455</v>
      </c>
      <c r="U6" s="120"/>
      <c r="V6" s="122"/>
      <c r="W6" s="136"/>
    </row>
    <row r="7" spans="1:23" x14ac:dyDescent="0.2">
      <c r="A7" s="135"/>
      <c r="B7" s="121" t="s">
        <v>102</v>
      </c>
      <c r="C7" s="120"/>
      <c r="D7" s="120">
        <v>9805</v>
      </c>
      <c r="E7" s="120">
        <v>10650</v>
      </c>
      <c r="F7" s="120">
        <v>9860</v>
      </c>
      <c r="G7" s="120">
        <v>10650</v>
      </c>
      <c r="H7" s="120">
        <v>8790</v>
      </c>
      <c r="I7" s="120">
        <v>9740</v>
      </c>
      <c r="J7" s="120">
        <v>10800</v>
      </c>
      <c r="K7" s="120">
        <v>9920</v>
      </c>
      <c r="L7" s="120">
        <v>10800</v>
      </c>
      <c r="M7" s="120">
        <v>8870</v>
      </c>
      <c r="N7" s="120">
        <v>9920</v>
      </c>
      <c r="O7" s="120">
        <v>10800</v>
      </c>
      <c r="P7" s="120">
        <v>9740</v>
      </c>
      <c r="Q7" s="120">
        <v>11600</v>
      </c>
      <c r="R7" s="120">
        <v>10500</v>
      </c>
      <c r="S7" s="120">
        <v>9800</v>
      </c>
      <c r="T7" s="120">
        <v>11455</v>
      </c>
      <c r="U7" s="120"/>
      <c r="V7" s="122"/>
      <c r="W7" s="136"/>
    </row>
    <row r="8" spans="1:23" x14ac:dyDescent="0.2">
      <c r="A8" s="135"/>
      <c r="B8" s="121" t="s">
        <v>103</v>
      </c>
      <c r="C8" s="120"/>
      <c r="D8" s="120">
        <v>9805</v>
      </c>
      <c r="E8" s="120">
        <v>10650</v>
      </c>
      <c r="F8" s="120">
        <v>9860</v>
      </c>
      <c r="G8" s="120">
        <v>10650</v>
      </c>
      <c r="H8" s="120">
        <v>8790</v>
      </c>
      <c r="I8" s="120">
        <v>9740</v>
      </c>
      <c r="J8" s="120">
        <v>10800</v>
      </c>
      <c r="K8" s="120">
        <v>9920</v>
      </c>
      <c r="L8" s="120">
        <v>10800</v>
      </c>
      <c r="M8" s="120">
        <v>8870</v>
      </c>
      <c r="N8" s="120">
        <v>9920</v>
      </c>
      <c r="O8" s="120">
        <v>10800</v>
      </c>
      <c r="P8" s="120">
        <v>9740</v>
      </c>
      <c r="Q8" s="120">
        <v>11600</v>
      </c>
      <c r="R8" s="120">
        <v>10500</v>
      </c>
      <c r="S8" s="120">
        <v>9800</v>
      </c>
      <c r="T8" s="120">
        <v>11455</v>
      </c>
      <c r="U8" s="120"/>
      <c r="V8" s="122"/>
      <c r="W8" s="136"/>
    </row>
    <row r="9" spans="1:23" ht="13.5" thickBot="1" x14ac:dyDescent="0.25">
      <c r="A9" s="135"/>
      <c r="B9" s="123" t="s">
        <v>104</v>
      </c>
      <c r="C9" s="124">
        <v>5555</v>
      </c>
      <c r="D9" s="125">
        <v>9805</v>
      </c>
      <c r="E9" s="125">
        <v>10650</v>
      </c>
      <c r="F9" s="125">
        <v>9860</v>
      </c>
      <c r="G9" s="125">
        <v>10650</v>
      </c>
      <c r="H9" s="125">
        <v>8790</v>
      </c>
      <c r="I9" s="125">
        <v>9740</v>
      </c>
      <c r="J9" s="125">
        <v>10800</v>
      </c>
      <c r="K9" s="125">
        <v>9920</v>
      </c>
      <c r="L9" s="125">
        <v>10800</v>
      </c>
      <c r="M9" s="125">
        <v>8870</v>
      </c>
      <c r="N9" s="125">
        <v>9920</v>
      </c>
      <c r="O9" s="125">
        <v>10800</v>
      </c>
      <c r="P9" s="125">
        <v>9740</v>
      </c>
      <c r="Q9" s="125">
        <v>11600</v>
      </c>
      <c r="R9" s="125">
        <v>10500</v>
      </c>
      <c r="S9" s="125">
        <v>9800</v>
      </c>
      <c r="T9" s="125">
        <v>11455</v>
      </c>
      <c r="U9" s="124">
        <v>5555</v>
      </c>
      <c r="V9" s="126"/>
      <c r="W9" s="136"/>
    </row>
    <row r="10" spans="1:23" ht="13.5" thickBot="1" x14ac:dyDescent="0.25">
      <c r="A10" s="135"/>
      <c r="B10" s="70"/>
      <c r="C10" s="151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151"/>
      <c r="W10" s="136"/>
    </row>
    <row r="11" spans="1:23" x14ac:dyDescent="0.2">
      <c r="A11" s="135"/>
      <c r="B11" s="105"/>
      <c r="C11" s="127"/>
      <c r="D11" s="246" t="s">
        <v>145</v>
      </c>
      <c r="E11" s="246"/>
      <c r="F11" s="246"/>
      <c r="G11" s="246"/>
      <c r="H11" s="246"/>
      <c r="I11" s="246"/>
      <c r="J11" s="246"/>
      <c r="K11" s="246"/>
      <c r="L11" s="246"/>
      <c r="M11" s="246"/>
      <c r="N11" s="246"/>
      <c r="O11" s="246"/>
      <c r="P11" s="246"/>
      <c r="Q11" s="246"/>
      <c r="R11" s="246"/>
      <c r="S11" s="246"/>
      <c r="T11" s="246"/>
      <c r="U11" s="246"/>
      <c r="V11" s="106"/>
      <c r="W11" s="136"/>
    </row>
    <row r="12" spans="1:23" x14ac:dyDescent="0.2">
      <c r="A12" s="135"/>
      <c r="B12" s="107"/>
      <c r="C12" s="91">
        <v>0</v>
      </c>
      <c r="D12" s="91">
        <v>1</v>
      </c>
      <c r="E12" s="91">
        <v>2</v>
      </c>
      <c r="F12" s="91">
        <v>3</v>
      </c>
      <c r="G12" s="91">
        <v>4</v>
      </c>
      <c r="H12" s="91">
        <v>5</v>
      </c>
      <c r="I12" s="91">
        <v>6</v>
      </c>
      <c r="J12" s="91">
        <v>7</v>
      </c>
      <c r="K12" s="91">
        <v>8</v>
      </c>
      <c r="L12" s="91">
        <v>9</v>
      </c>
      <c r="M12" s="91">
        <v>10</v>
      </c>
      <c r="N12" s="91">
        <v>11</v>
      </c>
      <c r="O12" s="91">
        <v>12</v>
      </c>
      <c r="P12" s="91">
        <v>13</v>
      </c>
      <c r="Q12" s="91">
        <v>14</v>
      </c>
      <c r="R12" s="91">
        <v>15</v>
      </c>
      <c r="S12" s="91">
        <v>16</v>
      </c>
      <c r="T12" s="118">
        <v>17</v>
      </c>
      <c r="U12" s="91">
        <v>18</v>
      </c>
      <c r="V12" s="118" t="s">
        <v>76</v>
      </c>
      <c r="W12" s="136"/>
    </row>
    <row r="13" spans="1:23" x14ac:dyDescent="0.2">
      <c r="A13" s="135"/>
      <c r="B13" s="121" t="s">
        <v>98</v>
      </c>
      <c r="C13" s="119">
        <v>14</v>
      </c>
      <c r="D13" s="120">
        <v>14</v>
      </c>
      <c r="E13" s="120">
        <v>14</v>
      </c>
      <c r="F13" s="120">
        <v>14</v>
      </c>
      <c r="G13" s="120">
        <v>14</v>
      </c>
      <c r="H13" s="120">
        <v>14</v>
      </c>
      <c r="I13" s="120">
        <v>14</v>
      </c>
      <c r="J13" s="120">
        <v>14</v>
      </c>
      <c r="K13" s="120">
        <v>14</v>
      </c>
      <c r="L13" s="120">
        <v>14</v>
      </c>
      <c r="M13" s="120">
        <v>14</v>
      </c>
      <c r="N13" s="120">
        <v>14</v>
      </c>
      <c r="O13" s="120">
        <v>14</v>
      </c>
      <c r="P13" s="120">
        <v>14</v>
      </c>
      <c r="Q13" s="120">
        <v>14</v>
      </c>
      <c r="R13" s="120">
        <v>14</v>
      </c>
      <c r="S13" s="120">
        <v>14</v>
      </c>
      <c r="T13" s="120">
        <v>14</v>
      </c>
      <c r="U13" s="119">
        <v>14</v>
      </c>
      <c r="V13" s="122"/>
      <c r="W13" s="136"/>
    </row>
    <row r="14" spans="1:23" x14ac:dyDescent="0.2">
      <c r="A14" s="135"/>
      <c r="B14" s="121" t="s">
        <v>100</v>
      </c>
      <c r="C14" s="120"/>
      <c r="D14" s="120">
        <v>14</v>
      </c>
      <c r="E14" s="120">
        <v>14</v>
      </c>
      <c r="F14" s="120">
        <v>14</v>
      </c>
      <c r="G14" s="120">
        <v>14</v>
      </c>
      <c r="H14" s="120">
        <v>14</v>
      </c>
      <c r="I14" s="120">
        <v>14</v>
      </c>
      <c r="J14" s="120">
        <v>14</v>
      </c>
      <c r="K14" s="120">
        <v>14</v>
      </c>
      <c r="L14" s="120">
        <v>14</v>
      </c>
      <c r="M14" s="120">
        <v>14</v>
      </c>
      <c r="N14" s="120">
        <v>14</v>
      </c>
      <c r="O14" s="120">
        <v>14</v>
      </c>
      <c r="P14" s="120">
        <v>14</v>
      </c>
      <c r="Q14" s="120">
        <v>14</v>
      </c>
      <c r="R14" s="120">
        <v>14</v>
      </c>
      <c r="S14" s="120">
        <v>14</v>
      </c>
      <c r="T14" s="120">
        <v>14</v>
      </c>
      <c r="U14" s="120"/>
      <c r="V14" s="122"/>
      <c r="W14" s="136"/>
    </row>
    <row r="15" spans="1:23" x14ac:dyDescent="0.2">
      <c r="A15" s="135"/>
      <c r="B15" s="121" t="s">
        <v>101</v>
      </c>
      <c r="C15" s="120"/>
      <c r="D15" s="120">
        <v>14</v>
      </c>
      <c r="E15" s="120">
        <v>14</v>
      </c>
      <c r="F15" s="120">
        <v>14</v>
      </c>
      <c r="G15" s="120">
        <v>14</v>
      </c>
      <c r="H15" s="120">
        <v>14</v>
      </c>
      <c r="I15" s="120">
        <v>14</v>
      </c>
      <c r="J15" s="120">
        <v>14</v>
      </c>
      <c r="K15" s="120">
        <v>14</v>
      </c>
      <c r="L15" s="120">
        <v>14</v>
      </c>
      <c r="M15" s="120">
        <v>14</v>
      </c>
      <c r="N15" s="120">
        <v>14</v>
      </c>
      <c r="O15" s="120">
        <v>14</v>
      </c>
      <c r="P15" s="120">
        <v>14</v>
      </c>
      <c r="Q15" s="120">
        <v>14</v>
      </c>
      <c r="R15" s="120">
        <v>14</v>
      </c>
      <c r="S15" s="120">
        <v>14</v>
      </c>
      <c r="T15" s="120">
        <v>14</v>
      </c>
      <c r="U15" s="120"/>
      <c r="V15" s="122"/>
      <c r="W15" s="136"/>
    </row>
    <row r="16" spans="1:23" x14ac:dyDescent="0.2">
      <c r="A16" s="135"/>
      <c r="B16" s="121" t="s">
        <v>102</v>
      </c>
      <c r="C16" s="120"/>
      <c r="D16" s="120">
        <v>14</v>
      </c>
      <c r="E16" s="120">
        <v>14</v>
      </c>
      <c r="F16" s="120">
        <v>14</v>
      </c>
      <c r="G16" s="120">
        <v>14</v>
      </c>
      <c r="H16" s="120">
        <v>14</v>
      </c>
      <c r="I16" s="120">
        <v>14</v>
      </c>
      <c r="J16" s="120">
        <v>14</v>
      </c>
      <c r="K16" s="120">
        <v>14</v>
      </c>
      <c r="L16" s="120">
        <v>14</v>
      </c>
      <c r="M16" s="120">
        <v>14</v>
      </c>
      <c r="N16" s="120">
        <v>14</v>
      </c>
      <c r="O16" s="120">
        <v>14</v>
      </c>
      <c r="P16" s="120">
        <v>14</v>
      </c>
      <c r="Q16" s="120">
        <v>14</v>
      </c>
      <c r="R16" s="120">
        <v>14</v>
      </c>
      <c r="S16" s="120">
        <v>14</v>
      </c>
      <c r="T16" s="120">
        <v>14</v>
      </c>
      <c r="U16" s="120"/>
      <c r="V16" s="122"/>
      <c r="W16" s="136"/>
    </row>
    <row r="17" spans="1:23" x14ac:dyDescent="0.2">
      <c r="A17" s="135"/>
      <c r="B17" s="121" t="s">
        <v>103</v>
      </c>
      <c r="C17" s="120"/>
      <c r="D17" s="120">
        <v>14</v>
      </c>
      <c r="E17" s="120">
        <v>14</v>
      </c>
      <c r="F17" s="120">
        <v>14</v>
      </c>
      <c r="G17" s="120">
        <v>14</v>
      </c>
      <c r="H17" s="120">
        <v>14</v>
      </c>
      <c r="I17" s="120">
        <v>14</v>
      </c>
      <c r="J17" s="120">
        <v>14</v>
      </c>
      <c r="K17" s="120">
        <v>14</v>
      </c>
      <c r="L17" s="120">
        <v>14</v>
      </c>
      <c r="M17" s="120">
        <v>14</v>
      </c>
      <c r="N17" s="120">
        <v>14</v>
      </c>
      <c r="O17" s="120">
        <v>14</v>
      </c>
      <c r="P17" s="120">
        <v>14</v>
      </c>
      <c r="Q17" s="120">
        <v>14</v>
      </c>
      <c r="R17" s="120">
        <v>14</v>
      </c>
      <c r="S17" s="120">
        <v>14</v>
      </c>
      <c r="T17" s="120">
        <v>14</v>
      </c>
      <c r="U17" s="120"/>
      <c r="V17" s="122"/>
      <c r="W17" s="136"/>
    </row>
    <row r="18" spans="1:23" ht="13.5" thickBot="1" x14ac:dyDescent="0.25">
      <c r="A18" s="135"/>
      <c r="B18" s="123" t="s">
        <v>104</v>
      </c>
      <c r="C18" s="124">
        <v>14</v>
      </c>
      <c r="D18" s="120">
        <v>14</v>
      </c>
      <c r="E18" s="120">
        <v>14</v>
      </c>
      <c r="F18" s="120">
        <v>14</v>
      </c>
      <c r="G18" s="120">
        <v>14</v>
      </c>
      <c r="H18" s="120">
        <v>14</v>
      </c>
      <c r="I18" s="120">
        <v>14</v>
      </c>
      <c r="J18" s="120">
        <v>14</v>
      </c>
      <c r="K18" s="120">
        <v>14</v>
      </c>
      <c r="L18" s="120">
        <v>14</v>
      </c>
      <c r="M18" s="120">
        <v>14</v>
      </c>
      <c r="N18" s="120">
        <v>14</v>
      </c>
      <c r="O18" s="120">
        <v>14</v>
      </c>
      <c r="P18" s="120">
        <v>14</v>
      </c>
      <c r="Q18" s="120">
        <v>14</v>
      </c>
      <c r="R18" s="120">
        <v>14</v>
      </c>
      <c r="S18" s="120">
        <v>14</v>
      </c>
      <c r="T18" s="120">
        <v>14</v>
      </c>
      <c r="U18" s="124">
        <v>14</v>
      </c>
      <c r="V18" s="126"/>
      <c r="W18" s="136"/>
    </row>
    <row r="19" spans="1:23" ht="13.5" thickBot="1" x14ac:dyDescent="0.25">
      <c r="A19" s="137"/>
      <c r="B19" s="138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9"/>
    </row>
    <row r="20" spans="1:23" ht="13.5" thickBot="1" x14ac:dyDescent="0.25"/>
    <row r="21" spans="1:23" ht="13.5" thickBot="1" x14ac:dyDescent="0.25">
      <c r="A21" s="145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7"/>
    </row>
    <row r="22" spans="1:23" x14ac:dyDescent="0.2">
      <c r="A22" s="149"/>
      <c r="B22" s="243" t="s">
        <v>117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5"/>
      <c r="U22" s="148"/>
    </row>
    <row r="23" spans="1:23" x14ac:dyDescent="0.2">
      <c r="A23" s="149"/>
      <c r="B23" s="107"/>
      <c r="C23" s="89">
        <v>1</v>
      </c>
      <c r="D23" s="89">
        <v>2</v>
      </c>
      <c r="E23" s="89">
        <v>3</v>
      </c>
      <c r="F23" s="89">
        <v>4</v>
      </c>
      <c r="G23" s="89">
        <v>5</v>
      </c>
      <c r="H23" s="89">
        <v>6</v>
      </c>
      <c r="I23" s="89">
        <v>7</v>
      </c>
      <c r="J23" s="89">
        <v>8</v>
      </c>
      <c r="K23" s="89">
        <v>9</v>
      </c>
      <c r="L23" s="89">
        <v>10</v>
      </c>
      <c r="M23" s="89">
        <v>11</v>
      </c>
      <c r="N23" s="89">
        <v>12</v>
      </c>
      <c r="O23" s="89">
        <v>13</v>
      </c>
      <c r="P23" s="89">
        <v>14</v>
      </c>
      <c r="Q23" s="89">
        <v>15</v>
      </c>
      <c r="R23" s="89">
        <v>16</v>
      </c>
      <c r="S23" s="89">
        <v>17</v>
      </c>
      <c r="T23" s="108">
        <v>18</v>
      </c>
      <c r="U23" s="148"/>
    </row>
    <row r="24" spans="1:23" x14ac:dyDescent="0.2">
      <c r="A24" s="149"/>
      <c r="B24" s="109" t="s">
        <v>72</v>
      </c>
      <c r="C24" s="88">
        <v>20</v>
      </c>
      <c r="D24" s="88">
        <v>20</v>
      </c>
      <c r="E24" s="88">
        <v>20</v>
      </c>
      <c r="F24" s="88">
        <v>20</v>
      </c>
      <c r="G24" s="88">
        <v>20</v>
      </c>
      <c r="H24" s="88">
        <v>20</v>
      </c>
      <c r="I24" s="88">
        <v>20</v>
      </c>
      <c r="J24" s="88">
        <v>20</v>
      </c>
      <c r="K24" s="88">
        <v>20</v>
      </c>
      <c r="L24" s="88">
        <v>20</v>
      </c>
      <c r="M24" s="88">
        <v>20</v>
      </c>
      <c r="N24" s="88">
        <v>20</v>
      </c>
      <c r="O24" s="88">
        <v>20</v>
      </c>
      <c r="P24" s="88">
        <v>20</v>
      </c>
      <c r="Q24" s="88">
        <v>20</v>
      </c>
      <c r="R24" s="88">
        <v>20</v>
      </c>
      <c r="S24" s="88">
        <v>20</v>
      </c>
      <c r="T24" s="110">
        <v>20</v>
      </c>
      <c r="U24" s="148"/>
    </row>
    <row r="25" spans="1:23" x14ac:dyDescent="0.2">
      <c r="A25" s="149"/>
      <c r="B25" s="109" t="s">
        <v>40</v>
      </c>
      <c r="C25" s="88">
        <v>16</v>
      </c>
      <c r="D25" s="88">
        <v>14</v>
      </c>
      <c r="E25" s="88">
        <v>16</v>
      </c>
      <c r="F25" s="88">
        <v>20</v>
      </c>
      <c r="G25" s="88">
        <v>20</v>
      </c>
      <c r="H25" s="88">
        <v>20</v>
      </c>
      <c r="I25" s="88">
        <v>20</v>
      </c>
      <c r="J25" s="88">
        <v>20</v>
      </c>
      <c r="K25" s="88">
        <v>14</v>
      </c>
      <c r="L25" s="88">
        <v>14</v>
      </c>
      <c r="M25" s="88">
        <v>14</v>
      </c>
      <c r="N25" s="88">
        <v>16</v>
      </c>
      <c r="O25" s="88">
        <v>20</v>
      </c>
      <c r="P25" s="88">
        <v>20</v>
      </c>
      <c r="Q25" s="88">
        <v>20</v>
      </c>
      <c r="R25" s="88">
        <v>14</v>
      </c>
      <c r="S25" s="88">
        <v>14</v>
      </c>
      <c r="T25" s="110">
        <v>16</v>
      </c>
      <c r="U25" s="148"/>
    </row>
    <row r="26" spans="1:23" x14ac:dyDescent="0.2">
      <c r="A26" s="149"/>
      <c r="B26" s="109" t="s">
        <v>61</v>
      </c>
      <c r="C26" s="88">
        <v>16</v>
      </c>
      <c r="D26" s="88">
        <v>14</v>
      </c>
      <c r="E26" s="88">
        <v>20</v>
      </c>
      <c r="F26" s="88">
        <v>25</v>
      </c>
      <c r="G26" s="88">
        <v>25</v>
      </c>
      <c r="H26" s="88">
        <v>25</v>
      </c>
      <c r="I26" s="88">
        <v>20</v>
      </c>
      <c r="J26" s="88">
        <v>20</v>
      </c>
      <c r="K26" s="88">
        <v>16</v>
      </c>
      <c r="L26" s="88">
        <v>14</v>
      </c>
      <c r="M26" s="88">
        <v>14</v>
      </c>
      <c r="N26" s="88">
        <v>14</v>
      </c>
      <c r="O26" s="88">
        <v>16</v>
      </c>
      <c r="P26" s="88">
        <v>20</v>
      </c>
      <c r="Q26" s="88">
        <v>16</v>
      </c>
      <c r="R26" s="88">
        <v>14</v>
      </c>
      <c r="S26" s="88">
        <v>14</v>
      </c>
      <c r="T26" s="110">
        <v>16</v>
      </c>
      <c r="U26" s="148"/>
    </row>
    <row r="27" spans="1:23" x14ac:dyDescent="0.2">
      <c r="A27" s="149"/>
      <c r="B27" s="109" t="s">
        <v>41</v>
      </c>
      <c r="C27" s="88">
        <v>14</v>
      </c>
      <c r="D27" s="88">
        <v>14</v>
      </c>
      <c r="E27" s="88">
        <v>16</v>
      </c>
      <c r="F27" s="88">
        <v>20</v>
      </c>
      <c r="G27" s="88">
        <v>20</v>
      </c>
      <c r="H27" s="88">
        <v>20</v>
      </c>
      <c r="I27" s="88">
        <v>16</v>
      </c>
      <c r="J27" s="88">
        <v>16</v>
      </c>
      <c r="K27" s="88">
        <v>14</v>
      </c>
      <c r="L27" s="88">
        <v>14</v>
      </c>
      <c r="M27" s="88">
        <v>14</v>
      </c>
      <c r="N27" s="88">
        <v>14</v>
      </c>
      <c r="O27" s="88">
        <v>20</v>
      </c>
      <c r="P27" s="88">
        <v>20</v>
      </c>
      <c r="Q27" s="88">
        <v>16</v>
      </c>
      <c r="R27" s="88">
        <v>14</v>
      </c>
      <c r="S27" s="88">
        <v>14</v>
      </c>
      <c r="T27" s="110">
        <v>14</v>
      </c>
      <c r="U27" s="148"/>
    </row>
    <row r="28" spans="1:23" x14ac:dyDescent="0.2">
      <c r="A28" s="149"/>
      <c r="B28" s="109" t="s">
        <v>42</v>
      </c>
      <c r="C28" s="88">
        <v>16</v>
      </c>
      <c r="D28" s="88">
        <v>16</v>
      </c>
      <c r="E28" s="88">
        <v>20</v>
      </c>
      <c r="F28" s="88">
        <v>25</v>
      </c>
      <c r="G28" s="88">
        <v>25</v>
      </c>
      <c r="H28" s="88">
        <v>25</v>
      </c>
      <c r="I28" s="88">
        <v>20</v>
      </c>
      <c r="J28" s="88">
        <v>20</v>
      </c>
      <c r="K28" s="88">
        <v>14</v>
      </c>
      <c r="L28" s="88">
        <v>14</v>
      </c>
      <c r="M28" s="88">
        <v>14</v>
      </c>
      <c r="N28" s="88">
        <v>16</v>
      </c>
      <c r="O28" s="88">
        <v>20</v>
      </c>
      <c r="P28" s="88">
        <v>20</v>
      </c>
      <c r="Q28" s="88">
        <v>14</v>
      </c>
      <c r="R28" s="88">
        <v>14</v>
      </c>
      <c r="S28" s="88">
        <v>14</v>
      </c>
      <c r="T28" s="110">
        <v>16</v>
      </c>
      <c r="U28" s="148"/>
    </row>
    <row r="29" spans="1:23" x14ac:dyDescent="0.2">
      <c r="A29" s="149"/>
      <c r="B29" s="109" t="s">
        <v>43</v>
      </c>
      <c r="C29" s="88">
        <v>16</v>
      </c>
      <c r="D29" s="88">
        <v>14</v>
      </c>
      <c r="E29" s="88">
        <v>16</v>
      </c>
      <c r="F29" s="88">
        <v>20</v>
      </c>
      <c r="G29" s="88">
        <v>20</v>
      </c>
      <c r="H29" s="88">
        <v>20</v>
      </c>
      <c r="I29" s="88">
        <v>20</v>
      </c>
      <c r="J29" s="88">
        <v>14</v>
      </c>
      <c r="K29" s="88">
        <v>14</v>
      </c>
      <c r="L29" s="88">
        <v>14</v>
      </c>
      <c r="M29" s="88">
        <v>14</v>
      </c>
      <c r="N29" s="88">
        <v>20</v>
      </c>
      <c r="O29" s="88">
        <v>20</v>
      </c>
      <c r="P29" s="88">
        <v>20</v>
      </c>
      <c r="Q29" s="88">
        <v>14</v>
      </c>
      <c r="R29" s="88">
        <v>14</v>
      </c>
      <c r="S29" s="88">
        <v>14</v>
      </c>
      <c r="T29" s="110">
        <v>16</v>
      </c>
      <c r="U29" s="148"/>
    </row>
    <row r="30" spans="1:23" ht="13.5" thickBot="1" x14ac:dyDescent="0.25">
      <c r="A30" s="149"/>
      <c r="B30" s="111" t="s">
        <v>85</v>
      </c>
      <c r="C30" s="112">
        <v>20</v>
      </c>
      <c r="D30" s="112">
        <v>20</v>
      </c>
      <c r="E30" s="112">
        <v>20</v>
      </c>
      <c r="F30" s="112">
        <v>20</v>
      </c>
      <c r="G30" s="112">
        <v>20</v>
      </c>
      <c r="H30" s="112">
        <v>20</v>
      </c>
      <c r="I30" s="112">
        <v>20</v>
      </c>
      <c r="J30" s="112">
        <v>20</v>
      </c>
      <c r="K30" s="112">
        <v>20</v>
      </c>
      <c r="L30" s="112">
        <v>20</v>
      </c>
      <c r="M30" s="112">
        <v>20</v>
      </c>
      <c r="N30" s="112">
        <v>20</v>
      </c>
      <c r="O30" s="112">
        <v>20</v>
      </c>
      <c r="P30" s="112">
        <v>20</v>
      </c>
      <c r="Q30" s="112">
        <v>20</v>
      </c>
      <c r="R30" s="112">
        <v>20</v>
      </c>
      <c r="S30" s="112">
        <v>20</v>
      </c>
      <c r="T30" s="113">
        <v>20</v>
      </c>
      <c r="U30" s="148"/>
    </row>
    <row r="31" spans="1:23" x14ac:dyDescent="0.2">
      <c r="A31" s="149"/>
      <c r="B31" s="168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148"/>
    </row>
    <row r="32" spans="1:23" ht="13.5" thickBot="1" x14ac:dyDescent="0.25">
      <c r="A32" s="149"/>
      <c r="U32" s="148"/>
    </row>
    <row r="33" spans="1:21" x14ac:dyDescent="0.2">
      <c r="A33" s="149"/>
      <c r="B33" s="237" t="s">
        <v>151</v>
      </c>
      <c r="C33" s="238"/>
      <c r="D33" s="238"/>
      <c r="E33" s="238"/>
      <c r="F33" s="239"/>
      <c r="H33" s="176" t="s">
        <v>119</v>
      </c>
      <c r="I33" s="177"/>
      <c r="J33" s="174" t="s">
        <v>153</v>
      </c>
      <c r="L33" s="170" t="s">
        <v>152</v>
      </c>
      <c r="M33" s="171"/>
      <c r="N33" s="172"/>
      <c r="O33" s="173" t="s">
        <v>162</v>
      </c>
      <c r="P33" s="171"/>
      <c r="Q33" s="174"/>
      <c r="R33" s="167"/>
      <c r="S33" s="167"/>
      <c r="T33" s="167"/>
      <c r="U33" s="148"/>
    </row>
    <row r="34" spans="1:21" x14ac:dyDescent="0.2">
      <c r="A34" s="149"/>
      <c r="B34" s="175" t="s">
        <v>88</v>
      </c>
      <c r="C34" s="89" t="s">
        <v>41</v>
      </c>
      <c r="D34" s="89" t="s">
        <v>35</v>
      </c>
      <c r="E34" s="89" t="s">
        <v>83</v>
      </c>
      <c r="F34" s="108" t="s">
        <v>84</v>
      </c>
      <c r="H34" s="175" t="s">
        <v>109</v>
      </c>
      <c r="I34" s="95" t="s">
        <v>35</v>
      </c>
      <c r="J34" s="197" t="s">
        <v>35</v>
      </c>
      <c r="L34" s="175" t="s">
        <v>88</v>
      </c>
      <c r="M34" s="89" t="s">
        <v>99</v>
      </c>
      <c r="N34" s="89" t="s">
        <v>43</v>
      </c>
      <c r="O34" s="89"/>
      <c r="P34" s="89" t="s">
        <v>99</v>
      </c>
      <c r="Q34" s="108" t="s">
        <v>43</v>
      </c>
      <c r="R34" s="89"/>
      <c r="S34" s="89"/>
      <c r="T34" s="89"/>
      <c r="U34" s="148"/>
    </row>
    <row r="35" spans="1:21" x14ac:dyDescent="0.2">
      <c r="A35" s="149"/>
      <c r="B35" s="185" t="s">
        <v>72</v>
      </c>
      <c r="C35" s="88">
        <v>900</v>
      </c>
      <c r="D35" s="100">
        <v>528</v>
      </c>
      <c r="E35" s="88">
        <v>100</v>
      </c>
      <c r="F35" s="110">
        <v>100</v>
      </c>
      <c r="H35" s="185" t="s">
        <v>72</v>
      </c>
      <c r="I35" s="196">
        <v>1726</v>
      </c>
      <c r="J35" s="110">
        <v>14</v>
      </c>
      <c r="L35" s="121" t="s">
        <v>98</v>
      </c>
      <c r="M35" s="88">
        <v>140</v>
      </c>
      <c r="N35" s="88">
        <v>428</v>
      </c>
      <c r="O35" s="88"/>
      <c r="P35" s="88">
        <v>12</v>
      </c>
      <c r="Q35" s="110">
        <v>14</v>
      </c>
      <c r="R35" s="88"/>
      <c r="S35" s="88"/>
      <c r="T35" s="88"/>
      <c r="U35" s="148"/>
    </row>
    <row r="36" spans="1:21" x14ac:dyDescent="0.2">
      <c r="A36" s="149"/>
      <c r="B36" s="185" t="s">
        <v>40</v>
      </c>
      <c r="C36" s="88"/>
      <c r="D36" s="100">
        <v>528</v>
      </c>
      <c r="E36" s="88">
        <v>100</v>
      </c>
      <c r="F36" s="110">
        <v>100</v>
      </c>
      <c r="H36" s="185" t="s">
        <v>40</v>
      </c>
      <c r="I36" s="196">
        <v>2488</v>
      </c>
      <c r="J36" s="110">
        <v>14</v>
      </c>
      <c r="L36" s="121" t="s">
        <v>100</v>
      </c>
      <c r="M36" s="88">
        <v>140</v>
      </c>
      <c r="N36" s="88">
        <v>428</v>
      </c>
      <c r="O36" s="88"/>
      <c r="P36" s="88">
        <v>12</v>
      </c>
      <c r="Q36" s="110">
        <v>14</v>
      </c>
      <c r="R36" s="88"/>
      <c r="S36" s="88"/>
      <c r="T36" s="88"/>
      <c r="U36" s="148"/>
    </row>
    <row r="37" spans="1:21" x14ac:dyDescent="0.2">
      <c r="A37" s="149"/>
      <c r="B37" s="185" t="s">
        <v>61</v>
      </c>
      <c r="C37" s="88"/>
      <c r="D37" s="100">
        <v>528</v>
      </c>
      <c r="E37" s="88">
        <v>100</v>
      </c>
      <c r="F37" s="110">
        <v>100</v>
      </c>
      <c r="H37" s="185" t="s">
        <v>61</v>
      </c>
      <c r="I37" s="196">
        <v>2488</v>
      </c>
      <c r="J37" s="110">
        <v>14</v>
      </c>
      <c r="L37" s="121" t="s">
        <v>101</v>
      </c>
      <c r="M37" s="88">
        <v>140</v>
      </c>
      <c r="N37" s="88">
        <v>428</v>
      </c>
      <c r="O37" s="88"/>
      <c r="P37" s="88">
        <v>12</v>
      </c>
      <c r="Q37" s="110">
        <v>14</v>
      </c>
      <c r="R37" s="88"/>
      <c r="S37" s="88"/>
      <c r="T37" s="88"/>
      <c r="U37" s="148"/>
    </row>
    <row r="38" spans="1:21" x14ac:dyDescent="0.2">
      <c r="A38" s="149"/>
      <c r="B38" s="185" t="s">
        <v>41</v>
      </c>
      <c r="C38" s="88"/>
      <c r="D38" s="100">
        <v>528</v>
      </c>
      <c r="E38" s="88">
        <v>100</v>
      </c>
      <c r="F38" s="110">
        <v>100</v>
      </c>
      <c r="H38" s="185" t="s">
        <v>41</v>
      </c>
      <c r="I38" s="196">
        <v>2488</v>
      </c>
      <c r="J38" s="110">
        <v>14</v>
      </c>
      <c r="L38" s="121" t="s">
        <v>102</v>
      </c>
      <c r="M38" s="88">
        <v>140</v>
      </c>
      <c r="N38" s="88">
        <v>428</v>
      </c>
      <c r="O38" s="88"/>
      <c r="P38" s="88">
        <v>12</v>
      </c>
      <c r="Q38" s="110">
        <v>14</v>
      </c>
      <c r="R38" s="88"/>
      <c r="S38" s="88"/>
      <c r="T38" s="88"/>
      <c r="U38" s="148"/>
    </row>
    <row r="39" spans="1:21" x14ac:dyDescent="0.2">
      <c r="A39" s="149"/>
      <c r="B39" s="185" t="s">
        <v>42</v>
      </c>
      <c r="C39" s="88"/>
      <c r="D39" s="100">
        <v>528</v>
      </c>
      <c r="E39" s="88">
        <v>100</v>
      </c>
      <c r="F39" s="110">
        <v>100</v>
      </c>
      <c r="H39" s="185" t="s">
        <v>42</v>
      </c>
      <c r="I39" s="196">
        <v>2488</v>
      </c>
      <c r="J39" s="110">
        <v>14</v>
      </c>
      <c r="L39" s="121" t="s">
        <v>103</v>
      </c>
      <c r="M39" s="88">
        <v>140</v>
      </c>
      <c r="N39" s="88">
        <v>428</v>
      </c>
      <c r="O39" s="88"/>
      <c r="P39" s="88">
        <v>12</v>
      </c>
      <c r="Q39" s="110">
        <v>14</v>
      </c>
      <c r="R39" s="88"/>
      <c r="S39" s="88"/>
      <c r="T39" s="88"/>
      <c r="U39" s="148"/>
    </row>
    <row r="40" spans="1:21" ht="13.5" thickBot="1" x14ac:dyDescent="0.25">
      <c r="A40" s="149"/>
      <c r="B40" s="185" t="s">
        <v>43</v>
      </c>
      <c r="C40" s="88"/>
      <c r="D40" s="100">
        <v>528</v>
      </c>
      <c r="E40" s="88">
        <v>100</v>
      </c>
      <c r="F40" s="110">
        <v>100</v>
      </c>
      <c r="H40" s="185" t="s">
        <v>43</v>
      </c>
      <c r="I40" s="196">
        <v>2488</v>
      </c>
      <c r="J40" s="110">
        <v>14</v>
      </c>
      <c r="L40" s="123" t="s">
        <v>104</v>
      </c>
      <c r="M40" s="112">
        <v>140</v>
      </c>
      <c r="N40" s="112">
        <v>428</v>
      </c>
      <c r="O40" s="112"/>
      <c r="P40" s="112">
        <v>12</v>
      </c>
      <c r="Q40" s="113">
        <v>14</v>
      </c>
      <c r="R40" s="88"/>
      <c r="S40" s="88"/>
      <c r="T40" s="88"/>
      <c r="U40" s="148"/>
    </row>
    <row r="41" spans="1:21" ht="13.5" thickBot="1" x14ac:dyDescent="0.25">
      <c r="A41" s="149"/>
      <c r="B41" s="199" t="s">
        <v>85</v>
      </c>
      <c r="C41" s="112">
        <v>900</v>
      </c>
      <c r="D41" s="186">
        <v>528</v>
      </c>
      <c r="E41" s="112">
        <v>100</v>
      </c>
      <c r="F41" s="113">
        <v>100</v>
      </c>
      <c r="H41" s="199" t="s">
        <v>85</v>
      </c>
      <c r="I41" s="198">
        <v>1845</v>
      </c>
      <c r="J41" s="113">
        <v>14</v>
      </c>
      <c r="K41" s="195"/>
      <c r="L41" s="169"/>
      <c r="M41" s="169"/>
      <c r="N41" s="169"/>
      <c r="O41" s="169"/>
      <c r="P41" s="169"/>
      <c r="Q41" s="88"/>
      <c r="R41" s="88"/>
      <c r="S41" s="88"/>
      <c r="T41" s="88"/>
      <c r="U41" s="148"/>
    </row>
    <row r="42" spans="1:21" ht="13.5" thickBot="1" x14ac:dyDescent="0.25">
      <c r="A42" s="140"/>
      <c r="B42" s="141"/>
      <c r="C42" s="142"/>
      <c r="D42" s="143"/>
      <c r="E42" s="142"/>
      <c r="F42" s="142"/>
      <c r="G42" s="143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4"/>
    </row>
    <row r="44" spans="1:21" ht="13.5" thickBot="1" x14ac:dyDescent="0.25"/>
    <row r="45" spans="1:21" ht="13.5" thickBot="1" x14ac:dyDescent="0.25">
      <c r="A45" s="145"/>
      <c r="B45" s="247"/>
      <c r="C45" s="248"/>
      <c r="D45" s="248"/>
      <c r="E45" s="248"/>
      <c r="F45" s="248"/>
      <c r="G45" s="248"/>
      <c r="H45" s="248"/>
      <c r="I45" s="248"/>
      <c r="J45" s="248"/>
      <c r="K45" s="248"/>
      <c r="L45" s="248"/>
      <c r="M45" s="248"/>
      <c r="N45" s="248"/>
      <c r="O45" s="248"/>
      <c r="P45" s="248"/>
      <c r="Q45" s="248"/>
      <c r="R45" s="248"/>
      <c r="S45" s="248"/>
      <c r="T45" s="249"/>
      <c r="U45" s="147"/>
    </row>
    <row r="46" spans="1:21" x14ac:dyDescent="0.2">
      <c r="A46" s="149"/>
      <c r="B46" s="237" t="s">
        <v>90</v>
      </c>
      <c r="C46" s="238"/>
      <c r="D46" s="238"/>
      <c r="E46" s="238"/>
      <c r="F46" s="238"/>
      <c r="G46" s="238"/>
      <c r="H46" s="238"/>
      <c r="I46" s="238"/>
      <c r="J46" s="238"/>
      <c r="K46" s="238"/>
      <c r="L46" s="238"/>
      <c r="M46" s="238"/>
      <c r="N46" s="238"/>
      <c r="O46" s="238"/>
      <c r="P46" s="238"/>
      <c r="Q46" s="238"/>
      <c r="R46" s="238"/>
      <c r="S46" s="238"/>
      <c r="T46" s="239"/>
      <c r="U46" s="148"/>
    </row>
    <row r="47" spans="1:21" x14ac:dyDescent="0.2">
      <c r="A47" s="149"/>
      <c r="B47" s="175" t="s">
        <v>87</v>
      </c>
      <c r="C47" s="89">
        <v>1</v>
      </c>
      <c r="D47" s="89">
        <v>2</v>
      </c>
      <c r="E47" s="89">
        <v>3</v>
      </c>
      <c r="F47" s="89">
        <v>4</v>
      </c>
      <c r="G47" s="89">
        <v>5</v>
      </c>
      <c r="H47" s="89">
        <v>6</v>
      </c>
      <c r="I47" s="89">
        <v>7</v>
      </c>
      <c r="J47" s="89">
        <v>8</v>
      </c>
      <c r="K47" s="89">
        <v>9</v>
      </c>
      <c r="L47" s="89">
        <v>10</v>
      </c>
      <c r="M47" s="89">
        <v>11</v>
      </c>
      <c r="N47" s="89">
        <v>12</v>
      </c>
      <c r="O47" s="89">
        <v>13</v>
      </c>
      <c r="P47" s="89">
        <v>14</v>
      </c>
      <c r="Q47" s="89">
        <v>15</v>
      </c>
      <c r="R47" s="89">
        <v>16</v>
      </c>
      <c r="S47" s="89">
        <v>17</v>
      </c>
      <c r="T47" s="108">
        <v>18</v>
      </c>
      <c r="U47" s="148"/>
    </row>
    <row r="48" spans="1:21" x14ac:dyDescent="0.2">
      <c r="A48" s="149" t="s">
        <v>118</v>
      </c>
      <c r="B48" s="180" t="s">
        <v>72</v>
      </c>
      <c r="C48" s="99">
        <v>385</v>
      </c>
      <c r="D48" s="99">
        <v>385</v>
      </c>
      <c r="E48" s="99">
        <v>385</v>
      </c>
      <c r="F48" s="99">
        <v>385</v>
      </c>
      <c r="G48" s="99">
        <v>385</v>
      </c>
      <c r="H48" s="99">
        <v>385</v>
      </c>
      <c r="I48" s="99">
        <v>385</v>
      </c>
      <c r="J48" s="99">
        <v>385</v>
      </c>
      <c r="K48" s="99">
        <v>385</v>
      </c>
      <c r="L48" s="99">
        <v>385</v>
      </c>
      <c r="M48" s="99">
        <v>385</v>
      </c>
      <c r="N48" s="99">
        <v>385</v>
      </c>
      <c r="O48" s="99">
        <v>385</v>
      </c>
      <c r="P48" s="99">
        <v>385</v>
      </c>
      <c r="Q48" s="99">
        <v>385</v>
      </c>
      <c r="R48" s="99">
        <v>385</v>
      </c>
      <c r="S48" s="99">
        <v>385</v>
      </c>
      <c r="T48" s="178">
        <v>385</v>
      </c>
      <c r="U48" s="148"/>
    </row>
    <row r="49" spans="1:21" x14ac:dyDescent="0.2">
      <c r="A49" s="149"/>
      <c r="B49" s="181" t="s">
        <v>40</v>
      </c>
      <c r="C49" s="88">
        <v>600</v>
      </c>
      <c r="D49" s="92">
        <v>600</v>
      </c>
      <c r="E49" s="88">
        <v>700</v>
      </c>
      <c r="F49" s="88">
        <v>700</v>
      </c>
      <c r="G49" s="88">
        <v>800</v>
      </c>
      <c r="H49" s="88">
        <v>800</v>
      </c>
      <c r="I49" s="88">
        <v>1050</v>
      </c>
      <c r="J49" s="92">
        <v>600</v>
      </c>
      <c r="K49" s="92">
        <v>600</v>
      </c>
      <c r="L49" s="88">
        <v>700</v>
      </c>
      <c r="M49" s="88">
        <v>700</v>
      </c>
      <c r="N49" s="92">
        <v>600</v>
      </c>
      <c r="O49" s="92">
        <v>600</v>
      </c>
      <c r="P49" s="88">
        <v>900</v>
      </c>
      <c r="Q49" s="88">
        <v>600</v>
      </c>
      <c r="R49" s="88">
        <v>600</v>
      </c>
      <c r="S49" s="88">
        <v>600</v>
      </c>
      <c r="T49" s="110">
        <v>600</v>
      </c>
      <c r="U49" s="148"/>
    </row>
    <row r="50" spans="1:21" x14ac:dyDescent="0.2">
      <c r="A50" s="149"/>
      <c r="B50" s="181" t="s">
        <v>61</v>
      </c>
      <c r="C50" s="88">
        <v>600</v>
      </c>
      <c r="D50" s="88">
        <v>600</v>
      </c>
      <c r="E50" s="88">
        <v>600</v>
      </c>
      <c r="F50" s="92">
        <v>600</v>
      </c>
      <c r="G50" s="88">
        <v>800</v>
      </c>
      <c r="H50" s="88">
        <v>800</v>
      </c>
      <c r="I50" s="88">
        <v>900</v>
      </c>
      <c r="J50" s="88">
        <v>600</v>
      </c>
      <c r="K50" s="88">
        <v>600</v>
      </c>
      <c r="L50" s="88">
        <v>600</v>
      </c>
      <c r="M50" s="88">
        <v>600</v>
      </c>
      <c r="N50" s="88">
        <v>600</v>
      </c>
      <c r="O50" s="88">
        <v>700</v>
      </c>
      <c r="P50" s="88">
        <v>700</v>
      </c>
      <c r="Q50" s="88">
        <v>600</v>
      </c>
      <c r="R50" s="88">
        <v>600</v>
      </c>
      <c r="S50" s="88">
        <v>600</v>
      </c>
      <c r="T50" s="110">
        <v>600</v>
      </c>
      <c r="U50" s="148"/>
    </row>
    <row r="51" spans="1:21" x14ac:dyDescent="0.2">
      <c r="A51" s="149"/>
      <c r="B51" s="181" t="s">
        <v>41</v>
      </c>
      <c r="C51" s="88">
        <v>500</v>
      </c>
      <c r="D51" s="88">
        <v>500</v>
      </c>
      <c r="E51" s="88">
        <v>500</v>
      </c>
      <c r="F51" s="88">
        <v>700</v>
      </c>
      <c r="G51" s="88">
        <v>800</v>
      </c>
      <c r="H51" s="88">
        <v>900</v>
      </c>
      <c r="I51" s="88">
        <v>800</v>
      </c>
      <c r="J51" s="88">
        <v>500</v>
      </c>
      <c r="K51" s="88">
        <v>500</v>
      </c>
      <c r="L51" s="88">
        <v>500</v>
      </c>
      <c r="M51" s="88">
        <v>500</v>
      </c>
      <c r="N51" s="88">
        <v>500</v>
      </c>
      <c r="O51" s="88">
        <v>500</v>
      </c>
      <c r="P51" s="88">
        <v>500</v>
      </c>
      <c r="Q51" s="88">
        <v>500</v>
      </c>
      <c r="R51" s="88">
        <v>500</v>
      </c>
      <c r="S51" s="88">
        <v>500</v>
      </c>
      <c r="T51" s="110">
        <v>500</v>
      </c>
      <c r="U51" s="148"/>
    </row>
    <row r="52" spans="1:21" x14ac:dyDescent="0.2">
      <c r="A52" s="149"/>
      <c r="B52" s="181" t="s">
        <v>42</v>
      </c>
      <c r="C52" s="88">
        <v>600</v>
      </c>
      <c r="D52" s="88">
        <v>600</v>
      </c>
      <c r="E52" s="88">
        <v>600</v>
      </c>
      <c r="F52" s="92">
        <v>700</v>
      </c>
      <c r="G52" s="88">
        <v>800</v>
      </c>
      <c r="H52" s="88">
        <v>900</v>
      </c>
      <c r="I52" s="88">
        <v>700</v>
      </c>
      <c r="J52" s="88">
        <v>600</v>
      </c>
      <c r="K52" s="88">
        <v>600</v>
      </c>
      <c r="L52" s="88">
        <v>600</v>
      </c>
      <c r="M52" s="88">
        <v>600</v>
      </c>
      <c r="N52" s="88">
        <v>600</v>
      </c>
      <c r="O52" s="88">
        <v>600</v>
      </c>
      <c r="P52" s="88">
        <v>600</v>
      </c>
      <c r="Q52" s="88">
        <v>600</v>
      </c>
      <c r="R52" s="88">
        <v>600</v>
      </c>
      <c r="S52" s="88">
        <v>600</v>
      </c>
      <c r="T52" s="110">
        <v>600</v>
      </c>
      <c r="U52" s="148"/>
    </row>
    <row r="53" spans="1:21" x14ac:dyDescent="0.2">
      <c r="A53" s="149"/>
      <c r="B53" s="181" t="s">
        <v>43</v>
      </c>
      <c r="C53" s="88">
        <v>600</v>
      </c>
      <c r="D53" s="92">
        <v>600</v>
      </c>
      <c r="E53" s="92">
        <v>600</v>
      </c>
      <c r="F53" s="92">
        <v>700</v>
      </c>
      <c r="G53" s="88">
        <v>800</v>
      </c>
      <c r="H53" s="88">
        <v>800</v>
      </c>
      <c r="I53" s="88">
        <v>700</v>
      </c>
      <c r="J53" s="88">
        <v>600</v>
      </c>
      <c r="K53" s="88">
        <v>700</v>
      </c>
      <c r="L53" s="88">
        <v>700</v>
      </c>
      <c r="M53" s="88">
        <v>700</v>
      </c>
      <c r="N53" s="88">
        <v>600</v>
      </c>
      <c r="O53" s="88">
        <v>900</v>
      </c>
      <c r="P53" s="88">
        <v>700</v>
      </c>
      <c r="Q53" s="88">
        <v>600</v>
      </c>
      <c r="R53" s="88">
        <v>600</v>
      </c>
      <c r="S53" s="88">
        <v>600</v>
      </c>
      <c r="T53" s="110">
        <v>600</v>
      </c>
      <c r="U53" s="148"/>
    </row>
    <row r="54" spans="1:21" ht="13.5" thickBot="1" x14ac:dyDescent="0.25">
      <c r="A54" s="149" t="s">
        <v>118</v>
      </c>
      <c r="B54" s="182" t="s">
        <v>85</v>
      </c>
      <c r="C54" s="183">
        <v>385</v>
      </c>
      <c r="D54" s="183">
        <v>385</v>
      </c>
      <c r="E54" s="183">
        <v>385</v>
      </c>
      <c r="F54" s="183">
        <v>385</v>
      </c>
      <c r="G54" s="183">
        <v>385</v>
      </c>
      <c r="H54" s="183">
        <v>385</v>
      </c>
      <c r="I54" s="183">
        <v>385</v>
      </c>
      <c r="J54" s="183">
        <v>385</v>
      </c>
      <c r="K54" s="183">
        <v>385</v>
      </c>
      <c r="L54" s="183">
        <v>385</v>
      </c>
      <c r="M54" s="183">
        <v>385</v>
      </c>
      <c r="N54" s="183">
        <v>385</v>
      </c>
      <c r="O54" s="183">
        <v>385</v>
      </c>
      <c r="P54" s="183">
        <v>385</v>
      </c>
      <c r="Q54" s="183">
        <v>385</v>
      </c>
      <c r="R54" s="183">
        <v>385</v>
      </c>
      <c r="S54" s="183">
        <v>385</v>
      </c>
      <c r="T54" s="179">
        <v>385</v>
      </c>
      <c r="U54" s="148"/>
    </row>
    <row r="55" spans="1:21" ht="13.5" thickBot="1" x14ac:dyDescent="0.25">
      <c r="A55" s="149"/>
      <c r="U55" s="148"/>
    </row>
    <row r="56" spans="1:21" x14ac:dyDescent="0.2">
      <c r="A56" s="149"/>
      <c r="B56" s="243" t="s">
        <v>91</v>
      </c>
      <c r="C56" s="244"/>
      <c r="D56" s="244"/>
      <c r="E56" s="244"/>
      <c r="F56" s="244"/>
      <c r="G56" s="244"/>
      <c r="H56" s="244"/>
      <c r="I56" s="244"/>
      <c r="J56" s="244"/>
      <c r="K56" s="244"/>
      <c r="L56" s="244"/>
      <c r="M56" s="244"/>
      <c r="N56" s="244"/>
      <c r="O56" s="244"/>
      <c r="P56" s="244"/>
      <c r="Q56" s="244"/>
      <c r="R56" s="244"/>
      <c r="S56" s="244"/>
      <c r="T56" s="245"/>
      <c r="U56" s="148"/>
    </row>
    <row r="57" spans="1:21" x14ac:dyDescent="0.2">
      <c r="A57" s="149"/>
      <c r="B57" s="175" t="s">
        <v>87</v>
      </c>
      <c r="C57" s="89">
        <v>1</v>
      </c>
      <c r="D57" s="89">
        <v>2</v>
      </c>
      <c r="E57" s="89">
        <v>3</v>
      </c>
      <c r="F57" s="89">
        <v>4</v>
      </c>
      <c r="G57" s="89">
        <v>5</v>
      </c>
      <c r="H57" s="89">
        <v>6</v>
      </c>
      <c r="I57" s="89">
        <v>7</v>
      </c>
      <c r="J57" s="89">
        <v>8</v>
      </c>
      <c r="K57" s="89">
        <v>9</v>
      </c>
      <c r="L57" s="89">
        <v>10</v>
      </c>
      <c r="M57" s="89">
        <v>11</v>
      </c>
      <c r="N57" s="89">
        <v>12</v>
      </c>
      <c r="O57" s="89">
        <v>13</v>
      </c>
      <c r="P57" s="89">
        <v>14</v>
      </c>
      <c r="Q57" s="89">
        <v>15</v>
      </c>
      <c r="R57" s="89">
        <v>16</v>
      </c>
      <c r="S57" s="89">
        <v>17</v>
      </c>
      <c r="T57" s="108">
        <v>18</v>
      </c>
      <c r="U57" s="148"/>
    </row>
    <row r="58" spans="1:21" x14ac:dyDescent="0.2">
      <c r="A58" s="149" t="s">
        <v>118</v>
      </c>
      <c r="B58" s="180" t="s">
        <v>72</v>
      </c>
      <c r="C58" s="100">
        <v>20</v>
      </c>
      <c r="D58" s="100">
        <v>20</v>
      </c>
      <c r="E58" s="100">
        <v>20</v>
      </c>
      <c r="F58" s="100">
        <v>20</v>
      </c>
      <c r="G58" s="100">
        <v>20</v>
      </c>
      <c r="H58" s="100">
        <v>20</v>
      </c>
      <c r="I58" s="100">
        <v>20</v>
      </c>
      <c r="J58" s="100">
        <v>20</v>
      </c>
      <c r="K58" s="100">
        <v>20</v>
      </c>
      <c r="L58" s="100">
        <v>20</v>
      </c>
      <c r="M58" s="100">
        <v>20</v>
      </c>
      <c r="N58" s="100">
        <v>20</v>
      </c>
      <c r="O58" s="100">
        <v>20</v>
      </c>
      <c r="P58" s="100">
        <v>20</v>
      </c>
      <c r="Q58" s="100">
        <v>20</v>
      </c>
      <c r="R58" s="100">
        <v>20</v>
      </c>
      <c r="S58" s="100">
        <v>20</v>
      </c>
      <c r="T58" s="184">
        <v>20</v>
      </c>
      <c r="U58" s="148"/>
    </row>
    <row r="59" spans="1:21" x14ac:dyDescent="0.2">
      <c r="A59" s="149"/>
      <c r="B59" s="185" t="s">
        <v>40</v>
      </c>
      <c r="C59" s="88">
        <v>32</v>
      </c>
      <c r="D59" s="88">
        <v>32</v>
      </c>
      <c r="E59" s="88">
        <v>32</v>
      </c>
      <c r="F59" s="88" t="s">
        <v>92</v>
      </c>
      <c r="G59" s="88">
        <v>40</v>
      </c>
      <c r="H59" s="88">
        <v>40</v>
      </c>
      <c r="I59" s="88">
        <v>50</v>
      </c>
      <c r="J59" s="88">
        <v>32</v>
      </c>
      <c r="K59" s="88">
        <v>32</v>
      </c>
      <c r="L59" s="88">
        <v>32</v>
      </c>
      <c r="M59" s="88">
        <v>32</v>
      </c>
      <c r="N59" s="88">
        <v>32</v>
      </c>
      <c r="O59" s="88" t="s">
        <v>92</v>
      </c>
      <c r="P59" s="88" t="s">
        <v>96</v>
      </c>
      <c r="Q59" s="88">
        <v>32</v>
      </c>
      <c r="R59" s="88">
        <v>32</v>
      </c>
      <c r="S59" s="88">
        <v>32</v>
      </c>
      <c r="T59" s="110">
        <v>32</v>
      </c>
      <c r="U59" s="148"/>
    </row>
    <row r="60" spans="1:21" x14ac:dyDescent="0.2">
      <c r="A60" s="149"/>
      <c r="B60" s="185" t="s">
        <v>61</v>
      </c>
      <c r="C60" s="88">
        <v>32</v>
      </c>
      <c r="D60" s="88">
        <v>32</v>
      </c>
      <c r="E60" s="88">
        <v>32</v>
      </c>
      <c r="F60" s="88" t="s">
        <v>92</v>
      </c>
      <c r="G60" s="88">
        <v>40</v>
      </c>
      <c r="H60" s="88">
        <v>40</v>
      </c>
      <c r="I60" s="88">
        <v>40</v>
      </c>
      <c r="J60" s="88">
        <v>32</v>
      </c>
      <c r="K60" s="88">
        <v>32</v>
      </c>
      <c r="L60" s="88">
        <v>32</v>
      </c>
      <c r="M60" s="88">
        <v>32</v>
      </c>
      <c r="N60" s="88">
        <v>32</v>
      </c>
      <c r="O60" s="88">
        <v>32</v>
      </c>
      <c r="P60" s="88">
        <v>32</v>
      </c>
      <c r="Q60" s="88">
        <v>32</v>
      </c>
      <c r="R60" s="88">
        <v>32</v>
      </c>
      <c r="S60" s="88">
        <v>32</v>
      </c>
      <c r="T60" s="110">
        <v>32</v>
      </c>
      <c r="U60" s="148"/>
    </row>
    <row r="61" spans="1:21" x14ac:dyDescent="0.2">
      <c r="A61" s="149"/>
      <c r="B61" s="185" t="s">
        <v>41</v>
      </c>
      <c r="C61" s="88">
        <v>32</v>
      </c>
      <c r="D61" s="88">
        <v>32</v>
      </c>
      <c r="E61" s="88">
        <v>25</v>
      </c>
      <c r="F61" s="88" t="s">
        <v>92</v>
      </c>
      <c r="G61" s="88">
        <v>40</v>
      </c>
      <c r="H61" s="88">
        <v>40</v>
      </c>
      <c r="I61" s="88">
        <v>40</v>
      </c>
      <c r="J61" s="90" t="s">
        <v>94</v>
      </c>
      <c r="K61" s="88">
        <v>20</v>
      </c>
      <c r="L61" s="88" t="s">
        <v>94</v>
      </c>
      <c r="M61" s="88">
        <v>20</v>
      </c>
      <c r="N61" s="88">
        <v>20</v>
      </c>
      <c r="O61" s="88" t="s">
        <v>95</v>
      </c>
      <c r="P61" s="88" t="s">
        <v>97</v>
      </c>
      <c r="Q61" s="88">
        <v>20</v>
      </c>
      <c r="R61" s="88" t="s">
        <v>94</v>
      </c>
      <c r="S61" s="88">
        <v>20</v>
      </c>
      <c r="T61" s="110">
        <v>20</v>
      </c>
      <c r="U61" s="148"/>
    </row>
    <row r="62" spans="1:21" x14ac:dyDescent="0.2">
      <c r="A62" s="149"/>
      <c r="B62" s="185" t="s">
        <v>42</v>
      </c>
      <c r="C62" s="88">
        <v>32</v>
      </c>
      <c r="D62" s="88">
        <v>32</v>
      </c>
      <c r="E62" s="88">
        <v>32</v>
      </c>
      <c r="F62" s="88">
        <v>40</v>
      </c>
      <c r="G62" s="88">
        <v>40</v>
      </c>
      <c r="H62" s="88">
        <v>40</v>
      </c>
      <c r="I62" s="88">
        <v>32</v>
      </c>
      <c r="J62" s="88">
        <v>32</v>
      </c>
      <c r="K62" s="88">
        <v>32</v>
      </c>
      <c r="L62" s="88">
        <v>32</v>
      </c>
      <c r="M62" s="88">
        <v>32</v>
      </c>
      <c r="N62" s="88">
        <v>32</v>
      </c>
      <c r="O62" s="88">
        <v>32</v>
      </c>
      <c r="P62" s="88">
        <v>32</v>
      </c>
      <c r="Q62" s="88">
        <v>32</v>
      </c>
      <c r="R62" s="88">
        <v>32</v>
      </c>
      <c r="S62" s="88">
        <v>32</v>
      </c>
      <c r="T62" s="110">
        <v>32</v>
      </c>
      <c r="U62" s="148"/>
    </row>
    <row r="63" spans="1:21" x14ac:dyDescent="0.2">
      <c r="A63" s="149"/>
      <c r="B63" s="185" t="s">
        <v>43</v>
      </c>
      <c r="C63" s="88">
        <v>32</v>
      </c>
      <c r="D63" s="88">
        <v>32</v>
      </c>
      <c r="E63" s="88">
        <v>32</v>
      </c>
      <c r="F63" s="88">
        <v>40</v>
      </c>
      <c r="G63" s="88">
        <v>40</v>
      </c>
      <c r="H63" s="88" t="s">
        <v>93</v>
      </c>
      <c r="I63" s="88">
        <v>32</v>
      </c>
      <c r="J63" s="88">
        <v>32</v>
      </c>
      <c r="K63" s="88">
        <v>32</v>
      </c>
      <c r="L63" s="88">
        <v>32</v>
      </c>
      <c r="M63" s="88">
        <v>32</v>
      </c>
      <c r="N63" s="88">
        <v>32</v>
      </c>
      <c r="O63" s="88" t="s">
        <v>93</v>
      </c>
      <c r="P63" s="88">
        <v>32</v>
      </c>
      <c r="Q63" s="88">
        <v>32</v>
      </c>
      <c r="R63" s="88">
        <v>32</v>
      </c>
      <c r="S63" s="88">
        <v>32</v>
      </c>
      <c r="T63" s="110">
        <v>32</v>
      </c>
      <c r="U63" s="148"/>
    </row>
    <row r="64" spans="1:21" ht="13.5" thickBot="1" x14ac:dyDescent="0.25">
      <c r="A64" s="149" t="s">
        <v>118</v>
      </c>
      <c r="B64" s="182" t="s">
        <v>85</v>
      </c>
      <c r="C64" s="186">
        <v>20</v>
      </c>
      <c r="D64" s="186">
        <v>20</v>
      </c>
      <c r="E64" s="186">
        <v>20</v>
      </c>
      <c r="F64" s="186">
        <v>20</v>
      </c>
      <c r="G64" s="186">
        <v>20</v>
      </c>
      <c r="H64" s="186">
        <v>20</v>
      </c>
      <c r="I64" s="186">
        <v>20</v>
      </c>
      <c r="J64" s="186">
        <v>20</v>
      </c>
      <c r="K64" s="186">
        <v>20</v>
      </c>
      <c r="L64" s="186">
        <v>20</v>
      </c>
      <c r="M64" s="186">
        <v>20</v>
      </c>
      <c r="N64" s="186">
        <v>20</v>
      </c>
      <c r="O64" s="186">
        <v>20</v>
      </c>
      <c r="P64" s="186">
        <v>20</v>
      </c>
      <c r="Q64" s="186">
        <v>20</v>
      </c>
      <c r="R64" s="186">
        <v>20</v>
      </c>
      <c r="S64" s="186">
        <v>20</v>
      </c>
      <c r="T64" s="187">
        <v>20</v>
      </c>
      <c r="U64" s="148"/>
    </row>
    <row r="65" spans="1:21" ht="13.5" thickBot="1" x14ac:dyDescent="0.25">
      <c r="A65" s="140"/>
      <c r="B65" s="150"/>
      <c r="C65" s="150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44"/>
    </row>
    <row r="67" spans="1:21" ht="13.5" thickBot="1" x14ac:dyDescent="0.25"/>
    <row r="68" spans="1:21" ht="13.5" thickBot="1" x14ac:dyDescent="0.25">
      <c r="A68" s="145"/>
      <c r="B68" s="190"/>
      <c r="C68" s="190"/>
      <c r="D68" s="190"/>
      <c r="E68" s="190"/>
      <c r="F68" s="190"/>
      <c r="G68" s="190"/>
      <c r="H68" s="190"/>
      <c r="I68" s="190"/>
      <c r="J68" s="190"/>
      <c r="K68" s="190"/>
      <c r="L68" s="190"/>
      <c r="M68" s="190"/>
      <c r="N68" s="190"/>
      <c r="O68" s="190"/>
      <c r="P68" s="190"/>
      <c r="Q68" s="190"/>
      <c r="R68" s="190"/>
      <c r="S68" s="190"/>
      <c r="T68" s="190"/>
      <c r="U68" s="190"/>
    </row>
    <row r="69" spans="1:21" x14ac:dyDescent="0.2">
      <c r="A69" s="149"/>
      <c r="B69" s="237" t="s">
        <v>163</v>
      </c>
      <c r="C69" s="238"/>
      <c r="D69" s="238"/>
      <c r="E69" s="238"/>
      <c r="F69" s="238"/>
      <c r="G69" s="238"/>
      <c r="H69" s="238"/>
      <c r="I69" s="238"/>
      <c r="J69" s="238"/>
      <c r="K69" s="238"/>
      <c r="L69" s="238"/>
      <c r="M69" s="238"/>
      <c r="N69" s="238"/>
      <c r="O69" s="238"/>
      <c r="P69" s="238"/>
      <c r="Q69" s="238"/>
      <c r="R69" s="238"/>
      <c r="S69" s="238"/>
      <c r="T69" s="239"/>
      <c r="U69" s="148"/>
    </row>
    <row r="70" spans="1:21" x14ac:dyDescent="0.2">
      <c r="A70" s="149"/>
      <c r="B70" s="175" t="s">
        <v>87</v>
      </c>
      <c r="C70" s="89">
        <v>5</v>
      </c>
      <c r="D70" s="89">
        <v>9</v>
      </c>
      <c r="E70" s="89">
        <v>13</v>
      </c>
      <c r="F70" s="89">
        <v>16</v>
      </c>
      <c r="G70" s="89">
        <v>19</v>
      </c>
      <c r="H70" s="89">
        <v>20</v>
      </c>
      <c r="I70" s="89">
        <v>21</v>
      </c>
      <c r="J70" s="89">
        <v>24</v>
      </c>
      <c r="K70" s="89">
        <v>28</v>
      </c>
      <c r="L70" s="89">
        <v>32</v>
      </c>
      <c r="M70" s="89">
        <v>36</v>
      </c>
      <c r="N70" s="89">
        <v>40</v>
      </c>
      <c r="O70" s="89">
        <v>43</v>
      </c>
      <c r="P70" s="89">
        <v>44</v>
      </c>
      <c r="Q70" s="89">
        <v>45</v>
      </c>
      <c r="R70" s="89">
        <v>49</v>
      </c>
      <c r="S70" s="89">
        <v>53</v>
      </c>
      <c r="T70" s="108">
        <v>56</v>
      </c>
      <c r="U70" s="148"/>
    </row>
    <row r="71" spans="1:21" x14ac:dyDescent="0.2">
      <c r="A71" s="149"/>
      <c r="B71" s="121" t="s">
        <v>100</v>
      </c>
      <c r="C71" s="100">
        <v>420</v>
      </c>
      <c r="D71" s="100">
        <v>420</v>
      </c>
      <c r="E71" s="100">
        <v>420</v>
      </c>
      <c r="F71" s="100">
        <v>420</v>
      </c>
      <c r="G71" s="100">
        <v>420</v>
      </c>
      <c r="H71" s="100">
        <v>420</v>
      </c>
      <c r="I71" s="193">
        <v>600</v>
      </c>
      <c r="J71" s="100">
        <v>420</v>
      </c>
      <c r="K71" s="100">
        <v>420</v>
      </c>
      <c r="L71" s="100">
        <v>420</v>
      </c>
      <c r="M71" s="100">
        <v>420</v>
      </c>
      <c r="N71" s="100">
        <v>420</v>
      </c>
      <c r="O71" s="100">
        <v>420</v>
      </c>
      <c r="P71" s="100">
        <v>420</v>
      </c>
      <c r="Q71" s="100">
        <v>420</v>
      </c>
      <c r="R71" s="100">
        <v>420</v>
      </c>
      <c r="S71" s="100">
        <v>420</v>
      </c>
      <c r="T71" s="184">
        <v>420</v>
      </c>
      <c r="U71" s="148"/>
    </row>
    <row r="72" spans="1:21" x14ac:dyDescent="0.2">
      <c r="A72" s="149"/>
      <c r="B72" s="121" t="s">
        <v>101</v>
      </c>
      <c r="C72" s="100">
        <v>420</v>
      </c>
      <c r="D72" s="100">
        <v>420</v>
      </c>
      <c r="E72" s="100">
        <v>420</v>
      </c>
      <c r="F72" s="100">
        <v>420</v>
      </c>
      <c r="G72" s="100">
        <v>420</v>
      </c>
      <c r="H72" s="100">
        <v>420</v>
      </c>
      <c r="I72" s="100">
        <v>420</v>
      </c>
      <c r="J72" s="100">
        <v>420</v>
      </c>
      <c r="K72" s="100">
        <v>420</v>
      </c>
      <c r="L72" s="100">
        <v>420</v>
      </c>
      <c r="M72" s="100">
        <v>420</v>
      </c>
      <c r="N72" s="100">
        <v>420</v>
      </c>
      <c r="O72" s="100">
        <v>420</v>
      </c>
      <c r="P72" s="100">
        <v>420</v>
      </c>
      <c r="Q72" s="100">
        <v>420</v>
      </c>
      <c r="R72" s="100">
        <v>420</v>
      </c>
      <c r="S72" s="100">
        <v>420</v>
      </c>
      <c r="T72" s="184">
        <v>420</v>
      </c>
      <c r="U72" s="148"/>
    </row>
    <row r="73" spans="1:21" x14ac:dyDescent="0.2">
      <c r="A73" s="149"/>
      <c r="B73" s="121" t="s">
        <v>102</v>
      </c>
      <c r="C73" s="100">
        <v>420</v>
      </c>
      <c r="D73" s="100">
        <v>420</v>
      </c>
      <c r="E73" s="100">
        <v>420</v>
      </c>
      <c r="F73" s="100">
        <v>420</v>
      </c>
      <c r="G73" s="100">
        <v>420</v>
      </c>
      <c r="H73" s="100">
        <v>420</v>
      </c>
      <c r="I73" s="100">
        <v>420</v>
      </c>
      <c r="J73" s="100">
        <v>420</v>
      </c>
      <c r="K73" s="100">
        <v>420</v>
      </c>
      <c r="L73" s="100">
        <v>420</v>
      </c>
      <c r="M73" s="100">
        <v>420</v>
      </c>
      <c r="N73" s="100">
        <v>420</v>
      </c>
      <c r="O73" s="100">
        <v>420</v>
      </c>
      <c r="P73" s="100">
        <v>420</v>
      </c>
      <c r="Q73" s="100">
        <v>420</v>
      </c>
      <c r="R73" s="100">
        <v>420</v>
      </c>
      <c r="S73" s="100">
        <v>420</v>
      </c>
      <c r="T73" s="184">
        <v>420</v>
      </c>
      <c r="U73" s="148"/>
    </row>
    <row r="74" spans="1:21" ht="13.5" thickBot="1" x14ac:dyDescent="0.25">
      <c r="A74" s="149"/>
      <c r="B74" s="123" t="s">
        <v>103</v>
      </c>
      <c r="C74" s="186">
        <v>420</v>
      </c>
      <c r="D74" s="186">
        <v>420</v>
      </c>
      <c r="E74" s="186">
        <v>420</v>
      </c>
      <c r="F74" s="186">
        <v>420</v>
      </c>
      <c r="G74" s="194">
        <v>600</v>
      </c>
      <c r="H74" s="186">
        <v>420</v>
      </c>
      <c r="I74" s="186">
        <v>420</v>
      </c>
      <c r="J74" s="186">
        <v>420</v>
      </c>
      <c r="K74" s="186">
        <v>420</v>
      </c>
      <c r="L74" s="186">
        <v>420</v>
      </c>
      <c r="M74" s="186">
        <v>420</v>
      </c>
      <c r="N74" s="186">
        <v>420</v>
      </c>
      <c r="O74" s="186">
        <v>420</v>
      </c>
      <c r="P74" s="186">
        <v>420</v>
      </c>
      <c r="Q74" s="186">
        <v>420</v>
      </c>
      <c r="R74" s="186">
        <v>420</v>
      </c>
      <c r="S74" s="186">
        <v>420</v>
      </c>
      <c r="T74" s="187">
        <v>420</v>
      </c>
      <c r="U74" s="148"/>
    </row>
    <row r="75" spans="1:21" ht="13.5" thickBot="1" x14ac:dyDescent="0.25">
      <c r="A75" s="149"/>
      <c r="U75" s="148"/>
    </row>
    <row r="76" spans="1:21" x14ac:dyDescent="0.2">
      <c r="A76" s="149"/>
      <c r="B76" s="240" t="s">
        <v>164</v>
      </c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2"/>
      <c r="U76" s="148"/>
    </row>
    <row r="77" spans="1:21" x14ac:dyDescent="0.2">
      <c r="A77" s="149"/>
      <c r="B77" s="175" t="s">
        <v>87</v>
      </c>
      <c r="C77" s="89">
        <v>5</v>
      </c>
      <c r="D77" s="89">
        <v>9</v>
      </c>
      <c r="E77" s="89">
        <v>13</v>
      </c>
      <c r="F77" s="89">
        <v>16</v>
      </c>
      <c r="G77" s="89">
        <v>19</v>
      </c>
      <c r="H77" s="89">
        <v>20</v>
      </c>
      <c r="I77" s="89">
        <v>21</v>
      </c>
      <c r="J77" s="89">
        <v>24</v>
      </c>
      <c r="K77" s="89">
        <v>28</v>
      </c>
      <c r="L77" s="89">
        <v>32</v>
      </c>
      <c r="M77" s="89">
        <v>36</v>
      </c>
      <c r="N77" s="89">
        <v>40</v>
      </c>
      <c r="O77" s="89">
        <v>43</v>
      </c>
      <c r="P77" s="89">
        <v>44</v>
      </c>
      <c r="Q77" s="89">
        <v>45</v>
      </c>
      <c r="R77" s="89">
        <v>49</v>
      </c>
      <c r="S77" s="89">
        <v>53</v>
      </c>
      <c r="T77" s="108">
        <v>56</v>
      </c>
      <c r="U77" s="148"/>
    </row>
    <row r="78" spans="1:21" x14ac:dyDescent="0.2">
      <c r="A78" s="149"/>
      <c r="B78" s="121" t="s">
        <v>100</v>
      </c>
      <c r="C78" s="100">
        <v>32</v>
      </c>
      <c r="D78" s="100">
        <v>32</v>
      </c>
      <c r="E78" s="100">
        <v>40</v>
      </c>
      <c r="F78" s="100">
        <v>40</v>
      </c>
      <c r="G78" s="100">
        <v>40</v>
      </c>
      <c r="H78" s="100" t="s">
        <v>93</v>
      </c>
      <c r="I78" s="100" t="s">
        <v>93</v>
      </c>
      <c r="J78" s="100">
        <v>32</v>
      </c>
      <c r="K78" s="100">
        <v>32</v>
      </c>
      <c r="L78" s="100">
        <v>32</v>
      </c>
      <c r="M78" s="100">
        <v>32</v>
      </c>
      <c r="N78" s="100">
        <v>32</v>
      </c>
      <c r="O78" s="100" t="s">
        <v>92</v>
      </c>
      <c r="P78" s="100" t="s">
        <v>166</v>
      </c>
      <c r="Q78" s="100" t="s">
        <v>166</v>
      </c>
      <c r="R78" s="100">
        <v>32</v>
      </c>
      <c r="S78" s="100">
        <v>32</v>
      </c>
      <c r="T78" s="184">
        <v>32</v>
      </c>
      <c r="U78" s="148"/>
    </row>
    <row r="79" spans="1:21" x14ac:dyDescent="0.2">
      <c r="A79" s="149"/>
      <c r="B79" s="121" t="s">
        <v>101</v>
      </c>
      <c r="C79" s="100" t="s">
        <v>110</v>
      </c>
      <c r="D79" s="100" t="s">
        <v>110</v>
      </c>
      <c r="E79" s="100">
        <v>40</v>
      </c>
      <c r="F79" s="100">
        <v>40</v>
      </c>
      <c r="G79" s="100">
        <v>40</v>
      </c>
      <c r="H79" s="100">
        <v>40</v>
      </c>
      <c r="I79" s="100">
        <v>40</v>
      </c>
      <c r="J79" s="100" t="s">
        <v>110</v>
      </c>
      <c r="K79" s="100" t="s">
        <v>110</v>
      </c>
      <c r="L79" s="100" t="s">
        <v>110</v>
      </c>
      <c r="M79" s="100" t="s">
        <v>110</v>
      </c>
      <c r="N79" s="100" t="s">
        <v>110</v>
      </c>
      <c r="O79" s="100">
        <v>32</v>
      </c>
      <c r="P79" s="100">
        <v>32</v>
      </c>
      <c r="Q79" s="100">
        <v>32</v>
      </c>
      <c r="R79" s="100" t="s">
        <v>110</v>
      </c>
      <c r="S79" s="100" t="s">
        <v>110</v>
      </c>
      <c r="T79" s="184" t="s">
        <v>110</v>
      </c>
      <c r="U79" s="148"/>
    </row>
    <row r="80" spans="1:21" x14ac:dyDescent="0.2">
      <c r="A80" s="149"/>
      <c r="B80" s="121" t="s">
        <v>102</v>
      </c>
      <c r="C80" s="100" t="s">
        <v>110</v>
      </c>
      <c r="D80" s="100" t="s">
        <v>110</v>
      </c>
      <c r="E80" s="100">
        <v>40</v>
      </c>
      <c r="F80" s="100">
        <v>40</v>
      </c>
      <c r="G80" s="100">
        <v>40</v>
      </c>
      <c r="H80" s="100">
        <v>40</v>
      </c>
      <c r="I80" s="100">
        <v>40</v>
      </c>
      <c r="J80" s="100" t="s">
        <v>110</v>
      </c>
      <c r="K80" s="100" t="s">
        <v>110</v>
      </c>
      <c r="L80" s="100" t="s">
        <v>110</v>
      </c>
      <c r="M80" s="100" t="s">
        <v>110</v>
      </c>
      <c r="N80" s="100" t="s">
        <v>110</v>
      </c>
      <c r="O80" s="100">
        <v>32</v>
      </c>
      <c r="P80" s="100">
        <v>32</v>
      </c>
      <c r="Q80" s="100">
        <v>32</v>
      </c>
      <c r="R80" s="100" t="s">
        <v>110</v>
      </c>
      <c r="S80" s="100" t="s">
        <v>110</v>
      </c>
      <c r="T80" s="184" t="s">
        <v>110</v>
      </c>
      <c r="U80" s="148"/>
    </row>
    <row r="81" spans="1:21" ht="13.5" thickBot="1" x14ac:dyDescent="0.25">
      <c r="A81" s="149"/>
      <c r="B81" s="123" t="s">
        <v>103</v>
      </c>
      <c r="C81" s="186">
        <v>32</v>
      </c>
      <c r="D81" s="186">
        <v>32</v>
      </c>
      <c r="E81" s="186">
        <v>40</v>
      </c>
      <c r="F81" s="186">
        <v>40</v>
      </c>
      <c r="G81" s="186" t="s">
        <v>93</v>
      </c>
      <c r="H81" s="186" t="s">
        <v>93</v>
      </c>
      <c r="I81" s="186">
        <v>40</v>
      </c>
      <c r="J81" s="186">
        <v>32</v>
      </c>
      <c r="K81" s="186">
        <v>32</v>
      </c>
      <c r="L81" s="186">
        <v>32</v>
      </c>
      <c r="M81" s="186">
        <v>32</v>
      </c>
      <c r="N81" s="186">
        <v>32</v>
      </c>
      <c r="O81" s="100" t="s">
        <v>166</v>
      </c>
      <c r="P81" s="100" t="s">
        <v>166</v>
      </c>
      <c r="Q81" s="186" t="s">
        <v>92</v>
      </c>
      <c r="R81" s="186">
        <v>32</v>
      </c>
      <c r="S81" s="186">
        <v>32</v>
      </c>
      <c r="T81" s="187">
        <v>32</v>
      </c>
      <c r="U81" s="148"/>
    </row>
    <row r="82" spans="1:21" ht="13.5" thickBot="1" x14ac:dyDescent="0.25">
      <c r="A82" s="140"/>
      <c r="B82" s="192"/>
      <c r="C82" s="191" t="s">
        <v>165</v>
      </c>
      <c r="D82" s="191" t="s">
        <v>165</v>
      </c>
      <c r="E82" s="191" t="s">
        <v>165</v>
      </c>
      <c r="F82" s="191" t="s">
        <v>165</v>
      </c>
      <c r="G82" s="191" t="s">
        <v>165</v>
      </c>
      <c r="H82" s="191" t="s">
        <v>165</v>
      </c>
      <c r="I82" s="191" t="s">
        <v>165</v>
      </c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2"/>
    </row>
  </sheetData>
  <mergeCells count="9">
    <mergeCell ref="B69:T69"/>
    <mergeCell ref="B76:T76"/>
    <mergeCell ref="B56:T56"/>
    <mergeCell ref="D2:U2"/>
    <mergeCell ref="B22:T22"/>
    <mergeCell ref="B45:T45"/>
    <mergeCell ref="B46:T46"/>
    <mergeCell ref="D11:U11"/>
    <mergeCell ref="B33:F33"/>
  </mergeCells>
  <conditionalFormatting sqref="B4:B10 B13:B18 I34:I41">
    <cfRule type="containsErrors" dxfId="1637" priority="49">
      <formula>ISERROR(B4)</formula>
    </cfRule>
  </conditionalFormatting>
  <conditionalFormatting sqref="B58">
    <cfRule type="containsErrors" dxfId="1636" priority="47">
      <formula>ISERROR(B58)</formula>
    </cfRule>
  </conditionalFormatting>
  <conditionalFormatting sqref="B64">
    <cfRule type="containsErrors" dxfId="1635" priority="46">
      <formula>ISERROR(B64)</formula>
    </cfRule>
  </conditionalFormatting>
  <conditionalFormatting sqref="B71:B74">
    <cfRule type="containsErrors" dxfId="1634" priority="21">
      <formula>ISERROR(B71)</formula>
    </cfRule>
  </conditionalFormatting>
  <conditionalFormatting sqref="B78:B81">
    <cfRule type="containsErrors" dxfId="1633" priority="20">
      <formula>ISERROR(B78)</formula>
    </cfRule>
  </conditionalFormatting>
  <conditionalFormatting sqref="B48:T48">
    <cfRule type="containsErrors" dxfId="1632" priority="48">
      <formula>ISERROR(B48)</formula>
    </cfRule>
  </conditionalFormatting>
  <conditionalFormatting sqref="B54:T54">
    <cfRule type="containsErrors" dxfId="1631" priority="45">
      <formula>ISERROR(B54)</formula>
    </cfRule>
  </conditionalFormatting>
  <conditionalFormatting sqref="C79:F80 J79:N80 R79:T80">
    <cfRule type="cellIs" dxfId="1630" priority="23" operator="equal">
      <formula>"С18"</formula>
    </cfRule>
    <cfRule type="containsText" dxfId="1629" priority="24" operator="containsText" text="ОШИБКА">
      <formula>NOT(ISERROR(SEARCH("ОШИБКА",C79)))</formula>
    </cfRule>
  </conditionalFormatting>
  <conditionalFormatting sqref="D42">
    <cfRule type="containsErrors" dxfId="1628" priority="44">
      <formula>ISERROR(D42)</formula>
    </cfRule>
  </conditionalFormatting>
  <conditionalFormatting sqref="E78:F78">
    <cfRule type="containsErrors" dxfId="1627" priority="14">
      <formula>ISERROR(E78)</formula>
    </cfRule>
    <cfRule type="cellIs" dxfId="1626" priority="15" operator="equal">
      <formula>"С18"</formula>
    </cfRule>
    <cfRule type="containsText" dxfId="1625" priority="16" operator="containsText" text="ОШИБКА">
      <formula>NOT(ISERROR(SEARCH("ОШИБКА",E78)))</formula>
    </cfRule>
  </conditionalFormatting>
  <conditionalFormatting sqref="E71:T71 C79:F80 J79:N80 R79:T80">
    <cfRule type="containsErrors" dxfId="1624" priority="22">
      <formula>ISERROR(C71)</formula>
    </cfRule>
  </conditionalFormatting>
  <conditionalFormatting sqref="G42">
    <cfRule type="containsErrors" dxfId="1623" priority="43">
      <formula>ISERROR(G42)</formula>
    </cfRule>
  </conditionalFormatting>
  <conditionalFormatting sqref="G81:H81">
    <cfRule type="containsErrors" dxfId="1622" priority="2">
      <formula>ISERROR(G81)</formula>
    </cfRule>
    <cfRule type="cellIs" dxfId="1621" priority="3" operator="equal">
      <formula>"С18"</formula>
    </cfRule>
    <cfRule type="containsText" dxfId="1620" priority="4" operator="containsText" text="ОШИБКА">
      <formula>NOT(ISERROR(SEARCH("ОШИБКА",G81)))</formula>
    </cfRule>
  </conditionalFormatting>
  <conditionalFormatting sqref="H78:I78">
    <cfRule type="containsErrors" dxfId="1619" priority="5">
      <formula>ISERROR(H78)</formula>
    </cfRule>
    <cfRule type="cellIs" dxfId="1618" priority="6" operator="equal">
      <formula>"С18"</formula>
    </cfRule>
    <cfRule type="containsText" dxfId="1617" priority="7" operator="containsText" text="ОШИБКА">
      <formula>NOT(ISERROR(SEARCH("ОШИБКА",H78)))</formula>
    </cfRule>
  </conditionalFormatting>
  <conditionalFormatting sqref="J34">
    <cfRule type="containsErrors" dxfId="1616" priority="1">
      <formula>ISERROR(J34)</formula>
    </cfRule>
  </conditionalFormatting>
  <conditionalFormatting sqref="L35:L40">
    <cfRule type="containsErrors" dxfId="1615" priority="39">
      <formula>ISERROR(L35)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D48"/>
  <sheetViews>
    <sheetView zoomScaleNormal="100" workbookViewId="0">
      <selection activeCell="E46" sqref="E46"/>
    </sheetView>
  </sheetViews>
  <sheetFormatPr defaultColWidth="9.140625" defaultRowHeight="12.75" x14ac:dyDescent="0.2"/>
  <cols>
    <col min="1" max="1" width="9.140625" style="35"/>
    <col min="2" max="2" width="13.5703125" style="35" customWidth="1"/>
    <col min="3" max="3" width="12.85546875" style="35" customWidth="1"/>
    <col min="4" max="4" width="12.140625" style="35" customWidth="1"/>
    <col min="5" max="16384" width="9.140625" style="35"/>
  </cols>
  <sheetData>
    <row r="1" spans="1:4" ht="13.5" thickBot="1" x14ac:dyDescent="0.25">
      <c r="A1" s="36" t="s">
        <v>16</v>
      </c>
    </row>
    <row r="2" spans="1:4" ht="13.5" thickBot="1" x14ac:dyDescent="0.25">
      <c r="A2" s="37" t="e">
        <f>#REF!</f>
        <v>#REF!</v>
      </c>
      <c r="B2" s="34">
        <f>SUM(B5,)</f>
        <v>0</v>
      </c>
      <c r="C2" s="250" t="s">
        <v>62</v>
      </c>
      <c r="D2" s="251"/>
    </row>
    <row r="3" spans="1:4" ht="13.5" thickBot="1" x14ac:dyDescent="0.25">
      <c r="A3" s="38"/>
      <c r="B3" s="39" t="s">
        <v>16</v>
      </c>
      <c r="C3" s="40" t="s">
        <v>16</v>
      </c>
      <c r="D3" s="41" t="s">
        <v>20</v>
      </c>
    </row>
    <row r="4" spans="1:4" ht="13.5" thickBot="1" x14ac:dyDescent="0.25">
      <c r="A4" s="38"/>
      <c r="B4" s="67" t="e">
        <f>SUM(C4)</f>
        <v>#REF!</v>
      </c>
      <c r="C4" s="66" t="e">
        <f>SUM(#REF!)</f>
        <v>#REF!</v>
      </c>
      <c r="D4" s="41"/>
    </row>
    <row r="5" spans="1:4" ht="13.5" thickBot="1" x14ac:dyDescent="0.25">
      <c r="A5" s="42" t="s">
        <v>21</v>
      </c>
      <c r="B5" s="45"/>
      <c r="C5" s="46"/>
      <c r="D5" s="44"/>
    </row>
    <row r="6" spans="1:4" ht="13.5" thickBot="1" x14ac:dyDescent="0.25">
      <c r="A6" s="43" t="s">
        <v>22</v>
      </c>
      <c r="B6" s="43"/>
      <c r="C6" s="47"/>
      <c r="D6" s="44"/>
    </row>
    <row r="7" spans="1:4" ht="13.5" thickBot="1" x14ac:dyDescent="0.25">
      <c r="A7" s="42" t="s">
        <v>23</v>
      </c>
      <c r="B7" s="48"/>
      <c r="C7" s="47"/>
      <c r="D7" s="44"/>
    </row>
    <row r="8" spans="1:4" ht="13.5" thickBot="1" x14ac:dyDescent="0.25">
      <c r="A8" s="49"/>
      <c r="B8" s="50" t="s">
        <v>24</v>
      </c>
      <c r="C8" s="51"/>
      <c r="D8" s="52">
        <f>SUM(D5:D7)</f>
        <v>0</v>
      </c>
    </row>
    <row r="9" spans="1:4" x14ac:dyDescent="0.2">
      <c r="D9" s="53"/>
    </row>
    <row r="14" spans="1:4" x14ac:dyDescent="0.2">
      <c r="A14" s="54" t="s">
        <v>25</v>
      </c>
      <c r="B14" s="55"/>
      <c r="C14" s="56" t="s">
        <v>64</v>
      </c>
    </row>
    <row r="15" spans="1:4" x14ac:dyDescent="0.2">
      <c r="A15" s="54" t="s">
        <v>26</v>
      </c>
      <c r="B15" s="55"/>
      <c r="C15" s="57" t="s">
        <v>65</v>
      </c>
    </row>
    <row r="16" spans="1:4" x14ac:dyDescent="0.2">
      <c r="A16" s="252" t="s">
        <v>27</v>
      </c>
      <c r="B16" s="58" t="s">
        <v>28</v>
      </c>
      <c r="C16" s="59" t="s">
        <v>29</v>
      </c>
    </row>
    <row r="17" spans="1:4" x14ac:dyDescent="0.2">
      <c r="A17" s="253"/>
      <c r="B17" s="58" t="s">
        <v>30</v>
      </c>
      <c r="C17" s="59" t="s">
        <v>63</v>
      </c>
    </row>
    <row r="18" spans="1:4" s="34" customFormat="1" x14ac:dyDescent="0.2">
      <c r="A18" s="60" t="s">
        <v>16</v>
      </c>
      <c r="B18" s="61"/>
      <c r="C18" s="86" t="e">
        <f>A2</f>
        <v>#REF!</v>
      </c>
      <c r="D18" s="35"/>
    </row>
    <row r="19" spans="1:4" x14ac:dyDescent="0.2">
      <c r="A19" s="54" t="s">
        <v>31</v>
      </c>
      <c r="B19" s="61"/>
      <c r="C19" s="61" t="e">
        <f>C18*$B$19</f>
        <v>#REF!</v>
      </c>
    </row>
    <row r="20" spans="1:4" s="34" customFormat="1" x14ac:dyDescent="0.2">
      <c r="A20" s="60" t="s">
        <v>32</v>
      </c>
      <c r="B20" s="61"/>
      <c r="C20" s="62"/>
      <c r="D20" s="35"/>
    </row>
    <row r="21" spans="1:4" x14ac:dyDescent="0.2">
      <c r="A21" s="54" t="s">
        <v>31</v>
      </c>
      <c r="B21" s="55"/>
      <c r="C21" s="61"/>
    </row>
    <row r="22" spans="1:4" x14ac:dyDescent="0.2">
      <c r="A22" s="54" t="s">
        <v>33</v>
      </c>
      <c r="B22" s="55"/>
      <c r="C22" s="63" t="e">
        <f>C19</f>
        <v>#REF!</v>
      </c>
    </row>
    <row r="23" spans="1:4" x14ac:dyDescent="0.2">
      <c r="B23" s="64"/>
    </row>
    <row r="24" spans="1:4" x14ac:dyDescent="0.2">
      <c r="B24" s="64"/>
    </row>
    <row r="25" spans="1:4" x14ac:dyDescent="0.2">
      <c r="B25" s="64"/>
    </row>
    <row r="26" spans="1:4" x14ac:dyDescent="0.2">
      <c r="B26" s="64"/>
    </row>
    <row r="27" spans="1:4" x14ac:dyDescent="0.2">
      <c r="B27" s="64"/>
    </row>
    <row r="28" spans="1:4" x14ac:dyDescent="0.2">
      <c r="B28" s="64"/>
    </row>
    <row r="29" spans="1:4" x14ac:dyDescent="0.2">
      <c r="B29" s="64"/>
    </row>
    <row r="30" spans="1:4" x14ac:dyDescent="0.2">
      <c r="B30" s="64"/>
    </row>
    <row r="31" spans="1:4" x14ac:dyDescent="0.2">
      <c r="B31" s="64"/>
    </row>
    <row r="32" spans="1:4" x14ac:dyDescent="0.2">
      <c r="B32" s="64"/>
    </row>
    <row r="33" spans="2:2" x14ac:dyDescent="0.2">
      <c r="B33" s="64"/>
    </row>
    <row r="34" spans="2:2" x14ac:dyDescent="0.2">
      <c r="B34" s="64"/>
    </row>
    <row r="35" spans="2:2" x14ac:dyDescent="0.2">
      <c r="B35" s="64"/>
    </row>
    <row r="36" spans="2:2" x14ac:dyDescent="0.2">
      <c r="B36" s="64"/>
    </row>
    <row r="37" spans="2:2" x14ac:dyDescent="0.2">
      <c r="B37" s="64"/>
    </row>
    <row r="38" spans="2:2" x14ac:dyDescent="0.2">
      <c r="B38" s="64"/>
    </row>
    <row r="39" spans="2:2" x14ac:dyDescent="0.2">
      <c r="B39" s="64"/>
    </row>
    <row r="40" spans="2:2" x14ac:dyDescent="0.2">
      <c r="B40" s="64"/>
    </row>
    <row r="41" spans="2:2" x14ac:dyDescent="0.2">
      <c r="B41" s="64"/>
    </row>
    <row r="42" spans="2:2" x14ac:dyDescent="0.2">
      <c r="B42" s="64"/>
    </row>
    <row r="43" spans="2:2" x14ac:dyDescent="0.2">
      <c r="B43" s="64"/>
    </row>
    <row r="44" spans="2:2" x14ac:dyDescent="0.2">
      <c r="B44" s="64"/>
    </row>
    <row r="45" spans="2:2" x14ac:dyDescent="0.2">
      <c r="B45" s="64"/>
    </row>
    <row r="46" spans="2:2" x14ac:dyDescent="0.2">
      <c r="B46" s="64"/>
    </row>
    <row r="47" spans="2:2" x14ac:dyDescent="0.2">
      <c r="B47" s="64"/>
    </row>
    <row r="48" spans="2:2" x14ac:dyDescent="0.2">
      <c r="B48" s="64"/>
    </row>
  </sheetData>
  <mergeCells count="2">
    <mergeCell ref="C2:D2"/>
    <mergeCell ref="A16:A17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4373-28B2-4C6C-A520-06B8D781A26C}">
  <sheetPr>
    <tabColor rgb="FF0070C0"/>
  </sheetPr>
  <dimension ref="A1:AF609"/>
  <sheetViews>
    <sheetView zoomScale="70" zoomScaleNormal="70" workbookViewId="0">
      <selection activeCell="A35" sqref="A35"/>
    </sheetView>
  </sheetViews>
  <sheetFormatPr defaultRowHeight="12.75" x14ac:dyDescent="0.2"/>
  <cols>
    <col min="1" max="1" width="11.140625" style="68" customWidth="1"/>
    <col min="2" max="2" width="12.42578125" customWidth="1"/>
    <col min="3" max="3" width="21" customWidth="1"/>
    <col min="4" max="4" width="8.5703125" customWidth="1"/>
    <col min="5" max="5" width="14.140625" customWidth="1"/>
    <col min="6" max="7" width="10" style="68" customWidth="1"/>
    <col min="8" max="10" width="10" style="131" customWidth="1"/>
    <col min="11" max="11" width="10" style="154" customWidth="1"/>
    <col min="12" max="12" width="10" style="13" customWidth="1"/>
    <col min="13" max="13" width="10" customWidth="1"/>
    <col min="14" max="14" width="10" style="13" customWidth="1"/>
    <col min="15" max="15" width="10" style="69" customWidth="1"/>
    <col min="16" max="17" width="10" style="68" customWidth="1"/>
    <col min="18" max="21" width="10" customWidth="1"/>
    <col min="22" max="22" width="10" style="68" customWidth="1"/>
    <col min="23" max="23" width="17.28515625" style="227" bestFit="1" customWidth="1"/>
    <col min="24" max="24" width="16.140625" style="227" bestFit="1" customWidth="1"/>
    <col min="25" max="26" width="15.85546875" style="227" bestFit="1" customWidth="1"/>
    <col min="27" max="27" width="16.5703125" style="227" bestFit="1" customWidth="1"/>
    <col min="28" max="28" width="11.5703125" style="233" customWidth="1"/>
    <col min="29" max="29" width="9.7109375" style="155" customWidth="1"/>
    <col min="30" max="30" width="10" style="153" customWidth="1"/>
  </cols>
  <sheetData>
    <row r="1" spans="1:30" x14ac:dyDescent="0.2">
      <c r="A1" s="69" t="s">
        <v>124</v>
      </c>
      <c r="B1" s="69" t="s">
        <v>121</v>
      </c>
      <c r="C1" s="69" t="s">
        <v>122</v>
      </c>
      <c r="D1" s="69" t="s">
        <v>123</v>
      </c>
      <c r="E1" s="69" t="s">
        <v>16</v>
      </c>
      <c r="F1" s="69" t="s">
        <v>125</v>
      </c>
      <c r="G1" s="69" t="s">
        <v>126</v>
      </c>
      <c r="H1" s="131" t="s">
        <v>142</v>
      </c>
      <c r="I1" s="131" t="s">
        <v>127</v>
      </c>
      <c r="J1" s="131" t="s">
        <v>128</v>
      </c>
      <c r="K1" s="131" t="s">
        <v>129</v>
      </c>
      <c r="L1" s="131" t="s">
        <v>130</v>
      </c>
      <c r="M1" s="131" t="s">
        <v>131</v>
      </c>
      <c r="N1" s="131" t="s">
        <v>132</v>
      </c>
      <c r="O1" s="131" t="s">
        <v>133</v>
      </c>
      <c r="P1" s="131" t="s">
        <v>134</v>
      </c>
      <c r="Q1" s="131" t="s">
        <v>135</v>
      </c>
      <c r="R1" s="131" t="s">
        <v>138</v>
      </c>
      <c r="S1" s="131" t="s">
        <v>139</v>
      </c>
      <c r="T1" s="131" t="s">
        <v>149</v>
      </c>
      <c r="U1" s="131" t="s">
        <v>150</v>
      </c>
      <c r="V1" s="69" t="s">
        <v>108</v>
      </c>
      <c r="W1" s="227" t="s">
        <v>143</v>
      </c>
      <c r="X1" s="227" t="s">
        <v>144</v>
      </c>
      <c r="Y1" s="227" t="s">
        <v>147</v>
      </c>
      <c r="Z1" s="227" t="s">
        <v>148</v>
      </c>
      <c r="AA1" s="227" t="s">
        <v>137</v>
      </c>
      <c r="AB1" s="227" t="s">
        <v>44</v>
      </c>
      <c r="AC1" s="131" t="s">
        <v>136</v>
      </c>
      <c r="AD1"/>
    </row>
    <row r="2" spans="1:30" x14ac:dyDescent="0.2">
      <c r="A2" s="117">
        <v>2</v>
      </c>
      <c r="B2" s="97" t="str">
        <f>IF(ISNUMBER(Таблица3353[[#This Row],[№8]]), "Поперечник", "Продол")</f>
        <v>Продол</v>
      </c>
      <c r="C2" s="11" t="str">
        <f>CONCATENATE(I2,J2,K2,L2,Таблица3353[[#This Row],[№12]],N2,,O2,P2,Q2,R2,S2,T2,U2)</f>
        <v>А`А (0 - 1 )</v>
      </c>
      <c r="D2" s="11" t="str">
        <f t="shared" ref="D2:D82" si="0">V2</f>
        <v>С4</v>
      </c>
      <c r="E2" s="11" t="str">
        <f t="shared" ref="E2:E80" si="1">IF(V2="Т3",(CONCATENATE(AB2," ",AC2)),(CONCATENATE(AB2,"×",AC2)))</f>
        <v>5555×14</v>
      </c>
      <c r="F2" s="95" t="str">
        <f>F4</f>
        <v>А`А</v>
      </c>
      <c r="G2" s="95" t="s">
        <v>141</v>
      </c>
      <c r="H2" s="134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" s="134" t="str">
        <f>Таблица3353[[#This Row],[№6]]</f>
        <v>А`А</v>
      </c>
      <c r="J2" s="134" t="str">
        <f>Таблица3353[[#This Row],[№7]]</f>
        <v xml:space="preserve"> </v>
      </c>
      <c r="K2" s="133" t="str">
        <f>IF(Таблица3353[[#This Row],[условие]]="Да", "- ", "(")</f>
        <v>(</v>
      </c>
      <c r="L2" s="95">
        <v>0</v>
      </c>
      <c r="M2" s="114" t="str">
        <f>IF(Таблица3353[[#This Row],[условие]]="Да", "", " - ")</f>
        <v xml:space="preserve"> - </v>
      </c>
      <c r="N2" s="95">
        <f>Таблица3353[[#This Row],[№11]]+1</f>
        <v>1</v>
      </c>
      <c r="O2" s="115" t="str">
        <f>IF(Таблица3353[[#This Row],[условие]]="Да", "", " )")</f>
        <v xml:space="preserve"> )</v>
      </c>
      <c r="P2" s="95"/>
      <c r="Q2" s="95"/>
      <c r="R2" s="116" t="str">
        <f>IF(Таблица3353[[#This Row],[Тип СШ]]="Т3", " росп", "")</f>
        <v/>
      </c>
      <c r="S2" s="116" t="str">
        <f>IF(AND(Таблица3353[[#This Row],[Тип]]="Поперечник", Таблица3353[[#This Row],[условие]]="Да", Таблица3353[[#This Row],[№17]]=" росп"), "1,2,3",
"")</f>
        <v/>
      </c>
      <c r="T2" s="116" t="str">
        <f>IF(AND(Таблица3353[[#This Row],[Тип]]="Продол", Таблица3353[[#This Row],[условие]]="Да", Таблица3353[[#This Row],[№17]]=" росп"), "1,2",
"")</f>
        <v/>
      </c>
      <c r="U2" s="116"/>
      <c r="V2" s="93" t="s">
        <v>109</v>
      </c>
      <c r="W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5555</v>
      </c>
      <c r="Y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" s="228">
        <f>VALUE(CONCATENATE(Таблица3353[[#This Row],[ДлинаС18]],Таблица3353[[#This Row],[ДлинаС4]],Таблица3353[[#This Row],[ДлинаТ8]],Таблица3353[[#This Row],[ДлинаТ3]]))</f>
        <v>5555</v>
      </c>
      <c r="AC2" s="152">
        <f>IF(Таблица3353[[#This Row],[Тип СШ]]="Т3",
(IF(Таблица3353[[#This Row],[Толщина]]&gt;16,"Δ8","Δ6")),Таблица3353[[#This Row],[Толщина]])</f>
        <v>14</v>
      </c>
      <c r="AD2"/>
    </row>
    <row r="3" spans="1:30" x14ac:dyDescent="0.2">
      <c r="A3" s="117">
        <f>A2+1</f>
        <v>3</v>
      </c>
      <c r="B3" s="97" t="str">
        <f>IF(ISNUMBER(Таблица3353[[#This Row],[№8]]), "Поперечник", "Продол")</f>
        <v>Продол</v>
      </c>
      <c r="C3" s="11" t="str">
        <f>CONCATENATE(I3,J3,K3,L3,Таблица3353[[#This Row],[№12]],N3,,O3,P3,Q3,R3,S3,T3,U3)</f>
        <v>А`А - С1 росп1,2</v>
      </c>
      <c r="D3" s="11" t="str">
        <f>V3</f>
        <v>Т3</v>
      </c>
      <c r="E3" s="11" t="str">
        <f>IF(V3="Т3",(CONCATENATE(AB3," ",AC3)),(CONCATENATE(AB3,"×",AC3)))</f>
        <v>140 Δ6</v>
      </c>
      <c r="F3" s="129"/>
      <c r="G3" s="156" t="s">
        <v>141</v>
      </c>
      <c r="H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" s="132" t="str">
        <f t="shared" ref="I3:I68" si="2">I2</f>
        <v>А`А</v>
      </c>
      <c r="J3" s="132" t="str">
        <f>Таблица3353[[#This Row],[№7]]</f>
        <v xml:space="preserve"> </v>
      </c>
      <c r="K3" s="160" t="str">
        <f>IF(Таблица3353[[#This Row],[условие]]="Да", "- ", "(")</f>
        <v xml:space="preserve">- </v>
      </c>
      <c r="L3" s="101"/>
      <c r="M3" s="114" t="str">
        <f>IF(Таблица3353[[#This Row],[условие]]="Да", "", " - ")</f>
        <v/>
      </c>
      <c r="N3" s="101"/>
      <c r="O3" s="115" t="str">
        <f>IF(Таблица3353[[#This Row],[условие]]="Да", "", " )")</f>
        <v/>
      </c>
      <c r="P3" s="101" t="s">
        <v>99</v>
      </c>
      <c r="Q3" s="163">
        <v>1</v>
      </c>
      <c r="R3" s="116" t="str">
        <f>IF(Таблица3353[[#This Row],[Тип СШ]]="Т3", " росп", "")</f>
        <v xml:space="preserve"> росп</v>
      </c>
      <c r="S3" s="116" t="str">
        <f>IF(AND(Таблица3353[[#This Row],[Тип]]="Поперечник", Таблица3353[[#This Row],[условие]]="Да", Таблица3353[[#This Row],[№17]]=" росп"), "1,2,3",
"")</f>
        <v/>
      </c>
      <c r="T3" s="116" t="str">
        <f>IF(AND(Таблица3353[[#This Row],[Тип]]="Продол", Таблица3353[[#This Row],[условие]]="Да", Таблица3353[[#This Row],[№17]]=" росп"), "1,2",
"")</f>
        <v>1,2</v>
      </c>
      <c r="U3" s="116"/>
      <c r="V3" s="101" t="s">
        <v>88</v>
      </c>
      <c r="W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" s="164" t="str">
        <f>IF(Таблица3353[[#This Row],[Тип СШ]]="Т3",
(IF(Таблица3353[[#This Row],[Толщина]]&gt;16,"Δ8","Δ6")),Таблица3353[[#This Row],[Толщина]])</f>
        <v>Δ6</v>
      </c>
      <c r="AD3"/>
    </row>
    <row r="4" spans="1:30" x14ac:dyDescent="0.2">
      <c r="A4" s="117">
        <f t="shared" ref="A4:A67" si="3">A3+1</f>
        <v>4</v>
      </c>
      <c r="B4" s="97" t="str">
        <f>IF(ISNUMBER(Таблица3353[[#This Row],[№8]]), "Поперечник", "Продол")</f>
        <v>Продол</v>
      </c>
      <c r="C4" s="11" t="str">
        <f>CONCATENATE(I4,J4,K4,L4,Таблица3353[[#This Row],[№12]],N4,,O4,P4,Q4,R4,S4,T4,U4)</f>
        <v>А`А (1 - 2 )</v>
      </c>
      <c r="D4" s="11" t="str">
        <f t="shared" si="0"/>
        <v>С4</v>
      </c>
      <c r="E4" s="11" t="str">
        <f t="shared" si="1"/>
        <v>9805×14</v>
      </c>
      <c r="F4" s="128" t="s">
        <v>98</v>
      </c>
      <c r="G4" s="93" t="s">
        <v>141</v>
      </c>
      <c r="H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" s="132" t="str">
        <f t="shared" si="2"/>
        <v>А`А</v>
      </c>
      <c r="J4" s="132" t="str">
        <f>Таблица3353[[#This Row],[№7]]</f>
        <v xml:space="preserve"> </v>
      </c>
      <c r="K4" s="160" t="str">
        <f>IF(Таблица3353[[#This Row],[условие]]="Да", "- ", "(")</f>
        <v>(</v>
      </c>
      <c r="L4" s="93">
        <v>1</v>
      </c>
      <c r="M4" s="114" t="str">
        <f>IF(Таблица3353[[#This Row],[условие]]="Да", "", " - ")</f>
        <v xml:space="preserve"> - </v>
      </c>
      <c r="N4" s="93">
        <f>Таблица3353[[#This Row],[№11]]+1</f>
        <v>2</v>
      </c>
      <c r="O4" s="115" t="str">
        <f>IF(Таблица3353[[#This Row],[условие]]="Да", "", " )")</f>
        <v xml:space="preserve"> )</v>
      </c>
      <c r="P4" s="93"/>
      <c r="Q4" s="93"/>
      <c r="R4" s="116" t="str">
        <f>IF(Таблица3353[[#This Row],[Тип СШ]]="Т3", " росп", "")</f>
        <v/>
      </c>
      <c r="S4" s="116" t="str">
        <f>IF(AND(Таблица3353[[#This Row],[Тип]]="Поперечник", Таблица3353[[#This Row],[условие]]="Да", Таблица3353[[#This Row],[№17]]=" росп"), "1,2,3",
"")</f>
        <v/>
      </c>
      <c r="T4" s="116" t="str">
        <f>IF(AND(Таблица3353[[#This Row],[Тип]]="Продол", Таблица3353[[#This Row],[условие]]="Да", Таблица3353[[#This Row],[№17]]=" росп"), "1,2",
"")</f>
        <v/>
      </c>
      <c r="U4" s="116"/>
      <c r="V4" s="93" t="s">
        <v>109</v>
      </c>
      <c r="W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9805</v>
      </c>
      <c r="Y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" s="228">
        <f>VALUE(CONCATENATE(Таблица3353[[#This Row],[ДлинаС18]],Таблица3353[[#This Row],[ДлинаС4]],Таблица3353[[#This Row],[ДлинаТ8]],Таблица3353[[#This Row],[ДлинаТ3]]))</f>
        <v>9805</v>
      </c>
      <c r="AC4" s="152">
        <f>IF(Таблица3353[[#This Row],[Тип СШ]]="Т3",
(IF(Таблица3353[[#This Row],[Толщина]]&gt;16,"Δ8","Δ6")),Таблица3353[[#This Row],[Толщина]])</f>
        <v>14</v>
      </c>
      <c r="AD4"/>
    </row>
    <row r="5" spans="1:30" x14ac:dyDescent="0.2">
      <c r="A5" s="117">
        <f t="shared" si="3"/>
        <v>5</v>
      </c>
      <c r="B5" s="97" t="str">
        <f>IF(ISNUMBER(Таблица3353[[#This Row],[№8]]), "Поперечник", "Продол")</f>
        <v>Продол</v>
      </c>
      <c r="C5" s="11" t="str">
        <f>CONCATENATE(I5,J5,K5,L5,Таблица3353[[#This Row],[№12]],N5,,O5,P5,Q5,R5,S5,T5,U5)</f>
        <v>А`А - С2 росп1,2</v>
      </c>
      <c r="D5" s="11" t="str">
        <f t="shared" si="0"/>
        <v>Т3</v>
      </c>
      <c r="E5" s="11" t="str">
        <f t="shared" si="1"/>
        <v>140 Δ6</v>
      </c>
      <c r="F5" s="129"/>
      <c r="G5" s="156" t="s">
        <v>141</v>
      </c>
      <c r="H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" s="132" t="str">
        <f t="shared" si="2"/>
        <v>А`А</v>
      </c>
      <c r="J5" s="132" t="str">
        <f>Таблица3353[[#This Row],[№7]]</f>
        <v xml:space="preserve"> </v>
      </c>
      <c r="K5" s="160" t="str">
        <f>IF(Таблица3353[[#This Row],[условие]]="Да", "- ", "(")</f>
        <v xml:space="preserve">- </v>
      </c>
      <c r="L5" s="101"/>
      <c r="M5" s="114" t="str">
        <f>IF(Таблица3353[[#This Row],[условие]]="Да", "", " - ")</f>
        <v/>
      </c>
      <c r="N5" s="101"/>
      <c r="O5" s="115" t="str">
        <f>IF(Таблица3353[[#This Row],[условие]]="Да", "", " )")</f>
        <v/>
      </c>
      <c r="P5" s="101" t="s">
        <v>99</v>
      </c>
      <c r="Q5" s="101">
        <v>2</v>
      </c>
      <c r="R5" s="116" t="str">
        <f>IF(Таблица3353[[#This Row],[Тип СШ]]="Т3", " росп", "")</f>
        <v xml:space="preserve"> росп</v>
      </c>
      <c r="S5" s="116" t="str">
        <f>IF(AND(Таблица3353[[#This Row],[Тип]]="Поперечник", Таблица3353[[#This Row],[условие]]="Да", Таблица3353[[#This Row],[№17]]=" росп"), "1,2,3",
"")</f>
        <v/>
      </c>
      <c r="T5" s="116" t="str">
        <f>IF(AND(Таблица3353[[#This Row],[Тип]]="Продол", Таблица3353[[#This Row],[условие]]="Да", Таблица3353[[#This Row],[№17]]=" росп"), "1,2",
"")</f>
        <v>1,2</v>
      </c>
      <c r="U5" s="116"/>
      <c r="V5" s="101" t="s">
        <v>88</v>
      </c>
      <c r="W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" s="152" t="str">
        <f>IF(Таблица3353[[#This Row],[Тип СШ]]="Т3",
(IF(Таблица3353[[#This Row],[Толщина]]&gt;16,"Δ8","Δ6")),Таблица3353[[#This Row],[Толщина]])</f>
        <v>Δ6</v>
      </c>
      <c r="AD5"/>
    </row>
    <row r="6" spans="1:30" x14ac:dyDescent="0.2">
      <c r="A6" s="117">
        <f t="shared" si="3"/>
        <v>6</v>
      </c>
      <c r="B6" s="97" t="str">
        <f>IF(ISNUMBER(Таблица3353[[#This Row],[№8]]), "Поперечник", "Продол")</f>
        <v>Продол</v>
      </c>
      <c r="C6" s="11" t="str">
        <f>CONCATENATE(I6,J6,K6,L6,Таблица3353[[#This Row],[№12]],N6,,O6,P6,Q6,R6,S6,T6,U6)</f>
        <v>А`А - С3 росп1,2</v>
      </c>
      <c r="D6" s="11" t="str">
        <f t="shared" si="0"/>
        <v>Т3</v>
      </c>
      <c r="E6" s="11" t="str">
        <f t="shared" si="1"/>
        <v>140 Δ6</v>
      </c>
      <c r="F6" s="129"/>
      <c r="G6" s="156" t="s">
        <v>141</v>
      </c>
      <c r="H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" s="132" t="str">
        <f t="shared" si="2"/>
        <v>А`А</v>
      </c>
      <c r="J6" s="132" t="str">
        <f>Таблица3353[[#This Row],[№7]]</f>
        <v xml:space="preserve"> </v>
      </c>
      <c r="K6" s="160" t="str">
        <f>IF(Таблица3353[[#This Row],[условие]]="Да", "- ", "(")</f>
        <v xml:space="preserve">- </v>
      </c>
      <c r="L6" s="101"/>
      <c r="M6" s="114" t="str">
        <f>IF(Таблица3353[[#This Row],[условие]]="Да", "", " - ")</f>
        <v/>
      </c>
      <c r="N6" s="101"/>
      <c r="O6" s="115" t="str">
        <f>IF(Таблица3353[[#This Row],[условие]]="Да", "", " )")</f>
        <v/>
      </c>
      <c r="P6" s="101" t="s">
        <v>99</v>
      </c>
      <c r="Q6" s="101">
        <f>Q5+1</f>
        <v>3</v>
      </c>
      <c r="R6" s="116" t="str">
        <f>IF(Таблица3353[[#This Row],[Тип СШ]]="Т3", " росп", "")</f>
        <v xml:space="preserve"> росп</v>
      </c>
      <c r="S6" s="116" t="str">
        <f>IF(AND(Таблица3353[[#This Row],[Тип]]="Поперечник", Таблица3353[[#This Row],[условие]]="Да", Таблица3353[[#This Row],[№17]]=" росп"), "1,2,3",
"")</f>
        <v/>
      </c>
      <c r="T6" s="116" t="str">
        <f>IF(AND(Таблица3353[[#This Row],[Тип]]="Продол", Таблица3353[[#This Row],[условие]]="Да", Таблица3353[[#This Row],[№17]]=" росп"), "1,2",
"")</f>
        <v>1,2</v>
      </c>
      <c r="U6" s="116"/>
      <c r="V6" s="101" t="s">
        <v>88</v>
      </c>
      <c r="W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" s="152" t="str">
        <f>IF(Таблица3353[[#This Row],[Тип СШ]]="Т3",
(IF(Таблица3353[[#This Row],[Толщина]]&gt;16,"Δ8","Δ6")),Таблица3353[[#This Row],[Толщина]])</f>
        <v>Δ6</v>
      </c>
      <c r="AD6"/>
    </row>
    <row r="7" spans="1:30" x14ac:dyDescent="0.2">
      <c r="A7" s="117">
        <f t="shared" si="3"/>
        <v>7</v>
      </c>
      <c r="B7" s="97" t="str">
        <f>IF(ISNUMBER(Таблица3353[[#This Row],[№8]]), "Поперечник", "Продол")</f>
        <v>Продол</v>
      </c>
      <c r="C7" s="11" t="str">
        <f>CONCATENATE(I7,J7,K7,L7,Таблица3353[[#This Row],[№12]],N7,,O7,P7,Q7,R7,S7,T7,U7)</f>
        <v>А`А - С4 росп1,2</v>
      </c>
      <c r="D7" s="11" t="str">
        <f t="shared" si="0"/>
        <v>Т3</v>
      </c>
      <c r="E7" s="11" t="str">
        <f t="shared" si="1"/>
        <v>140 Δ6</v>
      </c>
      <c r="F7" s="129"/>
      <c r="G7" s="156" t="s">
        <v>141</v>
      </c>
      <c r="H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" s="132" t="str">
        <f t="shared" si="2"/>
        <v>А`А</v>
      </c>
      <c r="J7" s="132" t="str">
        <f>Таблица3353[[#This Row],[№7]]</f>
        <v xml:space="preserve"> </v>
      </c>
      <c r="K7" s="160" t="str">
        <f>IF(Таблица3353[[#This Row],[условие]]="Да", "- ", "(")</f>
        <v xml:space="preserve">- </v>
      </c>
      <c r="L7" s="101"/>
      <c r="M7" s="114" t="str">
        <f>IF(Таблица3353[[#This Row],[условие]]="Да", "", " - ")</f>
        <v/>
      </c>
      <c r="N7" s="101"/>
      <c r="O7" s="115" t="str">
        <f>IF(Таблица3353[[#This Row],[условие]]="Да", "", " )")</f>
        <v/>
      </c>
      <c r="P7" s="101" t="s">
        <v>99</v>
      </c>
      <c r="Q7" s="101">
        <f t="shared" ref="Q7" si="4">Q6+1</f>
        <v>4</v>
      </c>
      <c r="R7" s="116" t="str">
        <f>IF(Таблица3353[[#This Row],[Тип СШ]]="Т3", " росп", "")</f>
        <v xml:space="preserve"> росп</v>
      </c>
      <c r="S7" s="116" t="str">
        <f>IF(AND(Таблица3353[[#This Row],[Тип]]="Поперечник", Таблица3353[[#This Row],[условие]]="Да", Таблица3353[[#This Row],[№17]]=" росп"), "1,2,3",
"")</f>
        <v/>
      </c>
      <c r="T7" s="116" t="str">
        <f>IF(AND(Таблица3353[[#This Row],[Тип]]="Продол", Таблица3353[[#This Row],[условие]]="Да", Таблица3353[[#This Row],[№17]]=" росп"), "1,2",
"")</f>
        <v>1,2</v>
      </c>
      <c r="U7" s="116"/>
      <c r="V7" s="101" t="s">
        <v>88</v>
      </c>
      <c r="W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" s="152" t="str">
        <f>IF(Таблица3353[[#This Row],[Тип СШ]]="Т3",
(IF(Таблица3353[[#This Row],[Толщина]]&gt;16,"Δ8","Δ6")),Таблица3353[[#This Row],[Толщина]])</f>
        <v>Δ6</v>
      </c>
      <c r="AD7"/>
    </row>
    <row r="8" spans="1:30" x14ac:dyDescent="0.2">
      <c r="A8" s="117">
        <f t="shared" si="3"/>
        <v>8</v>
      </c>
      <c r="B8" s="97" t="str">
        <f>IF(ISNUMBER(Таблица3353[[#This Row],[№8]]), "Поперечник", "Продол")</f>
        <v>Продол</v>
      </c>
      <c r="C8" s="11" t="str">
        <f>CONCATENATE(I8,J8,K8,L8,Таблица3353[[#This Row],[№12]],N8,,O8,P8,Q8,R8,S8,T8,U8)</f>
        <v>А`А (2 - 3 )</v>
      </c>
      <c r="D8" s="11" t="str">
        <f t="shared" si="0"/>
        <v>С4</v>
      </c>
      <c r="E8" s="11" t="str">
        <f t="shared" si="1"/>
        <v>10650×14</v>
      </c>
      <c r="F8" s="129"/>
      <c r="G8" s="156" t="s">
        <v>141</v>
      </c>
      <c r="H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8" s="132" t="str">
        <f t="shared" si="2"/>
        <v>А`А</v>
      </c>
      <c r="J8" s="132" t="str">
        <f>Таблица3353[[#This Row],[№7]]</f>
        <v xml:space="preserve"> </v>
      </c>
      <c r="K8" s="160" t="str">
        <f>IF(Таблица3353[[#This Row],[условие]]="Да", "- ", "(")</f>
        <v>(</v>
      </c>
      <c r="L8" s="101">
        <v>2</v>
      </c>
      <c r="M8" s="114" t="str">
        <f>IF(Таблица3353[[#This Row],[условие]]="Да", "", " - ")</f>
        <v xml:space="preserve"> - </v>
      </c>
      <c r="N8" s="101">
        <f>Таблица3353[[#This Row],[№11]]+1</f>
        <v>3</v>
      </c>
      <c r="O8" s="115" t="str">
        <f>IF(Таблица3353[[#This Row],[условие]]="Да", "", " )")</f>
        <v xml:space="preserve"> )</v>
      </c>
      <c r="P8" s="101"/>
      <c r="Q8" s="101"/>
      <c r="R8" s="116" t="str">
        <f>IF(Таблица3353[[#This Row],[Тип СШ]]="Т3", " росп", "")</f>
        <v/>
      </c>
      <c r="S8" s="116" t="str">
        <f>IF(AND(Таблица3353[[#This Row],[Тип]]="Поперечник", Таблица3353[[#This Row],[условие]]="Да", Таблица3353[[#This Row],[№17]]=" росп"), "1,2,3",
"")</f>
        <v/>
      </c>
      <c r="T8" s="116" t="str">
        <f>IF(AND(Таблица3353[[#This Row],[Тип]]="Продол", Таблица3353[[#This Row],[условие]]="Да", Таблица3353[[#This Row],[№17]]=" росп"), "1,2",
"")</f>
        <v/>
      </c>
      <c r="U8" s="116"/>
      <c r="V8" s="93" t="s">
        <v>109</v>
      </c>
      <c r="W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8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8" s="152">
        <f>IF(Таблица3353[[#This Row],[Тип СШ]]="Т3",
(IF(Таблица3353[[#This Row],[Толщина]]&gt;16,"Δ8","Δ6")),Таблица3353[[#This Row],[Толщина]])</f>
        <v>14</v>
      </c>
      <c r="AD8"/>
    </row>
    <row r="9" spans="1:30" x14ac:dyDescent="0.2">
      <c r="A9" s="117">
        <f t="shared" si="3"/>
        <v>9</v>
      </c>
      <c r="B9" s="97" t="str">
        <f>IF(ISNUMBER(Таблица3353[[#This Row],[№8]]), "Поперечник", "Продол")</f>
        <v>Продол</v>
      </c>
      <c r="C9" s="11" t="str">
        <f>CONCATENATE(I9,J9,K9,L9,Таблица3353[[#This Row],[№12]],N9,,O9,P9,Q9,R9,S9,T9,U9)</f>
        <v>А`А - С5 росп1,2</v>
      </c>
      <c r="D9" s="11" t="str">
        <f>V9</f>
        <v>Т3</v>
      </c>
      <c r="E9" s="11" t="str">
        <f>IF(V9="Т3",(CONCATENATE(AB9," ",AC9)),(CONCATENATE(AB9,"×",AC9)))</f>
        <v>140 Δ6</v>
      </c>
      <c r="F9" s="129"/>
      <c r="G9" s="156" t="s">
        <v>141</v>
      </c>
      <c r="H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" s="132" t="str">
        <f t="shared" si="2"/>
        <v>А`А</v>
      </c>
      <c r="J9" s="132" t="str">
        <f>Таблица3353[[#This Row],[№7]]</f>
        <v xml:space="preserve"> </v>
      </c>
      <c r="K9" s="160" t="str">
        <f>IF(Таблица3353[[#This Row],[условие]]="Да", "- ", "(")</f>
        <v xml:space="preserve">- </v>
      </c>
      <c r="L9" s="101"/>
      <c r="M9" s="161" t="str">
        <f>IF(Таблица3353[[#This Row],[условие]]="Да", "", " - ")</f>
        <v/>
      </c>
      <c r="N9" s="162"/>
      <c r="O9" s="115" t="str">
        <f>IF(Таблица3353[[#This Row],[условие]]="Да", "", " )")</f>
        <v/>
      </c>
      <c r="P9" s="101" t="s">
        <v>99</v>
      </c>
      <c r="Q9" s="163">
        <v>5</v>
      </c>
      <c r="R9" s="116" t="str">
        <f>IF(Таблица3353[[#This Row],[Тип СШ]]="Т3", " росп", "")</f>
        <v xml:space="preserve"> росп</v>
      </c>
      <c r="S9" s="116" t="str">
        <f>IF(AND(Таблица3353[[#This Row],[Тип]]="Поперечник", Таблица3353[[#This Row],[условие]]="Да", Таблица3353[[#This Row],[№17]]=" росп"), "1,2,3",
"")</f>
        <v/>
      </c>
      <c r="T9" s="116" t="str">
        <f>IF(AND(Таблица3353[[#This Row],[Тип]]="Продол", Таблица3353[[#This Row],[условие]]="Да", Таблица3353[[#This Row],[№17]]=" росп"), "1,2",
"")</f>
        <v>1,2</v>
      </c>
      <c r="U9" s="116"/>
      <c r="V9" s="101" t="s">
        <v>88</v>
      </c>
      <c r="W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9" s="164" t="str">
        <f>IF(Таблица3353[[#This Row],[Тип СШ]]="Т3",
(IF(Таблица3353[[#This Row],[Толщина]]&gt;16,"Δ8","Δ6")),Таблица3353[[#This Row],[Толщина]])</f>
        <v>Δ6</v>
      </c>
      <c r="AD9"/>
    </row>
    <row r="10" spans="1:30" x14ac:dyDescent="0.2">
      <c r="A10" s="117">
        <f t="shared" si="3"/>
        <v>10</v>
      </c>
      <c r="B10" s="97" t="str">
        <f>IF(ISNUMBER(Таблица3353[[#This Row],[№8]]), "Поперечник", "Продол")</f>
        <v>Продол</v>
      </c>
      <c r="C10" s="11" t="str">
        <f>CONCATENATE(I10,J10,K10,L10,Таблица3353[[#This Row],[№12]],N10,,O10,P10,Q10,R10,S10,T10,U10)</f>
        <v>А`А - С6 росп1,2</v>
      </c>
      <c r="D10" s="11" t="str">
        <f t="shared" si="0"/>
        <v>Т3</v>
      </c>
      <c r="E10" s="11" t="str">
        <f t="shared" si="1"/>
        <v>140 Δ6</v>
      </c>
      <c r="F10" s="129"/>
      <c r="G10" s="156" t="s">
        <v>141</v>
      </c>
      <c r="H1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" s="132" t="str">
        <f t="shared" si="2"/>
        <v>А`А</v>
      </c>
      <c r="J10" s="132" t="str">
        <f>Таблица3353[[#This Row],[№7]]</f>
        <v xml:space="preserve"> </v>
      </c>
      <c r="K10" s="160" t="str">
        <f>IF(Таблица3353[[#This Row],[условие]]="Да", "- ", "(")</f>
        <v xml:space="preserve">- </v>
      </c>
      <c r="L10" s="101"/>
      <c r="M10" s="114" t="str">
        <f>IF(Таблица3353[[#This Row],[условие]]="Да", "", " - ")</f>
        <v/>
      </c>
      <c r="N10" s="101"/>
      <c r="O10" s="115" t="str">
        <f>IF(Таблица3353[[#This Row],[условие]]="Да", "", " )")</f>
        <v/>
      </c>
      <c r="P10" s="101" t="s">
        <v>99</v>
      </c>
      <c r="Q10" s="101">
        <v>6</v>
      </c>
      <c r="R10" s="116" t="str">
        <f>IF(Таблица3353[[#This Row],[Тип СШ]]="Т3", " росп", "")</f>
        <v xml:space="preserve"> росп</v>
      </c>
      <c r="S10" s="116" t="str">
        <f>IF(AND(Таблица3353[[#This Row],[Тип]]="Поперечник", Таблица3353[[#This Row],[условие]]="Да", Таблица3353[[#This Row],[№17]]=" росп"), "1,2,3",
"")</f>
        <v/>
      </c>
      <c r="T10" s="116" t="str">
        <f>IF(AND(Таблица3353[[#This Row],[Тип]]="Продол", Таблица3353[[#This Row],[условие]]="Да", Таблица3353[[#This Row],[№17]]=" росп"), "1,2",
"")</f>
        <v>1,2</v>
      </c>
      <c r="U10" s="116"/>
      <c r="V10" s="101" t="s">
        <v>88</v>
      </c>
      <c r="W1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0" s="152" t="str">
        <f>IF(Таблица3353[[#This Row],[Тип СШ]]="Т3",
(IF(Таблица3353[[#This Row],[Толщина]]&gt;16,"Δ8","Δ6")),Таблица3353[[#This Row],[Толщина]])</f>
        <v>Δ6</v>
      </c>
      <c r="AD10"/>
    </row>
    <row r="11" spans="1:30" x14ac:dyDescent="0.2">
      <c r="A11" s="117">
        <f t="shared" si="3"/>
        <v>11</v>
      </c>
      <c r="B11" s="97" t="str">
        <f>IF(ISNUMBER(Таблица3353[[#This Row],[№8]]), "Поперечник", "Продол")</f>
        <v>Продол</v>
      </c>
      <c r="C11" s="11" t="str">
        <f>CONCATENATE(I11,J11,K11,L11,Таблица3353[[#This Row],[№12]],N11,,O11,P11,Q11,R11,S11,T11,U11)</f>
        <v>А`А - С7 росп1,2</v>
      </c>
      <c r="D11" s="11" t="str">
        <f t="shared" si="0"/>
        <v>Т3</v>
      </c>
      <c r="E11" s="11" t="str">
        <f t="shared" si="1"/>
        <v>140 Δ6</v>
      </c>
      <c r="F11" s="129"/>
      <c r="G11" s="156" t="s">
        <v>141</v>
      </c>
      <c r="H1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" s="132" t="str">
        <f t="shared" si="2"/>
        <v>А`А</v>
      </c>
      <c r="J11" s="132" t="str">
        <f>Таблица3353[[#This Row],[№7]]</f>
        <v xml:space="preserve"> </v>
      </c>
      <c r="K11" s="160" t="str">
        <f>IF(Таблица3353[[#This Row],[условие]]="Да", "- ", "(")</f>
        <v xml:space="preserve">- </v>
      </c>
      <c r="L11" s="101"/>
      <c r="M11" s="114" t="str">
        <f>IF(Таблица3353[[#This Row],[условие]]="Да", "", " - ")</f>
        <v/>
      </c>
      <c r="N11" s="101"/>
      <c r="O11" s="115" t="str">
        <f>IF(Таблица3353[[#This Row],[условие]]="Да", "", " )")</f>
        <v/>
      </c>
      <c r="P11" s="101" t="s">
        <v>99</v>
      </c>
      <c r="Q11" s="101">
        <f>Q10+1</f>
        <v>7</v>
      </c>
      <c r="R11" s="116" t="str">
        <f>IF(Таблица3353[[#This Row],[Тип СШ]]="Т3", " росп", "")</f>
        <v xml:space="preserve"> росп</v>
      </c>
      <c r="S11" s="116" t="str">
        <f>IF(AND(Таблица3353[[#This Row],[Тип]]="Поперечник", Таблица3353[[#This Row],[условие]]="Да", Таблица3353[[#This Row],[№17]]=" росп"), "1,2,3",
"")</f>
        <v/>
      </c>
      <c r="T11" s="116" t="str">
        <f>IF(AND(Таблица3353[[#This Row],[Тип]]="Продол", Таблица3353[[#This Row],[условие]]="Да", Таблица3353[[#This Row],[№17]]=" росп"), "1,2",
"")</f>
        <v>1,2</v>
      </c>
      <c r="U11" s="116"/>
      <c r="V11" s="101" t="s">
        <v>88</v>
      </c>
      <c r="W1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1" s="152" t="str">
        <f>IF(Таблица3353[[#This Row],[Тип СШ]]="Т3",
(IF(Таблица3353[[#This Row],[Толщина]]&gt;16,"Δ8","Δ6")),Таблица3353[[#This Row],[Толщина]])</f>
        <v>Δ6</v>
      </c>
      <c r="AD11"/>
    </row>
    <row r="12" spans="1:30" x14ac:dyDescent="0.2">
      <c r="A12" s="117">
        <f t="shared" si="3"/>
        <v>12</v>
      </c>
      <c r="B12" s="97" t="str">
        <f>IF(ISNUMBER(Таблица3353[[#This Row],[№8]]), "Поперечник", "Продол")</f>
        <v>Продол</v>
      </c>
      <c r="C12" s="11" t="str">
        <f>CONCATENATE(I12,J12,K12,L12,Таблица3353[[#This Row],[№12]],N12,,O12,P12,Q12,R12,S12,T12,U12)</f>
        <v>А`А - С8 росп1,2</v>
      </c>
      <c r="D12" s="11" t="str">
        <f t="shared" si="0"/>
        <v>Т3</v>
      </c>
      <c r="E12" s="11" t="str">
        <f t="shared" si="1"/>
        <v>140 Δ6</v>
      </c>
      <c r="F12" s="129"/>
      <c r="G12" s="156" t="s">
        <v>141</v>
      </c>
      <c r="H1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" s="132" t="str">
        <f t="shared" si="2"/>
        <v>А`А</v>
      </c>
      <c r="J12" s="132" t="str">
        <f>Таблица3353[[#This Row],[№7]]</f>
        <v xml:space="preserve"> </v>
      </c>
      <c r="K12" s="160" t="str">
        <f>IF(Таблица3353[[#This Row],[условие]]="Да", "- ", "(")</f>
        <v xml:space="preserve">- </v>
      </c>
      <c r="L12" s="101"/>
      <c r="M12" s="114" t="str">
        <f>IF(Таблица3353[[#This Row],[условие]]="Да", "", " - ")</f>
        <v/>
      </c>
      <c r="N12" s="101"/>
      <c r="O12" s="115" t="str">
        <f>IF(Таблица3353[[#This Row],[условие]]="Да", "", " )")</f>
        <v/>
      </c>
      <c r="P12" s="101" t="s">
        <v>99</v>
      </c>
      <c r="Q12" s="101">
        <f>Q11+1</f>
        <v>8</v>
      </c>
      <c r="R12" s="116" t="str">
        <f>IF(Таблица3353[[#This Row],[Тип СШ]]="Т3", " росп", "")</f>
        <v xml:space="preserve"> росп</v>
      </c>
      <c r="S12" s="116" t="str">
        <f>IF(AND(Таблица3353[[#This Row],[Тип]]="Поперечник", Таблица3353[[#This Row],[условие]]="Да", Таблица3353[[#This Row],[№17]]=" росп"), "1,2,3",
"")</f>
        <v/>
      </c>
      <c r="T12" s="116" t="str">
        <f>IF(AND(Таблица3353[[#This Row],[Тип]]="Продол", Таблица3353[[#This Row],[условие]]="Да", Таблица3353[[#This Row],[№17]]=" росп"), "1,2",
"")</f>
        <v>1,2</v>
      </c>
      <c r="U12" s="116"/>
      <c r="V12" s="101" t="s">
        <v>88</v>
      </c>
      <c r="W1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2" s="152" t="str">
        <f>IF(Таблица3353[[#This Row],[Тип СШ]]="Т3",
(IF(Таблица3353[[#This Row],[Толщина]]&gt;16,"Δ8","Δ6")),Таблица3353[[#This Row],[Толщина]])</f>
        <v>Δ6</v>
      </c>
      <c r="AD12"/>
    </row>
    <row r="13" spans="1:30" x14ac:dyDescent="0.2">
      <c r="A13" s="117">
        <f t="shared" si="3"/>
        <v>13</v>
      </c>
      <c r="B13" s="97" t="str">
        <f>IF(ISNUMBER(Таблица3353[[#This Row],[№8]]), "Поперечник", "Продол")</f>
        <v>Продол</v>
      </c>
      <c r="C13" s="11" t="str">
        <f>CONCATENATE(I13,J13,K13,L13,Таблица3353[[#This Row],[№12]],N13,,O13,P13,Q13,R13,S13,T13,U13)</f>
        <v>А`А (3 - 4 )</v>
      </c>
      <c r="D13" s="11" t="str">
        <f t="shared" si="0"/>
        <v>С4</v>
      </c>
      <c r="E13" s="11" t="str">
        <f t="shared" si="1"/>
        <v>9860×14</v>
      </c>
      <c r="F13" s="129"/>
      <c r="G13" s="156" t="s">
        <v>141</v>
      </c>
      <c r="H1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3" s="132" t="str">
        <f t="shared" si="2"/>
        <v>А`А</v>
      </c>
      <c r="J13" s="132" t="str">
        <f>Таблица3353[[#This Row],[№7]]</f>
        <v xml:space="preserve"> </v>
      </c>
      <c r="K13" s="160" t="str">
        <f>IF(Таблица3353[[#This Row],[условие]]="Да", "- ", "(")</f>
        <v>(</v>
      </c>
      <c r="L13" s="101">
        <v>3</v>
      </c>
      <c r="M13" s="114" t="str">
        <f>IF(Таблица3353[[#This Row],[условие]]="Да", "", " - ")</f>
        <v xml:space="preserve"> - </v>
      </c>
      <c r="N13" s="101">
        <f>Таблица3353[[#This Row],[№11]]+1</f>
        <v>4</v>
      </c>
      <c r="O13" s="115" t="str">
        <f>IF(Таблица3353[[#This Row],[условие]]="Да", "", " )")</f>
        <v xml:space="preserve"> )</v>
      </c>
      <c r="P13" s="101"/>
      <c r="Q13" s="101"/>
      <c r="R13" s="116" t="str">
        <f>IF(Таблица3353[[#This Row],[Тип СШ]]="Т3", " росп", "")</f>
        <v/>
      </c>
      <c r="S13" s="116" t="str">
        <f>IF(AND(Таблица3353[[#This Row],[Тип]]="Поперечник", Таблица3353[[#This Row],[условие]]="Да", Таблица3353[[#This Row],[№17]]=" росп"), "1,2,3",
"")</f>
        <v/>
      </c>
      <c r="T13" s="116" t="str">
        <f>IF(AND(Таблица3353[[#This Row],[Тип]]="Продол", Таблица3353[[#This Row],[условие]]="Да", Таблица3353[[#This Row],[№17]]=" росп"), "1,2",
"")</f>
        <v/>
      </c>
      <c r="U13" s="116"/>
      <c r="V13" s="93" t="s">
        <v>109</v>
      </c>
      <c r="W1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9860</v>
      </c>
      <c r="Y1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3" s="228">
        <f>VALUE(CONCATENATE(Таблица3353[[#This Row],[ДлинаС18]],Таблица3353[[#This Row],[ДлинаС4]],Таблица3353[[#This Row],[ДлинаТ8]],Таблица3353[[#This Row],[ДлинаТ3]]))</f>
        <v>9860</v>
      </c>
      <c r="AC13" s="152">
        <f>IF(Таблица3353[[#This Row],[Тип СШ]]="Т3",
(IF(Таблица3353[[#This Row],[Толщина]]&gt;16,"Δ8","Δ6")),Таблица3353[[#This Row],[Толщина]])</f>
        <v>14</v>
      </c>
      <c r="AD13"/>
    </row>
    <row r="14" spans="1:30" x14ac:dyDescent="0.2">
      <c r="A14" s="117">
        <f t="shared" si="3"/>
        <v>14</v>
      </c>
      <c r="B14" s="97" t="str">
        <f>IF(ISNUMBER(Таблица3353[[#This Row],[№8]]), "Поперечник", "Продол")</f>
        <v>Продол</v>
      </c>
      <c r="C14" s="11" t="str">
        <f>CONCATENATE(I14,J14,K14,L14,Таблица3353[[#This Row],[№12]],N14,,O14,P14,Q14,R14,S14,T14,U14)</f>
        <v>А`А - С9 росп1,2</v>
      </c>
      <c r="D14" s="11" t="str">
        <f>V14</f>
        <v>Т3</v>
      </c>
      <c r="E14" s="11" t="str">
        <f>IF(V14="Т3",(CONCATENATE(AB14," ",AC14)),(CONCATENATE(AB14,"×",AC14)))</f>
        <v>140 Δ6</v>
      </c>
      <c r="F14" s="129"/>
      <c r="G14" s="156" t="s">
        <v>141</v>
      </c>
      <c r="H1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" s="132" t="str">
        <f t="shared" si="2"/>
        <v>А`А</v>
      </c>
      <c r="J14" s="132" t="str">
        <f>Таблица3353[[#This Row],[№7]]</f>
        <v xml:space="preserve"> </v>
      </c>
      <c r="K14" s="160" t="str">
        <f>IF(Таблица3353[[#This Row],[условие]]="Да", "- ", "(")</f>
        <v xml:space="preserve">- </v>
      </c>
      <c r="L14" s="101"/>
      <c r="M14" s="161" t="str">
        <f>IF(Таблица3353[[#This Row],[условие]]="Да", "", " - ")</f>
        <v/>
      </c>
      <c r="N14" s="162"/>
      <c r="O14" s="115" t="str">
        <f>IF(Таблица3353[[#This Row],[условие]]="Да", "", " )")</f>
        <v/>
      </c>
      <c r="P14" s="101" t="s">
        <v>99</v>
      </c>
      <c r="Q14" s="163">
        <v>9</v>
      </c>
      <c r="R14" s="116" t="str">
        <f>IF(Таблица3353[[#This Row],[Тип СШ]]="Т3", " росп", "")</f>
        <v xml:space="preserve"> росп</v>
      </c>
      <c r="S14" s="116" t="str">
        <f>IF(AND(Таблица3353[[#This Row],[Тип]]="Поперечник", Таблица3353[[#This Row],[условие]]="Да", Таблица3353[[#This Row],[№17]]=" росп"), "1,2,3",
"")</f>
        <v/>
      </c>
      <c r="T14" s="116" t="str">
        <f>IF(AND(Таблица3353[[#This Row],[Тип]]="Продол", Таблица3353[[#This Row],[условие]]="Да", Таблица3353[[#This Row],[№17]]=" росп"), "1,2",
"")</f>
        <v>1,2</v>
      </c>
      <c r="U14" s="116"/>
      <c r="V14" s="101" t="s">
        <v>88</v>
      </c>
      <c r="W1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4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4" s="164" t="str">
        <f>IF(Таблица3353[[#This Row],[Тип СШ]]="Т3",
(IF(Таблица3353[[#This Row],[Толщина]]&gt;16,"Δ8","Δ6")),Таблица3353[[#This Row],[Толщина]])</f>
        <v>Δ6</v>
      </c>
      <c r="AD14"/>
    </row>
    <row r="15" spans="1:30" x14ac:dyDescent="0.2">
      <c r="A15" s="117">
        <f t="shared" si="3"/>
        <v>15</v>
      </c>
      <c r="B15" s="97" t="str">
        <f>IF(ISNUMBER(Таблица3353[[#This Row],[№8]]), "Поперечник", "Продол")</f>
        <v>Продол</v>
      </c>
      <c r="C15" s="11" t="str">
        <f>CONCATENATE(I15,J15,K15,L15,Таблица3353[[#This Row],[№12]],N15,,O15,P15,Q15,R15,S15,T15,U15)</f>
        <v>А`А - С10 росп1,2</v>
      </c>
      <c r="D15" s="11" t="str">
        <f t="shared" si="0"/>
        <v>Т3</v>
      </c>
      <c r="E15" s="11" t="str">
        <f t="shared" si="1"/>
        <v>140 Δ6</v>
      </c>
      <c r="F15" s="129"/>
      <c r="G15" s="156" t="s">
        <v>141</v>
      </c>
      <c r="H1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" s="132" t="str">
        <f t="shared" si="2"/>
        <v>А`А</v>
      </c>
      <c r="J15" s="132" t="str">
        <f>Таблица3353[[#This Row],[№7]]</f>
        <v xml:space="preserve"> </v>
      </c>
      <c r="K15" s="160" t="str">
        <f>IF(Таблица3353[[#This Row],[условие]]="Да", "- ", "(")</f>
        <v xml:space="preserve">- </v>
      </c>
      <c r="L15" s="101"/>
      <c r="M15" s="114" t="str">
        <f>IF(Таблица3353[[#This Row],[условие]]="Да", "", " - ")</f>
        <v/>
      </c>
      <c r="N15" s="101"/>
      <c r="O15" s="115" t="str">
        <f>IF(Таблица3353[[#This Row],[условие]]="Да", "", " )")</f>
        <v/>
      </c>
      <c r="P15" s="101" t="s">
        <v>99</v>
      </c>
      <c r="Q15" s="101">
        <v>10</v>
      </c>
      <c r="R15" s="116" t="str">
        <f>IF(Таблица3353[[#This Row],[Тип СШ]]="Т3", " росп", "")</f>
        <v xml:space="preserve"> росп</v>
      </c>
      <c r="S15" s="116" t="str">
        <f>IF(AND(Таблица3353[[#This Row],[Тип]]="Поперечник", Таблица3353[[#This Row],[условие]]="Да", Таблица3353[[#This Row],[№17]]=" росп"), "1,2,3",
"")</f>
        <v/>
      </c>
      <c r="T15" s="116" t="str">
        <f>IF(AND(Таблица3353[[#This Row],[Тип]]="Продол", Таблица3353[[#This Row],[условие]]="Да", Таблица3353[[#This Row],[№17]]=" росп"), "1,2",
"")</f>
        <v>1,2</v>
      </c>
      <c r="U15" s="116"/>
      <c r="V15" s="101" t="s">
        <v>88</v>
      </c>
      <c r="W1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5" s="152" t="str">
        <f>IF(Таблица3353[[#This Row],[Тип СШ]]="Т3",
(IF(Таблица3353[[#This Row],[Толщина]]&gt;16,"Δ8","Δ6")),Таблица3353[[#This Row],[Толщина]])</f>
        <v>Δ6</v>
      </c>
      <c r="AD15"/>
    </row>
    <row r="16" spans="1:30" x14ac:dyDescent="0.2">
      <c r="A16" s="117">
        <f t="shared" si="3"/>
        <v>16</v>
      </c>
      <c r="B16" s="97" t="str">
        <f>IF(ISNUMBER(Таблица3353[[#This Row],[№8]]), "Поперечник", "Продол")</f>
        <v>Продол</v>
      </c>
      <c r="C16" s="11" t="str">
        <f>CONCATENATE(I16,J16,K16,L16,Таблица3353[[#This Row],[№12]],N16,,O16,P16,Q16,R16,S16,T16,U16)</f>
        <v>А`А - С11 росп1,2</v>
      </c>
      <c r="D16" s="11" t="str">
        <f t="shared" si="0"/>
        <v>Т3</v>
      </c>
      <c r="E16" s="11" t="str">
        <f t="shared" si="1"/>
        <v>140 Δ6</v>
      </c>
      <c r="F16" s="129"/>
      <c r="G16" s="156" t="s">
        <v>141</v>
      </c>
      <c r="H1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" s="132" t="str">
        <f t="shared" si="2"/>
        <v>А`А</v>
      </c>
      <c r="J16" s="132" t="str">
        <f>Таблица3353[[#This Row],[№7]]</f>
        <v xml:space="preserve"> </v>
      </c>
      <c r="K16" s="160" t="str">
        <f>IF(Таблица3353[[#This Row],[условие]]="Да", "- ", "(")</f>
        <v xml:space="preserve">- </v>
      </c>
      <c r="L16" s="101"/>
      <c r="M16" s="114" t="str">
        <f>IF(Таблица3353[[#This Row],[условие]]="Да", "", " - ")</f>
        <v/>
      </c>
      <c r="N16" s="101"/>
      <c r="O16" s="115" t="str">
        <f>IF(Таблица3353[[#This Row],[условие]]="Да", "", " )")</f>
        <v/>
      </c>
      <c r="P16" s="101" t="s">
        <v>99</v>
      </c>
      <c r="Q16" s="101">
        <f>Q15+1</f>
        <v>11</v>
      </c>
      <c r="R16" s="116" t="str">
        <f>IF(Таблица3353[[#This Row],[Тип СШ]]="Т3", " росп", "")</f>
        <v xml:space="preserve"> росп</v>
      </c>
      <c r="S16" s="116" t="str">
        <f>IF(AND(Таблица3353[[#This Row],[Тип]]="Поперечник", Таблица3353[[#This Row],[условие]]="Да", Таблица3353[[#This Row],[№17]]=" росп"), "1,2,3",
"")</f>
        <v/>
      </c>
      <c r="T16" s="116" t="str">
        <f>IF(AND(Таблица3353[[#This Row],[Тип]]="Продол", Таблица3353[[#This Row],[условие]]="Да", Таблица3353[[#This Row],[№17]]=" росп"), "1,2",
"")</f>
        <v>1,2</v>
      </c>
      <c r="U16" s="116"/>
      <c r="V16" s="101" t="s">
        <v>88</v>
      </c>
      <c r="W1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6" s="152" t="str">
        <f>IF(Таблица3353[[#This Row],[Тип СШ]]="Т3",
(IF(Таблица3353[[#This Row],[Толщина]]&gt;16,"Δ8","Δ6")),Таблица3353[[#This Row],[Толщина]])</f>
        <v>Δ6</v>
      </c>
      <c r="AD16"/>
    </row>
    <row r="17" spans="1:30" x14ac:dyDescent="0.2">
      <c r="A17" s="117">
        <f t="shared" si="3"/>
        <v>17</v>
      </c>
      <c r="B17" s="97" t="str">
        <f>IF(ISNUMBER(Таблица3353[[#This Row],[№8]]), "Поперечник", "Продол")</f>
        <v>Продол</v>
      </c>
      <c r="C17" s="11" t="str">
        <f>CONCATENATE(I17,J17,K17,L17,Таблица3353[[#This Row],[№12]],N17,,O17,P17,Q17,R17,S17,T17,U17)</f>
        <v>А`А (4 - 5 )</v>
      </c>
      <c r="D17" s="11" t="str">
        <f t="shared" si="0"/>
        <v>С4</v>
      </c>
      <c r="E17" s="11" t="str">
        <f t="shared" si="1"/>
        <v>10650×14</v>
      </c>
      <c r="F17" s="129"/>
      <c r="G17" s="156" t="s">
        <v>141</v>
      </c>
      <c r="H1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7" s="132" t="str">
        <f t="shared" si="2"/>
        <v>А`А</v>
      </c>
      <c r="J17" s="132" t="str">
        <f>Таблица3353[[#This Row],[№7]]</f>
        <v xml:space="preserve"> </v>
      </c>
      <c r="K17" s="160" t="str">
        <f>IF(Таблица3353[[#This Row],[условие]]="Да", "- ", "(")</f>
        <v>(</v>
      </c>
      <c r="L17" s="101">
        <v>4</v>
      </c>
      <c r="M17" s="114" t="str">
        <f>IF(Таблица3353[[#This Row],[условие]]="Да", "", " - ")</f>
        <v xml:space="preserve"> - </v>
      </c>
      <c r="N17" s="101">
        <f>Таблица3353[[#This Row],[№11]]+1</f>
        <v>5</v>
      </c>
      <c r="O17" s="115" t="str">
        <f>IF(Таблица3353[[#This Row],[условие]]="Да", "", " )")</f>
        <v xml:space="preserve"> )</v>
      </c>
      <c r="P17" s="101"/>
      <c r="Q17" s="101"/>
      <c r="R17" s="116" t="str">
        <f>IF(Таблица3353[[#This Row],[Тип СШ]]="Т3", " росп", "")</f>
        <v/>
      </c>
      <c r="S17" s="116" t="str">
        <f>IF(AND(Таблица3353[[#This Row],[Тип]]="Поперечник", Таблица3353[[#This Row],[условие]]="Да", Таблица3353[[#This Row],[№17]]=" росп"), "1,2,3",
"")</f>
        <v/>
      </c>
      <c r="T17" s="116" t="str">
        <f>IF(AND(Таблица3353[[#This Row],[Тип]]="Продол", Таблица3353[[#This Row],[условие]]="Да", Таблица3353[[#This Row],[№17]]=" росп"), "1,2",
"")</f>
        <v/>
      </c>
      <c r="U17" s="116"/>
      <c r="V17" s="93" t="s">
        <v>109</v>
      </c>
      <c r="W1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1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7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17" s="152">
        <f>IF(Таблица3353[[#This Row],[Тип СШ]]="Т3",
(IF(Таблица3353[[#This Row],[Толщина]]&gt;16,"Δ8","Δ6")),Таблица3353[[#This Row],[Толщина]])</f>
        <v>14</v>
      </c>
      <c r="AD17"/>
    </row>
    <row r="18" spans="1:30" x14ac:dyDescent="0.2">
      <c r="A18" s="117">
        <f t="shared" si="3"/>
        <v>18</v>
      </c>
      <c r="B18" s="97" t="str">
        <f>IF(ISNUMBER(Таблица3353[[#This Row],[№8]]), "Поперечник", "Продол")</f>
        <v>Продол</v>
      </c>
      <c r="C18" s="11" t="str">
        <f>CONCATENATE(I18,J18,K18,L18,Таблица3353[[#This Row],[№12]],N18,,O18,P18,Q18,R18,S18,T18,U18)</f>
        <v>А`А - С12 росп1,2</v>
      </c>
      <c r="D18" s="11" t="str">
        <f t="shared" si="0"/>
        <v>Т3</v>
      </c>
      <c r="E18" s="11" t="str">
        <f t="shared" si="1"/>
        <v>140 Δ6</v>
      </c>
      <c r="F18" s="129"/>
      <c r="G18" s="156" t="s">
        <v>141</v>
      </c>
      <c r="H1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" s="132" t="str">
        <f t="shared" si="2"/>
        <v>А`А</v>
      </c>
      <c r="J18" s="132" t="str">
        <f>Таблица3353[[#This Row],[№7]]</f>
        <v xml:space="preserve"> </v>
      </c>
      <c r="K18" s="160" t="str">
        <f>IF(Таблица3353[[#This Row],[условие]]="Да", "- ", "(")</f>
        <v xml:space="preserve">- </v>
      </c>
      <c r="L18" s="101"/>
      <c r="M18" s="114" t="str">
        <f>IF(Таблица3353[[#This Row],[условие]]="Да", "", " - ")</f>
        <v/>
      </c>
      <c r="N18" s="101"/>
      <c r="O18" s="115" t="str">
        <f>IF(Таблица3353[[#This Row],[условие]]="Да", "", " )")</f>
        <v/>
      </c>
      <c r="P18" s="101" t="s">
        <v>99</v>
      </c>
      <c r="Q18" s="101">
        <v>12</v>
      </c>
      <c r="R18" s="116" t="str">
        <f>IF(Таблица3353[[#This Row],[Тип СШ]]="Т3", " росп", "")</f>
        <v xml:space="preserve"> росп</v>
      </c>
      <c r="S18" s="116" t="str">
        <f>IF(AND(Таблица3353[[#This Row],[Тип]]="Поперечник", Таблица3353[[#This Row],[условие]]="Да", Таблица3353[[#This Row],[№17]]=" росп"), "1,2,3",
"")</f>
        <v/>
      </c>
      <c r="T18" s="116" t="str">
        <f>IF(AND(Таблица3353[[#This Row],[Тип]]="Продол", Таблица3353[[#This Row],[условие]]="Да", Таблица3353[[#This Row],[№17]]=" росп"), "1,2",
"")</f>
        <v>1,2</v>
      </c>
      <c r="U18" s="116"/>
      <c r="V18" s="101" t="s">
        <v>88</v>
      </c>
      <c r="W1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8" s="152" t="str">
        <f>IF(Таблица3353[[#This Row],[Тип СШ]]="Т3",
(IF(Таблица3353[[#This Row],[Толщина]]&gt;16,"Δ8","Δ6")),Таблица3353[[#This Row],[Толщина]])</f>
        <v>Δ6</v>
      </c>
      <c r="AD18"/>
    </row>
    <row r="19" spans="1:30" x14ac:dyDescent="0.2">
      <c r="A19" s="117">
        <f t="shared" si="3"/>
        <v>19</v>
      </c>
      <c r="B19" s="97" t="str">
        <f>IF(ISNUMBER(Таблица3353[[#This Row],[№8]]), "Поперечник", "Продол")</f>
        <v>Продол</v>
      </c>
      <c r="C19" s="11" t="str">
        <f>CONCATENATE(I19,J19,K19,L19,Таблица3353[[#This Row],[№12]],N19,,O19,P19,Q19,R19,S19,T19,U19)</f>
        <v>А`А - С13 росп1,2</v>
      </c>
      <c r="D19" s="11" t="str">
        <f>V19</f>
        <v>Т3</v>
      </c>
      <c r="E19" s="11" t="str">
        <f>IF(V19="Т3",(CONCATENATE(AB19," ",AC19)),(CONCATENATE(AB19,"×",AC19)))</f>
        <v>140 Δ6</v>
      </c>
      <c r="F19" s="129"/>
      <c r="G19" s="156" t="s">
        <v>141</v>
      </c>
      <c r="H1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" s="132" t="str">
        <f t="shared" si="2"/>
        <v>А`А</v>
      </c>
      <c r="J19" s="132" t="str">
        <f>Таблица3353[[#This Row],[№7]]</f>
        <v xml:space="preserve"> </v>
      </c>
      <c r="K19" s="160" t="str">
        <f>IF(Таблица3353[[#This Row],[условие]]="Да", "- ", "(")</f>
        <v xml:space="preserve">- </v>
      </c>
      <c r="L19" s="101"/>
      <c r="M19" s="161" t="str">
        <f>IF(Таблица3353[[#This Row],[условие]]="Да", "", " - ")</f>
        <v/>
      </c>
      <c r="N19" s="162"/>
      <c r="O19" s="115" t="str">
        <f>IF(Таблица3353[[#This Row],[условие]]="Да", "", " )")</f>
        <v/>
      </c>
      <c r="P19" s="101" t="s">
        <v>99</v>
      </c>
      <c r="Q19" s="163">
        <v>13</v>
      </c>
      <c r="R19" s="116" t="str">
        <f>IF(Таблица3353[[#This Row],[Тип СШ]]="Т3", " росп", "")</f>
        <v xml:space="preserve"> росп</v>
      </c>
      <c r="S19" s="116" t="str">
        <f>IF(AND(Таблица3353[[#This Row],[Тип]]="Поперечник", Таблица3353[[#This Row],[условие]]="Да", Таблица3353[[#This Row],[№17]]=" росп"), "1,2,3",
"")</f>
        <v/>
      </c>
      <c r="T19" s="116" t="str">
        <f>IF(AND(Таблица3353[[#This Row],[Тип]]="Продол", Таблица3353[[#This Row],[условие]]="Да", Таблица3353[[#This Row],[№17]]=" росп"), "1,2",
"")</f>
        <v>1,2</v>
      </c>
      <c r="U19" s="116"/>
      <c r="V19" s="101" t="s">
        <v>88</v>
      </c>
      <c r="W1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9" s="164" t="str">
        <f>IF(Таблица3353[[#This Row],[Тип СШ]]="Т3",
(IF(Таблица3353[[#This Row],[Толщина]]&gt;16,"Δ8","Δ6")),Таблица3353[[#This Row],[Толщина]])</f>
        <v>Δ6</v>
      </c>
      <c r="AD19"/>
    </row>
    <row r="20" spans="1:30" x14ac:dyDescent="0.2">
      <c r="A20" s="117">
        <f t="shared" si="3"/>
        <v>20</v>
      </c>
      <c r="B20" s="97" t="str">
        <f>IF(ISNUMBER(Таблица3353[[#This Row],[№8]]), "Поперечник", "Продол")</f>
        <v>Продол</v>
      </c>
      <c r="C20" s="11" t="str">
        <f>CONCATENATE(I20,J20,K20,L20,Таблица3353[[#This Row],[№12]],N20,,O20,P20,Q20,R20,S20,T20,U20)</f>
        <v>А`А - С14 росп1,2</v>
      </c>
      <c r="D20" s="11" t="str">
        <f t="shared" si="0"/>
        <v>Т3</v>
      </c>
      <c r="E20" s="11" t="str">
        <f t="shared" si="1"/>
        <v>140 Δ6</v>
      </c>
      <c r="F20" s="129"/>
      <c r="G20" s="156" t="s">
        <v>141</v>
      </c>
      <c r="H2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" s="132" t="str">
        <f t="shared" si="2"/>
        <v>А`А</v>
      </c>
      <c r="J20" s="132" t="str">
        <f>Таблица3353[[#This Row],[№7]]</f>
        <v xml:space="preserve"> </v>
      </c>
      <c r="K20" s="160" t="str">
        <f>IF(Таблица3353[[#This Row],[условие]]="Да", "- ", "(")</f>
        <v xml:space="preserve">- </v>
      </c>
      <c r="L20" s="101"/>
      <c r="M20" s="114" t="str">
        <f>IF(Таблица3353[[#This Row],[условие]]="Да", "", " - ")</f>
        <v/>
      </c>
      <c r="N20" s="101"/>
      <c r="O20" s="115" t="str">
        <f>IF(Таблица3353[[#This Row],[условие]]="Да", "", " )")</f>
        <v/>
      </c>
      <c r="P20" s="101" t="s">
        <v>99</v>
      </c>
      <c r="Q20" s="101">
        <v>14</v>
      </c>
      <c r="R20" s="116" t="str">
        <f>IF(Таблица3353[[#This Row],[Тип СШ]]="Т3", " росп", "")</f>
        <v xml:space="preserve"> росп</v>
      </c>
      <c r="S20" s="116" t="str">
        <f>IF(AND(Таблица3353[[#This Row],[Тип]]="Поперечник", Таблица3353[[#This Row],[условие]]="Да", Таблица3353[[#This Row],[№17]]=" росп"), "1,2,3",
"")</f>
        <v/>
      </c>
      <c r="T20" s="116" t="str">
        <f>IF(AND(Таблица3353[[#This Row],[Тип]]="Продол", Таблица3353[[#This Row],[условие]]="Да", Таблица3353[[#This Row],[№17]]=" росп"), "1,2",
"")</f>
        <v>1,2</v>
      </c>
      <c r="U20" s="116"/>
      <c r="V20" s="101" t="s">
        <v>88</v>
      </c>
      <c r="W2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0" s="152" t="str">
        <f>IF(Таблица3353[[#This Row],[Тип СШ]]="Т3",
(IF(Таблица3353[[#This Row],[Толщина]]&gt;16,"Δ8","Δ6")),Таблица3353[[#This Row],[Толщина]])</f>
        <v>Δ6</v>
      </c>
      <c r="AD20"/>
    </row>
    <row r="21" spans="1:30" x14ac:dyDescent="0.2">
      <c r="A21" s="117">
        <f t="shared" si="3"/>
        <v>21</v>
      </c>
      <c r="B21" s="97" t="str">
        <f>IF(ISNUMBER(Таблица3353[[#This Row],[№8]]), "Поперечник", "Продол")</f>
        <v>Продол</v>
      </c>
      <c r="C21" s="11" t="str">
        <f>CONCATENATE(I21,J21,K21,L21,Таблица3353[[#This Row],[№12]],N21,,O21,P21,Q21,R21,S21,T21,U21)</f>
        <v>А`А - С15 росп1,2</v>
      </c>
      <c r="D21" s="11" t="str">
        <f t="shared" si="0"/>
        <v>Т3</v>
      </c>
      <c r="E21" s="11" t="str">
        <f t="shared" si="1"/>
        <v>140 Δ6</v>
      </c>
      <c r="F21" s="129"/>
      <c r="G21" s="156" t="s">
        <v>141</v>
      </c>
      <c r="H2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" s="132" t="str">
        <f t="shared" si="2"/>
        <v>А`А</v>
      </c>
      <c r="J21" s="132" t="str">
        <f>Таблица3353[[#This Row],[№7]]</f>
        <v xml:space="preserve"> </v>
      </c>
      <c r="K21" s="160" t="str">
        <f>IF(Таблица3353[[#This Row],[условие]]="Да", "- ", "(")</f>
        <v xml:space="preserve">- </v>
      </c>
      <c r="L21" s="101"/>
      <c r="M21" s="114" t="str">
        <f>IF(Таблица3353[[#This Row],[условие]]="Да", "", " - ")</f>
        <v/>
      </c>
      <c r="N21" s="101"/>
      <c r="O21" s="115" t="str">
        <f>IF(Таблица3353[[#This Row],[условие]]="Да", "", " )")</f>
        <v/>
      </c>
      <c r="P21" s="101" t="s">
        <v>99</v>
      </c>
      <c r="Q21" s="101">
        <f t="shared" ref="Q21:Q79" si="5">Q20+1</f>
        <v>15</v>
      </c>
      <c r="R21" s="116" t="str">
        <f>IF(Таблица3353[[#This Row],[Тип СШ]]="Т3", " росп", "")</f>
        <v xml:space="preserve"> росп</v>
      </c>
      <c r="S21" s="116" t="str">
        <f>IF(AND(Таблица3353[[#This Row],[Тип]]="Поперечник", Таблица3353[[#This Row],[условие]]="Да", Таблица3353[[#This Row],[№17]]=" росп"), "1,2,3",
"")</f>
        <v/>
      </c>
      <c r="T21" s="116" t="str">
        <f>IF(AND(Таблица3353[[#This Row],[Тип]]="Продол", Таблица3353[[#This Row],[условие]]="Да", Таблица3353[[#This Row],[№17]]=" росп"), "1,2",
"")</f>
        <v>1,2</v>
      </c>
      <c r="U21" s="116"/>
      <c r="V21" s="101" t="s">
        <v>88</v>
      </c>
      <c r="W2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1" s="152" t="str">
        <f>IF(Таблица3353[[#This Row],[Тип СШ]]="Т3",
(IF(Таблица3353[[#This Row],[Толщина]]&gt;16,"Δ8","Δ6")),Таблица3353[[#This Row],[Толщина]])</f>
        <v>Δ6</v>
      </c>
      <c r="AD21"/>
    </row>
    <row r="22" spans="1:30" x14ac:dyDescent="0.2">
      <c r="A22" s="117">
        <f t="shared" si="3"/>
        <v>22</v>
      </c>
      <c r="B22" s="97" t="str">
        <f>IF(ISNUMBER(Таблица3353[[#This Row],[№8]]), "Поперечник", "Продол")</f>
        <v>Продол</v>
      </c>
      <c r="C22" s="11" t="str">
        <f>CONCATENATE(I22,J22,K22,L22,Таблица3353[[#This Row],[№12]],N22,,O22,P22,Q22,R22,S22,T22,U22)</f>
        <v>А`А (5 - 6 )</v>
      </c>
      <c r="D22" s="11" t="str">
        <f t="shared" si="0"/>
        <v>С4</v>
      </c>
      <c r="E22" s="11" t="str">
        <f t="shared" si="1"/>
        <v>8790×14</v>
      </c>
      <c r="F22" s="129"/>
      <c r="G22" s="156" t="s">
        <v>141</v>
      </c>
      <c r="H2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2" s="132" t="str">
        <f t="shared" si="2"/>
        <v>А`А</v>
      </c>
      <c r="J22" s="132" t="str">
        <f>Таблица3353[[#This Row],[№7]]</f>
        <v xml:space="preserve"> </v>
      </c>
      <c r="K22" s="160" t="str">
        <f>IF(Таблица3353[[#This Row],[условие]]="Да", "- ", "(")</f>
        <v>(</v>
      </c>
      <c r="L22" s="101">
        <v>5</v>
      </c>
      <c r="M22" s="114" t="str">
        <f>IF(Таблица3353[[#This Row],[условие]]="Да", "", " - ")</f>
        <v xml:space="preserve"> - </v>
      </c>
      <c r="N22" s="101">
        <f>Таблица3353[[#This Row],[№11]]+1</f>
        <v>6</v>
      </c>
      <c r="O22" s="115" t="str">
        <f>IF(Таблица3353[[#This Row],[условие]]="Да", "", " )")</f>
        <v xml:space="preserve"> )</v>
      </c>
      <c r="P22" s="101"/>
      <c r="Q22" s="101"/>
      <c r="R22" s="116" t="str">
        <f>IF(Таблица3353[[#This Row],[Тип СШ]]="Т3", " росп", "")</f>
        <v/>
      </c>
      <c r="S22" s="116" t="str">
        <f>IF(AND(Таблица3353[[#This Row],[Тип]]="Поперечник", Таблица3353[[#This Row],[условие]]="Да", Таблица3353[[#This Row],[№17]]=" росп"), "1,2,3",
"")</f>
        <v/>
      </c>
      <c r="T22" s="116" t="str">
        <f>IF(AND(Таблица3353[[#This Row],[Тип]]="Продол", Таблица3353[[#This Row],[условие]]="Да", Таблица3353[[#This Row],[№17]]=" росп"), "1,2",
"")</f>
        <v/>
      </c>
      <c r="U22" s="116"/>
      <c r="V22" s="93" t="s">
        <v>109</v>
      </c>
      <c r="W2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8790</v>
      </c>
      <c r="Y2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2" s="228">
        <f>VALUE(CONCATENATE(Таблица3353[[#This Row],[ДлинаС18]],Таблица3353[[#This Row],[ДлинаС4]],Таблица3353[[#This Row],[ДлинаТ8]],Таблица3353[[#This Row],[ДлинаТ3]]))</f>
        <v>8790</v>
      </c>
      <c r="AC22" s="152">
        <f>IF(Таблица3353[[#This Row],[Тип СШ]]="Т3",
(IF(Таблица3353[[#This Row],[Толщина]]&gt;16,"Δ8","Δ6")),Таблица3353[[#This Row],[Толщина]])</f>
        <v>14</v>
      </c>
      <c r="AD22"/>
    </row>
    <row r="23" spans="1:30" x14ac:dyDescent="0.2">
      <c r="A23" s="117">
        <f t="shared" si="3"/>
        <v>23</v>
      </c>
      <c r="B23" s="97" t="str">
        <f>IF(ISNUMBER(Таблица3353[[#This Row],[№8]]), "Поперечник", "Продол")</f>
        <v>Продол</v>
      </c>
      <c r="C23" s="11" t="str">
        <f>CONCATENATE(I23,J23,K23,L23,Таблица3353[[#This Row],[№12]],N23,,O23,P23,Q23,R23,S23,T23,U23)</f>
        <v>А`А - С16 росп1,2</v>
      </c>
      <c r="D23" s="11" t="str">
        <f>V23</f>
        <v>Т3</v>
      </c>
      <c r="E23" s="11" t="str">
        <f>IF(V23="Т3",(CONCATENATE(AB23," ",AC23)),(CONCATENATE(AB23,"×",AC23)))</f>
        <v>140 Δ6</v>
      </c>
      <c r="F23" s="129"/>
      <c r="G23" s="156" t="s">
        <v>141</v>
      </c>
      <c r="H2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" s="132" t="str">
        <f t="shared" si="2"/>
        <v>А`А</v>
      </c>
      <c r="J23" s="132" t="str">
        <f>Таблица3353[[#This Row],[№7]]</f>
        <v xml:space="preserve"> </v>
      </c>
      <c r="K23" s="160" t="str">
        <f>IF(Таблица3353[[#This Row],[условие]]="Да", "- ", "(")</f>
        <v xml:space="preserve">- </v>
      </c>
      <c r="L23" s="101"/>
      <c r="M23" s="161" t="str">
        <f>IF(Таблица3353[[#This Row],[условие]]="Да", "", " - ")</f>
        <v/>
      </c>
      <c r="N23" s="162"/>
      <c r="O23" s="115" t="str">
        <f>IF(Таблица3353[[#This Row],[условие]]="Да", "", " )")</f>
        <v/>
      </c>
      <c r="P23" s="101" t="s">
        <v>99</v>
      </c>
      <c r="Q23" s="163">
        <v>16</v>
      </c>
      <c r="R23" s="116" t="str">
        <f>IF(Таблица3353[[#This Row],[Тип СШ]]="Т3", " росп", "")</f>
        <v xml:space="preserve"> росп</v>
      </c>
      <c r="S23" s="116" t="str">
        <f>IF(AND(Таблица3353[[#This Row],[Тип]]="Поперечник", Таблица3353[[#This Row],[условие]]="Да", Таблица3353[[#This Row],[№17]]=" росп"), "1,2,3",
"")</f>
        <v/>
      </c>
      <c r="T23" s="116" t="str">
        <f>IF(AND(Таблица3353[[#This Row],[Тип]]="Продол", Таблица3353[[#This Row],[условие]]="Да", Таблица3353[[#This Row],[№17]]=" росп"), "1,2",
"")</f>
        <v>1,2</v>
      </c>
      <c r="U23" s="116"/>
      <c r="V23" s="101" t="s">
        <v>88</v>
      </c>
      <c r="W2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3" s="164" t="str">
        <f>IF(Таблица3353[[#This Row],[Тип СШ]]="Т3",
(IF(Таблица3353[[#This Row],[Толщина]]&gt;16,"Δ8","Δ6")),Таблица3353[[#This Row],[Толщина]])</f>
        <v>Δ6</v>
      </c>
      <c r="AD23"/>
    </row>
    <row r="24" spans="1:30" x14ac:dyDescent="0.2">
      <c r="A24" s="117">
        <f t="shared" si="3"/>
        <v>24</v>
      </c>
      <c r="B24" s="97" t="str">
        <f>IF(ISNUMBER(Таблица3353[[#This Row],[№8]]), "Поперечник", "Продол")</f>
        <v>Продол</v>
      </c>
      <c r="C24" s="11" t="str">
        <f>CONCATENATE(I24,J24,K24,L24,Таблица3353[[#This Row],[№12]],N24,,O24,P24,Q24,R24,S24,T24,U24)</f>
        <v>А`А - С17 росп1,2</v>
      </c>
      <c r="D24" s="11" t="str">
        <f t="shared" si="0"/>
        <v>Т3</v>
      </c>
      <c r="E24" s="11" t="str">
        <f t="shared" si="1"/>
        <v>140 Δ6</v>
      </c>
      <c r="F24" s="129"/>
      <c r="G24" s="156" t="s">
        <v>141</v>
      </c>
      <c r="H2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" s="132" t="str">
        <f t="shared" si="2"/>
        <v>А`А</v>
      </c>
      <c r="J24" s="132" t="str">
        <f>Таблица3353[[#This Row],[№7]]</f>
        <v xml:space="preserve"> </v>
      </c>
      <c r="K24" s="160" t="str">
        <f>IF(Таблица3353[[#This Row],[условие]]="Да", "- ", "(")</f>
        <v xml:space="preserve">- </v>
      </c>
      <c r="L24" s="101"/>
      <c r="M24" s="114" t="str">
        <f>IF(Таблица3353[[#This Row],[условие]]="Да", "", " - ")</f>
        <v/>
      </c>
      <c r="N24" s="101"/>
      <c r="O24" s="115" t="str">
        <f>IF(Таблица3353[[#This Row],[условие]]="Да", "", " )")</f>
        <v/>
      </c>
      <c r="P24" s="101" t="s">
        <v>99</v>
      </c>
      <c r="Q24" s="101">
        <v>17</v>
      </c>
      <c r="R24" s="116" t="str">
        <f>IF(Таблица3353[[#This Row],[Тип СШ]]="Т3", " росп", "")</f>
        <v xml:space="preserve"> росп</v>
      </c>
      <c r="S24" s="116" t="str">
        <f>IF(AND(Таблица3353[[#This Row],[Тип]]="Поперечник", Таблица3353[[#This Row],[условие]]="Да", Таблица3353[[#This Row],[№17]]=" росп"), "1,2,3",
"")</f>
        <v/>
      </c>
      <c r="T24" s="116" t="str">
        <f>IF(AND(Таблица3353[[#This Row],[Тип]]="Продол", Таблица3353[[#This Row],[условие]]="Да", Таблица3353[[#This Row],[№17]]=" росп"), "1,2",
"")</f>
        <v>1,2</v>
      </c>
      <c r="U24" s="116"/>
      <c r="V24" s="101" t="s">
        <v>88</v>
      </c>
      <c r="W2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" s="152" t="str">
        <f>IF(Таблица3353[[#This Row],[Тип СШ]]="Т3",
(IF(Таблица3353[[#This Row],[Толщина]]&gt;16,"Δ8","Δ6")),Таблица3353[[#This Row],[Толщина]])</f>
        <v>Δ6</v>
      </c>
      <c r="AD24"/>
    </row>
    <row r="25" spans="1:30" x14ac:dyDescent="0.2">
      <c r="A25" s="117">
        <f t="shared" si="3"/>
        <v>25</v>
      </c>
      <c r="B25" s="97" t="str">
        <f>IF(ISNUMBER(Таблица3353[[#This Row],[№8]]), "Поперечник", "Продол")</f>
        <v>Продол</v>
      </c>
      <c r="C25" s="11" t="str">
        <f>CONCATENATE(I25,J25,K25,L25,Таблица3353[[#This Row],[№12]],N25,,O25,P25,Q25,R25,S25,T25,U25)</f>
        <v>А`А - С18 росп1,2</v>
      </c>
      <c r="D25" s="11" t="str">
        <f t="shared" si="0"/>
        <v>Т3</v>
      </c>
      <c r="E25" s="11" t="str">
        <f t="shared" si="1"/>
        <v>140 Δ6</v>
      </c>
      <c r="F25" s="129"/>
      <c r="G25" s="156" t="s">
        <v>141</v>
      </c>
      <c r="H2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" s="132" t="str">
        <f t="shared" si="2"/>
        <v>А`А</v>
      </c>
      <c r="J25" s="132" t="str">
        <f>Таблица3353[[#This Row],[№7]]</f>
        <v xml:space="preserve"> </v>
      </c>
      <c r="K25" s="160" t="str">
        <f>IF(Таблица3353[[#This Row],[условие]]="Да", "- ", "(")</f>
        <v xml:space="preserve">- </v>
      </c>
      <c r="L25" s="101"/>
      <c r="M25" s="114" t="str">
        <f>IF(Таблица3353[[#This Row],[условие]]="Да", "", " - ")</f>
        <v/>
      </c>
      <c r="N25" s="101"/>
      <c r="O25" s="115" t="str">
        <f>IF(Таблица3353[[#This Row],[условие]]="Да", "", " )")</f>
        <v/>
      </c>
      <c r="P25" s="101" t="s">
        <v>99</v>
      </c>
      <c r="Q25" s="101">
        <f t="shared" si="5"/>
        <v>18</v>
      </c>
      <c r="R25" s="116" t="str">
        <f>IF(Таблица3353[[#This Row],[Тип СШ]]="Т3", " росп", "")</f>
        <v xml:space="preserve"> росп</v>
      </c>
      <c r="S25" s="116" t="str">
        <f>IF(AND(Таблица3353[[#This Row],[Тип]]="Поперечник", Таблица3353[[#This Row],[условие]]="Да", Таблица3353[[#This Row],[№17]]=" росп"), "1,2,3",
"")</f>
        <v/>
      </c>
      <c r="T25" s="116" t="str">
        <f>IF(AND(Таблица3353[[#This Row],[Тип]]="Продол", Таблица3353[[#This Row],[условие]]="Да", Таблица3353[[#This Row],[№17]]=" росп"), "1,2",
"")</f>
        <v>1,2</v>
      </c>
      <c r="U25" s="116"/>
      <c r="V25" s="101" t="s">
        <v>88</v>
      </c>
      <c r="W2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5" s="152" t="str">
        <f>IF(Таблица3353[[#This Row],[Тип СШ]]="Т3",
(IF(Таблица3353[[#This Row],[Толщина]]&gt;16,"Δ8","Δ6")),Таблица3353[[#This Row],[Толщина]])</f>
        <v>Δ6</v>
      </c>
      <c r="AD25"/>
    </row>
    <row r="26" spans="1:30" x14ac:dyDescent="0.2">
      <c r="A26" s="117">
        <f t="shared" si="3"/>
        <v>26</v>
      </c>
      <c r="B26" s="97" t="str">
        <f>IF(ISNUMBER(Таблица3353[[#This Row],[№8]]), "Поперечник", "Продол")</f>
        <v>Продол</v>
      </c>
      <c r="C26" s="11" t="str">
        <f>CONCATENATE(I26,J26,K26,L26,Таблица3353[[#This Row],[№12]],N26,,O26,P26,Q26,R26,S26,T26,U26)</f>
        <v>А`А (6 - 7 )</v>
      </c>
      <c r="D26" s="11" t="str">
        <f t="shared" si="0"/>
        <v>С4</v>
      </c>
      <c r="E26" s="11" t="str">
        <f t="shared" si="1"/>
        <v>9740×14</v>
      </c>
      <c r="F26" s="129"/>
      <c r="G26" s="156" t="s">
        <v>141</v>
      </c>
      <c r="H2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6" s="132" t="str">
        <f t="shared" si="2"/>
        <v>А`А</v>
      </c>
      <c r="J26" s="132" t="str">
        <f>Таблица3353[[#This Row],[№7]]</f>
        <v xml:space="preserve"> </v>
      </c>
      <c r="K26" s="160" t="str">
        <f>IF(Таблица3353[[#This Row],[условие]]="Да", "- ", "(")</f>
        <v>(</v>
      </c>
      <c r="L26" s="101">
        <v>6</v>
      </c>
      <c r="M26" s="114" t="str">
        <f>IF(Таблица3353[[#This Row],[условие]]="Да", "", " - ")</f>
        <v xml:space="preserve"> - </v>
      </c>
      <c r="N26" s="101">
        <f>Таблица3353[[#This Row],[№11]]+1</f>
        <v>7</v>
      </c>
      <c r="O26" s="115" t="str">
        <f>IF(Таблица3353[[#This Row],[условие]]="Да", "", " )")</f>
        <v xml:space="preserve"> )</v>
      </c>
      <c r="P26" s="101"/>
      <c r="Q26" s="101"/>
      <c r="R26" s="116" t="str">
        <f>IF(Таблица3353[[#This Row],[Тип СШ]]="Т3", " росп", "")</f>
        <v/>
      </c>
      <c r="S26" s="116" t="str">
        <f>IF(AND(Таблица3353[[#This Row],[Тип]]="Поперечник", Таблица3353[[#This Row],[условие]]="Да", Таблица3353[[#This Row],[№17]]=" росп"), "1,2,3",
"")</f>
        <v/>
      </c>
      <c r="T26" s="116" t="str">
        <f>IF(AND(Таблица3353[[#This Row],[Тип]]="Продол", Таблица3353[[#This Row],[условие]]="Да", Таблица3353[[#This Row],[№17]]=" росп"), "1,2",
"")</f>
        <v/>
      </c>
      <c r="U26" s="116"/>
      <c r="V26" s="93" t="s">
        <v>109</v>
      </c>
      <c r="W2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2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6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26" s="152">
        <f>IF(Таблица3353[[#This Row],[Тип СШ]]="Т3",
(IF(Таблица3353[[#This Row],[Толщина]]&gt;16,"Δ8","Δ6")),Таблица3353[[#This Row],[Толщина]])</f>
        <v>14</v>
      </c>
      <c r="AD26"/>
    </row>
    <row r="27" spans="1:30" x14ac:dyDescent="0.2">
      <c r="A27" s="117">
        <f t="shared" si="3"/>
        <v>27</v>
      </c>
      <c r="B27" s="97" t="str">
        <f>IF(ISNUMBER(Таблица3353[[#This Row],[№8]]), "Поперечник", "Продол")</f>
        <v>Продол</v>
      </c>
      <c r="C27" s="11" t="str">
        <f>CONCATENATE(I27,J27,K27,L27,Таблица3353[[#This Row],[№12]],N27,,O27,P27,Q27,R27,S27,T27,U27)</f>
        <v>А`А - С19 росп1,2</v>
      </c>
      <c r="D27" s="11" t="str">
        <f t="shared" ref="D27:D29" si="6">V27</f>
        <v>Т3</v>
      </c>
      <c r="E27" s="11" t="str">
        <f t="shared" ref="E27:E29" si="7">IF(V27="Т3",(CONCATENATE(AB27," ",AC27)),(CONCATENATE(AB27,"×",AC27)))</f>
        <v>140 Δ6</v>
      </c>
      <c r="F27" s="129"/>
      <c r="G27" s="156" t="s">
        <v>141</v>
      </c>
      <c r="H2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" s="132" t="str">
        <f t="shared" si="2"/>
        <v>А`А</v>
      </c>
      <c r="J27" s="132" t="str">
        <f>Таблица3353[[#This Row],[№7]]</f>
        <v xml:space="preserve"> </v>
      </c>
      <c r="K27" s="160" t="str">
        <f>IF(Таблица3353[[#This Row],[условие]]="Да", "- ", "(")</f>
        <v xml:space="preserve">- </v>
      </c>
      <c r="L27" s="101"/>
      <c r="M27" s="161" t="str">
        <f>IF(Таблица3353[[#This Row],[условие]]="Да", "", " - ")</f>
        <v/>
      </c>
      <c r="N27" s="162"/>
      <c r="O27" s="115" t="str">
        <f>IF(Таблица3353[[#This Row],[условие]]="Да", "", " )")</f>
        <v/>
      </c>
      <c r="P27" s="101" t="s">
        <v>99</v>
      </c>
      <c r="Q27" s="163">
        <v>19</v>
      </c>
      <c r="R27" s="116" t="str">
        <f>IF(Таблица3353[[#This Row],[Тип СШ]]="Т3", " росп", "")</f>
        <v xml:space="preserve"> росп</v>
      </c>
      <c r="S27" s="116" t="str">
        <f>IF(AND(Таблица3353[[#This Row],[Тип]]="Поперечник", Таблица3353[[#This Row],[условие]]="Да", Таблица3353[[#This Row],[№17]]=" росп"), "1,2,3",
"")</f>
        <v/>
      </c>
      <c r="T27" s="116" t="str">
        <f>IF(AND(Таблица3353[[#This Row],[Тип]]="Продол", Таблица3353[[#This Row],[условие]]="Да", Таблица3353[[#This Row],[№17]]=" росп"), "1,2",
"")</f>
        <v>1,2</v>
      </c>
      <c r="U27" s="116"/>
      <c r="V27" s="101" t="s">
        <v>88</v>
      </c>
      <c r="W2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7" s="164" t="str">
        <f>IF(Таблица3353[[#This Row],[Тип СШ]]="Т3",
(IF(Таблица3353[[#This Row],[Толщина]]&gt;16,"Δ8","Δ6")),Таблица3353[[#This Row],[Толщина]])</f>
        <v>Δ6</v>
      </c>
      <c r="AD27"/>
    </row>
    <row r="28" spans="1:30" x14ac:dyDescent="0.2">
      <c r="A28" s="117">
        <f t="shared" si="3"/>
        <v>28</v>
      </c>
      <c r="B28" s="97" t="str">
        <f>IF(ISNUMBER(Таблица3353[[#This Row],[№8]]), "Поперечник", "Продол")</f>
        <v>Продол</v>
      </c>
      <c r="C28" s="11" t="str">
        <f>CONCATENATE(I28,J28,K28,L28,Таблица3353[[#This Row],[№12]],N28,,O28,P28,Q28,R28,S28,T28,U28)</f>
        <v>А`А - С20 росп1,2</v>
      </c>
      <c r="D28" s="11" t="str">
        <f t="shared" si="6"/>
        <v>Т3</v>
      </c>
      <c r="E28" s="11" t="str">
        <f t="shared" si="7"/>
        <v>140 Δ6</v>
      </c>
      <c r="F28" s="129"/>
      <c r="G28" s="156" t="s">
        <v>141</v>
      </c>
      <c r="H2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" s="132" t="str">
        <f t="shared" si="2"/>
        <v>А`А</v>
      </c>
      <c r="J28" s="132" t="str">
        <f>Таблица3353[[#This Row],[№7]]</f>
        <v xml:space="preserve"> </v>
      </c>
      <c r="K28" s="160" t="str">
        <f>IF(Таблица3353[[#This Row],[условие]]="Да", "- ", "(")</f>
        <v xml:space="preserve">- </v>
      </c>
      <c r="L28" s="101"/>
      <c r="M28" s="161" t="str">
        <f>IF(Таблица3353[[#This Row],[условие]]="Да", "", " - ")</f>
        <v/>
      </c>
      <c r="N28" s="162"/>
      <c r="O28" s="115" t="str">
        <f>IF(Таблица3353[[#This Row],[условие]]="Да", "", " )")</f>
        <v/>
      </c>
      <c r="P28" s="101" t="s">
        <v>99</v>
      </c>
      <c r="Q28" s="163">
        <v>20</v>
      </c>
      <c r="R28" s="116" t="str">
        <f>IF(Таблица3353[[#This Row],[Тип СШ]]="Т3", " росп", "")</f>
        <v xml:space="preserve"> росп</v>
      </c>
      <c r="S28" s="116" t="str">
        <f>IF(AND(Таблица3353[[#This Row],[Тип]]="Поперечник", Таблица3353[[#This Row],[условие]]="Да", Таблица3353[[#This Row],[№17]]=" росп"), "1,2,3",
"")</f>
        <v/>
      </c>
      <c r="T28" s="116" t="str">
        <f>IF(AND(Таблица3353[[#This Row],[Тип]]="Продол", Таблица3353[[#This Row],[условие]]="Да", Таблица3353[[#This Row],[№17]]=" росп"), "1,2",
"")</f>
        <v>1,2</v>
      </c>
      <c r="U28" s="116"/>
      <c r="V28" s="101" t="s">
        <v>88</v>
      </c>
      <c r="W2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8" s="164" t="str">
        <f>IF(Таблица3353[[#This Row],[Тип СШ]]="Т3",
(IF(Таблица3353[[#This Row],[Толщина]]&gt;16,"Δ8","Δ6")),Таблица3353[[#This Row],[Толщина]])</f>
        <v>Δ6</v>
      </c>
      <c r="AD28"/>
    </row>
    <row r="29" spans="1:30" x14ac:dyDescent="0.2">
      <c r="A29" s="117">
        <f t="shared" si="3"/>
        <v>29</v>
      </c>
      <c r="B29" s="97" t="str">
        <f>IF(ISNUMBER(Таблица3353[[#This Row],[№8]]), "Поперечник", "Продол")</f>
        <v>Продол</v>
      </c>
      <c r="C29" s="11" t="str">
        <f>CONCATENATE(I29,J29,K29,L29,Таблица3353[[#This Row],[№12]],N29,,O29,P29,Q29,R29,S29,T29,U29)</f>
        <v>А`А - С21 росп1,2</v>
      </c>
      <c r="D29" s="11" t="str">
        <f t="shared" si="6"/>
        <v>Т3</v>
      </c>
      <c r="E29" s="11" t="str">
        <f t="shared" si="7"/>
        <v>140 Δ6</v>
      </c>
      <c r="F29" s="129"/>
      <c r="G29" s="156" t="s">
        <v>141</v>
      </c>
      <c r="H2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" s="132" t="str">
        <f t="shared" si="2"/>
        <v>А`А</v>
      </c>
      <c r="J29" s="132" t="str">
        <f>Таблица3353[[#This Row],[№7]]</f>
        <v xml:space="preserve"> </v>
      </c>
      <c r="K29" s="160" t="str">
        <f>IF(Таблица3353[[#This Row],[условие]]="Да", "- ", "(")</f>
        <v xml:space="preserve">- </v>
      </c>
      <c r="L29" s="101"/>
      <c r="M29" s="161" t="str">
        <f>IF(Таблица3353[[#This Row],[условие]]="Да", "", " - ")</f>
        <v/>
      </c>
      <c r="N29" s="162"/>
      <c r="O29" s="115" t="str">
        <f>IF(Таблица3353[[#This Row],[условие]]="Да", "", " )")</f>
        <v/>
      </c>
      <c r="P29" s="101" t="s">
        <v>99</v>
      </c>
      <c r="Q29" s="163">
        <v>21</v>
      </c>
      <c r="R29" s="116" t="str">
        <f>IF(Таблица3353[[#This Row],[Тип СШ]]="Т3", " росп", "")</f>
        <v xml:space="preserve"> росп</v>
      </c>
      <c r="S29" s="116" t="str">
        <f>IF(AND(Таблица3353[[#This Row],[Тип]]="Поперечник", Таблица3353[[#This Row],[условие]]="Да", Таблица3353[[#This Row],[№17]]=" росп"), "1,2,3",
"")</f>
        <v/>
      </c>
      <c r="T29" s="116" t="str">
        <f>IF(AND(Таблица3353[[#This Row],[Тип]]="Продол", Таблица3353[[#This Row],[условие]]="Да", Таблица3353[[#This Row],[№17]]=" росп"), "1,2",
"")</f>
        <v>1,2</v>
      </c>
      <c r="U29" s="116"/>
      <c r="V29" s="101" t="s">
        <v>88</v>
      </c>
      <c r="W2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9" s="164" t="str">
        <f>IF(Таблица3353[[#This Row],[Тип СШ]]="Т3",
(IF(Таблица3353[[#This Row],[Толщина]]&gt;16,"Δ8","Δ6")),Таблица3353[[#This Row],[Толщина]])</f>
        <v>Δ6</v>
      </c>
      <c r="AD29"/>
    </row>
    <row r="30" spans="1:30" x14ac:dyDescent="0.2">
      <c r="A30" s="117">
        <f t="shared" si="3"/>
        <v>30</v>
      </c>
      <c r="B30" s="97" t="str">
        <f>IF(ISNUMBER(Таблица3353[[#This Row],[№8]]), "Поперечник", "Продол")</f>
        <v>Продол</v>
      </c>
      <c r="C30" s="11" t="str">
        <f>CONCATENATE(I30,J30,K30,L30,Таблица3353[[#This Row],[№12]],N30,,O30,P30,Q30,R30,S30,T30,U30)</f>
        <v>А`А (7 - 8 )</v>
      </c>
      <c r="D30" s="11" t="str">
        <f t="shared" si="0"/>
        <v>С4</v>
      </c>
      <c r="E30" s="11" t="str">
        <f t="shared" si="1"/>
        <v>10800×14</v>
      </c>
      <c r="F30" s="129"/>
      <c r="G30" s="156" t="s">
        <v>141</v>
      </c>
      <c r="H3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0" s="132" t="str">
        <f t="shared" si="2"/>
        <v>А`А</v>
      </c>
      <c r="J30" s="132" t="str">
        <f>Таблица3353[[#This Row],[№7]]</f>
        <v xml:space="preserve"> </v>
      </c>
      <c r="K30" s="160" t="str">
        <f>IF(Таблица3353[[#This Row],[условие]]="Да", "- ", "(")</f>
        <v>(</v>
      </c>
      <c r="L30" s="101">
        <v>7</v>
      </c>
      <c r="M30" s="114" t="str">
        <f>IF(Таблица3353[[#This Row],[условие]]="Да", "", " - ")</f>
        <v xml:space="preserve"> - </v>
      </c>
      <c r="N30" s="101">
        <f>Таблица3353[[#This Row],[№11]]+1</f>
        <v>8</v>
      </c>
      <c r="O30" s="115" t="str">
        <f>IF(Таблица3353[[#This Row],[условие]]="Да", "", " )")</f>
        <v xml:space="preserve"> )</v>
      </c>
      <c r="P30" s="101"/>
      <c r="Q30" s="101"/>
      <c r="R30" s="116" t="str">
        <f>IF(Таблица3353[[#This Row],[Тип СШ]]="Т3", " росп", "")</f>
        <v/>
      </c>
      <c r="S30" s="116" t="str">
        <f>IF(AND(Таблица3353[[#This Row],[Тип]]="Поперечник", Таблица3353[[#This Row],[условие]]="Да", Таблица3353[[#This Row],[№17]]=" росп"), "1,2,3",
"")</f>
        <v/>
      </c>
      <c r="T30" s="116" t="str">
        <f>IF(AND(Таблица3353[[#This Row],[Тип]]="Продол", Таблица3353[[#This Row],[условие]]="Да", Таблица3353[[#This Row],[№17]]=" росп"), "1,2",
"")</f>
        <v/>
      </c>
      <c r="U30" s="116"/>
      <c r="V30" s="93" t="s">
        <v>109</v>
      </c>
      <c r="W3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3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0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30" s="152">
        <f>IF(Таблица3353[[#This Row],[Тип СШ]]="Т3",
(IF(Таблица3353[[#This Row],[Толщина]]&gt;16,"Δ8","Δ6")),Таблица3353[[#This Row],[Толщина]])</f>
        <v>14</v>
      </c>
      <c r="AD30"/>
    </row>
    <row r="31" spans="1:30" x14ac:dyDescent="0.2">
      <c r="A31" s="117">
        <f t="shared" si="3"/>
        <v>31</v>
      </c>
      <c r="B31" s="97" t="str">
        <f>IF(ISNUMBER(Таблица3353[[#This Row],[№8]]), "Поперечник", "Продол")</f>
        <v>Продол</v>
      </c>
      <c r="C31" s="11" t="str">
        <f>CONCATENATE(I31,J31,K31,L31,Таблица3353[[#This Row],[№12]],N31,,O31,P31,Q31,R31,S31,T31,U31)</f>
        <v>А`А - С22 росп1,2</v>
      </c>
      <c r="D31" s="11" t="str">
        <f t="shared" si="0"/>
        <v>Т3</v>
      </c>
      <c r="E31" s="11" t="str">
        <f t="shared" si="1"/>
        <v>140 Δ6</v>
      </c>
      <c r="F31" s="129"/>
      <c r="G31" s="156" t="s">
        <v>141</v>
      </c>
      <c r="H3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" s="132" t="str">
        <f t="shared" si="2"/>
        <v>А`А</v>
      </c>
      <c r="J31" s="132" t="str">
        <f>Таблица3353[[#This Row],[№7]]</f>
        <v xml:space="preserve"> </v>
      </c>
      <c r="K31" s="160" t="str">
        <f>IF(Таблица3353[[#This Row],[условие]]="Да", "- ", "(")</f>
        <v xml:space="preserve">- </v>
      </c>
      <c r="L31" s="101"/>
      <c r="M31" s="114" t="str">
        <f>IF(Таблица3353[[#This Row],[условие]]="Да", "", " - ")</f>
        <v/>
      </c>
      <c r="N31" s="101"/>
      <c r="O31" s="115" t="str">
        <f>IF(Таблица3353[[#This Row],[условие]]="Да", "", " )")</f>
        <v/>
      </c>
      <c r="P31" s="101" t="s">
        <v>99</v>
      </c>
      <c r="Q31" s="101">
        <v>22</v>
      </c>
      <c r="R31" s="116" t="str">
        <f>IF(Таблица3353[[#This Row],[Тип СШ]]="Т3", " росп", "")</f>
        <v xml:space="preserve"> росп</v>
      </c>
      <c r="S31" s="116" t="str">
        <f>IF(AND(Таблица3353[[#This Row],[Тип]]="Поперечник", Таблица3353[[#This Row],[условие]]="Да", Таблица3353[[#This Row],[№17]]=" росп"), "1,2,3",
"")</f>
        <v/>
      </c>
      <c r="T31" s="116" t="str">
        <f>IF(AND(Таблица3353[[#This Row],[Тип]]="Продол", Таблица3353[[#This Row],[условие]]="Да", Таблица3353[[#This Row],[№17]]=" росп"), "1,2",
"")</f>
        <v>1,2</v>
      </c>
      <c r="U31" s="116"/>
      <c r="V31" s="101" t="s">
        <v>88</v>
      </c>
      <c r="W3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1" s="152" t="str">
        <f>IF(Таблица3353[[#This Row],[Тип СШ]]="Т3",
(IF(Таблица3353[[#This Row],[Толщина]]&gt;16,"Δ8","Δ6")),Таблица3353[[#This Row],[Толщина]])</f>
        <v>Δ6</v>
      </c>
      <c r="AD31"/>
    </row>
    <row r="32" spans="1:30" x14ac:dyDescent="0.2">
      <c r="A32" s="117">
        <f t="shared" si="3"/>
        <v>32</v>
      </c>
      <c r="B32" s="97" t="str">
        <f>IF(ISNUMBER(Таблица3353[[#This Row],[№8]]), "Поперечник", "Продол")</f>
        <v>Продол</v>
      </c>
      <c r="C32" s="11" t="str">
        <f>CONCATENATE(I32,J32,K32,L32,Таблица3353[[#This Row],[№12]],N32,,O32,P32,Q32,R32,S32,T32,U32)</f>
        <v>А`А - С23 росп1,2</v>
      </c>
      <c r="D32" s="11" t="str">
        <f t="shared" si="0"/>
        <v>Т3</v>
      </c>
      <c r="E32" s="11" t="str">
        <f t="shared" si="1"/>
        <v>140 Δ6</v>
      </c>
      <c r="F32" s="129"/>
      <c r="G32" s="156" t="s">
        <v>141</v>
      </c>
      <c r="H3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" s="132" t="str">
        <f t="shared" si="2"/>
        <v>А`А</v>
      </c>
      <c r="J32" s="132" t="str">
        <f>Таблица3353[[#This Row],[№7]]</f>
        <v xml:space="preserve"> </v>
      </c>
      <c r="K32" s="160" t="str">
        <f>IF(Таблица3353[[#This Row],[условие]]="Да", "- ", "(")</f>
        <v xml:space="preserve">- </v>
      </c>
      <c r="L32" s="101"/>
      <c r="M32" s="114" t="str">
        <f>IF(Таблица3353[[#This Row],[условие]]="Да", "", " - ")</f>
        <v/>
      </c>
      <c r="N32" s="101"/>
      <c r="O32" s="115" t="str">
        <f>IF(Таблица3353[[#This Row],[условие]]="Да", "", " )")</f>
        <v/>
      </c>
      <c r="P32" s="101" t="s">
        <v>99</v>
      </c>
      <c r="Q32" s="101">
        <f>Q31+1</f>
        <v>23</v>
      </c>
      <c r="R32" s="116" t="str">
        <f>IF(Таблица3353[[#This Row],[Тип СШ]]="Т3", " росп", "")</f>
        <v xml:space="preserve"> росп</v>
      </c>
      <c r="S32" s="116" t="str">
        <f>IF(AND(Таблица3353[[#This Row],[Тип]]="Поперечник", Таблица3353[[#This Row],[условие]]="Да", Таблица3353[[#This Row],[№17]]=" росп"), "1,2,3",
"")</f>
        <v/>
      </c>
      <c r="T32" s="116" t="str">
        <f>IF(AND(Таблица3353[[#This Row],[Тип]]="Продол", Таблица3353[[#This Row],[условие]]="Да", Таблица3353[[#This Row],[№17]]=" росп"), "1,2",
"")</f>
        <v>1,2</v>
      </c>
      <c r="U32" s="116"/>
      <c r="V32" s="101" t="s">
        <v>88</v>
      </c>
      <c r="W3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2" s="152" t="str">
        <f>IF(Таблица3353[[#This Row],[Тип СШ]]="Т3",
(IF(Таблица3353[[#This Row],[Толщина]]&gt;16,"Δ8","Δ6")),Таблица3353[[#This Row],[Толщина]])</f>
        <v>Δ6</v>
      </c>
      <c r="AD32"/>
    </row>
    <row r="33" spans="1:30" x14ac:dyDescent="0.2">
      <c r="A33" s="117">
        <f t="shared" si="3"/>
        <v>33</v>
      </c>
      <c r="B33" s="97" t="str">
        <f>IF(ISNUMBER(Таблица3353[[#This Row],[№8]]), "Поперечник", "Продол")</f>
        <v>Продол</v>
      </c>
      <c r="C33" s="11" t="str">
        <f>CONCATENATE(I33,J33,K33,L33,Таблица3353[[#This Row],[№12]],N33,,O33,P33,Q33,R33,S33,T33,U33)</f>
        <v>А`А - С24 росп1,2</v>
      </c>
      <c r="D33" s="11" t="str">
        <f t="shared" si="0"/>
        <v>Т3</v>
      </c>
      <c r="E33" s="11" t="str">
        <f t="shared" si="1"/>
        <v>140 Δ6</v>
      </c>
      <c r="F33" s="129"/>
      <c r="G33" s="156" t="s">
        <v>141</v>
      </c>
      <c r="H3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" s="132" t="str">
        <f t="shared" si="2"/>
        <v>А`А</v>
      </c>
      <c r="J33" s="132" t="str">
        <f>Таблица3353[[#This Row],[№7]]</f>
        <v xml:space="preserve"> </v>
      </c>
      <c r="K33" s="160" t="str">
        <f>IF(Таблица3353[[#This Row],[условие]]="Да", "- ", "(")</f>
        <v xml:space="preserve">- </v>
      </c>
      <c r="L33" s="101"/>
      <c r="M33" s="114" t="str">
        <f>IF(Таблица3353[[#This Row],[условие]]="Да", "", " - ")</f>
        <v/>
      </c>
      <c r="N33" s="101"/>
      <c r="O33" s="115" t="str">
        <f>IF(Таблица3353[[#This Row],[условие]]="Да", "", " )")</f>
        <v/>
      </c>
      <c r="P33" s="101" t="s">
        <v>99</v>
      </c>
      <c r="Q33" s="101">
        <v>24</v>
      </c>
      <c r="R33" s="116" t="str">
        <f>IF(Таблица3353[[#This Row],[Тип СШ]]="Т3", " росп", "")</f>
        <v xml:space="preserve"> росп</v>
      </c>
      <c r="S33" s="116" t="str">
        <f>IF(AND(Таблица3353[[#This Row],[Тип]]="Поперечник", Таблица3353[[#This Row],[условие]]="Да", Таблица3353[[#This Row],[№17]]=" росп"), "1,2,3",
"")</f>
        <v/>
      </c>
      <c r="T33" s="116" t="str">
        <f>IF(AND(Таблица3353[[#This Row],[Тип]]="Продол", Таблица3353[[#This Row],[условие]]="Да", Таблица3353[[#This Row],[№17]]=" росп"), "1,2",
"")</f>
        <v>1,2</v>
      </c>
      <c r="U33" s="116"/>
      <c r="V33" s="101" t="s">
        <v>88</v>
      </c>
      <c r="W3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3" s="152" t="str">
        <f>IF(Таблица3353[[#This Row],[Тип СШ]]="Т3",
(IF(Таблица3353[[#This Row],[Толщина]]&gt;16,"Δ8","Δ6")),Таблица3353[[#This Row],[Толщина]])</f>
        <v>Δ6</v>
      </c>
      <c r="AD33"/>
    </row>
    <row r="34" spans="1:30" x14ac:dyDescent="0.2">
      <c r="A34" s="117">
        <f t="shared" si="3"/>
        <v>34</v>
      </c>
      <c r="B34" s="97" t="str">
        <f>IF(ISNUMBER(Таблица3353[[#This Row],[№8]]), "Поперечник", "Продол")</f>
        <v>Продол</v>
      </c>
      <c r="C34" s="11" t="str">
        <f>CONCATENATE(I34,J34,K34,L34,Таблица3353[[#This Row],[№12]],N34,,O34,P34,Q34,R34,S34,T34,U34)</f>
        <v>А`А - С25 росп1,2</v>
      </c>
      <c r="D34" s="11" t="str">
        <f t="shared" si="0"/>
        <v>Т3</v>
      </c>
      <c r="E34" s="11" t="str">
        <f t="shared" si="1"/>
        <v>140 Δ6</v>
      </c>
      <c r="F34" s="129"/>
      <c r="G34" s="156" t="s">
        <v>141</v>
      </c>
      <c r="H3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" s="132" t="str">
        <f t="shared" si="2"/>
        <v>А`А</v>
      </c>
      <c r="J34" s="132" t="str">
        <f>Таблица3353[[#This Row],[№7]]</f>
        <v xml:space="preserve"> </v>
      </c>
      <c r="K34" s="160" t="str">
        <f>IF(Таблица3353[[#This Row],[условие]]="Да", "- ", "(")</f>
        <v xml:space="preserve">- </v>
      </c>
      <c r="L34" s="101"/>
      <c r="M34" s="114" t="str">
        <f>IF(Таблица3353[[#This Row],[условие]]="Да", "", " - ")</f>
        <v/>
      </c>
      <c r="N34" s="101"/>
      <c r="O34" s="115" t="str">
        <f>IF(Таблица3353[[#This Row],[условие]]="Да", "", " )")</f>
        <v/>
      </c>
      <c r="P34" s="101" t="s">
        <v>99</v>
      </c>
      <c r="Q34" s="101">
        <v>25</v>
      </c>
      <c r="R34" s="116" t="str">
        <f>IF(Таблица3353[[#This Row],[Тип СШ]]="Т3", " росп", "")</f>
        <v xml:space="preserve"> росп</v>
      </c>
      <c r="S34" s="116" t="str">
        <f>IF(AND(Таблица3353[[#This Row],[Тип]]="Поперечник", Таблица3353[[#This Row],[условие]]="Да", Таблица3353[[#This Row],[№17]]=" росп"), "1,2,3",
"")</f>
        <v/>
      </c>
      <c r="T34" s="116" t="str">
        <f>IF(AND(Таблица3353[[#This Row],[Тип]]="Продол", Таблица3353[[#This Row],[условие]]="Да", Таблица3353[[#This Row],[№17]]=" росп"), "1,2",
"")</f>
        <v>1,2</v>
      </c>
      <c r="U34" s="116"/>
      <c r="V34" s="101" t="s">
        <v>88</v>
      </c>
      <c r="W3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4" s="152" t="str">
        <f>IF(Таблица3353[[#This Row],[Тип СШ]]="Т3",
(IF(Таблица3353[[#This Row],[Толщина]]&gt;16,"Δ8","Δ6")),Таблица3353[[#This Row],[Толщина]])</f>
        <v>Δ6</v>
      </c>
      <c r="AD34"/>
    </row>
    <row r="35" spans="1:30" x14ac:dyDescent="0.2">
      <c r="A35" s="117">
        <f t="shared" si="3"/>
        <v>35</v>
      </c>
      <c r="B35" s="97" t="str">
        <f>IF(ISNUMBER(Таблица3353[[#This Row],[№8]]), "Поперечник", "Продол")</f>
        <v>Продол</v>
      </c>
      <c r="C35" s="11" t="str">
        <f>CONCATENATE(I35,J35,K35,L35,Таблица3353[[#This Row],[№12]],N35,,O35,P35,Q35,R35,S35,T35,U35)</f>
        <v>А`А (8 - 9 )</v>
      </c>
      <c r="D35" s="11" t="str">
        <f t="shared" si="0"/>
        <v>С4</v>
      </c>
      <c r="E35" s="11" t="str">
        <f t="shared" si="1"/>
        <v>9920×14</v>
      </c>
      <c r="F35" s="129"/>
      <c r="G35" s="156" t="s">
        <v>141</v>
      </c>
      <c r="H3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5" s="132" t="str">
        <f t="shared" si="2"/>
        <v>А`А</v>
      </c>
      <c r="J35" s="132" t="str">
        <f>Таблица3353[[#This Row],[№7]]</f>
        <v xml:space="preserve"> </v>
      </c>
      <c r="K35" s="160" t="str">
        <f>IF(Таблица3353[[#This Row],[условие]]="Да", "- ", "(")</f>
        <v>(</v>
      </c>
      <c r="L35" s="101">
        <v>8</v>
      </c>
      <c r="M35" s="114" t="str">
        <f>IF(Таблица3353[[#This Row],[условие]]="Да", "", " - ")</f>
        <v xml:space="preserve"> - </v>
      </c>
      <c r="N35" s="101">
        <f>Таблица3353[[#This Row],[№11]]+1</f>
        <v>9</v>
      </c>
      <c r="O35" s="115" t="str">
        <f>IF(Таблица3353[[#This Row],[условие]]="Да", "", " )")</f>
        <v xml:space="preserve"> )</v>
      </c>
      <c r="P35" s="101"/>
      <c r="Q35" s="101"/>
      <c r="R35" s="116" t="str">
        <f>IF(Таблица3353[[#This Row],[Тип СШ]]="Т3", " росп", "")</f>
        <v/>
      </c>
      <c r="S35" s="116" t="str">
        <f>IF(AND(Таблица3353[[#This Row],[Тип]]="Поперечник", Таблица3353[[#This Row],[условие]]="Да", Таблица3353[[#This Row],[№17]]=" росп"), "1,2,3",
"")</f>
        <v/>
      </c>
      <c r="T35" s="116" t="str">
        <f>IF(AND(Таблица3353[[#This Row],[Тип]]="Продол", Таблица3353[[#This Row],[условие]]="Да", Таблица3353[[#This Row],[№17]]=" росп"), "1,2",
"")</f>
        <v/>
      </c>
      <c r="U35" s="116"/>
      <c r="V35" s="93" t="s">
        <v>109</v>
      </c>
      <c r="W3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3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5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35" s="152">
        <f>IF(Таблица3353[[#This Row],[Тип СШ]]="Т3",
(IF(Таблица3353[[#This Row],[Толщина]]&gt;16,"Δ8","Δ6")),Таблица3353[[#This Row],[Толщина]])</f>
        <v>14</v>
      </c>
      <c r="AD35"/>
    </row>
    <row r="36" spans="1:30" x14ac:dyDescent="0.2">
      <c r="A36" s="117">
        <f t="shared" si="3"/>
        <v>36</v>
      </c>
      <c r="B36" s="97" t="str">
        <f>IF(ISNUMBER(Таблица3353[[#This Row],[№8]]), "Поперечник", "Продол")</f>
        <v>Продол</v>
      </c>
      <c r="C36" s="11" t="str">
        <f>CONCATENATE(I36,J36,K36,L36,Таблица3353[[#This Row],[№12]],N36,,O36,P36,Q36,R36,S36,T36,U36)</f>
        <v>А`А - С26 росп1,2</v>
      </c>
      <c r="D36" s="11" t="str">
        <f t="shared" si="0"/>
        <v>Т3</v>
      </c>
      <c r="E36" s="11" t="str">
        <f t="shared" si="1"/>
        <v>140 Δ6</v>
      </c>
      <c r="F36" s="129"/>
      <c r="G36" s="156" t="s">
        <v>141</v>
      </c>
      <c r="H3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" s="132" t="str">
        <f t="shared" si="2"/>
        <v>А`А</v>
      </c>
      <c r="J36" s="132" t="str">
        <f>Таблица3353[[#This Row],[№7]]</f>
        <v xml:space="preserve"> </v>
      </c>
      <c r="K36" s="160" t="str">
        <f>IF(Таблица3353[[#This Row],[условие]]="Да", "- ", "(")</f>
        <v xml:space="preserve">- </v>
      </c>
      <c r="L36" s="101"/>
      <c r="M36" s="114" t="str">
        <f>IF(Таблица3353[[#This Row],[условие]]="Да", "", " - ")</f>
        <v/>
      </c>
      <c r="N36" s="101"/>
      <c r="O36" s="115" t="str">
        <f>IF(Таблица3353[[#This Row],[условие]]="Да", "", " )")</f>
        <v/>
      </c>
      <c r="P36" s="101" t="s">
        <v>99</v>
      </c>
      <c r="Q36" s="101">
        <v>26</v>
      </c>
      <c r="R36" s="116" t="str">
        <f>IF(Таблица3353[[#This Row],[Тип СШ]]="Т3", " росп", "")</f>
        <v xml:space="preserve"> росп</v>
      </c>
      <c r="S36" s="116" t="str">
        <f>IF(AND(Таблица3353[[#This Row],[Тип]]="Поперечник", Таблица3353[[#This Row],[условие]]="Да", Таблица3353[[#This Row],[№17]]=" росп"), "1,2,3",
"")</f>
        <v/>
      </c>
      <c r="T36" s="116" t="str">
        <f>IF(AND(Таблица3353[[#This Row],[Тип]]="Продол", Таблица3353[[#This Row],[условие]]="Да", Таблица3353[[#This Row],[№17]]=" росп"), "1,2",
"")</f>
        <v>1,2</v>
      </c>
      <c r="U36" s="116"/>
      <c r="V36" s="101" t="s">
        <v>88</v>
      </c>
      <c r="W3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" s="152" t="str">
        <f>IF(Таблица3353[[#This Row],[Тип СШ]]="Т3",
(IF(Таблица3353[[#This Row],[Толщина]]&gt;16,"Δ8","Δ6")),Таблица3353[[#This Row],[Толщина]])</f>
        <v>Δ6</v>
      </c>
      <c r="AD36"/>
    </row>
    <row r="37" spans="1:30" x14ac:dyDescent="0.2">
      <c r="A37" s="117">
        <f t="shared" si="3"/>
        <v>37</v>
      </c>
      <c r="B37" s="97" t="str">
        <f>IF(ISNUMBER(Таблица3353[[#This Row],[№8]]), "Поперечник", "Продол")</f>
        <v>Продол</v>
      </c>
      <c r="C37" s="11" t="str">
        <f>CONCATENATE(I37,J37,K37,L37,Таблица3353[[#This Row],[№12]],N37,,O37,P37,Q37,R37,S37,T37,U37)</f>
        <v>А`А - С27 росп1,2</v>
      </c>
      <c r="D37" s="11" t="str">
        <f t="shared" si="0"/>
        <v>Т3</v>
      </c>
      <c r="E37" s="11" t="str">
        <f t="shared" si="1"/>
        <v>140 Δ6</v>
      </c>
      <c r="F37" s="129"/>
      <c r="G37" s="156" t="s">
        <v>141</v>
      </c>
      <c r="H3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" s="132" t="str">
        <f t="shared" si="2"/>
        <v>А`А</v>
      </c>
      <c r="J37" s="132" t="str">
        <f>Таблица3353[[#This Row],[№7]]</f>
        <v xml:space="preserve"> </v>
      </c>
      <c r="K37" s="160" t="str">
        <f>IF(Таблица3353[[#This Row],[условие]]="Да", "- ", "(")</f>
        <v xml:space="preserve">- </v>
      </c>
      <c r="L37" s="101"/>
      <c r="M37" s="114" t="str">
        <f>IF(Таблица3353[[#This Row],[условие]]="Да", "", " - ")</f>
        <v/>
      </c>
      <c r="N37" s="101"/>
      <c r="O37" s="115" t="str">
        <f>IF(Таблица3353[[#This Row],[условие]]="Да", "", " )")</f>
        <v/>
      </c>
      <c r="P37" s="101" t="s">
        <v>99</v>
      </c>
      <c r="Q37" s="101">
        <f t="shared" si="5"/>
        <v>27</v>
      </c>
      <c r="R37" s="116" t="str">
        <f>IF(Таблица3353[[#This Row],[Тип СШ]]="Т3", " росп", "")</f>
        <v xml:space="preserve"> росп</v>
      </c>
      <c r="S37" s="116" t="str">
        <f>IF(AND(Таблица3353[[#This Row],[Тип]]="Поперечник", Таблица3353[[#This Row],[условие]]="Да", Таблица3353[[#This Row],[№17]]=" росп"), "1,2,3",
"")</f>
        <v/>
      </c>
      <c r="T37" s="116" t="str">
        <f>IF(AND(Таблица3353[[#This Row],[Тип]]="Продол", Таблица3353[[#This Row],[условие]]="Да", Таблица3353[[#This Row],[№17]]=" росп"), "1,2",
"")</f>
        <v>1,2</v>
      </c>
      <c r="U37" s="116"/>
      <c r="V37" s="101" t="s">
        <v>88</v>
      </c>
      <c r="W3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7" s="152" t="str">
        <f>IF(Таблица3353[[#This Row],[Тип СШ]]="Т3",
(IF(Таблица3353[[#This Row],[Толщина]]&gt;16,"Δ8","Δ6")),Таблица3353[[#This Row],[Толщина]])</f>
        <v>Δ6</v>
      </c>
      <c r="AD37"/>
    </row>
    <row r="38" spans="1:30" x14ac:dyDescent="0.2">
      <c r="A38" s="117">
        <f t="shared" si="3"/>
        <v>38</v>
      </c>
      <c r="B38" s="97" t="str">
        <f>IF(ISNUMBER(Таблица3353[[#This Row],[№8]]), "Поперечник", "Продол")</f>
        <v>Продол</v>
      </c>
      <c r="C38" s="11" t="str">
        <f>CONCATENATE(I38,J38,K38,L38,Таблица3353[[#This Row],[№12]],N38,,O38,P38,Q38,R38,S38,T38,U38)</f>
        <v>А`А - С28 росп1,2</v>
      </c>
      <c r="D38" s="11" t="str">
        <f t="shared" si="0"/>
        <v>Т3</v>
      </c>
      <c r="E38" s="11" t="str">
        <f t="shared" si="1"/>
        <v>140 Δ6</v>
      </c>
      <c r="F38" s="129"/>
      <c r="G38" s="156" t="s">
        <v>141</v>
      </c>
      <c r="H3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" s="132" t="str">
        <f t="shared" si="2"/>
        <v>А`А</v>
      </c>
      <c r="J38" s="132" t="str">
        <f>Таблица3353[[#This Row],[№7]]</f>
        <v xml:space="preserve"> </v>
      </c>
      <c r="K38" s="160" t="str">
        <f>IF(Таблица3353[[#This Row],[условие]]="Да", "- ", "(")</f>
        <v xml:space="preserve">- </v>
      </c>
      <c r="L38" s="101"/>
      <c r="M38" s="114" t="str">
        <f>IF(Таблица3353[[#This Row],[условие]]="Да", "", " - ")</f>
        <v/>
      </c>
      <c r="N38" s="101"/>
      <c r="O38" s="115" t="str">
        <f>IF(Таблица3353[[#This Row],[условие]]="Да", "", " )")</f>
        <v/>
      </c>
      <c r="P38" s="101" t="s">
        <v>99</v>
      </c>
      <c r="Q38" s="163">
        <f t="shared" si="5"/>
        <v>28</v>
      </c>
      <c r="R38" s="116" t="str">
        <f>IF(Таблица3353[[#This Row],[Тип СШ]]="Т3", " росп", "")</f>
        <v xml:space="preserve"> росп</v>
      </c>
      <c r="S38" s="116" t="str">
        <f>IF(AND(Таблица3353[[#This Row],[Тип]]="Поперечник", Таблица3353[[#This Row],[условие]]="Да", Таблица3353[[#This Row],[№17]]=" росп"), "1,2,3",
"")</f>
        <v/>
      </c>
      <c r="T38" s="116" t="str">
        <f>IF(AND(Таблица3353[[#This Row],[Тип]]="Продол", Таблица3353[[#This Row],[условие]]="Да", Таблица3353[[#This Row],[№17]]=" росп"), "1,2",
"")</f>
        <v>1,2</v>
      </c>
      <c r="U38" s="116"/>
      <c r="V38" s="101" t="s">
        <v>88</v>
      </c>
      <c r="W3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8" s="152" t="str">
        <f>IF(Таблица3353[[#This Row],[Тип СШ]]="Т3",
(IF(Таблица3353[[#This Row],[Толщина]]&gt;16,"Δ8","Δ6")),Таблица3353[[#This Row],[Толщина]])</f>
        <v>Δ6</v>
      </c>
      <c r="AD38"/>
    </row>
    <row r="39" spans="1:30" x14ac:dyDescent="0.2">
      <c r="A39" s="117">
        <f t="shared" si="3"/>
        <v>39</v>
      </c>
      <c r="B39" s="97" t="str">
        <f>IF(ISNUMBER(Таблица3353[[#This Row],[№8]]), "Поперечник", "Продол")</f>
        <v>Продол</v>
      </c>
      <c r="C39" s="11" t="str">
        <f>CONCATENATE(I39,J39,K39,L39,Таблица3353[[#This Row],[№12]],N39,,O39,P39,Q39,R39,S39,T39,U39)</f>
        <v>А`А (9 - 10 )</v>
      </c>
      <c r="D39" s="11" t="str">
        <f t="shared" si="0"/>
        <v>С4</v>
      </c>
      <c r="E39" s="11" t="str">
        <f t="shared" si="1"/>
        <v>10800×14</v>
      </c>
      <c r="F39" s="129"/>
      <c r="G39" s="156" t="s">
        <v>141</v>
      </c>
      <c r="H3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9" s="132" t="str">
        <f t="shared" si="2"/>
        <v>А`А</v>
      </c>
      <c r="J39" s="132" t="str">
        <f>Таблица3353[[#This Row],[№7]]</f>
        <v xml:space="preserve"> </v>
      </c>
      <c r="K39" s="160" t="str">
        <f>IF(Таблица3353[[#This Row],[условие]]="Да", "- ", "(")</f>
        <v>(</v>
      </c>
      <c r="L39" s="101">
        <v>9</v>
      </c>
      <c r="M39" s="114" t="str">
        <f>IF(Таблица3353[[#This Row],[условие]]="Да", "", " - ")</f>
        <v xml:space="preserve"> - </v>
      </c>
      <c r="N39" s="101">
        <f>Таблица3353[[#This Row],[№11]]+1</f>
        <v>10</v>
      </c>
      <c r="O39" s="115" t="str">
        <f>IF(Таблица3353[[#This Row],[условие]]="Да", "", " )")</f>
        <v xml:space="preserve"> )</v>
      </c>
      <c r="P39" s="101"/>
      <c r="Q39" s="101"/>
      <c r="R39" s="116" t="str">
        <f>IF(Таблица3353[[#This Row],[Тип СШ]]="Т3", " росп", "")</f>
        <v/>
      </c>
      <c r="S39" s="116" t="str">
        <f>IF(AND(Таблица3353[[#This Row],[Тип]]="Поперечник", Таблица3353[[#This Row],[условие]]="Да", Таблица3353[[#This Row],[№17]]=" росп"), "1,2,3",
"")</f>
        <v/>
      </c>
      <c r="T39" s="116" t="str">
        <f>IF(AND(Таблица3353[[#This Row],[Тип]]="Продол", Таблица3353[[#This Row],[условие]]="Да", Таблица3353[[#This Row],[№17]]=" росп"), "1,2",
"")</f>
        <v/>
      </c>
      <c r="U39" s="116"/>
      <c r="V39" s="93" t="s">
        <v>109</v>
      </c>
      <c r="W3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3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9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39" s="152">
        <f>IF(Таблица3353[[#This Row],[Тип СШ]]="Т3",
(IF(Таблица3353[[#This Row],[Толщина]]&gt;16,"Δ8","Δ6")),Таблица3353[[#This Row],[Толщина]])</f>
        <v>14</v>
      </c>
      <c r="AD39"/>
    </row>
    <row r="40" spans="1:30" x14ac:dyDescent="0.2">
      <c r="A40" s="117">
        <f t="shared" si="3"/>
        <v>40</v>
      </c>
      <c r="B40" s="97" t="str">
        <f>IF(ISNUMBER(Таблица3353[[#This Row],[№8]]), "Поперечник", "Продол")</f>
        <v>Продол</v>
      </c>
      <c r="C40" s="11" t="str">
        <f>CONCATENATE(I40,J40,K40,L40,Таблица3353[[#This Row],[№12]],N40,,O40,P40,Q40,R40,S40,T40,U40)</f>
        <v>А`А - С29 росп1,2</v>
      </c>
      <c r="D40" s="11" t="str">
        <f t="shared" si="0"/>
        <v>Т3</v>
      </c>
      <c r="E40" s="11" t="str">
        <f t="shared" si="1"/>
        <v>140 Δ6</v>
      </c>
      <c r="F40" s="129"/>
      <c r="G40" s="156" t="s">
        <v>141</v>
      </c>
      <c r="H4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" s="132" t="str">
        <f t="shared" si="2"/>
        <v>А`А</v>
      </c>
      <c r="J40" s="132" t="str">
        <f>Таблица3353[[#This Row],[№7]]</f>
        <v xml:space="preserve"> </v>
      </c>
      <c r="K40" s="160" t="str">
        <f>IF(Таблица3353[[#This Row],[условие]]="Да", "- ", "(")</f>
        <v xml:space="preserve">- </v>
      </c>
      <c r="L40" s="101"/>
      <c r="M40" s="114" t="str">
        <f>IF(Таблица3353[[#This Row],[условие]]="Да", "", " - ")</f>
        <v/>
      </c>
      <c r="N40" s="101"/>
      <c r="O40" s="115" t="str">
        <f>IF(Таблица3353[[#This Row],[условие]]="Да", "", " )")</f>
        <v/>
      </c>
      <c r="P40" s="101" t="s">
        <v>99</v>
      </c>
      <c r="Q40" s="101">
        <v>29</v>
      </c>
      <c r="R40" s="116" t="str">
        <f>IF(Таблица3353[[#This Row],[Тип СШ]]="Т3", " росп", "")</f>
        <v xml:space="preserve"> росп</v>
      </c>
      <c r="S40" s="116" t="str">
        <f>IF(AND(Таблица3353[[#This Row],[Тип]]="Поперечник", Таблица3353[[#This Row],[условие]]="Да", Таблица3353[[#This Row],[№17]]=" росп"), "1,2,3",
"")</f>
        <v/>
      </c>
      <c r="T40" s="116" t="str">
        <f>IF(AND(Таблица3353[[#This Row],[Тип]]="Продол", Таблица3353[[#This Row],[условие]]="Да", Таблица3353[[#This Row],[№17]]=" росп"), "1,2",
"")</f>
        <v>1,2</v>
      </c>
      <c r="U40" s="116"/>
      <c r="V40" s="101" t="s">
        <v>88</v>
      </c>
      <c r="W4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0" s="152" t="str">
        <f>IF(Таблица3353[[#This Row],[Тип СШ]]="Т3",
(IF(Таблица3353[[#This Row],[Толщина]]&gt;16,"Δ8","Δ6")),Таблица3353[[#This Row],[Толщина]])</f>
        <v>Δ6</v>
      </c>
      <c r="AD40"/>
    </row>
    <row r="41" spans="1:30" x14ac:dyDescent="0.2">
      <c r="A41" s="117">
        <f t="shared" si="3"/>
        <v>41</v>
      </c>
      <c r="B41" s="97" t="str">
        <f>IF(ISNUMBER(Таблица3353[[#This Row],[№8]]), "Поперечник", "Продол")</f>
        <v>Продол</v>
      </c>
      <c r="C41" s="11" t="str">
        <f>CONCATENATE(I41,J41,K41,L41,Таблица3353[[#This Row],[№12]],N41,,O41,P41,Q41,R41,S41,T41,U41)</f>
        <v>А`А - С30 росп1,2</v>
      </c>
      <c r="D41" s="11" t="str">
        <f t="shared" si="0"/>
        <v>Т3</v>
      </c>
      <c r="E41" s="11" t="str">
        <f t="shared" si="1"/>
        <v>140 Δ6</v>
      </c>
      <c r="F41" s="129"/>
      <c r="G41" s="156" t="s">
        <v>141</v>
      </c>
      <c r="H4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" s="132" t="str">
        <f t="shared" si="2"/>
        <v>А`А</v>
      </c>
      <c r="J41" s="132" t="str">
        <f>Таблица3353[[#This Row],[№7]]</f>
        <v xml:space="preserve"> </v>
      </c>
      <c r="K41" s="160" t="str">
        <f>IF(Таблица3353[[#This Row],[условие]]="Да", "- ", "(")</f>
        <v xml:space="preserve">- </v>
      </c>
      <c r="L41" s="101"/>
      <c r="M41" s="114" t="str">
        <f>IF(Таблица3353[[#This Row],[условие]]="Да", "", " - ")</f>
        <v/>
      </c>
      <c r="N41" s="101"/>
      <c r="O41" s="115" t="str">
        <f>IF(Таблица3353[[#This Row],[условие]]="Да", "", " )")</f>
        <v/>
      </c>
      <c r="P41" s="101" t="s">
        <v>99</v>
      </c>
      <c r="Q41" s="101">
        <f t="shared" si="5"/>
        <v>30</v>
      </c>
      <c r="R41" s="116" t="str">
        <f>IF(Таблица3353[[#This Row],[Тип СШ]]="Т3", " росп", "")</f>
        <v xml:space="preserve"> росп</v>
      </c>
      <c r="S41" s="116" t="str">
        <f>IF(AND(Таблица3353[[#This Row],[Тип]]="Поперечник", Таблица3353[[#This Row],[условие]]="Да", Таблица3353[[#This Row],[№17]]=" росп"), "1,2,3",
"")</f>
        <v/>
      </c>
      <c r="T41" s="116" t="str">
        <f>IF(AND(Таблица3353[[#This Row],[Тип]]="Продол", Таблица3353[[#This Row],[условие]]="Да", Таблица3353[[#This Row],[№17]]=" росп"), "1,2",
"")</f>
        <v>1,2</v>
      </c>
      <c r="U41" s="116"/>
      <c r="V41" s="101" t="s">
        <v>88</v>
      </c>
      <c r="W4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1" s="152" t="str">
        <f>IF(Таблица3353[[#This Row],[Тип СШ]]="Т3",
(IF(Таблица3353[[#This Row],[Толщина]]&gt;16,"Δ8","Δ6")),Таблица3353[[#This Row],[Толщина]])</f>
        <v>Δ6</v>
      </c>
      <c r="AD41"/>
    </row>
    <row r="42" spans="1:30" x14ac:dyDescent="0.2">
      <c r="A42" s="117">
        <f t="shared" si="3"/>
        <v>42</v>
      </c>
      <c r="B42" s="97" t="str">
        <f>IF(ISNUMBER(Таблица3353[[#This Row],[№8]]), "Поперечник", "Продол")</f>
        <v>Продол</v>
      </c>
      <c r="C42" s="11" t="str">
        <f>CONCATENATE(I42,J42,K42,L42,Таблица3353[[#This Row],[№12]],N42,,O42,P42,Q42,R42,S42,T42,U42)</f>
        <v>А`А - С31 росп1,2</v>
      </c>
      <c r="D42" s="11" t="str">
        <f t="shared" si="0"/>
        <v>Т3</v>
      </c>
      <c r="E42" s="11" t="str">
        <f t="shared" si="1"/>
        <v>140 Δ6</v>
      </c>
      <c r="F42" s="129"/>
      <c r="G42" s="156" t="s">
        <v>141</v>
      </c>
      <c r="H4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" s="132" t="str">
        <f t="shared" si="2"/>
        <v>А`А</v>
      </c>
      <c r="J42" s="132" t="str">
        <f>Таблица3353[[#This Row],[№7]]</f>
        <v xml:space="preserve"> </v>
      </c>
      <c r="K42" s="160" t="str">
        <f>IF(Таблица3353[[#This Row],[условие]]="Да", "- ", "(")</f>
        <v xml:space="preserve">- </v>
      </c>
      <c r="L42" s="101"/>
      <c r="M42" s="114" t="str">
        <f>IF(Таблица3353[[#This Row],[условие]]="Да", "", " - ")</f>
        <v/>
      </c>
      <c r="N42" s="101"/>
      <c r="O42" s="115" t="str">
        <f>IF(Таблица3353[[#This Row],[условие]]="Да", "", " )")</f>
        <v/>
      </c>
      <c r="P42" s="101" t="s">
        <v>99</v>
      </c>
      <c r="Q42" s="101">
        <f t="shared" si="5"/>
        <v>31</v>
      </c>
      <c r="R42" s="116" t="str">
        <f>IF(Таблица3353[[#This Row],[Тип СШ]]="Т3", " росп", "")</f>
        <v xml:space="preserve"> росп</v>
      </c>
      <c r="S42" s="116" t="str">
        <f>IF(AND(Таблица3353[[#This Row],[Тип]]="Поперечник", Таблица3353[[#This Row],[условие]]="Да", Таблица3353[[#This Row],[№17]]=" росп"), "1,2,3",
"")</f>
        <v/>
      </c>
      <c r="T42" s="116" t="str">
        <f>IF(AND(Таблица3353[[#This Row],[Тип]]="Продол", Таблица3353[[#This Row],[условие]]="Да", Таблица3353[[#This Row],[№17]]=" росп"), "1,2",
"")</f>
        <v>1,2</v>
      </c>
      <c r="U42" s="116"/>
      <c r="V42" s="101" t="s">
        <v>88</v>
      </c>
      <c r="W4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2" s="152" t="str">
        <f>IF(Таблица3353[[#This Row],[Тип СШ]]="Т3",
(IF(Таблица3353[[#This Row],[Толщина]]&gt;16,"Δ8","Δ6")),Таблица3353[[#This Row],[Толщина]])</f>
        <v>Δ6</v>
      </c>
      <c r="AD42"/>
    </row>
    <row r="43" spans="1:30" x14ac:dyDescent="0.2">
      <c r="A43" s="117">
        <f t="shared" si="3"/>
        <v>43</v>
      </c>
      <c r="B43" s="97" t="str">
        <f>IF(ISNUMBER(Таблица3353[[#This Row],[№8]]), "Поперечник", "Продол")</f>
        <v>Продол</v>
      </c>
      <c r="C43" s="11" t="str">
        <f>CONCATENATE(I43,J43,K43,L43,Таблица3353[[#This Row],[№12]],N43,,O43,P43,Q43,R43,S43,T43,U43)</f>
        <v>А`А - С32 росп1,2</v>
      </c>
      <c r="D43" s="11" t="str">
        <f>V43</f>
        <v>Т3</v>
      </c>
      <c r="E43" s="11" t="str">
        <f>IF(V43="Т3",(CONCATENATE(AB43," ",AC43)),(CONCATENATE(AB43,"×",AC43)))</f>
        <v>140 Δ6</v>
      </c>
      <c r="F43" s="129"/>
      <c r="G43" s="156" t="s">
        <v>141</v>
      </c>
      <c r="H4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" s="132" t="str">
        <f t="shared" si="2"/>
        <v>А`А</v>
      </c>
      <c r="J43" s="132" t="str">
        <f>Таблица3353[[#This Row],[№7]]</f>
        <v xml:space="preserve"> </v>
      </c>
      <c r="K43" s="160" t="str">
        <f>IF(Таблица3353[[#This Row],[условие]]="Да", "- ", "(")</f>
        <v xml:space="preserve">- </v>
      </c>
      <c r="L43" s="101"/>
      <c r="M43" s="114" t="str">
        <f>IF(Таблица3353[[#This Row],[условие]]="Да", "", " - ")</f>
        <v/>
      </c>
      <c r="N43" s="101"/>
      <c r="O43" s="115" t="str">
        <f>IF(Таблица3353[[#This Row],[условие]]="Да", "", " )")</f>
        <v/>
      </c>
      <c r="P43" s="101" t="s">
        <v>99</v>
      </c>
      <c r="Q43" s="163">
        <f t="shared" si="5"/>
        <v>32</v>
      </c>
      <c r="R43" s="116" t="str">
        <f>IF(Таблица3353[[#This Row],[Тип СШ]]="Т3", " росп", "")</f>
        <v xml:space="preserve"> росп</v>
      </c>
      <c r="S43" s="116" t="str">
        <f>IF(AND(Таблица3353[[#This Row],[Тип]]="Поперечник", Таблица3353[[#This Row],[условие]]="Да", Таблица3353[[#This Row],[№17]]=" росп"), "1,2,3",
"")</f>
        <v/>
      </c>
      <c r="T43" s="116" t="str">
        <f>IF(AND(Таблица3353[[#This Row],[Тип]]="Продол", Таблица3353[[#This Row],[условие]]="Да", Таблица3353[[#This Row],[№17]]=" росп"), "1,2",
"")</f>
        <v>1,2</v>
      </c>
      <c r="U43" s="116"/>
      <c r="V43" s="101" t="s">
        <v>88</v>
      </c>
      <c r="W4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3" s="164" t="str">
        <f>IF(Таблица3353[[#This Row],[Тип СШ]]="Т3",
(IF(Таблица3353[[#This Row],[Толщина]]&gt;16,"Δ8","Δ6")),Таблица3353[[#This Row],[Толщина]])</f>
        <v>Δ6</v>
      </c>
      <c r="AD43"/>
    </row>
    <row r="44" spans="1:30" x14ac:dyDescent="0.2">
      <c r="A44" s="117">
        <f t="shared" si="3"/>
        <v>44</v>
      </c>
      <c r="B44" s="97" t="str">
        <f>IF(ISNUMBER(Таблица3353[[#This Row],[№8]]), "Поперечник", "Продол")</f>
        <v>Продол</v>
      </c>
      <c r="C44" s="11" t="str">
        <f>CONCATENATE(I44,J44,K44,L44,Таблица3353[[#This Row],[№12]],N44,,O44,P44,Q44,R44,S44,T44,U44)</f>
        <v>А`А (10 - 11 )</v>
      </c>
      <c r="D44" s="11" t="str">
        <f t="shared" si="0"/>
        <v>С4</v>
      </c>
      <c r="E44" s="11" t="str">
        <f t="shared" si="1"/>
        <v>8870×14</v>
      </c>
      <c r="F44" s="129"/>
      <c r="G44" s="156" t="s">
        <v>141</v>
      </c>
      <c r="H4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4" s="132" t="str">
        <f t="shared" si="2"/>
        <v>А`А</v>
      </c>
      <c r="J44" s="132" t="str">
        <f>Таблица3353[[#This Row],[№7]]</f>
        <v xml:space="preserve"> </v>
      </c>
      <c r="K44" s="160" t="str">
        <f>IF(Таблица3353[[#This Row],[условие]]="Да", "- ", "(")</f>
        <v>(</v>
      </c>
      <c r="L44" s="101">
        <v>10</v>
      </c>
      <c r="M44" s="114" t="str">
        <f>IF(Таблица3353[[#This Row],[условие]]="Да", "", " - ")</f>
        <v xml:space="preserve"> - </v>
      </c>
      <c r="N44" s="101">
        <f>Таблица3353[[#This Row],[№11]]+1</f>
        <v>11</v>
      </c>
      <c r="O44" s="115" t="str">
        <f>IF(Таблица3353[[#This Row],[условие]]="Да", "", " )")</f>
        <v xml:space="preserve"> )</v>
      </c>
      <c r="P44" s="101"/>
      <c r="Q44" s="101"/>
      <c r="R44" s="116" t="str">
        <f>IF(Таблица3353[[#This Row],[Тип СШ]]="Т3", " росп", "")</f>
        <v/>
      </c>
      <c r="S44" s="116" t="str">
        <f>IF(AND(Таблица3353[[#This Row],[Тип]]="Поперечник", Таблица3353[[#This Row],[условие]]="Да", Таблица3353[[#This Row],[№17]]=" росп"), "1,2,3",
"")</f>
        <v/>
      </c>
      <c r="T44" s="116" t="str">
        <f>IF(AND(Таблица3353[[#This Row],[Тип]]="Продол", Таблица3353[[#This Row],[условие]]="Да", Таблица3353[[#This Row],[№17]]=" росп"), "1,2",
"")</f>
        <v/>
      </c>
      <c r="U44" s="116"/>
      <c r="V44" s="93" t="s">
        <v>109</v>
      </c>
      <c r="W4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8870</v>
      </c>
      <c r="Y4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4" s="228">
        <f>VALUE(CONCATENATE(Таблица3353[[#This Row],[ДлинаС18]],Таблица3353[[#This Row],[ДлинаС4]],Таблица3353[[#This Row],[ДлинаТ8]],Таблица3353[[#This Row],[ДлинаТ3]]))</f>
        <v>8870</v>
      </c>
      <c r="AC44" s="152">
        <f>IF(Таблица3353[[#This Row],[Тип СШ]]="Т3",
(IF(Таблица3353[[#This Row],[Толщина]]&gt;16,"Δ8","Δ6")),Таблица3353[[#This Row],[Толщина]])</f>
        <v>14</v>
      </c>
      <c r="AD44"/>
    </row>
    <row r="45" spans="1:30" x14ac:dyDescent="0.2">
      <c r="A45" s="117">
        <f t="shared" si="3"/>
        <v>45</v>
      </c>
      <c r="B45" s="97" t="str">
        <f>IF(ISNUMBER(Таблица3353[[#This Row],[№8]]), "Поперечник", "Продол")</f>
        <v>Продол</v>
      </c>
      <c r="C45" s="11" t="str">
        <f>CONCATENATE(I45,J45,K45,L45,Таблица3353[[#This Row],[№12]],N45,,O45,P45,Q45,R45,S45,T45,U45)</f>
        <v>А`А - С33 росп1,2</v>
      </c>
      <c r="D45" s="11" t="str">
        <f t="shared" si="0"/>
        <v>Т3</v>
      </c>
      <c r="E45" s="11" t="str">
        <f t="shared" si="1"/>
        <v>140 Δ6</v>
      </c>
      <c r="F45" s="129"/>
      <c r="G45" s="156" t="s">
        <v>141</v>
      </c>
      <c r="H4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" s="132" t="str">
        <f t="shared" si="2"/>
        <v>А`А</v>
      </c>
      <c r="J45" s="132" t="str">
        <f>Таблица3353[[#This Row],[№7]]</f>
        <v xml:space="preserve"> </v>
      </c>
      <c r="K45" s="160" t="str">
        <f>IF(Таблица3353[[#This Row],[условие]]="Да", "- ", "(")</f>
        <v xml:space="preserve">- </v>
      </c>
      <c r="L45" s="101"/>
      <c r="M45" s="114" t="str">
        <f>IF(Таблица3353[[#This Row],[условие]]="Да", "", " - ")</f>
        <v/>
      </c>
      <c r="N45" s="101"/>
      <c r="O45" s="115" t="str">
        <f>IF(Таблица3353[[#This Row],[условие]]="Да", "", " )")</f>
        <v/>
      </c>
      <c r="P45" s="101" t="s">
        <v>99</v>
      </c>
      <c r="Q45" s="101">
        <v>33</v>
      </c>
      <c r="R45" s="116" t="str">
        <f>IF(Таблица3353[[#This Row],[Тип СШ]]="Т3", " росп", "")</f>
        <v xml:space="preserve"> росп</v>
      </c>
      <c r="S45" s="116" t="str">
        <f>IF(AND(Таблица3353[[#This Row],[Тип]]="Поперечник", Таблица3353[[#This Row],[условие]]="Да", Таблица3353[[#This Row],[№17]]=" росп"), "1,2,3",
"")</f>
        <v/>
      </c>
      <c r="T45" s="116" t="str">
        <f>IF(AND(Таблица3353[[#This Row],[Тип]]="Продол", Таблица3353[[#This Row],[условие]]="Да", Таблица3353[[#This Row],[№17]]=" росп"), "1,2",
"")</f>
        <v>1,2</v>
      </c>
      <c r="U45" s="116"/>
      <c r="V45" s="101" t="s">
        <v>88</v>
      </c>
      <c r="W4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5" s="152" t="str">
        <f>IF(Таблица3353[[#This Row],[Тип СШ]]="Т3",
(IF(Таблица3353[[#This Row],[Толщина]]&gt;16,"Δ8","Δ6")),Таблица3353[[#This Row],[Толщина]])</f>
        <v>Δ6</v>
      </c>
      <c r="AD45"/>
    </row>
    <row r="46" spans="1:30" x14ac:dyDescent="0.2">
      <c r="A46" s="117">
        <f t="shared" si="3"/>
        <v>46</v>
      </c>
      <c r="B46" s="97" t="str">
        <f>IF(ISNUMBER(Таблица3353[[#This Row],[№8]]), "Поперечник", "Продол")</f>
        <v>Продол</v>
      </c>
      <c r="C46" s="11" t="str">
        <f>CONCATENATE(I46,J46,K46,L46,Таблица3353[[#This Row],[№12]],N46,,O46,P46,Q46,R46,S46,T46,U46)</f>
        <v>А`А - С34 росп1,2</v>
      </c>
      <c r="D46" s="11" t="str">
        <f t="shared" si="0"/>
        <v>Т3</v>
      </c>
      <c r="E46" s="11" t="str">
        <f t="shared" si="1"/>
        <v>140 Δ6</v>
      </c>
      <c r="F46" s="129"/>
      <c r="G46" s="156" t="s">
        <v>141</v>
      </c>
      <c r="H4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" s="132" t="str">
        <f t="shared" si="2"/>
        <v>А`А</v>
      </c>
      <c r="J46" s="132" t="str">
        <f>Таблица3353[[#This Row],[№7]]</f>
        <v xml:space="preserve"> </v>
      </c>
      <c r="K46" s="160" t="str">
        <f>IF(Таблица3353[[#This Row],[условие]]="Да", "- ", "(")</f>
        <v xml:space="preserve">- </v>
      </c>
      <c r="L46" s="101"/>
      <c r="M46" s="114" t="str">
        <f>IF(Таблица3353[[#This Row],[условие]]="Да", "", " - ")</f>
        <v/>
      </c>
      <c r="N46" s="101"/>
      <c r="O46" s="115" t="str">
        <f>IF(Таблица3353[[#This Row],[условие]]="Да", "", " )")</f>
        <v/>
      </c>
      <c r="P46" s="101" t="s">
        <v>99</v>
      </c>
      <c r="Q46" s="101">
        <f t="shared" si="5"/>
        <v>34</v>
      </c>
      <c r="R46" s="116" t="str">
        <f>IF(Таблица3353[[#This Row],[Тип СШ]]="Т3", " росп", "")</f>
        <v xml:space="preserve"> росп</v>
      </c>
      <c r="S46" s="116" t="str">
        <f>IF(AND(Таблица3353[[#This Row],[Тип]]="Поперечник", Таблица3353[[#This Row],[условие]]="Да", Таблица3353[[#This Row],[№17]]=" росп"), "1,2,3",
"")</f>
        <v/>
      </c>
      <c r="T46" s="116" t="str">
        <f>IF(AND(Таблица3353[[#This Row],[Тип]]="Продол", Таблица3353[[#This Row],[условие]]="Да", Таблица3353[[#This Row],[№17]]=" росп"), "1,2",
"")</f>
        <v>1,2</v>
      </c>
      <c r="U46" s="116"/>
      <c r="V46" s="101" t="s">
        <v>88</v>
      </c>
      <c r="W4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" s="152" t="str">
        <f>IF(Таблица3353[[#This Row],[Тип СШ]]="Т3",
(IF(Таблица3353[[#This Row],[Толщина]]&gt;16,"Δ8","Δ6")),Таблица3353[[#This Row],[Толщина]])</f>
        <v>Δ6</v>
      </c>
      <c r="AD46"/>
    </row>
    <row r="47" spans="1:30" x14ac:dyDescent="0.2">
      <c r="A47" s="117">
        <f t="shared" si="3"/>
        <v>47</v>
      </c>
      <c r="B47" s="97" t="str">
        <f>IF(ISNUMBER(Таблица3353[[#This Row],[№8]]), "Поперечник", "Продол")</f>
        <v>Продол</v>
      </c>
      <c r="C47" s="11" t="str">
        <f>CONCATENATE(I47,J47,K47,L47,Таблица3353[[#This Row],[№12]],N47,,O47,P47,Q47,R47,S47,T47,U47)</f>
        <v>А`А - С35 росп1,2</v>
      </c>
      <c r="D47" s="11" t="str">
        <f t="shared" si="0"/>
        <v>Т3</v>
      </c>
      <c r="E47" s="11" t="str">
        <f t="shared" si="1"/>
        <v>140 Δ6</v>
      </c>
      <c r="F47" s="129"/>
      <c r="G47" s="156" t="s">
        <v>141</v>
      </c>
      <c r="H4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" s="132" t="str">
        <f t="shared" si="2"/>
        <v>А`А</v>
      </c>
      <c r="J47" s="132" t="str">
        <f>Таблица3353[[#This Row],[№7]]</f>
        <v xml:space="preserve"> </v>
      </c>
      <c r="K47" s="160" t="str">
        <f>IF(Таблица3353[[#This Row],[условие]]="Да", "- ", "(")</f>
        <v xml:space="preserve">- </v>
      </c>
      <c r="L47" s="101"/>
      <c r="M47" s="114" t="str">
        <f>IF(Таблица3353[[#This Row],[условие]]="Да", "", " - ")</f>
        <v/>
      </c>
      <c r="N47" s="101"/>
      <c r="O47" s="115" t="str">
        <f>IF(Таблица3353[[#This Row],[условие]]="Да", "", " )")</f>
        <v/>
      </c>
      <c r="P47" s="101" t="s">
        <v>99</v>
      </c>
      <c r="Q47" s="101">
        <f t="shared" si="5"/>
        <v>35</v>
      </c>
      <c r="R47" s="116" t="str">
        <f>IF(Таблица3353[[#This Row],[Тип СШ]]="Т3", " росп", "")</f>
        <v xml:space="preserve"> росп</v>
      </c>
      <c r="S47" s="116" t="str">
        <f>IF(AND(Таблица3353[[#This Row],[Тип]]="Поперечник", Таблица3353[[#This Row],[условие]]="Да", Таблица3353[[#This Row],[№17]]=" росп"), "1,2,3",
"")</f>
        <v/>
      </c>
      <c r="T47" s="116" t="str">
        <f>IF(AND(Таблица3353[[#This Row],[Тип]]="Продол", Таблица3353[[#This Row],[условие]]="Да", Таблица3353[[#This Row],[№17]]=" росп"), "1,2",
"")</f>
        <v>1,2</v>
      </c>
      <c r="U47" s="116"/>
      <c r="V47" s="101" t="s">
        <v>88</v>
      </c>
      <c r="W4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7" s="152" t="str">
        <f>IF(Таблица3353[[#This Row],[Тип СШ]]="Т3",
(IF(Таблица3353[[#This Row],[Толщина]]&gt;16,"Δ8","Δ6")),Таблица3353[[#This Row],[Толщина]])</f>
        <v>Δ6</v>
      </c>
      <c r="AD47"/>
    </row>
    <row r="48" spans="1:30" x14ac:dyDescent="0.2">
      <c r="A48" s="117">
        <f t="shared" si="3"/>
        <v>48</v>
      </c>
      <c r="B48" s="97" t="str">
        <f>IF(ISNUMBER(Таблица3353[[#This Row],[№8]]), "Поперечник", "Продол")</f>
        <v>Продол</v>
      </c>
      <c r="C48" s="11" t="str">
        <f>CONCATENATE(I48,J48,K48,L48,Таблица3353[[#This Row],[№12]],N48,,O48,P48,Q48,R48,S48,T48,U48)</f>
        <v>А`А (11 - 12 )</v>
      </c>
      <c r="D48" s="11" t="str">
        <f t="shared" si="0"/>
        <v>С4</v>
      </c>
      <c r="E48" s="11" t="str">
        <f t="shared" si="1"/>
        <v>9920×14</v>
      </c>
      <c r="F48" s="129"/>
      <c r="G48" s="156" t="s">
        <v>141</v>
      </c>
      <c r="H4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8" s="132" t="str">
        <f t="shared" si="2"/>
        <v>А`А</v>
      </c>
      <c r="J48" s="132" t="str">
        <f>Таблица3353[[#This Row],[№7]]</f>
        <v xml:space="preserve"> </v>
      </c>
      <c r="K48" s="160" t="str">
        <f>IF(Таблица3353[[#This Row],[условие]]="Да", "- ", "(")</f>
        <v>(</v>
      </c>
      <c r="L48" s="101">
        <v>11</v>
      </c>
      <c r="M48" s="114" t="str">
        <f>IF(Таблица3353[[#This Row],[условие]]="Да", "", " - ")</f>
        <v xml:space="preserve"> - </v>
      </c>
      <c r="N48" s="101">
        <f>Таблица3353[[#This Row],[№11]]+1</f>
        <v>12</v>
      </c>
      <c r="O48" s="115" t="str">
        <f>IF(Таблица3353[[#This Row],[условие]]="Да", "", " )")</f>
        <v xml:space="preserve"> )</v>
      </c>
      <c r="P48" s="101"/>
      <c r="Q48" s="101"/>
      <c r="R48" s="116" t="str">
        <f>IF(Таблица3353[[#This Row],[Тип СШ]]="Т3", " росп", "")</f>
        <v/>
      </c>
      <c r="S48" s="116" t="str">
        <f>IF(AND(Таблица3353[[#This Row],[Тип]]="Поперечник", Таблица3353[[#This Row],[условие]]="Да", Таблица3353[[#This Row],[№17]]=" росп"), "1,2,3",
"")</f>
        <v/>
      </c>
      <c r="T48" s="116" t="str">
        <f>IF(AND(Таблица3353[[#This Row],[Тип]]="Продол", Таблица3353[[#This Row],[условие]]="Да", Таблица3353[[#This Row],[№17]]=" росп"), "1,2",
"")</f>
        <v/>
      </c>
      <c r="U48" s="116"/>
      <c r="V48" s="93" t="s">
        <v>109</v>
      </c>
      <c r="W4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4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8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48" s="152">
        <f>IF(Таблица3353[[#This Row],[Тип СШ]]="Т3",
(IF(Таблица3353[[#This Row],[Толщина]]&gt;16,"Δ8","Δ6")),Таблица3353[[#This Row],[Толщина]])</f>
        <v>14</v>
      </c>
      <c r="AD48"/>
    </row>
    <row r="49" spans="1:30" x14ac:dyDescent="0.2">
      <c r="A49" s="117">
        <f t="shared" si="3"/>
        <v>49</v>
      </c>
      <c r="B49" s="97" t="str">
        <f>IF(ISNUMBER(Таблица3353[[#This Row],[№8]]), "Поперечник", "Продол")</f>
        <v>Продол</v>
      </c>
      <c r="C49" s="11" t="str">
        <f>CONCATENATE(I49,J49,K49,L49,Таблица3353[[#This Row],[№12]],N49,,O49,P49,Q49,R49,S49,T49,U49)</f>
        <v>А`А - С36 росп1,2</v>
      </c>
      <c r="D49" s="11" t="str">
        <f>V49</f>
        <v>Т3</v>
      </c>
      <c r="E49" s="11" t="str">
        <f>IF(V49="Т3",(CONCATENATE(AB49," ",AC49)),(CONCATENATE(AB49,"×",AC49)))</f>
        <v>140 Δ6</v>
      </c>
      <c r="F49" s="129"/>
      <c r="G49" s="156" t="s">
        <v>141</v>
      </c>
      <c r="H4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" s="132" t="str">
        <f t="shared" si="2"/>
        <v>А`А</v>
      </c>
      <c r="J49" s="132" t="str">
        <f>Таблица3353[[#This Row],[№7]]</f>
        <v xml:space="preserve"> </v>
      </c>
      <c r="K49" s="160" t="str">
        <f>IF(Таблица3353[[#This Row],[условие]]="Да", "- ", "(")</f>
        <v xml:space="preserve">- </v>
      </c>
      <c r="L49" s="101"/>
      <c r="M49" s="161" t="str">
        <f>IF(Таблица3353[[#This Row],[условие]]="Да", "", " - ")</f>
        <v/>
      </c>
      <c r="N49" s="162"/>
      <c r="O49" s="115" t="str">
        <f>IF(Таблица3353[[#This Row],[условие]]="Да", "", " )")</f>
        <v/>
      </c>
      <c r="P49" s="101" t="s">
        <v>99</v>
      </c>
      <c r="Q49" s="163">
        <v>36</v>
      </c>
      <c r="R49" s="116" t="str">
        <f>IF(Таблица3353[[#This Row],[Тип СШ]]="Т3", " росп", "")</f>
        <v xml:space="preserve"> росп</v>
      </c>
      <c r="S49" s="116" t="str">
        <f>IF(AND(Таблица3353[[#This Row],[Тип]]="Поперечник", Таблица3353[[#This Row],[условие]]="Да", Таблица3353[[#This Row],[№17]]=" росп"), "1,2,3",
"")</f>
        <v/>
      </c>
      <c r="T49" s="116" t="str">
        <f>IF(AND(Таблица3353[[#This Row],[Тип]]="Продол", Таблица3353[[#This Row],[условие]]="Да", Таблица3353[[#This Row],[№17]]=" росп"), "1,2",
"")</f>
        <v>1,2</v>
      </c>
      <c r="U49" s="116"/>
      <c r="V49" s="101" t="s">
        <v>88</v>
      </c>
      <c r="W4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9" s="164" t="str">
        <f>IF(Таблица3353[[#This Row],[Тип СШ]]="Т3",
(IF(Таблица3353[[#This Row],[Толщина]]&gt;16,"Δ8","Δ6")),Таблица3353[[#This Row],[Толщина]])</f>
        <v>Δ6</v>
      </c>
      <c r="AD49"/>
    </row>
    <row r="50" spans="1:30" x14ac:dyDescent="0.2">
      <c r="A50" s="117">
        <f t="shared" si="3"/>
        <v>50</v>
      </c>
      <c r="B50" s="97" t="str">
        <f>IF(ISNUMBER(Таблица3353[[#This Row],[№8]]), "Поперечник", "Продол")</f>
        <v>Продол</v>
      </c>
      <c r="C50" s="11" t="str">
        <f>CONCATENATE(I50,J50,K50,L50,Таблица3353[[#This Row],[№12]],N50,,O50,P50,Q50,R50,S50,T50,U50)</f>
        <v>А`А - С37 росп1,2</v>
      </c>
      <c r="D50" s="11" t="str">
        <f t="shared" si="0"/>
        <v>Т3</v>
      </c>
      <c r="E50" s="11" t="str">
        <f t="shared" si="1"/>
        <v>140 Δ6</v>
      </c>
      <c r="F50" s="129"/>
      <c r="G50" s="156" t="s">
        <v>141</v>
      </c>
      <c r="H5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" s="132" t="str">
        <f t="shared" si="2"/>
        <v>А`А</v>
      </c>
      <c r="J50" s="132" t="str">
        <f>Таблица3353[[#This Row],[№7]]</f>
        <v xml:space="preserve"> </v>
      </c>
      <c r="K50" s="160" t="str">
        <f>IF(Таблица3353[[#This Row],[условие]]="Да", "- ", "(")</f>
        <v xml:space="preserve">- </v>
      </c>
      <c r="L50" s="101"/>
      <c r="M50" s="114" t="str">
        <f>IF(Таблица3353[[#This Row],[условие]]="Да", "", " - ")</f>
        <v/>
      </c>
      <c r="N50" s="101"/>
      <c r="O50" s="115" t="str">
        <f>IF(Таблица3353[[#This Row],[условие]]="Да", "", " )")</f>
        <v/>
      </c>
      <c r="P50" s="101" t="s">
        <v>99</v>
      </c>
      <c r="Q50" s="101">
        <v>37</v>
      </c>
      <c r="R50" s="116" t="str">
        <f>IF(Таблица3353[[#This Row],[Тип СШ]]="Т3", " росп", "")</f>
        <v xml:space="preserve"> росп</v>
      </c>
      <c r="S50" s="116" t="str">
        <f>IF(AND(Таблица3353[[#This Row],[Тип]]="Поперечник", Таблица3353[[#This Row],[условие]]="Да", Таблица3353[[#This Row],[№17]]=" росп"), "1,2,3",
"")</f>
        <v/>
      </c>
      <c r="T50" s="116" t="str">
        <f>IF(AND(Таблица3353[[#This Row],[Тип]]="Продол", Таблица3353[[#This Row],[условие]]="Да", Таблица3353[[#This Row],[№17]]=" росп"), "1,2",
"")</f>
        <v>1,2</v>
      </c>
      <c r="U50" s="116"/>
      <c r="V50" s="101" t="s">
        <v>88</v>
      </c>
      <c r="W5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0" s="152" t="str">
        <f>IF(Таблица3353[[#This Row],[Тип СШ]]="Т3",
(IF(Таблица3353[[#This Row],[Толщина]]&gt;16,"Δ8","Δ6")),Таблица3353[[#This Row],[Толщина]])</f>
        <v>Δ6</v>
      </c>
      <c r="AD50"/>
    </row>
    <row r="51" spans="1:30" x14ac:dyDescent="0.2">
      <c r="A51" s="117">
        <f t="shared" si="3"/>
        <v>51</v>
      </c>
      <c r="B51" s="97" t="str">
        <f>IF(ISNUMBER(Таблица3353[[#This Row],[№8]]), "Поперечник", "Продол")</f>
        <v>Продол</v>
      </c>
      <c r="C51" s="11" t="str">
        <f>CONCATENATE(I51,J51,K51,L51,Таблица3353[[#This Row],[№12]],N51,,O51,P51,Q51,R51,S51,T51,U51)</f>
        <v>А`А - С38 росп1,2</v>
      </c>
      <c r="D51" s="11" t="str">
        <f t="shared" si="0"/>
        <v>Т3</v>
      </c>
      <c r="E51" s="11" t="str">
        <f t="shared" si="1"/>
        <v>140 Δ6</v>
      </c>
      <c r="F51" s="129"/>
      <c r="G51" s="156" t="s">
        <v>141</v>
      </c>
      <c r="H5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" s="132" t="str">
        <f t="shared" si="2"/>
        <v>А`А</v>
      </c>
      <c r="J51" s="132" t="str">
        <f>Таблица3353[[#This Row],[№7]]</f>
        <v xml:space="preserve"> </v>
      </c>
      <c r="K51" s="160" t="str">
        <f>IF(Таблица3353[[#This Row],[условие]]="Да", "- ", "(")</f>
        <v xml:space="preserve">- </v>
      </c>
      <c r="L51" s="101"/>
      <c r="M51" s="114" t="str">
        <f>IF(Таблица3353[[#This Row],[условие]]="Да", "", " - ")</f>
        <v/>
      </c>
      <c r="N51" s="101"/>
      <c r="O51" s="115" t="str">
        <f>IF(Таблица3353[[#This Row],[условие]]="Да", "", " )")</f>
        <v/>
      </c>
      <c r="P51" s="101" t="s">
        <v>99</v>
      </c>
      <c r="Q51" s="101">
        <f t="shared" si="5"/>
        <v>38</v>
      </c>
      <c r="R51" s="116" t="str">
        <f>IF(Таблица3353[[#This Row],[Тип СШ]]="Т3", " росп", "")</f>
        <v xml:space="preserve"> росп</v>
      </c>
      <c r="S51" s="116" t="str">
        <f>IF(AND(Таблица3353[[#This Row],[Тип]]="Поперечник", Таблица3353[[#This Row],[условие]]="Да", Таблица3353[[#This Row],[№17]]=" росп"), "1,2,3",
"")</f>
        <v/>
      </c>
      <c r="T51" s="116" t="str">
        <f>IF(AND(Таблица3353[[#This Row],[Тип]]="Продол", Таблица3353[[#This Row],[условие]]="Да", Таблица3353[[#This Row],[№17]]=" росп"), "1,2",
"")</f>
        <v>1,2</v>
      </c>
      <c r="U51" s="116"/>
      <c r="V51" s="101" t="s">
        <v>88</v>
      </c>
      <c r="W5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1" s="152" t="str">
        <f>IF(Таблица3353[[#This Row],[Тип СШ]]="Т3",
(IF(Таблица3353[[#This Row],[Толщина]]&gt;16,"Δ8","Δ6")),Таблица3353[[#This Row],[Толщина]])</f>
        <v>Δ6</v>
      </c>
      <c r="AD51"/>
    </row>
    <row r="52" spans="1:30" x14ac:dyDescent="0.2">
      <c r="A52" s="117">
        <f t="shared" si="3"/>
        <v>52</v>
      </c>
      <c r="B52" s="97" t="str">
        <f>IF(ISNUMBER(Таблица3353[[#This Row],[№8]]), "Поперечник", "Продол")</f>
        <v>Продол</v>
      </c>
      <c r="C52" s="11" t="str">
        <f>CONCATENATE(I52,J52,K52,L52,Таблица3353[[#This Row],[№12]],N52,,O52,P52,Q52,R52,S52,T52,U52)</f>
        <v>А`А (12 - 13 )</v>
      </c>
      <c r="D52" s="11" t="str">
        <f t="shared" si="0"/>
        <v>С4</v>
      </c>
      <c r="E52" s="11" t="str">
        <f t="shared" si="1"/>
        <v>10800×14</v>
      </c>
      <c r="F52" s="129"/>
      <c r="G52" s="156" t="s">
        <v>141</v>
      </c>
      <c r="H5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2" s="132" t="str">
        <f t="shared" si="2"/>
        <v>А`А</v>
      </c>
      <c r="J52" s="132" t="str">
        <f>Таблица3353[[#This Row],[№7]]</f>
        <v xml:space="preserve"> </v>
      </c>
      <c r="K52" s="160" t="str">
        <f>IF(Таблица3353[[#This Row],[условие]]="Да", "- ", "(")</f>
        <v>(</v>
      </c>
      <c r="L52" s="101">
        <v>12</v>
      </c>
      <c r="M52" s="114" t="str">
        <f>IF(Таблица3353[[#This Row],[условие]]="Да", "", " - ")</f>
        <v xml:space="preserve"> - </v>
      </c>
      <c r="N52" s="101">
        <f>Таблица3353[[#This Row],[№11]]+1</f>
        <v>13</v>
      </c>
      <c r="O52" s="115" t="str">
        <f>IF(Таблица3353[[#This Row],[условие]]="Да", "", " )")</f>
        <v xml:space="preserve"> )</v>
      </c>
      <c r="P52" s="101"/>
      <c r="Q52" s="101"/>
      <c r="R52" s="116" t="str">
        <f>IF(Таблица3353[[#This Row],[Тип СШ]]="Т3", " росп", "")</f>
        <v/>
      </c>
      <c r="S52" s="116" t="str">
        <f>IF(AND(Таблица3353[[#This Row],[Тип]]="Поперечник", Таблица3353[[#This Row],[условие]]="Да", Таблица3353[[#This Row],[№17]]=" росп"), "1,2,3",
"")</f>
        <v/>
      </c>
      <c r="T52" s="116" t="str">
        <f>IF(AND(Таблица3353[[#This Row],[Тип]]="Продол", Таблица3353[[#This Row],[условие]]="Да", Таблица3353[[#This Row],[№17]]=" росп"), "1,2",
"")</f>
        <v/>
      </c>
      <c r="U52" s="116"/>
      <c r="V52" s="93" t="s">
        <v>109</v>
      </c>
      <c r="W5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5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2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52" s="152">
        <f>IF(Таблица3353[[#This Row],[Тип СШ]]="Т3",
(IF(Таблица3353[[#This Row],[Толщина]]&gt;16,"Δ8","Δ6")),Таблица3353[[#This Row],[Толщина]])</f>
        <v>14</v>
      </c>
      <c r="AD52"/>
    </row>
    <row r="53" spans="1:30" x14ac:dyDescent="0.2">
      <c r="A53" s="117">
        <f t="shared" si="3"/>
        <v>53</v>
      </c>
      <c r="B53" s="97" t="str">
        <f>IF(ISNUMBER(Таблица3353[[#This Row],[№8]]), "Поперечник", "Продол")</f>
        <v>Продол</v>
      </c>
      <c r="C53" s="11" t="str">
        <f>CONCATENATE(I53,J53,K53,L53,Таблица3353[[#This Row],[№12]],N53,,O53,P53,Q53,R53,S53,T53,U53)</f>
        <v>А`А - С39 росп1,2</v>
      </c>
      <c r="D53" s="11" t="str">
        <f t="shared" si="0"/>
        <v>Т3</v>
      </c>
      <c r="E53" s="11" t="str">
        <f t="shared" si="1"/>
        <v>140 Δ6</v>
      </c>
      <c r="F53" s="129"/>
      <c r="G53" s="156" t="s">
        <v>141</v>
      </c>
      <c r="H5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" s="132" t="str">
        <f t="shared" si="2"/>
        <v>А`А</v>
      </c>
      <c r="J53" s="132" t="str">
        <f>Таблица3353[[#This Row],[№7]]</f>
        <v xml:space="preserve"> </v>
      </c>
      <c r="K53" s="160" t="str">
        <f>IF(Таблица3353[[#This Row],[условие]]="Да", "- ", "(")</f>
        <v xml:space="preserve">- </v>
      </c>
      <c r="L53" s="101"/>
      <c r="M53" s="114" t="str">
        <f>IF(Таблица3353[[#This Row],[условие]]="Да", "", " - ")</f>
        <v/>
      </c>
      <c r="N53" s="101"/>
      <c r="O53" s="115" t="str">
        <f>IF(Таблица3353[[#This Row],[условие]]="Да", "", " )")</f>
        <v/>
      </c>
      <c r="P53" s="101" t="s">
        <v>99</v>
      </c>
      <c r="Q53" s="101">
        <v>39</v>
      </c>
      <c r="R53" s="116" t="str">
        <f>IF(Таблица3353[[#This Row],[Тип СШ]]="Т3", " росп", "")</f>
        <v xml:space="preserve"> росп</v>
      </c>
      <c r="S53" s="116" t="str">
        <f>IF(AND(Таблица3353[[#This Row],[Тип]]="Поперечник", Таблица3353[[#This Row],[условие]]="Да", Таблица3353[[#This Row],[№17]]=" росп"), "1,2,3",
"")</f>
        <v/>
      </c>
      <c r="T53" s="116" t="str">
        <f>IF(AND(Таблица3353[[#This Row],[Тип]]="Продол", Таблица3353[[#This Row],[условие]]="Да", Таблица3353[[#This Row],[№17]]=" росп"), "1,2",
"")</f>
        <v>1,2</v>
      </c>
      <c r="U53" s="116"/>
      <c r="V53" s="101" t="s">
        <v>88</v>
      </c>
      <c r="W5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3" s="152" t="str">
        <f>IF(Таблица3353[[#This Row],[Тип СШ]]="Т3",
(IF(Таблица3353[[#This Row],[Толщина]]&gt;16,"Δ8","Δ6")),Таблица3353[[#This Row],[Толщина]])</f>
        <v>Δ6</v>
      </c>
      <c r="AD53"/>
    </row>
    <row r="54" spans="1:30" x14ac:dyDescent="0.2">
      <c r="A54" s="117">
        <f t="shared" si="3"/>
        <v>54</v>
      </c>
      <c r="B54" s="97" t="str">
        <f>IF(ISNUMBER(Таблица3353[[#This Row],[№8]]), "Поперечник", "Продол")</f>
        <v>Продол</v>
      </c>
      <c r="C54" s="11" t="str">
        <f>CONCATENATE(I54,J54,K54,L54,Таблица3353[[#This Row],[№12]],N54,,O54,P54,Q54,R54,S54,T54,U54)</f>
        <v>А`А - С40 росп1,2</v>
      </c>
      <c r="D54" s="11" t="str">
        <f>V54</f>
        <v>Т3</v>
      </c>
      <c r="E54" s="11" t="str">
        <f>IF(V54="Т3",(CONCATENATE(AB54," ",AC54)),(CONCATENATE(AB54,"×",AC54)))</f>
        <v>140 Δ6</v>
      </c>
      <c r="F54" s="129"/>
      <c r="G54" s="156" t="s">
        <v>141</v>
      </c>
      <c r="H5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" s="132" t="str">
        <f t="shared" si="2"/>
        <v>А`А</v>
      </c>
      <c r="J54" s="132" t="str">
        <f>Таблица3353[[#This Row],[№7]]</f>
        <v xml:space="preserve"> </v>
      </c>
      <c r="K54" s="160" t="str">
        <f>IF(Таблица3353[[#This Row],[условие]]="Да", "- ", "(")</f>
        <v xml:space="preserve">- </v>
      </c>
      <c r="L54" s="101"/>
      <c r="M54" s="114" t="str">
        <f>IF(Таблица3353[[#This Row],[условие]]="Да", "", " - ")</f>
        <v/>
      </c>
      <c r="N54" s="101"/>
      <c r="O54" s="115" t="str">
        <f>IF(Таблица3353[[#This Row],[условие]]="Да", "", " )")</f>
        <v/>
      </c>
      <c r="P54" s="101" t="s">
        <v>99</v>
      </c>
      <c r="Q54" s="163">
        <f t="shared" si="5"/>
        <v>40</v>
      </c>
      <c r="R54" s="116" t="str">
        <f>IF(Таблица3353[[#This Row],[Тип СШ]]="Т3", " росп", "")</f>
        <v xml:space="preserve"> росп</v>
      </c>
      <c r="S54" s="116" t="str">
        <f>IF(AND(Таблица3353[[#This Row],[Тип]]="Поперечник", Таблица3353[[#This Row],[условие]]="Да", Таблица3353[[#This Row],[№17]]=" росп"), "1,2,3",
"")</f>
        <v/>
      </c>
      <c r="T54" s="116" t="str">
        <f>IF(AND(Таблица3353[[#This Row],[Тип]]="Продол", Таблица3353[[#This Row],[условие]]="Да", Таблица3353[[#This Row],[№17]]=" росп"), "1,2",
"")</f>
        <v>1,2</v>
      </c>
      <c r="U54" s="116"/>
      <c r="V54" s="101" t="s">
        <v>88</v>
      </c>
      <c r="W5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4" s="164" t="str">
        <f>IF(Таблица3353[[#This Row],[Тип СШ]]="Т3",
(IF(Таблица3353[[#This Row],[Толщина]]&gt;16,"Δ8","Δ6")),Таблица3353[[#This Row],[Толщина]])</f>
        <v>Δ6</v>
      </c>
      <c r="AD54"/>
    </row>
    <row r="55" spans="1:30" x14ac:dyDescent="0.2">
      <c r="A55" s="117">
        <f t="shared" si="3"/>
        <v>55</v>
      </c>
      <c r="B55" s="97" t="str">
        <f>IF(ISNUMBER(Таблица3353[[#This Row],[№8]]), "Поперечник", "Продол")</f>
        <v>Продол</v>
      </c>
      <c r="C55" s="11" t="str">
        <f>CONCATENATE(I55,J55,K55,L55,Таблица3353[[#This Row],[№12]],N55,,O55,P55,Q55,R55,S55,T55,U55)</f>
        <v>А`А - С41 росп1,2</v>
      </c>
      <c r="D55" s="11" t="str">
        <f t="shared" si="0"/>
        <v>Т3</v>
      </c>
      <c r="E55" s="11" t="str">
        <f t="shared" si="1"/>
        <v>140 Δ6</v>
      </c>
      <c r="F55" s="129"/>
      <c r="G55" s="156" t="s">
        <v>141</v>
      </c>
      <c r="H5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" s="132" t="str">
        <f t="shared" si="2"/>
        <v>А`А</v>
      </c>
      <c r="J55" s="132" t="str">
        <f>Таблица3353[[#This Row],[№7]]</f>
        <v xml:space="preserve"> </v>
      </c>
      <c r="K55" s="160" t="str">
        <f>IF(Таблица3353[[#This Row],[условие]]="Да", "- ", "(")</f>
        <v xml:space="preserve">- </v>
      </c>
      <c r="L55" s="101"/>
      <c r="M55" s="114" t="str">
        <f>IF(Таблица3353[[#This Row],[условие]]="Да", "", " - ")</f>
        <v/>
      </c>
      <c r="N55" s="101"/>
      <c r="O55" s="115" t="str">
        <f>IF(Таблица3353[[#This Row],[условие]]="Да", "", " )")</f>
        <v/>
      </c>
      <c r="P55" s="101" t="s">
        <v>99</v>
      </c>
      <c r="Q55" s="101">
        <v>41</v>
      </c>
      <c r="R55" s="116" t="str">
        <f>IF(Таблица3353[[#This Row],[Тип СШ]]="Т3", " росп", "")</f>
        <v xml:space="preserve"> росп</v>
      </c>
      <c r="S55" s="116" t="str">
        <f>IF(AND(Таблица3353[[#This Row],[Тип]]="Поперечник", Таблица3353[[#This Row],[условие]]="Да", Таблица3353[[#This Row],[№17]]=" росп"), "1,2,3",
"")</f>
        <v/>
      </c>
      <c r="T55" s="116" t="str">
        <f>IF(AND(Таблица3353[[#This Row],[Тип]]="Продол", Таблица3353[[#This Row],[условие]]="Да", Таблица3353[[#This Row],[№17]]=" росп"), "1,2",
"")</f>
        <v>1,2</v>
      </c>
      <c r="U55" s="116"/>
      <c r="V55" s="101" t="s">
        <v>88</v>
      </c>
      <c r="W5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5" s="152" t="str">
        <f>IF(Таблица3353[[#This Row],[Тип СШ]]="Т3",
(IF(Таблица3353[[#This Row],[Толщина]]&gt;16,"Δ8","Δ6")),Таблица3353[[#This Row],[Толщина]])</f>
        <v>Δ6</v>
      </c>
      <c r="AD55"/>
    </row>
    <row r="56" spans="1:30" x14ac:dyDescent="0.2">
      <c r="A56" s="117">
        <f t="shared" si="3"/>
        <v>56</v>
      </c>
      <c r="B56" s="97" t="str">
        <f>IF(ISNUMBER(Таблица3353[[#This Row],[№8]]), "Поперечник", "Продол")</f>
        <v>Продол</v>
      </c>
      <c r="C56" s="11" t="str">
        <f>CONCATENATE(I56,J56,K56,L56,Таблица3353[[#This Row],[№12]],N56,,O56,P56,Q56,R56,S56,T56,U56)</f>
        <v>А`А - С42 росп1,2</v>
      </c>
      <c r="D56" s="11" t="str">
        <f t="shared" si="0"/>
        <v>Т3</v>
      </c>
      <c r="E56" s="11" t="str">
        <f t="shared" si="1"/>
        <v>140 Δ6</v>
      </c>
      <c r="F56" s="129"/>
      <c r="G56" s="156" t="s">
        <v>141</v>
      </c>
      <c r="H5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" s="132" t="str">
        <f t="shared" si="2"/>
        <v>А`А</v>
      </c>
      <c r="J56" s="132" t="str">
        <f>Таблица3353[[#This Row],[№7]]</f>
        <v xml:space="preserve"> </v>
      </c>
      <c r="K56" s="160" t="str">
        <f>IF(Таблица3353[[#This Row],[условие]]="Да", "- ", "(")</f>
        <v xml:space="preserve">- </v>
      </c>
      <c r="L56" s="101"/>
      <c r="M56" s="114" t="str">
        <f>IF(Таблица3353[[#This Row],[условие]]="Да", "", " - ")</f>
        <v/>
      </c>
      <c r="N56" s="101"/>
      <c r="O56" s="115" t="str">
        <f>IF(Таблица3353[[#This Row],[условие]]="Да", "", " )")</f>
        <v/>
      </c>
      <c r="P56" s="101" t="s">
        <v>99</v>
      </c>
      <c r="Q56" s="101">
        <f t="shared" si="5"/>
        <v>42</v>
      </c>
      <c r="R56" s="116" t="str">
        <f>IF(Таблица3353[[#This Row],[Тип СШ]]="Т3", " росп", "")</f>
        <v xml:space="preserve"> росп</v>
      </c>
      <c r="S56" s="116" t="str">
        <f>IF(AND(Таблица3353[[#This Row],[Тип]]="Поперечник", Таблица3353[[#This Row],[условие]]="Да", Таблица3353[[#This Row],[№17]]=" росп"), "1,2,3",
"")</f>
        <v/>
      </c>
      <c r="T56" s="116" t="str">
        <f>IF(AND(Таблица3353[[#This Row],[Тип]]="Продол", Таблица3353[[#This Row],[условие]]="Да", Таблица3353[[#This Row],[№17]]=" росп"), "1,2",
"")</f>
        <v>1,2</v>
      </c>
      <c r="U56" s="116"/>
      <c r="V56" s="101" t="s">
        <v>88</v>
      </c>
      <c r="W5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" s="152" t="str">
        <f>IF(Таблица3353[[#This Row],[Тип СШ]]="Т3",
(IF(Таблица3353[[#This Row],[Толщина]]&gt;16,"Δ8","Δ6")),Таблица3353[[#This Row],[Толщина]])</f>
        <v>Δ6</v>
      </c>
      <c r="AD56"/>
    </row>
    <row r="57" spans="1:30" x14ac:dyDescent="0.2">
      <c r="A57" s="117">
        <f t="shared" si="3"/>
        <v>57</v>
      </c>
      <c r="B57" s="97" t="str">
        <f>IF(ISNUMBER(Таблица3353[[#This Row],[№8]]), "Поперечник", "Продол")</f>
        <v>Продол</v>
      </c>
      <c r="C57" s="11" t="str">
        <f>CONCATENATE(I57,J57,K57,L57,Таблица3353[[#This Row],[№12]],N57,,O57,P57,Q57,R57,S57,T57,U57)</f>
        <v>А`А (13 - 14 )</v>
      </c>
      <c r="D57" s="11" t="str">
        <f t="shared" si="0"/>
        <v>С4</v>
      </c>
      <c r="E57" s="11" t="str">
        <f t="shared" si="1"/>
        <v>9740×14</v>
      </c>
      <c r="F57" s="129"/>
      <c r="G57" s="156" t="s">
        <v>141</v>
      </c>
      <c r="H5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7" s="132" t="str">
        <f t="shared" si="2"/>
        <v>А`А</v>
      </c>
      <c r="J57" s="132" t="str">
        <f>Таблица3353[[#This Row],[№7]]</f>
        <v xml:space="preserve"> </v>
      </c>
      <c r="K57" s="160" t="str">
        <f>IF(Таблица3353[[#This Row],[условие]]="Да", "- ", "(")</f>
        <v>(</v>
      </c>
      <c r="L57" s="101">
        <v>13</v>
      </c>
      <c r="M57" s="114" t="str">
        <f>IF(Таблица3353[[#This Row],[условие]]="Да", "", " - ")</f>
        <v xml:space="preserve"> - </v>
      </c>
      <c r="N57" s="101">
        <f>Таблица3353[[#This Row],[№11]]+1</f>
        <v>14</v>
      </c>
      <c r="O57" s="115" t="str">
        <f>IF(Таблица3353[[#This Row],[условие]]="Да", "", " )")</f>
        <v xml:space="preserve"> )</v>
      </c>
      <c r="P57" s="101"/>
      <c r="Q57" s="101"/>
      <c r="R57" s="116" t="str">
        <f>IF(Таблица3353[[#This Row],[Тип СШ]]="Т3", " росп", "")</f>
        <v/>
      </c>
      <c r="S57" s="116" t="str">
        <f>IF(AND(Таблица3353[[#This Row],[Тип]]="Поперечник", Таблица3353[[#This Row],[условие]]="Да", Таблица3353[[#This Row],[№17]]=" росп"), "1,2,3",
"")</f>
        <v/>
      </c>
      <c r="T57" s="116" t="str">
        <f>IF(AND(Таблица3353[[#This Row],[Тип]]="Продол", Таблица3353[[#This Row],[условие]]="Да", Таблица3353[[#This Row],[№17]]=" росп"), "1,2",
"")</f>
        <v/>
      </c>
      <c r="U57" s="116"/>
      <c r="V57" s="93" t="s">
        <v>109</v>
      </c>
      <c r="W5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5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7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57" s="152">
        <f>IF(Таблица3353[[#This Row],[Тип СШ]]="Т3",
(IF(Таблица3353[[#This Row],[Толщина]]&gt;16,"Δ8","Δ6")),Таблица3353[[#This Row],[Толщина]])</f>
        <v>14</v>
      </c>
      <c r="AD57"/>
    </row>
    <row r="58" spans="1:30" x14ac:dyDescent="0.2">
      <c r="A58" s="117">
        <f t="shared" si="3"/>
        <v>58</v>
      </c>
      <c r="B58" s="97" t="str">
        <f>IF(ISNUMBER(Таблица3353[[#This Row],[№8]]), "Поперечник", "Продол")</f>
        <v>Продол</v>
      </c>
      <c r="C58" s="11" t="str">
        <f>CONCATENATE(I58,J58,K58,L58,Таблица3353[[#This Row],[№12]],N58,,O58,P58,Q58,R58,S58,T58,U58)</f>
        <v>А`А - С43 росп1,2</v>
      </c>
      <c r="D58" s="11" t="str">
        <f t="shared" ref="D58:D60" si="8">V58</f>
        <v>Т3</v>
      </c>
      <c r="E58" s="11" t="str">
        <f t="shared" ref="E58:E60" si="9">IF(V58="Т3",(CONCATENATE(AB58," ",AC58)),(CONCATENATE(AB58,"×",AC58)))</f>
        <v>140 Δ6</v>
      </c>
      <c r="F58" s="129"/>
      <c r="G58" s="156" t="s">
        <v>141</v>
      </c>
      <c r="H5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" s="132" t="str">
        <f t="shared" si="2"/>
        <v>А`А</v>
      </c>
      <c r="J58" s="132" t="str">
        <f>Таблица3353[[#This Row],[№7]]</f>
        <v xml:space="preserve"> </v>
      </c>
      <c r="K58" s="160" t="str">
        <f>IF(Таблица3353[[#This Row],[условие]]="Да", "- ", "(")</f>
        <v xml:space="preserve">- </v>
      </c>
      <c r="L58" s="101"/>
      <c r="M58" s="161" t="str">
        <f>IF(Таблица3353[[#This Row],[условие]]="Да", "", " - ")</f>
        <v/>
      </c>
      <c r="N58" s="162"/>
      <c r="O58" s="115" t="str">
        <f>IF(Таблица3353[[#This Row],[условие]]="Да", "", " )")</f>
        <v/>
      </c>
      <c r="P58" s="101" t="s">
        <v>99</v>
      </c>
      <c r="Q58" s="163">
        <v>43</v>
      </c>
      <c r="R58" s="116" t="str">
        <f>IF(Таблица3353[[#This Row],[Тип СШ]]="Т3", " росп", "")</f>
        <v xml:space="preserve"> росп</v>
      </c>
      <c r="S58" s="116" t="str">
        <f>IF(AND(Таблица3353[[#This Row],[Тип]]="Поперечник", Таблица3353[[#This Row],[условие]]="Да", Таблица3353[[#This Row],[№17]]=" росп"), "1,2,3",
"")</f>
        <v/>
      </c>
      <c r="T58" s="116" t="str">
        <f>IF(AND(Таблица3353[[#This Row],[Тип]]="Продол", Таблица3353[[#This Row],[условие]]="Да", Таблица3353[[#This Row],[№17]]=" росп"), "1,2",
"")</f>
        <v>1,2</v>
      </c>
      <c r="U58" s="116"/>
      <c r="V58" s="101" t="s">
        <v>88</v>
      </c>
      <c r="W5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8" s="164" t="str">
        <f>IF(Таблица3353[[#This Row],[Тип СШ]]="Т3",
(IF(Таблица3353[[#This Row],[Толщина]]&gt;16,"Δ8","Δ6")),Таблица3353[[#This Row],[Толщина]])</f>
        <v>Δ6</v>
      </c>
      <c r="AD58"/>
    </row>
    <row r="59" spans="1:30" x14ac:dyDescent="0.2">
      <c r="A59" s="117">
        <f t="shared" si="3"/>
        <v>59</v>
      </c>
      <c r="B59" s="97" t="str">
        <f>IF(ISNUMBER(Таблица3353[[#This Row],[№8]]), "Поперечник", "Продол")</f>
        <v>Продол</v>
      </c>
      <c r="C59" s="11" t="str">
        <f>CONCATENATE(I59,J59,K59,L59,Таблица3353[[#This Row],[№12]],N59,,O59,P59,Q59,R59,S59,T59,U59)</f>
        <v>А`А - С44 росп1,2</v>
      </c>
      <c r="D59" s="11" t="str">
        <f t="shared" si="8"/>
        <v>Т3</v>
      </c>
      <c r="E59" s="11" t="str">
        <f t="shared" si="9"/>
        <v>140 Δ6</v>
      </c>
      <c r="F59" s="129"/>
      <c r="G59" s="156" t="s">
        <v>141</v>
      </c>
      <c r="H5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" s="132" t="str">
        <f t="shared" si="2"/>
        <v>А`А</v>
      </c>
      <c r="J59" s="132" t="str">
        <f>Таблица3353[[#This Row],[№7]]</f>
        <v xml:space="preserve"> </v>
      </c>
      <c r="K59" s="160" t="str">
        <f>IF(Таблица3353[[#This Row],[условие]]="Да", "- ", "(")</f>
        <v xml:space="preserve">- </v>
      </c>
      <c r="L59" s="101"/>
      <c r="M59" s="161" t="str">
        <f>IF(Таблица3353[[#This Row],[условие]]="Да", "", " - ")</f>
        <v/>
      </c>
      <c r="N59" s="162"/>
      <c r="O59" s="115" t="str">
        <f>IF(Таблица3353[[#This Row],[условие]]="Да", "", " )")</f>
        <v/>
      </c>
      <c r="P59" s="101" t="s">
        <v>99</v>
      </c>
      <c r="Q59" s="163">
        <f t="shared" si="5"/>
        <v>44</v>
      </c>
      <c r="R59" s="116" t="str">
        <f>IF(Таблица3353[[#This Row],[Тип СШ]]="Т3", " росп", "")</f>
        <v xml:space="preserve"> росп</v>
      </c>
      <c r="S59" s="116" t="str">
        <f>IF(AND(Таблица3353[[#This Row],[Тип]]="Поперечник", Таблица3353[[#This Row],[условие]]="Да", Таблица3353[[#This Row],[№17]]=" росп"), "1,2,3",
"")</f>
        <v/>
      </c>
      <c r="T59" s="116" t="str">
        <f>IF(AND(Таблица3353[[#This Row],[Тип]]="Продол", Таблица3353[[#This Row],[условие]]="Да", Таблица3353[[#This Row],[№17]]=" росп"), "1,2",
"")</f>
        <v>1,2</v>
      </c>
      <c r="U59" s="116"/>
      <c r="V59" s="101" t="s">
        <v>88</v>
      </c>
      <c r="W5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9" s="164" t="str">
        <f>IF(Таблица3353[[#This Row],[Тип СШ]]="Т3",
(IF(Таблица3353[[#This Row],[Толщина]]&gt;16,"Δ8","Δ6")),Таблица3353[[#This Row],[Толщина]])</f>
        <v>Δ6</v>
      </c>
      <c r="AD59"/>
    </row>
    <row r="60" spans="1:30" x14ac:dyDescent="0.2">
      <c r="A60" s="117">
        <f t="shared" si="3"/>
        <v>60</v>
      </c>
      <c r="B60" s="97" t="str">
        <f>IF(ISNUMBER(Таблица3353[[#This Row],[№8]]), "Поперечник", "Продол")</f>
        <v>Продол</v>
      </c>
      <c r="C60" s="11" t="str">
        <f>CONCATENATE(I60,J60,K60,L60,Таблица3353[[#This Row],[№12]],N60,,O60,P60,Q60,R60,S60,T60,U60)</f>
        <v>А`А - С45 росп1,2</v>
      </c>
      <c r="D60" s="11" t="str">
        <f t="shared" si="8"/>
        <v>Т3</v>
      </c>
      <c r="E60" s="11" t="str">
        <f t="shared" si="9"/>
        <v>140 Δ6</v>
      </c>
      <c r="F60" s="129"/>
      <c r="G60" s="156" t="s">
        <v>141</v>
      </c>
      <c r="H6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" s="132" t="str">
        <f t="shared" si="2"/>
        <v>А`А</v>
      </c>
      <c r="J60" s="132" t="str">
        <f>Таблица3353[[#This Row],[№7]]</f>
        <v xml:space="preserve"> </v>
      </c>
      <c r="K60" s="160" t="str">
        <f>IF(Таблица3353[[#This Row],[условие]]="Да", "- ", "(")</f>
        <v xml:space="preserve">- </v>
      </c>
      <c r="L60" s="101"/>
      <c r="M60" s="161" t="str">
        <f>IF(Таблица3353[[#This Row],[условие]]="Да", "", " - ")</f>
        <v/>
      </c>
      <c r="N60" s="162"/>
      <c r="O60" s="115" t="str">
        <f>IF(Таблица3353[[#This Row],[условие]]="Да", "", " )")</f>
        <v/>
      </c>
      <c r="P60" s="101" t="s">
        <v>99</v>
      </c>
      <c r="Q60" s="163">
        <f t="shared" si="5"/>
        <v>45</v>
      </c>
      <c r="R60" s="116" t="str">
        <f>IF(Таблица3353[[#This Row],[Тип СШ]]="Т3", " росп", "")</f>
        <v xml:space="preserve"> росп</v>
      </c>
      <c r="S60" s="116" t="str">
        <f>IF(AND(Таблица3353[[#This Row],[Тип]]="Поперечник", Таблица3353[[#This Row],[условие]]="Да", Таблица3353[[#This Row],[№17]]=" росп"), "1,2,3",
"")</f>
        <v/>
      </c>
      <c r="T60" s="116" t="str">
        <f>IF(AND(Таблица3353[[#This Row],[Тип]]="Продол", Таблица3353[[#This Row],[условие]]="Да", Таблица3353[[#This Row],[№17]]=" росп"), "1,2",
"")</f>
        <v>1,2</v>
      </c>
      <c r="U60" s="116"/>
      <c r="V60" s="101" t="s">
        <v>88</v>
      </c>
      <c r="W6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60" s="164" t="str">
        <f>IF(Таблица3353[[#This Row],[Тип СШ]]="Т3",
(IF(Таблица3353[[#This Row],[Толщина]]&gt;16,"Δ8","Δ6")),Таблица3353[[#This Row],[Толщина]])</f>
        <v>Δ6</v>
      </c>
      <c r="AD60"/>
    </row>
    <row r="61" spans="1:30" x14ac:dyDescent="0.2">
      <c r="A61" s="117">
        <f t="shared" si="3"/>
        <v>61</v>
      </c>
      <c r="B61" s="97" t="str">
        <f>IF(ISNUMBER(Таблица3353[[#This Row],[№8]]), "Поперечник", "Продол")</f>
        <v>Продол</v>
      </c>
      <c r="C61" s="11" t="str">
        <f>CONCATENATE(I61,J61,K61,L61,Таблица3353[[#This Row],[№12]],N61,,O61,P61,Q61,R61,S61,T61,U61)</f>
        <v>А`А (14 - 15 )</v>
      </c>
      <c r="D61" s="11" t="str">
        <f t="shared" si="0"/>
        <v>С4</v>
      </c>
      <c r="E61" s="11" t="str">
        <f t="shared" si="1"/>
        <v>11600×14</v>
      </c>
      <c r="F61" s="129"/>
      <c r="G61" s="156" t="s">
        <v>141</v>
      </c>
      <c r="H6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61" s="132" t="str">
        <f t="shared" si="2"/>
        <v>А`А</v>
      </c>
      <c r="J61" s="132" t="str">
        <f>Таблица3353[[#This Row],[№7]]</f>
        <v xml:space="preserve"> </v>
      </c>
      <c r="K61" s="160" t="str">
        <f>IF(Таблица3353[[#This Row],[условие]]="Да", "- ", "(")</f>
        <v>(</v>
      </c>
      <c r="L61" s="101">
        <v>14</v>
      </c>
      <c r="M61" s="114" t="str">
        <f>IF(Таблица3353[[#This Row],[условие]]="Да", "", " - ")</f>
        <v xml:space="preserve"> - </v>
      </c>
      <c r="N61" s="101">
        <f>Таблица3353[[#This Row],[№11]]+1</f>
        <v>15</v>
      </c>
      <c r="O61" s="115" t="str">
        <f>IF(Таблица3353[[#This Row],[условие]]="Да", "", " )")</f>
        <v xml:space="preserve"> )</v>
      </c>
      <c r="P61" s="101"/>
      <c r="Q61" s="101"/>
      <c r="R61" s="116" t="str">
        <f>IF(Таблица3353[[#This Row],[Тип СШ]]="Т3", " росп", "")</f>
        <v/>
      </c>
      <c r="S61" s="116" t="str">
        <f>IF(AND(Таблица3353[[#This Row],[Тип]]="Поперечник", Таблица3353[[#This Row],[условие]]="Да", Таблица3353[[#This Row],[№17]]=" росп"), "1,2,3",
"")</f>
        <v/>
      </c>
      <c r="T61" s="116" t="str">
        <f>IF(AND(Таблица3353[[#This Row],[Тип]]="Продол", Таблица3353[[#This Row],[условие]]="Да", Таблица3353[[#This Row],[№17]]=" росп"), "1,2",
"")</f>
        <v/>
      </c>
      <c r="U61" s="116"/>
      <c r="V61" s="130" t="str">
        <f>IF(OR(Таблица3353[[#This Row],[№11]]="С", Таблица3353[[#This Row],[№11]]="Д"),"Т3", "С4")</f>
        <v>С4</v>
      </c>
      <c r="W6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11600</v>
      </c>
      <c r="Y6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6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61" s="228">
        <f>VALUE(CONCATENATE(Таблица3353[[#This Row],[ДлинаС18]],Таблица3353[[#This Row],[ДлинаС4]],Таблица3353[[#This Row],[ДлинаТ8]],Таблица3353[[#This Row],[ДлинаТ3]]))</f>
        <v>11600</v>
      </c>
      <c r="AC61" s="152">
        <f>IF(Таблица3353[[#This Row],[Тип СШ]]="Т3",
(IF(Таблица3353[[#This Row],[Толщина]]&gt;16,"Δ8","Δ6")),Таблица3353[[#This Row],[Толщина]])</f>
        <v>14</v>
      </c>
      <c r="AD61"/>
    </row>
    <row r="62" spans="1:30" x14ac:dyDescent="0.2">
      <c r="A62" s="117">
        <f t="shared" si="3"/>
        <v>62</v>
      </c>
      <c r="B62" s="97" t="str">
        <f>IF(ISNUMBER(Таблица3353[[#This Row],[№8]]), "Поперечник", "Продол")</f>
        <v>Продол</v>
      </c>
      <c r="C62" s="11" t="str">
        <f>CONCATENATE(I62,J62,K62,L62,Таблица3353[[#This Row],[№12]],N62,,O62,P62,Q62,R62,S62,T62,U62)</f>
        <v>А`А - С46 росп1,2</v>
      </c>
      <c r="D62" s="11" t="str">
        <f t="shared" si="0"/>
        <v>Т3</v>
      </c>
      <c r="E62" s="11" t="str">
        <f t="shared" si="1"/>
        <v>140 Δ6</v>
      </c>
      <c r="F62" s="129"/>
      <c r="G62" s="156" t="s">
        <v>141</v>
      </c>
      <c r="H6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2" s="132" t="str">
        <f t="shared" si="2"/>
        <v>А`А</v>
      </c>
      <c r="J62" s="132" t="str">
        <f>Таблица3353[[#This Row],[№7]]</f>
        <v xml:space="preserve"> </v>
      </c>
      <c r="K62" s="160" t="str">
        <f>IF(Таблица3353[[#This Row],[условие]]="Да", "- ", "(")</f>
        <v xml:space="preserve">- </v>
      </c>
      <c r="L62" s="101"/>
      <c r="M62" s="114" t="str">
        <f>IF(Таблица3353[[#This Row],[условие]]="Да", "", " - ")</f>
        <v/>
      </c>
      <c r="N62" s="101"/>
      <c r="O62" s="115" t="str">
        <f>IF(Таблица3353[[#This Row],[условие]]="Да", "", " )")</f>
        <v/>
      </c>
      <c r="P62" s="101" t="s">
        <v>99</v>
      </c>
      <c r="Q62" s="101">
        <v>46</v>
      </c>
      <c r="R62" s="116" t="str">
        <f>IF(Таблица3353[[#This Row],[Тип СШ]]="Т3", " росп", "")</f>
        <v xml:space="preserve"> росп</v>
      </c>
      <c r="S62" s="116" t="str">
        <f>IF(AND(Таблица3353[[#This Row],[Тип]]="Поперечник", Таблица3353[[#This Row],[условие]]="Да", Таблица3353[[#This Row],[№17]]=" росп"), "1,2,3",
"")</f>
        <v/>
      </c>
      <c r="T62" s="116" t="str">
        <f>IF(AND(Таблица3353[[#This Row],[Тип]]="Продол", Таблица3353[[#This Row],[условие]]="Да", Таблица3353[[#This Row],[№17]]=" росп"), "1,2",
"")</f>
        <v>1,2</v>
      </c>
      <c r="U62" s="116"/>
      <c r="V62" s="101" t="s">
        <v>88</v>
      </c>
      <c r="W6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2" s="152" t="str">
        <f>IF(Таблица3353[[#This Row],[Тип СШ]]="Т3",
(IF(Таблица3353[[#This Row],[Толщина]]&gt;16,"Δ8","Δ6")),Таблица3353[[#This Row],[Толщина]])</f>
        <v>Δ6</v>
      </c>
      <c r="AD62"/>
    </row>
    <row r="63" spans="1:30" x14ac:dyDescent="0.2">
      <c r="A63" s="117">
        <f t="shared" si="3"/>
        <v>63</v>
      </c>
      <c r="B63" s="97" t="str">
        <f>IF(ISNUMBER(Таблица3353[[#This Row],[№8]]), "Поперечник", "Продол")</f>
        <v>Продол</v>
      </c>
      <c r="C63" s="11" t="str">
        <f>CONCATENATE(I63,J63,K63,L63,Таблица3353[[#This Row],[№12]],N63,,O63,P63,Q63,R63,S63,T63,U63)</f>
        <v>А`А - С47 росп1,2</v>
      </c>
      <c r="D63" s="11" t="str">
        <f t="shared" si="0"/>
        <v>Т3</v>
      </c>
      <c r="E63" s="11" t="str">
        <f t="shared" si="1"/>
        <v>140 Δ6</v>
      </c>
      <c r="F63" s="129"/>
      <c r="G63" s="156" t="s">
        <v>141</v>
      </c>
      <c r="H6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3" s="132" t="str">
        <f t="shared" si="2"/>
        <v>А`А</v>
      </c>
      <c r="J63" s="132" t="str">
        <f>Таблица3353[[#This Row],[№7]]</f>
        <v xml:space="preserve"> </v>
      </c>
      <c r="K63" s="160" t="str">
        <f>IF(Таблица3353[[#This Row],[условие]]="Да", "- ", "(")</f>
        <v xml:space="preserve">- </v>
      </c>
      <c r="L63" s="101"/>
      <c r="M63" s="114" t="str">
        <f>IF(Таблица3353[[#This Row],[условие]]="Да", "", " - ")</f>
        <v/>
      </c>
      <c r="N63" s="101"/>
      <c r="O63" s="115" t="str">
        <f>IF(Таблица3353[[#This Row],[условие]]="Да", "", " )")</f>
        <v/>
      </c>
      <c r="P63" s="101" t="s">
        <v>99</v>
      </c>
      <c r="Q63" s="101">
        <f t="shared" si="5"/>
        <v>47</v>
      </c>
      <c r="R63" s="116" t="str">
        <f>IF(Таблица3353[[#This Row],[Тип СШ]]="Т3", " росп", "")</f>
        <v xml:space="preserve"> росп</v>
      </c>
      <c r="S63" s="116" t="str">
        <f>IF(AND(Таблица3353[[#This Row],[Тип]]="Поперечник", Таблица3353[[#This Row],[условие]]="Да", Таблица3353[[#This Row],[№17]]=" росп"), "1,2,3",
"")</f>
        <v/>
      </c>
      <c r="T63" s="116" t="str">
        <f>IF(AND(Таблица3353[[#This Row],[Тип]]="Продол", Таблица3353[[#This Row],[условие]]="Да", Таблица3353[[#This Row],[№17]]=" росп"), "1,2",
"")</f>
        <v>1,2</v>
      </c>
      <c r="U63" s="116"/>
      <c r="V63" s="101" t="s">
        <v>88</v>
      </c>
      <c r="W6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3" s="152" t="str">
        <f>IF(Таблица3353[[#This Row],[Тип СШ]]="Т3",
(IF(Таблица3353[[#This Row],[Толщина]]&gt;16,"Δ8","Δ6")),Таблица3353[[#This Row],[Толщина]])</f>
        <v>Δ6</v>
      </c>
      <c r="AD63"/>
    </row>
    <row r="64" spans="1:30" x14ac:dyDescent="0.2">
      <c r="A64" s="117">
        <f t="shared" si="3"/>
        <v>64</v>
      </c>
      <c r="B64" s="97" t="str">
        <f>IF(ISNUMBER(Таблица3353[[#This Row],[№8]]), "Поперечник", "Продол")</f>
        <v>Продол</v>
      </c>
      <c r="C64" s="11" t="str">
        <f>CONCATENATE(I64,J64,K64,L64,Таблица3353[[#This Row],[№12]],N64,,O64,P64,Q64,R64,S64,T64,U64)</f>
        <v>А`А - С48 росп1,2</v>
      </c>
      <c r="D64" s="11" t="str">
        <f t="shared" si="0"/>
        <v>Т3</v>
      </c>
      <c r="E64" s="11" t="str">
        <f t="shared" si="1"/>
        <v>140 Δ6</v>
      </c>
      <c r="F64" s="129"/>
      <c r="G64" s="156" t="s">
        <v>141</v>
      </c>
      <c r="H6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4" s="132" t="str">
        <f t="shared" si="2"/>
        <v>А`А</v>
      </c>
      <c r="J64" s="132" t="str">
        <f>Таблица3353[[#This Row],[№7]]</f>
        <v xml:space="preserve"> </v>
      </c>
      <c r="K64" s="160" t="str">
        <f>IF(Таблица3353[[#This Row],[условие]]="Да", "- ", "(")</f>
        <v xml:space="preserve">- </v>
      </c>
      <c r="L64" s="101"/>
      <c r="M64" s="114" t="str">
        <f>IF(Таблица3353[[#This Row],[условие]]="Да", "", " - ")</f>
        <v/>
      </c>
      <c r="N64" s="101"/>
      <c r="O64" s="115" t="str">
        <f>IF(Таблица3353[[#This Row],[условие]]="Да", "", " )")</f>
        <v/>
      </c>
      <c r="P64" s="101" t="s">
        <v>99</v>
      </c>
      <c r="Q64" s="101">
        <f t="shared" si="5"/>
        <v>48</v>
      </c>
      <c r="R64" s="116" t="str">
        <f>IF(Таблица3353[[#This Row],[Тип СШ]]="Т3", " росп", "")</f>
        <v xml:space="preserve"> росп</v>
      </c>
      <c r="S64" s="116" t="str">
        <f>IF(AND(Таблица3353[[#This Row],[Тип]]="Поперечник", Таблица3353[[#This Row],[условие]]="Да", Таблица3353[[#This Row],[№17]]=" росп"), "1,2,3",
"")</f>
        <v/>
      </c>
      <c r="T64" s="116" t="str">
        <f>IF(AND(Таблица3353[[#This Row],[Тип]]="Продол", Таблица3353[[#This Row],[условие]]="Да", Таблица3353[[#This Row],[№17]]=" росп"), "1,2",
"")</f>
        <v>1,2</v>
      </c>
      <c r="U64" s="116"/>
      <c r="V64" s="101" t="s">
        <v>88</v>
      </c>
      <c r="W6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4" s="152" t="str">
        <f>IF(Таблица3353[[#This Row],[Тип СШ]]="Т3",
(IF(Таблица3353[[#This Row],[Толщина]]&gt;16,"Δ8","Δ6")),Таблица3353[[#This Row],[Толщина]])</f>
        <v>Δ6</v>
      </c>
      <c r="AD64"/>
    </row>
    <row r="65" spans="1:30" x14ac:dyDescent="0.2">
      <c r="A65" s="117">
        <f t="shared" si="3"/>
        <v>65</v>
      </c>
      <c r="B65" s="97" t="str">
        <f>IF(ISNUMBER(Таблица3353[[#This Row],[№8]]), "Поперечник", "Продол")</f>
        <v>Продол</v>
      </c>
      <c r="C65" s="11" t="str">
        <f>CONCATENATE(I65,J65,K65,L65,Таблица3353[[#This Row],[№12]],N65,,O65,P65,Q65,R65,S65,T65,U65)</f>
        <v>А`А - С49 росп1,2</v>
      </c>
      <c r="D65" s="11" t="str">
        <f>V65</f>
        <v>Т3</v>
      </c>
      <c r="E65" s="11" t="str">
        <f>IF(V65="Т3",(CONCATENATE(AB65," ",AC65)),(CONCATENATE(AB65,"×",AC65)))</f>
        <v>140 Δ6</v>
      </c>
      <c r="F65" s="129"/>
      <c r="G65" s="156" t="s">
        <v>141</v>
      </c>
      <c r="H6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5" s="132" t="str">
        <f t="shared" si="2"/>
        <v>А`А</v>
      </c>
      <c r="J65" s="132" t="str">
        <f>Таблица3353[[#This Row],[№7]]</f>
        <v xml:space="preserve"> </v>
      </c>
      <c r="K65" s="160" t="str">
        <f>IF(Таблица3353[[#This Row],[условие]]="Да", "- ", "(")</f>
        <v xml:space="preserve">- </v>
      </c>
      <c r="L65" s="101"/>
      <c r="M65" s="114" t="str">
        <f>IF(Таблица3353[[#This Row],[условие]]="Да", "", " - ")</f>
        <v/>
      </c>
      <c r="N65" s="101"/>
      <c r="O65" s="115" t="str">
        <f>IF(Таблица3353[[#This Row],[условие]]="Да", "", " )")</f>
        <v/>
      </c>
      <c r="P65" s="101" t="s">
        <v>99</v>
      </c>
      <c r="Q65" s="163">
        <f t="shared" si="5"/>
        <v>49</v>
      </c>
      <c r="R65" s="116" t="str">
        <f>IF(Таблица3353[[#This Row],[Тип СШ]]="Т3", " росп", "")</f>
        <v xml:space="preserve"> росп</v>
      </c>
      <c r="S65" s="116" t="str">
        <f>IF(AND(Таблица3353[[#This Row],[Тип]]="Поперечник", Таблица3353[[#This Row],[условие]]="Да", Таблица3353[[#This Row],[№17]]=" росп"), "1,2,3",
"")</f>
        <v/>
      </c>
      <c r="T65" s="116" t="str">
        <f>IF(AND(Таблица3353[[#This Row],[Тип]]="Продол", Таблица3353[[#This Row],[условие]]="Да", Таблица3353[[#This Row],[№17]]=" росп"), "1,2",
"")</f>
        <v>1,2</v>
      </c>
      <c r="U65" s="116"/>
      <c r="V65" s="101" t="s">
        <v>88</v>
      </c>
      <c r="W6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65" s="164" t="str">
        <f>IF(Таблица3353[[#This Row],[Тип СШ]]="Т3",
(IF(Таблица3353[[#This Row],[Толщина]]&gt;16,"Δ8","Δ6")),Таблица3353[[#This Row],[Толщина]])</f>
        <v>Δ6</v>
      </c>
      <c r="AD65"/>
    </row>
    <row r="66" spans="1:30" x14ac:dyDescent="0.2">
      <c r="A66" s="117">
        <f t="shared" si="3"/>
        <v>66</v>
      </c>
      <c r="B66" s="97" t="str">
        <f>IF(ISNUMBER(Таблица3353[[#This Row],[№8]]), "Поперечник", "Продол")</f>
        <v>Продол</v>
      </c>
      <c r="C66" s="11" t="str">
        <f>CONCATENATE(I66,J66,K66,L66,Таблица3353[[#This Row],[№12]],N66,,O66,P66,Q66,R66,S66,T66,U66)</f>
        <v>А`А (15 - 16 )</v>
      </c>
      <c r="D66" s="11" t="str">
        <f t="shared" si="0"/>
        <v>С4</v>
      </c>
      <c r="E66" s="11" t="str">
        <f t="shared" si="1"/>
        <v>10500×14</v>
      </c>
      <c r="F66" s="129"/>
      <c r="G66" s="156" t="s">
        <v>141</v>
      </c>
      <c r="H6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66" s="132" t="str">
        <f t="shared" si="2"/>
        <v>А`А</v>
      </c>
      <c r="J66" s="132" t="str">
        <f>Таблица3353[[#This Row],[№7]]</f>
        <v xml:space="preserve"> </v>
      </c>
      <c r="K66" s="160" t="str">
        <f>IF(Таблица3353[[#This Row],[условие]]="Да", "- ", "(")</f>
        <v>(</v>
      </c>
      <c r="L66" s="101">
        <v>15</v>
      </c>
      <c r="M66" s="114" t="str">
        <f>IF(Таблица3353[[#This Row],[условие]]="Да", "", " - ")</f>
        <v xml:space="preserve"> - </v>
      </c>
      <c r="N66" s="101">
        <f>Таблица3353[[#This Row],[№11]]+1</f>
        <v>16</v>
      </c>
      <c r="O66" s="115" t="str">
        <f>IF(Таблица3353[[#This Row],[условие]]="Да", "", " )")</f>
        <v xml:space="preserve"> )</v>
      </c>
      <c r="P66" s="101"/>
      <c r="Q66" s="101"/>
      <c r="R66" s="116" t="str">
        <f>IF(Таблица3353[[#This Row],[Тип СШ]]="Т3", " росп", "")</f>
        <v/>
      </c>
      <c r="S66" s="116" t="str">
        <f>IF(AND(Таблица3353[[#This Row],[Тип]]="Поперечник", Таблица3353[[#This Row],[условие]]="Да", Таблица3353[[#This Row],[№17]]=" росп"), "1,2,3",
"")</f>
        <v/>
      </c>
      <c r="T66" s="116" t="str">
        <f>IF(AND(Таблица3353[[#This Row],[Тип]]="Продол", Таблица3353[[#This Row],[условие]]="Да", Таблица3353[[#This Row],[№17]]=" росп"), "1,2",
"")</f>
        <v/>
      </c>
      <c r="U66" s="116"/>
      <c r="V66" s="93" t="s">
        <v>109</v>
      </c>
      <c r="W6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10500</v>
      </c>
      <c r="Y6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6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66" s="228">
        <f>VALUE(CONCATENATE(Таблица3353[[#This Row],[ДлинаС18]],Таблица3353[[#This Row],[ДлинаС4]],Таблица3353[[#This Row],[ДлинаТ8]],Таблица3353[[#This Row],[ДлинаТ3]]))</f>
        <v>10500</v>
      </c>
      <c r="AC66" s="152">
        <f>IF(Таблица3353[[#This Row],[Тип СШ]]="Т3",
(IF(Таблица3353[[#This Row],[Толщина]]&gt;16,"Δ8","Δ6")),Таблица3353[[#This Row],[Толщина]])</f>
        <v>14</v>
      </c>
      <c r="AD66"/>
    </row>
    <row r="67" spans="1:30" x14ac:dyDescent="0.2">
      <c r="A67" s="117">
        <f t="shared" si="3"/>
        <v>67</v>
      </c>
      <c r="B67" s="97" t="str">
        <f>IF(ISNUMBER(Таблица3353[[#This Row],[№8]]), "Поперечник", "Продол")</f>
        <v>Продол</v>
      </c>
      <c r="C67" s="11" t="str">
        <f>CONCATENATE(I67,J67,K67,L67,Таблица3353[[#This Row],[№12]],N67,,O67,P67,Q67,R67,S67,T67,U67)</f>
        <v>А`А - С50 росп1,2</v>
      </c>
      <c r="D67" s="11" t="str">
        <f t="shared" si="0"/>
        <v>Т3</v>
      </c>
      <c r="E67" s="11" t="str">
        <f t="shared" si="1"/>
        <v>140 Δ6</v>
      </c>
      <c r="F67" s="129"/>
      <c r="G67" s="156" t="s">
        <v>141</v>
      </c>
      <c r="H6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7" s="132" t="str">
        <f t="shared" si="2"/>
        <v>А`А</v>
      </c>
      <c r="J67" s="132" t="str">
        <f>Таблица3353[[#This Row],[№7]]</f>
        <v xml:space="preserve"> </v>
      </c>
      <c r="K67" s="160" t="str">
        <f>IF(Таблица3353[[#This Row],[условие]]="Да", "- ", "(")</f>
        <v xml:space="preserve">- </v>
      </c>
      <c r="L67" s="101"/>
      <c r="M67" s="114" t="str">
        <f>IF(Таблица3353[[#This Row],[условие]]="Да", "", " - ")</f>
        <v/>
      </c>
      <c r="N67" s="101"/>
      <c r="O67" s="115" t="str">
        <f>IF(Таблица3353[[#This Row],[условие]]="Да", "", " )")</f>
        <v/>
      </c>
      <c r="P67" s="101" t="s">
        <v>99</v>
      </c>
      <c r="Q67" s="101">
        <v>50</v>
      </c>
      <c r="R67" s="116" t="str">
        <f>IF(Таблица3353[[#This Row],[Тип СШ]]="Т3", " росп", "")</f>
        <v xml:space="preserve"> росп</v>
      </c>
      <c r="S67" s="116" t="str">
        <f>IF(AND(Таблица3353[[#This Row],[Тип]]="Поперечник", Таблица3353[[#This Row],[условие]]="Да", Таблица3353[[#This Row],[№17]]=" росп"), "1,2,3",
"")</f>
        <v/>
      </c>
      <c r="T67" s="116" t="str">
        <f>IF(AND(Таблица3353[[#This Row],[Тип]]="Продол", Таблица3353[[#This Row],[условие]]="Да", Таблица3353[[#This Row],[№17]]=" росп"), "1,2",
"")</f>
        <v>1,2</v>
      </c>
      <c r="U67" s="116"/>
      <c r="V67" s="101" t="s">
        <v>88</v>
      </c>
      <c r="W6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7" s="152" t="str">
        <f>IF(Таблица3353[[#This Row],[Тип СШ]]="Т3",
(IF(Таблица3353[[#This Row],[Толщина]]&gt;16,"Δ8","Δ6")),Таблица3353[[#This Row],[Толщина]])</f>
        <v>Δ6</v>
      </c>
      <c r="AD67"/>
    </row>
    <row r="68" spans="1:30" x14ac:dyDescent="0.2">
      <c r="A68" s="117">
        <f t="shared" ref="A68:A131" si="10">A67+1</f>
        <v>68</v>
      </c>
      <c r="B68" s="97" t="str">
        <f>IF(ISNUMBER(Таблица3353[[#This Row],[№8]]), "Поперечник", "Продол")</f>
        <v>Продол</v>
      </c>
      <c r="C68" s="11" t="str">
        <f>CONCATENATE(I68,J68,K68,L68,Таблица3353[[#This Row],[№12]],N68,,O68,P68,Q68,R68,S68,T68,U68)</f>
        <v>А`А - С51 росп1,2</v>
      </c>
      <c r="D68" s="11" t="str">
        <f t="shared" si="0"/>
        <v>Т3</v>
      </c>
      <c r="E68" s="11" t="str">
        <f t="shared" si="1"/>
        <v>140 Δ6</v>
      </c>
      <c r="F68" s="129"/>
      <c r="G68" s="156" t="s">
        <v>141</v>
      </c>
      <c r="H6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8" s="132" t="str">
        <f t="shared" si="2"/>
        <v>А`А</v>
      </c>
      <c r="J68" s="132" t="str">
        <f>Таблица3353[[#This Row],[№7]]</f>
        <v xml:space="preserve"> </v>
      </c>
      <c r="K68" s="160" t="str">
        <f>IF(Таблица3353[[#This Row],[условие]]="Да", "- ", "(")</f>
        <v xml:space="preserve">- </v>
      </c>
      <c r="L68" s="101"/>
      <c r="M68" s="114" t="str">
        <f>IF(Таблица3353[[#This Row],[условие]]="Да", "", " - ")</f>
        <v/>
      </c>
      <c r="N68" s="101"/>
      <c r="O68" s="115" t="str">
        <f>IF(Таблица3353[[#This Row],[условие]]="Да", "", " )")</f>
        <v/>
      </c>
      <c r="P68" s="101" t="s">
        <v>99</v>
      </c>
      <c r="Q68" s="101">
        <f t="shared" si="5"/>
        <v>51</v>
      </c>
      <c r="R68" s="116" t="str">
        <f>IF(Таблица3353[[#This Row],[Тип СШ]]="Т3", " росп", "")</f>
        <v xml:space="preserve"> росп</v>
      </c>
      <c r="S68" s="116" t="str">
        <f>IF(AND(Таблица3353[[#This Row],[Тип]]="Поперечник", Таблица3353[[#This Row],[условие]]="Да", Таблица3353[[#This Row],[№17]]=" росп"), "1,2,3",
"")</f>
        <v/>
      </c>
      <c r="T68" s="116" t="str">
        <f>IF(AND(Таблица3353[[#This Row],[Тип]]="Продол", Таблица3353[[#This Row],[условие]]="Да", Таблица3353[[#This Row],[№17]]=" росп"), "1,2",
"")</f>
        <v>1,2</v>
      </c>
      <c r="U68" s="116"/>
      <c r="V68" s="101" t="s">
        <v>88</v>
      </c>
      <c r="W6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8" s="152" t="str">
        <f>IF(Таблица3353[[#This Row],[Тип СШ]]="Т3",
(IF(Таблица3353[[#This Row],[Толщина]]&gt;16,"Δ8","Δ6")),Таблица3353[[#This Row],[Толщина]])</f>
        <v>Δ6</v>
      </c>
      <c r="AD68"/>
    </row>
    <row r="69" spans="1:30" x14ac:dyDescent="0.2">
      <c r="A69" s="117">
        <f t="shared" si="10"/>
        <v>69</v>
      </c>
      <c r="B69" s="97" t="str">
        <f>IF(ISNUMBER(Таблица3353[[#This Row],[№8]]), "Поперечник", "Продол")</f>
        <v>Продол</v>
      </c>
      <c r="C69" s="11" t="str">
        <f>CONCATENATE(I69,J69,K69,L69,Таблица3353[[#This Row],[№12]],N69,,O69,P69,Q69,R69,S69,T69,U69)</f>
        <v>А`А - С52 росп1,2</v>
      </c>
      <c r="D69" s="11" t="str">
        <f t="shared" si="0"/>
        <v>Т3</v>
      </c>
      <c r="E69" s="11" t="str">
        <f t="shared" si="1"/>
        <v>140 Δ6</v>
      </c>
      <c r="F69" s="129"/>
      <c r="G69" s="156" t="s">
        <v>141</v>
      </c>
      <c r="H6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9" s="132" t="str">
        <f t="shared" ref="I69:I81" si="11">I68</f>
        <v>А`А</v>
      </c>
      <c r="J69" s="132" t="str">
        <f>Таблица3353[[#This Row],[№7]]</f>
        <v xml:space="preserve"> </v>
      </c>
      <c r="K69" s="160" t="str">
        <f>IF(Таблица3353[[#This Row],[условие]]="Да", "- ", "(")</f>
        <v xml:space="preserve">- </v>
      </c>
      <c r="L69" s="101"/>
      <c r="M69" s="114" t="str">
        <f>IF(Таблица3353[[#This Row],[условие]]="Да", "", " - ")</f>
        <v/>
      </c>
      <c r="N69" s="101"/>
      <c r="O69" s="115" t="str">
        <f>IF(Таблица3353[[#This Row],[условие]]="Да", "", " )")</f>
        <v/>
      </c>
      <c r="P69" s="101" t="s">
        <v>99</v>
      </c>
      <c r="Q69" s="101">
        <f t="shared" si="5"/>
        <v>52</v>
      </c>
      <c r="R69" s="116" t="str">
        <f>IF(Таблица3353[[#This Row],[Тип СШ]]="Т3", " росп", "")</f>
        <v xml:space="preserve"> росп</v>
      </c>
      <c r="S69" s="116" t="str">
        <f>IF(AND(Таблица3353[[#This Row],[Тип]]="Поперечник", Таблица3353[[#This Row],[условие]]="Да", Таблица3353[[#This Row],[№17]]=" росп"), "1,2,3",
"")</f>
        <v/>
      </c>
      <c r="T69" s="116" t="str">
        <f>IF(AND(Таблица3353[[#This Row],[Тип]]="Продол", Таблица3353[[#This Row],[условие]]="Да", Таблица3353[[#This Row],[№17]]=" росп"), "1,2",
"")</f>
        <v>1,2</v>
      </c>
      <c r="U69" s="116"/>
      <c r="V69" s="101" t="s">
        <v>88</v>
      </c>
      <c r="W6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9" s="152" t="str">
        <f>IF(Таблица3353[[#This Row],[Тип СШ]]="Т3",
(IF(Таблица3353[[#This Row],[Толщина]]&gt;16,"Δ8","Δ6")),Таблица3353[[#This Row],[Толщина]])</f>
        <v>Δ6</v>
      </c>
      <c r="AD69"/>
    </row>
    <row r="70" spans="1:30" x14ac:dyDescent="0.2">
      <c r="A70" s="117">
        <f t="shared" si="10"/>
        <v>70</v>
      </c>
      <c r="B70" s="97" t="str">
        <f>IF(ISNUMBER(Таблица3353[[#This Row],[№8]]), "Поперечник", "Продол")</f>
        <v>Продол</v>
      </c>
      <c r="C70" s="11" t="str">
        <f>CONCATENATE(I70,J70,K70,L70,Таблица3353[[#This Row],[№12]],N70,,O70,P70,Q70,R70,S70,T70,U70)</f>
        <v>А`А - С53 росп1,2</v>
      </c>
      <c r="D70" s="11" t="str">
        <f>V70</f>
        <v>Т3</v>
      </c>
      <c r="E70" s="11" t="str">
        <f>IF(V70="Т3",(CONCATENATE(AB70," ",AC70)),(CONCATENATE(AB70,"×",AC70)))</f>
        <v>140 Δ6</v>
      </c>
      <c r="F70" s="129"/>
      <c r="G70" s="156" t="s">
        <v>141</v>
      </c>
      <c r="H7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0" s="132" t="str">
        <f t="shared" si="11"/>
        <v>А`А</v>
      </c>
      <c r="J70" s="132" t="str">
        <f>Таблица3353[[#This Row],[№7]]</f>
        <v xml:space="preserve"> </v>
      </c>
      <c r="K70" s="160" t="str">
        <f>IF(Таблица3353[[#This Row],[условие]]="Да", "- ", "(")</f>
        <v xml:space="preserve">- </v>
      </c>
      <c r="L70" s="101"/>
      <c r="M70" s="114" t="str">
        <f>IF(Таблица3353[[#This Row],[условие]]="Да", "", " - ")</f>
        <v/>
      </c>
      <c r="N70" s="101"/>
      <c r="O70" s="115" t="str">
        <f>IF(Таблица3353[[#This Row],[условие]]="Да", "", " )")</f>
        <v/>
      </c>
      <c r="P70" s="101" t="s">
        <v>99</v>
      </c>
      <c r="Q70" s="163">
        <f t="shared" si="5"/>
        <v>53</v>
      </c>
      <c r="R70" s="116" t="str">
        <f>IF(Таблица3353[[#This Row],[Тип СШ]]="Т3", " росп", "")</f>
        <v xml:space="preserve"> росп</v>
      </c>
      <c r="S70" s="116" t="str">
        <f>IF(AND(Таблица3353[[#This Row],[Тип]]="Поперечник", Таблица3353[[#This Row],[условие]]="Да", Таблица3353[[#This Row],[№17]]=" росп"), "1,2,3",
"")</f>
        <v/>
      </c>
      <c r="T70" s="116" t="str">
        <f>IF(AND(Таблица3353[[#This Row],[Тип]]="Продол", Таблица3353[[#This Row],[условие]]="Да", Таблица3353[[#This Row],[№17]]=" росп"), "1,2",
"")</f>
        <v>1,2</v>
      </c>
      <c r="U70" s="116"/>
      <c r="V70" s="101" t="s">
        <v>88</v>
      </c>
      <c r="W7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70" s="164" t="str">
        <f>IF(Таблица3353[[#This Row],[Тип СШ]]="Т3",
(IF(Таблица3353[[#This Row],[Толщина]]&gt;16,"Δ8","Δ6")),Таблица3353[[#This Row],[Толщина]])</f>
        <v>Δ6</v>
      </c>
      <c r="AD70"/>
    </row>
    <row r="71" spans="1:30" x14ac:dyDescent="0.2">
      <c r="A71" s="117">
        <f t="shared" si="10"/>
        <v>71</v>
      </c>
      <c r="B71" s="97" t="str">
        <f>IF(ISNUMBER(Таблица3353[[#This Row],[№8]]), "Поперечник", "Продол")</f>
        <v>Продол</v>
      </c>
      <c r="C71" s="11" t="str">
        <f>CONCATENATE(I71,J71,K71,L71,Таблица3353[[#This Row],[№12]],N71,,O71,P71,Q71,R71,S71,T71,U71)</f>
        <v>А`А (16 - 17 )</v>
      </c>
      <c r="D71" s="11" t="str">
        <f t="shared" si="0"/>
        <v>С4</v>
      </c>
      <c r="E71" s="11" t="str">
        <f t="shared" si="1"/>
        <v>9800×14</v>
      </c>
      <c r="F71" s="129"/>
      <c r="G71" s="156" t="s">
        <v>141</v>
      </c>
      <c r="H7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71" s="132" t="str">
        <f t="shared" si="11"/>
        <v>А`А</v>
      </c>
      <c r="J71" s="132" t="str">
        <f>Таблица3353[[#This Row],[№7]]</f>
        <v xml:space="preserve"> </v>
      </c>
      <c r="K71" s="160" t="str">
        <f>IF(Таблица3353[[#This Row],[условие]]="Да", "- ", "(")</f>
        <v>(</v>
      </c>
      <c r="L71" s="101">
        <v>16</v>
      </c>
      <c r="M71" s="114" t="str">
        <f>IF(Таблица3353[[#This Row],[условие]]="Да", "", " - ")</f>
        <v xml:space="preserve"> - </v>
      </c>
      <c r="N71" s="101">
        <f>Таблица3353[[#This Row],[№11]]+1</f>
        <v>17</v>
      </c>
      <c r="O71" s="115" t="str">
        <f>IF(Таблица3353[[#This Row],[условие]]="Да", "", " )")</f>
        <v xml:space="preserve"> )</v>
      </c>
      <c r="P71" s="101"/>
      <c r="Q71" s="101"/>
      <c r="R71" s="116" t="str">
        <f>IF(Таблица3353[[#This Row],[Тип СШ]]="Т3", " росп", "")</f>
        <v/>
      </c>
      <c r="S71" s="116" t="str">
        <f>IF(AND(Таблица3353[[#This Row],[Тип]]="Поперечник", Таблица3353[[#This Row],[условие]]="Да", Таблица3353[[#This Row],[№17]]=" росп"), "1,2,3",
"")</f>
        <v/>
      </c>
      <c r="T71" s="116" t="str">
        <f>IF(AND(Таблица3353[[#This Row],[Тип]]="Продол", Таблица3353[[#This Row],[условие]]="Да", Таблица3353[[#This Row],[№17]]=" росп"), "1,2",
"")</f>
        <v/>
      </c>
      <c r="U71" s="116"/>
      <c r="V71" s="93" t="s">
        <v>109</v>
      </c>
      <c r="W7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9800</v>
      </c>
      <c r="Y7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7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71" s="228">
        <f>VALUE(CONCATENATE(Таблица3353[[#This Row],[ДлинаС18]],Таблица3353[[#This Row],[ДлинаС4]],Таблица3353[[#This Row],[ДлинаТ8]],Таблица3353[[#This Row],[ДлинаТ3]]))</f>
        <v>9800</v>
      </c>
      <c r="AC71" s="152">
        <f>IF(Таблица3353[[#This Row],[Тип СШ]]="Т3",
(IF(Таблица3353[[#This Row],[Толщина]]&gt;16,"Δ8","Δ6")),Таблица3353[[#This Row],[Толщина]])</f>
        <v>14</v>
      </c>
      <c r="AD71"/>
    </row>
    <row r="72" spans="1:30" x14ac:dyDescent="0.2">
      <c r="A72" s="117">
        <f t="shared" si="10"/>
        <v>72</v>
      </c>
      <c r="B72" s="97" t="str">
        <f>IF(ISNUMBER(Таблица3353[[#This Row],[№8]]), "Поперечник", "Продол")</f>
        <v>Продол</v>
      </c>
      <c r="C72" s="11" t="str">
        <f>CONCATENATE(I72,J72,K72,L72,Таблица3353[[#This Row],[№12]],N72,,O72,P72,Q72,R72,S72,T72,U72)</f>
        <v>А`А - С54 росп1,2</v>
      </c>
      <c r="D72" s="11" t="str">
        <f t="shared" si="0"/>
        <v>Т3</v>
      </c>
      <c r="E72" s="11" t="str">
        <f t="shared" si="1"/>
        <v>140 Δ6</v>
      </c>
      <c r="F72" s="129"/>
      <c r="G72" s="156" t="s">
        <v>141</v>
      </c>
      <c r="H7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2" s="132" t="str">
        <f t="shared" si="11"/>
        <v>А`А</v>
      </c>
      <c r="J72" s="132" t="str">
        <f>Таблица3353[[#This Row],[№7]]</f>
        <v xml:space="preserve"> </v>
      </c>
      <c r="K72" s="160" t="str">
        <f>IF(Таблица3353[[#This Row],[условие]]="Да", "- ", "(")</f>
        <v xml:space="preserve">- </v>
      </c>
      <c r="L72" s="101"/>
      <c r="M72" s="114" t="str">
        <f>IF(Таблица3353[[#This Row],[условие]]="Да", "", " - ")</f>
        <v/>
      </c>
      <c r="N72" s="101"/>
      <c r="O72" s="115" t="str">
        <f>IF(Таблица3353[[#This Row],[условие]]="Да", "", " )")</f>
        <v/>
      </c>
      <c r="P72" s="101" t="s">
        <v>99</v>
      </c>
      <c r="Q72" s="101">
        <v>54</v>
      </c>
      <c r="R72" s="116" t="str">
        <f>IF(Таблица3353[[#This Row],[Тип СШ]]="Т3", " росп", "")</f>
        <v xml:space="preserve"> росп</v>
      </c>
      <c r="S72" s="116" t="str">
        <f>IF(AND(Таблица3353[[#This Row],[Тип]]="Поперечник", Таблица3353[[#This Row],[условие]]="Да", Таблица3353[[#This Row],[№17]]=" росп"), "1,2,3",
"")</f>
        <v/>
      </c>
      <c r="T72" s="116" t="str">
        <f>IF(AND(Таблица3353[[#This Row],[Тип]]="Продол", Таблица3353[[#This Row],[условие]]="Да", Таблица3353[[#This Row],[№17]]=" росп"), "1,2",
"")</f>
        <v>1,2</v>
      </c>
      <c r="U72" s="116"/>
      <c r="V72" s="101" t="s">
        <v>88</v>
      </c>
      <c r="W7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2" s="152" t="str">
        <f>IF(Таблица3353[[#This Row],[Тип СШ]]="Т3",
(IF(Таблица3353[[#This Row],[Толщина]]&gt;16,"Δ8","Δ6")),Таблица3353[[#This Row],[Толщина]])</f>
        <v>Δ6</v>
      </c>
      <c r="AD72"/>
    </row>
    <row r="73" spans="1:30" x14ac:dyDescent="0.2">
      <c r="A73" s="117">
        <f t="shared" si="10"/>
        <v>73</v>
      </c>
      <c r="B73" s="97" t="str">
        <f>IF(ISNUMBER(Таблица3353[[#This Row],[№8]]), "Поперечник", "Продол")</f>
        <v>Продол</v>
      </c>
      <c r="C73" s="11" t="str">
        <f>CONCATENATE(I73,J73,K73,L73,Таблица3353[[#This Row],[№12]],N73,,O73,P73,Q73,R73,S73,T73,U73)</f>
        <v>А`А - С55 росп1,2</v>
      </c>
      <c r="D73" s="11" t="str">
        <f t="shared" si="0"/>
        <v>Т3</v>
      </c>
      <c r="E73" s="11" t="str">
        <f t="shared" si="1"/>
        <v>140 Δ6</v>
      </c>
      <c r="F73" s="129"/>
      <c r="G73" s="156" t="s">
        <v>141</v>
      </c>
      <c r="H7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3" s="132" t="str">
        <f t="shared" si="11"/>
        <v>А`А</v>
      </c>
      <c r="J73" s="132" t="str">
        <f>Таблица3353[[#This Row],[№7]]</f>
        <v xml:space="preserve"> </v>
      </c>
      <c r="K73" s="160" t="str">
        <f>IF(Таблица3353[[#This Row],[условие]]="Да", "- ", "(")</f>
        <v xml:space="preserve">- </v>
      </c>
      <c r="L73" s="101"/>
      <c r="M73" s="114" t="str">
        <f>IF(Таблица3353[[#This Row],[условие]]="Да", "", " - ")</f>
        <v/>
      </c>
      <c r="N73" s="101"/>
      <c r="O73" s="115" t="str">
        <f>IF(Таблица3353[[#This Row],[условие]]="Да", "", " )")</f>
        <v/>
      </c>
      <c r="P73" s="101" t="s">
        <v>99</v>
      </c>
      <c r="Q73" s="101">
        <f t="shared" si="5"/>
        <v>55</v>
      </c>
      <c r="R73" s="116" t="str">
        <f>IF(Таблица3353[[#This Row],[Тип СШ]]="Т3", " росп", "")</f>
        <v xml:space="preserve"> росп</v>
      </c>
      <c r="S73" s="116" t="str">
        <f>IF(AND(Таблица3353[[#This Row],[Тип]]="Поперечник", Таблица3353[[#This Row],[условие]]="Да", Таблица3353[[#This Row],[№17]]=" росп"), "1,2,3",
"")</f>
        <v/>
      </c>
      <c r="T73" s="116" t="str">
        <f>IF(AND(Таблица3353[[#This Row],[Тип]]="Продол", Таблица3353[[#This Row],[условие]]="Да", Таблица3353[[#This Row],[№17]]=" росп"), "1,2",
"")</f>
        <v>1,2</v>
      </c>
      <c r="U73" s="116"/>
      <c r="V73" s="101" t="s">
        <v>88</v>
      </c>
      <c r="W7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3" s="152" t="str">
        <f>IF(Таблица3353[[#This Row],[Тип СШ]]="Т3",
(IF(Таблица3353[[#This Row],[Толщина]]&gt;16,"Δ8","Δ6")),Таблица3353[[#This Row],[Толщина]])</f>
        <v>Δ6</v>
      </c>
      <c r="AD73" t="s">
        <v>106</v>
      </c>
    </row>
    <row r="74" spans="1:30" x14ac:dyDescent="0.2">
      <c r="A74" s="117">
        <f t="shared" si="10"/>
        <v>74</v>
      </c>
      <c r="B74" s="97" t="str">
        <f>IF(ISNUMBER(Таблица3353[[#This Row],[№8]]), "Поперечник", "Продол")</f>
        <v>Продол</v>
      </c>
      <c r="C74" s="11" t="str">
        <f>CONCATENATE(I74,J74,K74,L74,Таблица3353[[#This Row],[№12]],N74,,O74,P74,Q74,R74,S74,T74,U74)</f>
        <v>А`А - С56 росп1,2</v>
      </c>
      <c r="D74" s="11" t="str">
        <f>V74</f>
        <v>Т3</v>
      </c>
      <c r="E74" s="11" t="str">
        <f>IF(V74="Т3",(CONCATENATE(AB74," ",AC74)),(CONCATENATE(AB74,"×",AC74)))</f>
        <v>140 Δ6</v>
      </c>
      <c r="F74" s="129"/>
      <c r="G74" s="156" t="s">
        <v>141</v>
      </c>
      <c r="H7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4" s="132" t="str">
        <f t="shared" si="11"/>
        <v>А`А</v>
      </c>
      <c r="J74" s="132" t="str">
        <f>Таблица3353[[#This Row],[№7]]</f>
        <v xml:space="preserve"> </v>
      </c>
      <c r="K74" s="160" t="str">
        <f>IF(Таблица3353[[#This Row],[условие]]="Да", "- ", "(")</f>
        <v xml:space="preserve">- </v>
      </c>
      <c r="L74" s="101"/>
      <c r="M74" s="114" t="str">
        <f>IF(Таблица3353[[#This Row],[условие]]="Да", "", " - ")</f>
        <v/>
      </c>
      <c r="N74" s="101"/>
      <c r="O74" s="115" t="str">
        <f>IF(Таблица3353[[#This Row],[условие]]="Да", "", " )")</f>
        <v/>
      </c>
      <c r="P74" s="101" t="s">
        <v>99</v>
      </c>
      <c r="Q74" s="163">
        <f t="shared" si="5"/>
        <v>56</v>
      </c>
      <c r="R74" s="116" t="str">
        <f>IF(Таблица3353[[#This Row],[Тип СШ]]="Т3", " росп", "")</f>
        <v xml:space="preserve"> росп</v>
      </c>
      <c r="S74" s="116" t="str">
        <f>IF(AND(Таблица3353[[#This Row],[Тип]]="Поперечник", Таблица3353[[#This Row],[условие]]="Да", Таблица3353[[#This Row],[№17]]=" росп"), "1,2,3",
"")</f>
        <v/>
      </c>
      <c r="T74" s="116" t="str">
        <f>IF(AND(Таблица3353[[#This Row],[Тип]]="Продол", Таблица3353[[#This Row],[условие]]="Да", Таблица3353[[#This Row],[№17]]=" росп"), "1,2",
"")</f>
        <v>1,2</v>
      </c>
      <c r="U74" s="116"/>
      <c r="V74" s="101" t="s">
        <v>88</v>
      </c>
      <c r="W7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4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74" s="164" t="str">
        <f>IF(Таблица3353[[#This Row],[Тип СШ]]="Т3",
(IF(Таблица3353[[#This Row],[Толщина]]&gt;16,"Δ8","Δ6")),Таблица3353[[#This Row],[Толщина]])</f>
        <v>Δ6</v>
      </c>
      <c r="AD74"/>
    </row>
    <row r="75" spans="1:30" x14ac:dyDescent="0.2">
      <c r="A75" s="117">
        <f t="shared" si="10"/>
        <v>75</v>
      </c>
      <c r="B75" s="97" t="str">
        <f>IF(ISNUMBER(Таблица3353[[#This Row],[№8]]), "Поперечник", "Продол")</f>
        <v>Продол</v>
      </c>
      <c r="C75" s="11" t="str">
        <f>CONCATENATE(I75,J75,K75,L75,Таблица3353[[#This Row],[№12]],N75,,O75,P75,Q75,R75,S75,T75,U75)</f>
        <v>А`А (17 - 18 )</v>
      </c>
      <c r="D75" s="11" t="str">
        <f t="shared" si="0"/>
        <v>С4</v>
      </c>
      <c r="E75" s="11" t="str">
        <f t="shared" si="1"/>
        <v>11455×14</v>
      </c>
      <c r="F75" s="129"/>
      <c r="G75" s="156" t="s">
        <v>141</v>
      </c>
      <c r="H7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75" s="132" t="str">
        <f t="shared" si="11"/>
        <v>А`А</v>
      </c>
      <c r="J75" s="132" t="str">
        <f>Таблица3353[[#This Row],[№7]]</f>
        <v xml:space="preserve"> </v>
      </c>
      <c r="K75" s="160" t="str">
        <f>IF(Таблица3353[[#This Row],[условие]]="Да", "- ", "(")</f>
        <v>(</v>
      </c>
      <c r="L75" s="101">
        <v>17</v>
      </c>
      <c r="M75" s="114" t="str">
        <f>IF(Таблица3353[[#This Row],[условие]]="Да", "", " - ")</f>
        <v xml:space="preserve"> - </v>
      </c>
      <c r="N75" s="101">
        <f>Таблица3353[[#This Row],[№11]]+1</f>
        <v>18</v>
      </c>
      <c r="O75" s="115" t="str">
        <f>IF(Таблица3353[[#This Row],[условие]]="Да", "", " )")</f>
        <v xml:space="preserve"> )</v>
      </c>
      <c r="P75" s="101"/>
      <c r="Q75" s="101"/>
      <c r="R75" s="116" t="str">
        <f>IF(Таблица3353[[#This Row],[Тип СШ]]="Т3", " росп", "")</f>
        <v/>
      </c>
      <c r="S75" s="116" t="str">
        <f>IF(AND(Таблица3353[[#This Row],[Тип]]="Поперечник", Таблица3353[[#This Row],[условие]]="Да", Таблица3353[[#This Row],[№17]]=" росп"), "1,2,3",
"")</f>
        <v/>
      </c>
      <c r="T75" s="116" t="str">
        <f>IF(AND(Таблица3353[[#This Row],[Тип]]="Продол", Таблица3353[[#This Row],[условие]]="Да", Таблица3353[[#This Row],[№17]]=" росп"), "1,2",
"")</f>
        <v/>
      </c>
      <c r="U75" s="116"/>
      <c r="V75" s="93" t="s">
        <v>109</v>
      </c>
      <c r="W7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11455</v>
      </c>
      <c r="Y7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7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75" s="228">
        <f>VALUE(CONCATENATE(Таблица3353[[#This Row],[ДлинаС18]],Таблица3353[[#This Row],[ДлинаС4]],Таблица3353[[#This Row],[ДлинаТ8]],Таблица3353[[#This Row],[ДлинаТ3]]))</f>
        <v>11455</v>
      </c>
      <c r="AC75" s="152">
        <f>IF(Таблица3353[[#This Row],[Тип СШ]]="Т3",
(IF(Таблица3353[[#This Row],[Толщина]]&gt;16,"Δ8","Δ6")),Таблица3353[[#This Row],[Толщина]])</f>
        <v>14</v>
      </c>
      <c r="AD75"/>
    </row>
    <row r="76" spans="1:30" x14ac:dyDescent="0.2">
      <c r="A76" s="117">
        <f t="shared" si="10"/>
        <v>76</v>
      </c>
      <c r="B76" s="97" t="str">
        <f>IF(ISNUMBER(Таблица3353[[#This Row],[№8]]), "Поперечник", "Продол")</f>
        <v>Продол</v>
      </c>
      <c r="C76" s="11" t="str">
        <f>CONCATENATE(I76,J76,K76,L76,Таблица3353[[#This Row],[№12]],N76,,O76,P76,Q76,R76,S76,T76,U76)</f>
        <v>А`А - С57 росп1,2</v>
      </c>
      <c r="D76" s="11" t="str">
        <f t="shared" si="0"/>
        <v>Т3</v>
      </c>
      <c r="E76" s="11" t="str">
        <f t="shared" si="1"/>
        <v>140 Δ6</v>
      </c>
      <c r="F76" s="129"/>
      <c r="G76" s="156" t="s">
        <v>141</v>
      </c>
      <c r="H7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6" s="132" t="str">
        <f t="shared" si="11"/>
        <v>А`А</v>
      </c>
      <c r="J76" s="132" t="str">
        <f>Таблица3353[[#This Row],[№7]]</f>
        <v xml:space="preserve"> </v>
      </c>
      <c r="K76" s="160" t="str">
        <f>IF(Таблица3353[[#This Row],[условие]]="Да", "- ", "(")</f>
        <v xml:space="preserve">- </v>
      </c>
      <c r="L76" s="101"/>
      <c r="M76" s="114" t="str">
        <f>IF(Таблица3353[[#This Row],[условие]]="Да", "", " - ")</f>
        <v/>
      </c>
      <c r="N76" s="101"/>
      <c r="O76" s="115" t="str">
        <f>IF(Таблица3353[[#This Row],[условие]]="Да", "", " )")</f>
        <v/>
      </c>
      <c r="P76" s="101" t="s">
        <v>99</v>
      </c>
      <c r="Q76" s="101">
        <v>57</v>
      </c>
      <c r="R76" s="116" t="str">
        <f>IF(Таблица3353[[#This Row],[Тип СШ]]="Т3", " росп", "")</f>
        <v xml:space="preserve"> росп</v>
      </c>
      <c r="S76" s="116" t="str">
        <f>IF(AND(Таблица3353[[#This Row],[Тип]]="Поперечник", Таблица3353[[#This Row],[условие]]="Да", Таблица3353[[#This Row],[№17]]=" росп"), "1,2,3",
"")</f>
        <v/>
      </c>
      <c r="T76" s="116" t="str">
        <f>IF(AND(Таблица3353[[#This Row],[Тип]]="Продол", Таблица3353[[#This Row],[условие]]="Да", Таблица3353[[#This Row],[№17]]=" росп"), "1,2",
"")</f>
        <v>1,2</v>
      </c>
      <c r="U76" s="116"/>
      <c r="V76" s="101" t="s">
        <v>88</v>
      </c>
      <c r="W7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6" s="152" t="str">
        <f>IF(Таблица3353[[#This Row],[Тип СШ]]="Т3",
(IF(Таблица3353[[#This Row],[Толщина]]&gt;16,"Δ8","Δ6")),Таблица3353[[#This Row],[Толщина]])</f>
        <v>Δ6</v>
      </c>
      <c r="AD76"/>
    </row>
    <row r="77" spans="1:30" x14ac:dyDescent="0.2">
      <c r="A77" s="117">
        <f t="shared" si="10"/>
        <v>77</v>
      </c>
      <c r="B77" s="97" t="str">
        <f>IF(ISNUMBER(Таблица3353[[#This Row],[№8]]), "Поперечник", "Продол")</f>
        <v>Продол</v>
      </c>
      <c r="C77" s="11" t="str">
        <f>CONCATENATE(I77,J77,K77,L77,Таблица3353[[#This Row],[№12]],N77,,O77,P77,Q77,R77,S77,T77,U77)</f>
        <v>А`А - С58 росп1,2</v>
      </c>
      <c r="D77" s="11" t="str">
        <f t="shared" si="0"/>
        <v>Т3</v>
      </c>
      <c r="E77" s="11" t="str">
        <f t="shared" si="1"/>
        <v>140 Δ6</v>
      </c>
      <c r="F77" s="129"/>
      <c r="G77" s="156" t="s">
        <v>141</v>
      </c>
      <c r="H7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7" s="132" t="str">
        <f t="shared" si="11"/>
        <v>А`А</v>
      </c>
      <c r="J77" s="132" t="str">
        <f>Таблица3353[[#This Row],[№7]]</f>
        <v xml:space="preserve"> </v>
      </c>
      <c r="K77" s="160" t="str">
        <f>IF(Таблица3353[[#This Row],[условие]]="Да", "- ", "(")</f>
        <v xml:space="preserve">- </v>
      </c>
      <c r="L77" s="101"/>
      <c r="M77" s="114" t="str">
        <f>IF(Таблица3353[[#This Row],[условие]]="Да", "", " - ")</f>
        <v/>
      </c>
      <c r="N77" s="101"/>
      <c r="O77" s="115" t="str">
        <f>IF(Таблица3353[[#This Row],[условие]]="Да", "", " )")</f>
        <v/>
      </c>
      <c r="P77" s="101" t="s">
        <v>99</v>
      </c>
      <c r="Q77" s="101">
        <f t="shared" si="5"/>
        <v>58</v>
      </c>
      <c r="R77" s="116" t="str">
        <f>IF(Таблица3353[[#This Row],[Тип СШ]]="Т3", " росп", "")</f>
        <v xml:space="preserve"> росп</v>
      </c>
      <c r="S77" s="116" t="str">
        <f>IF(AND(Таблица3353[[#This Row],[Тип]]="Поперечник", Таблица3353[[#This Row],[условие]]="Да", Таблица3353[[#This Row],[№17]]=" росп"), "1,2,3",
"")</f>
        <v/>
      </c>
      <c r="T77" s="116" t="str">
        <f>IF(AND(Таблица3353[[#This Row],[Тип]]="Продол", Таблица3353[[#This Row],[условие]]="Да", Таблица3353[[#This Row],[№17]]=" росп"), "1,2",
"")</f>
        <v>1,2</v>
      </c>
      <c r="U77" s="116"/>
      <c r="V77" s="101" t="s">
        <v>88</v>
      </c>
      <c r="W7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7" s="152" t="str">
        <f>IF(Таблица3353[[#This Row],[Тип СШ]]="Т3",
(IF(Таблица3353[[#This Row],[Толщина]]&gt;16,"Δ8","Δ6")),Таблица3353[[#This Row],[Толщина]])</f>
        <v>Δ6</v>
      </c>
      <c r="AD77"/>
    </row>
    <row r="78" spans="1:30" x14ac:dyDescent="0.2">
      <c r="A78" s="117">
        <f t="shared" si="10"/>
        <v>78</v>
      </c>
      <c r="B78" s="97" t="str">
        <f>IF(ISNUMBER(Таблица3353[[#This Row],[№8]]), "Поперечник", "Продол")</f>
        <v>Продол</v>
      </c>
      <c r="C78" s="11" t="str">
        <f>CONCATENATE(I78,J78,K78,L78,Таблица3353[[#This Row],[№12]],N78,,O78,P78,Q78,R78,S78,T78,U78)</f>
        <v>А`А - С59 росп1,2</v>
      </c>
      <c r="D78" s="11" t="str">
        <f t="shared" si="0"/>
        <v>Т3</v>
      </c>
      <c r="E78" s="11" t="str">
        <f t="shared" si="1"/>
        <v>140 Δ6</v>
      </c>
      <c r="F78" s="129"/>
      <c r="G78" s="156" t="s">
        <v>141</v>
      </c>
      <c r="H7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8" s="132" t="str">
        <f t="shared" si="11"/>
        <v>А`А</v>
      </c>
      <c r="J78" s="132" t="str">
        <f>Таблица3353[[#This Row],[№7]]</f>
        <v xml:space="preserve"> </v>
      </c>
      <c r="K78" s="160" t="str">
        <f>IF(Таблица3353[[#This Row],[условие]]="Да", "- ", "(")</f>
        <v xml:space="preserve">- </v>
      </c>
      <c r="L78" s="101"/>
      <c r="M78" s="114" t="str">
        <f>IF(Таблица3353[[#This Row],[условие]]="Да", "", " - ")</f>
        <v/>
      </c>
      <c r="N78" s="101"/>
      <c r="O78" s="115" t="str">
        <f>IF(Таблица3353[[#This Row],[условие]]="Да", "", " )")</f>
        <v/>
      </c>
      <c r="P78" s="101" t="s">
        <v>99</v>
      </c>
      <c r="Q78" s="101">
        <f t="shared" si="5"/>
        <v>59</v>
      </c>
      <c r="R78" s="116" t="str">
        <f>IF(Таблица3353[[#This Row],[Тип СШ]]="Т3", " росп", "")</f>
        <v xml:space="preserve"> росп</v>
      </c>
      <c r="S78" s="116" t="str">
        <f>IF(AND(Таблица3353[[#This Row],[Тип]]="Поперечник", Таблица3353[[#This Row],[условие]]="Да", Таблица3353[[#This Row],[№17]]=" росп"), "1,2,3",
"")</f>
        <v/>
      </c>
      <c r="T78" s="116" t="str">
        <f>IF(AND(Таблица3353[[#This Row],[Тип]]="Продол", Таблица3353[[#This Row],[условие]]="Да", Таблица3353[[#This Row],[№17]]=" росп"), "1,2",
"")</f>
        <v>1,2</v>
      </c>
      <c r="U78" s="116"/>
      <c r="V78" s="101" t="s">
        <v>88</v>
      </c>
      <c r="W7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8" s="152" t="str">
        <f>IF(Таблица3353[[#This Row],[Тип СШ]]="Т3",
(IF(Таблица3353[[#This Row],[Толщина]]&gt;16,"Δ8","Δ6")),Таблица3353[[#This Row],[Толщина]])</f>
        <v>Δ6</v>
      </c>
      <c r="AD78"/>
    </row>
    <row r="79" spans="1:30" x14ac:dyDescent="0.2">
      <c r="A79" s="117">
        <f t="shared" si="10"/>
        <v>79</v>
      </c>
      <c r="B79" s="97" t="str">
        <f>IF(ISNUMBER(Таблица3353[[#This Row],[№8]]), "Поперечник", "Продол")</f>
        <v>Продол</v>
      </c>
      <c r="C79" s="11" t="str">
        <f>CONCATENATE(I79,J79,K79,L79,Таблица3353[[#This Row],[№12]],N79,,O79,P79,Q79,R79,S79,T79,U79)</f>
        <v>А`А - С60 росп1,2</v>
      </c>
      <c r="D79" s="11" t="str">
        <f t="shared" si="0"/>
        <v>Т3</v>
      </c>
      <c r="E79" s="11" t="str">
        <f t="shared" si="1"/>
        <v>140 Δ6</v>
      </c>
      <c r="F79" s="129"/>
      <c r="G79" s="156" t="s">
        <v>141</v>
      </c>
      <c r="H7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79" s="132" t="str">
        <f t="shared" si="11"/>
        <v>А`А</v>
      </c>
      <c r="J79" s="132" t="str">
        <f>Таблица3353[[#This Row],[№7]]</f>
        <v xml:space="preserve"> </v>
      </c>
      <c r="K79" s="160" t="str">
        <f>IF(Таблица3353[[#This Row],[условие]]="Да", "- ", "(")</f>
        <v xml:space="preserve">- </v>
      </c>
      <c r="L79" s="101"/>
      <c r="M79" s="114" t="str">
        <f>IF(Таблица3353[[#This Row],[условие]]="Да", "", " - ")</f>
        <v/>
      </c>
      <c r="N79" s="101"/>
      <c r="O79" s="115" t="str">
        <f>IF(Таблица3353[[#This Row],[условие]]="Да", "", " )")</f>
        <v/>
      </c>
      <c r="P79" s="101" t="s">
        <v>99</v>
      </c>
      <c r="Q79" s="101">
        <f t="shared" si="5"/>
        <v>60</v>
      </c>
      <c r="R79" s="116" t="str">
        <f>IF(Таблица3353[[#This Row],[Тип СШ]]="Т3", " росп", "")</f>
        <v xml:space="preserve"> росп</v>
      </c>
      <c r="S79" s="116" t="str">
        <f>IF(AND(Таблица3353[[#This Row],[Тип]]="Поперечник", Таблица3353[[#This Row],[условие]]="Да", Таблица3353[[#This Row],[№17]]=" росп"), "1,2,3",
"")</f>
        <v/>
      </c>
      <c r="T79" s="116" t="str">
        <f>IF(AND(Таблица3353[[#This Row],[Тип]]="Продол", Таблица3353[[#This Row],[условие]]="Да", Таблица3353[[#This Row],[№17]]=" росп"), "1,2",
"")</f>
        <v>1,2</v>
      </c>
      <c r="U79" s="116"/>
      <c r="V79" s="101" t="s">
        <v>88</v>
      </c>
      <c r="W7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7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7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7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7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7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79" s="152" t="str">
        <f>IF(Таблица3353[[#This Row],[Тип СШ]]="Т3",
(IF(Таблица3353[[#This Row],[Толщина]]&gt;16,"Δ8","Δ6")),Таблица3353[[#This Row],[Толщина]])</f>
        <v>Δ6</v>
      </c>
      <c r="AD79"/>
    </row>
    <row r="80" spans="1:30" x14ac:dyDescent="0.2">
      <c r="A80" s="117">
        <f t="shared" si="10"/>
        <v>80</v>
      </c>
      <c r="B80" s="97" t="str">
        <f>IF(ISNUMBER(Таблица3353[[#This Row],[№8]]), "Поперечник", "Продол")</f>
        <v>Продол</v>
      </c>
      <c r="C80" s="11" t="str">
        <f>CONCATENATE(I80,J80,K80,L80,Таблица3353[[#This Row],[№12]],N80,,O80,P80,Q80,R80,S80,T80,U80)</f>
        <v>А`А (18 - 19 )</v>
      </c>
      <c r="D80" s="11" t="str">
        <f t="shared" si="0"/>
        <v>С4</v>
      </c>
      <c r="E80" s="11" t="str">
        <f t="shared" si="1"/>
        <v>5555×14</v>
      </c>
      <c r="F80" s="95"/>
      <c r="G80" s="95" t="s">
        <v>141</v>
      </c>
      <c r="H8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80" s="132" t="str">
        <f t="shared" si="11"/>
        <v>А`А</v>
      </c>
      <c r="J80" s="132" t="str">
        <f>Таблица3353[[#This Row],[№7]]</f>
        <v xml:space="preserve"> </v>
      </c>
      <c r="K80" s="160" t="str">
        <f>IF(Таблица3353[[#This Row],[условие]]="Да", "- ", "(")</f>
        <v>(</v>
      </c>
      <c r="L80" s="95">
        <v>18</v>
      </c>
      <c r="M80" s="114" t="str">
        <f>IF(Таблица3353[[#This Row],[условие]]="Да", "", " - ")</f>
        <v xml:space="preserve"> - </v>
      </c>
      <c r="N80" s="104">
        <f>Таблица3353[[#This Row],[№11]]+1</f>
        <v>19</v>
      </c>
      <c r="O80" s="115" t="str">
        <f>IF(Таблица3353[[#This Row],[условие]]="Да", "", " )")</f>
        <v xml:space="preserve"> )</v>
      </c>
      <c r="P80" s="101"/>
      <c r="Q80" s="101"/>
      <c r="R80" s="116" t="str">
        <f>IF(Таблица3353[[#This Row],[Тип СШ]]="Т3", " росп", "")</f>
        <v/>
      </c>
      <c r="S80" s="116" t="str">
        <f>IF(AND(Таблица3353[[#This Row],[Тип]]="Поперечник", Таблица3353[[#This Row],[условие]]="Да", Таблица3353[[#This Row],[№17]]=" росп"), "1,2,3",
"")</f>
        <v/>
      </c>
      <c r="T80" s="116" t="str">
        <f>IF(AND(Таблица3353[[#This Row],[Тип]]="Продол", Таблица3353[[#This Row],[условие]]="Да", Таблица3353[[#This Row],[№17]]=" росп"), "1,2",
"")</f>
        <v/>
      </c>
      <c r="U80" s="116"/>
      <c r="V80" s="93" t="s">
        <v>109</v>
      </c>
      <c r="W8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5555</v>
      </c>
      <c r="Y8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8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80" s="228">
        <f>VALUE(CONCATENATE(Таблица3353[[#This Row],[ДлинаС18]],Таблица3353[[#This Row],[ДлинаС4]],Таблица3353[[#This Row],[ДлинаТ8]],Таблица3353[[#This Row],[ДлинаТ3]]))</f>
        <v>5555</v>
      </c>
      <c r="AC80" s="152">
        <f>IF(Таблица3353[[#This Row],[Тип СШ]]="Т3",
(IF(Таблица3353[[#This Row],[Толщина]]&gt;16,"Δ8","Δ6")),Таблица3353[[#This Row],[Толщина]])</f>
        <v>14</v>
      </c>
      <c r="AD80"/>
    </row>
    <row r="81" spans="1:32" x14ac:dyDescent="0.2">
      <c r="A81" s="117">
        <f t="shared" si="10"/>
        <v>81</v>
      </c>
      <c r="B81" s="97" t="str">
        <f>IF(ISNUMBER(Таблица3353[[#This Row],[№8]]), "Поперечник", "Продол")</f>
        <v>Продол</v>
      </c>
      <c r="C81" s="11" t="str">
        <f>CONCATENATE(I81,J81,K81,L81,Таблица3353[[#This Row],[№12]],N81,,O81,P81,Q81,R81,S81,T81,U81)</f>
        <v>А`А - С61 росп1,2</v>
      </c>
      <c r="D81" s="11" t="str">
        <f>V81</f>
        <v>Т3</v>
      </c>
      <c r="E81" s="11" t="str">
        <f>IF(V81="Т3",(CONCATENATE(AB81," ",AC81)),(CONCATENATE(AB81,"×",AC81)))</f>
        <v>140 Δ6</v>
      </c>
      <c r="F81" s="129"/>
      <c r="G81" s="156" t="s">
        <v>141</v>
      </c>
      <c r="H8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1" s="132" t="str">
        <f t="shared" si="11"/>
        <v>А`А</v>
      </c>
      <c r="J81" s="132" t="str">
        <f>Таблица3353[[#This Row],[№7]]</f>
        <v xml:space="preserve"> </v>
      </c>
      <c r="K81" s="160" t="str">
        <f>IF(Таблица3353[[#This Row],[условие]]="Да", "- ", "(")</f>
        <v xml:space="preserve">- </v>
      </c>
      <c r="L81" s="101"/>
      <c r="M81" s="161" t="str">
        <f>IF(Таблица3353[[#This Row],[условие]]="Да", "", " - ")</f>
        <v/>
      </c>
      <c r="N81" s="162"/>
      <c r="O81" s="115" t="str">
        <f>IF(Таблица3353[[#This Row],[условие]]="Да", "", " )")</f>
        <v/>
      </c>
      <c r="P81" s="101" t="s">
        <v>99</v>
      </c>
      <c r="Q81" s="163">
        <v>61</v>
      </c>
      <c r="R81" s="116" t="str">
        <f>IF(Таблица3353[[#This Row],[Тип СШ]]="Т3", " росп", "")</f>
        <v xml:space="preserve"> росп</v>
      </c>
      <c r="S81" s="116" t="str">
        <f>IF(AND(Таблица3353[[#This Row],[Тип]]="Поперечник", Таблица3353[[#This Row],[условие]]="Да", Таблица3353[[#This Row],[№17]]=" росп"), "1,2,3",
"")</f>
        <v/>
      </c>
      <c r="T81" s="116" t="str">
        <f>IF(AND(Таблица3353[[#This Row],[Тип]]="Продол", Таблица3353[[#This Row],[условие]]="Да", Таблица3353[[#This Row],[№17]]=" росп"), "1,2",
"")</f>
        <v>1,2</v>
      </c>
      <c r="U81" s="116"/>
      <c r="V81" s="101" t="s">
        <v>88</v>
      </c>
      <c r="W8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8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8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81" s="164" t="str">
        <f>IF(Таблица3353[[#This Row],[Тип СШ]]="Т3",
(IF(Таблица3353[[#This Row],[Толщина]]&gt;16,"Δ8","Δ6")),Таблица3353[[#This Row],[Толщина]])</f>
        <v>Δ6</v>
      </c>
      <c r="AD81"/>
    </row>
    <row r="82" spans="1:32" x14ac:dyDescent="0.2">
      <c r="A82" s="117">
        <f t="shared" si="10"/>
        <v>82</v>
      </c>
      <c r="B82" s="97" t="str">
        <f>IF(ISNUMBER(Таблица3353[[#This Row],[№8]]), "Поперечник", "Продол")</f>
        <v>Продол</v>
      </c>
      <c r="C82" s="11" t="str">
        <f>CONCATENATE(I82,J82,K82,L82,Таблица3353[[#This Row],[№12]],N82,,O82,P82,Q82,R82,S82,T82,U82)</f>
        <v>АБ (1 - 2 )</v>
      </c>
      <c r="D82" s="11" t="str">
        <f t="shared" si="0"/>
        <v>С4</v>
      </c>
      <c r="E82" s="11" t="str">
        <f t="shared" ref="E82" si="12">IF(V82="Т3",(CONCATENATE(AB82," ",AC82)),(CONCATENATE(AB82,"×",AC82)))</f>
        <v>9805×14</v>
      </c>
      <c r="F82" s="128" t="s">
        <v>100</v>
      </c>
      <c r="G82" s="93" t="s">
        <v>141</v>
      </c>
      <c r="H8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82" s="132" t="str">
        <f>Таблица3353[[#This Row],[№6]]</f>
        <v>АБ</v>
      </c>
      <c r="J82" s="132" t="str">
        <f>Таблица3353[[#This Row],[№7]]</f>
        <v xml:space="preserve"> </v>
      </c>
      <c r="K82" s="133" t="str">
        <f>IF(Таблица3353[[#This Row],[условие]]="Да", "- ", "(")</f>
        <v>(</v>
      </c>
      <c r="L82" s="93">
        <v>1</v>
      </c>
      <c r="M82" s="114" t="str">
        <f>IF(Таблица3353[[#This Row],[условие]]="Да", "", " - ")</f>
        <v xml:space="preserve"> - </v>
      </c>
      <c r="N82" s="93">
        <f>Таблица3353[[#This Row],[№11]]+1</f>
        <v>2</v>
      </c>
      <c r="O82" s="115" t="str">
        <f>IF(Таблица3353[[#This Row],[условие]]="Да", "", " )")</f>
        <v xml:space="preserve"> )</v>
      </c>
      <c r="P82" s="93"/>
      <c r="Q82" s="93"/>
      <c r="R82" s="116" t="str">
        <f>IF(Таблица3353[[#This Row],[Тип СШ]]="Т3", " росп", "")</f>
        <v/>
      </c>
      <c r="S82" s="116" t="str">
        <f>IF(AND(Таблица3353[[#This Row],[Тип]]="Поперечник", Таблица3353[[#This Row],[условие]]="Да", Таблица3353[[#This Row],[№17]]=" росп"), "1,2,3",
"")</f>
        <v/>
      </c>
      <c r="T82" s="116" t="str">
        <f>IF(AND(Таблица3353[[#This Row],[Тип]]="Продол", Таблица3353[[#This Row],[условие]]="Да", Таблица3353[[#This Row],[№17]]=" росп"), "1,2",
"")</f>
        <v/>
      </c>
      <c r="U82" s="116"/>
      <c r="V82" s="93" t="s">
        <v>109</v>
      </c>
      <c r="W8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9805</v>
      </c>
      <c r="Y8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8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82" s="228">
        <f>VALUE(CONCATENATE(Таблица3353[[#This Row],[ДлинаС18]],Таблица3353[[#This Row],[ДлинаС4]],Таблица3353[[#This Row],[ДлинаТ8]],Таблица3353[[#This Row],[ДлинаТ3]]))</f>
        <v>9805</v>
      </c>
      <c r="AC82" s="152">
        <f>IF(Таблица3353[[#This Row],[Тип СШ]]="Т3",
(IF(Таблица3353[[#This Row],[Толщина]]&gt;16,"Δ8","Δ6")),Таблица3353[[#This Row],[Толщина]])</f>
        <v>14</v>
      </c>
      <c r="AD82"/>
    </row>
    <row r="83" spans="1:32" x14ac:dyDescent="0.2">
      <c r="A83" s="117">
        <f t="shared" si="10"/>
        <v>83</v>
      </c>
      <c r="B83" s="97" t="str">
        <f>IF(ISNUMBER(Таблица3353[[#This Row],[№8]]), "Поперечник", "Продол")</f>
        <v>Продол</v>
      </c>
      <c r="C83" s="11" t="str">
        <f>CONCATENATE(I83,J83,K83,L83,Таблица3353[[#This Row],[№12]],N83,,O83,P83,Q83,R83,S83,T83,U83)</f>
        <v>АБ - С2 росп1,2</v>
      </c>
      <c r="D83" s="11" t="str">
        <f t="shared" ref="D83:D142" si="13">V83</f>
        <v>Т3</v>
      </c>
      <c r="E83" s="11" t="str">
        <f t="shared" ref="E83:E142" si="14">IF(V83="Т3",(CONCATENATE(AB83," ",AC83)),(CONCATENATE(AB83,"×",AC83)))</f>
        <v>140 Δ6</v>
      </c>
      <c r="F83" s="129"/>
      <c r="G83" s="156" t="s">
        <v>141</v>
      </c>
      <c r="H8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3" s="132" t="str">
        <f t="shared" ref="I83:I198" si="15">I82</f>
        <v>АБ</v>
      </c>
      <c r="J83" s="132" t="str">
        <f>Таблица3353[[#This Row],[№7]]</f>
        <v xml:space="preserve"> </v>
      </c>
      <c r="K83" s="133" t="str">
        <f>IF(Таблица3353[[#This Row],[условие]]="Да", "- ", "(")</f>
        <v xml:space="preserve">- </v>
      </c>
      <c r="L83" s="101"/>
      <c r="M83" s="114" t="str">
        <f>IF(Таблица3353[[#This Row],[условие]]="Да", "", " - ")</f>
        <v/>
      </c>
      <c r="N83" s="101"/>
      <c r="O83" s="115" t="str">
        <f>IF(Таблица3353[[#This Row],[условие]]="Да", "", " )")</f>
        <v/>
      </c>
      <c r="P83" s="101" t="s">
        <v>99</v>
      </c>
      <c r="Q83" s="101">
        <v>2</v>
      </c>
      <c r="R83" s="116" t="str">
        <f>IF(Таблица3353[[#This Row],[Тип СШ]]="Т3", " росп", "")</f>
        <v xml:space="preserve"> росп</v>
      </c>
      <c r="S83" s="116" t="str">
        <f>IF(AND(Таблица3353[[#This Row],[Тип]]="Поперечник", Таблица3353[[#This Row],[условие]]="Да", Таблица3353[[#This Row],[№17]]=" росп"), "1,2,3",
"")</f>
        <v/>
      </c>
      <c r="T83" s="116" t="str">
        <f>IF(AND(Таблица3353[[#This Row],[Тип]]="Продол", Таблица3353[[#This Row],[условие]]="Да", Таблица3353[[#This Row],[№17]]=" росп"), "1,2",
"")</f>
        <v>1,2</v>
      </c>
      <c r="U83" s="116"/>
      <c r="V83" s="101" t="s">
        <v>88</v>
      </c>
      <c r="W8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8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8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83" s="152" t="str">
        <f>IF(Таблица3353[[#This Row],[Тип СШ]]="Т3",
(IF(Таблица3353[[#This Row],[Толщина]]&gt;16,"Δ8","Δ6")),Таблица3353[[#This Row],[Толщина]])</f>
        <v>Δ6</v>
      </c>
    </row>
    <row r="84" spans="1:32" x14ac:dyDescent="0.2">
      <c r="A84" s="117">
        <f t="shared" si="10"/>
        <v>84</v>
      </c>
      <c r="B84" s="97" t="str">
        <f>IF(ISNUMBER(Таблица3353[[#This Row],[№8]]), "Поперечник", "Продол")</f>
        <v>Продол</v>
      </c>
      <c r="C84" s="11" t="str">
        <f>CONCATENATE(I84,J84,K84,L84,Таблица3353[[#This Row],[№12]],N84,,O84,P84,Q84,R84,S84,T84,U84)</f>
        <v>АБ - С3 росп1,2</v>
      </c>
      <c r="D84" s="11" t="str">
        <f t="shared" si="13"/>
        <v>Т3</v>
      </c>
      <c r="E84" s="11" t="str">
        <f t="shared" si="14"/>
        <v>140 Δ6</v>
      </c>
      <c r="F84" s="129"/>
      <c r="G84" s="156" t="s">
        <v>141</v>
      </c>
      <c r="H8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4" s="132" t="str">
        <f t="shared" si="15"/>
        <v>АБ</v>
      </c>
      <c r="J84" s="132" t="str">
        <f>Таблица3353[[#This Row],[№7]]</f>
        <v xml:space="preserve"> </v>
      </c>
      <c r="K84" s="133" t="str">
        <f>IF(Таблица3353[[#This Row],[условие]]="Да", "- ", "(")</f>
        <v xml:space="preserve">- </v>
      </c>
      <c r="L84" s="101"/>
      <c r="M84" s="114" t="str">
        <f>IF(Таблица3353[[#This Row],[условие]]="Да", "", " - ")</f>
        <v/>
      </c>
      <c r="N84" s="101"/>
      <c r="O84" s="115" t="str">
        <f>IF(Таблица3353[[#This Row],[условие]]="Да", "", " )")</f>
        <v/>
      </c>
      <c r="P84" s="101" t="s">
        <v>99</v>
      </c>
      <c r="Q84" s="101">
        <f>Q83+1</f>
        <v>3</v>
      </c>
      <c r="R84" s="116" t="str">
        <f>IF(Таблица3353[[#This Row],[Тип СШ]]="Т3", " росп", "")</f>
        <v xml:space="preserve"> росп</v>
      </c>
      <c r="S84" s="116" t="str">
        <f>IF(AND(Таблица3353[[#This Row],[Тип]]="Поперечник", Таблица3353[[#This Row],[условие]]="Да", Таблица3353[[#This Row],[№17]]=" росп"), "1,2,3",
"")</f>
        <v/>
      </c>
      <c r="T84" s="116" t="str">
        <f>IF(AND(Таблица3353[[#This Row],[Тип]]="Продол", Таблица3353[[#This Row],[условие]]="Да", Таблица3353[[#This Row],[№17]]=" росп"), "1,2",
"")</f>
        <v>1,2</v>
      </c>
      <c r="U84" s="116"/>
      <c r="V84" s="101" t="s">
        <v>88</v>
      </c>
      <c r="W8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8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8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84" s="152" t="str">
        <f>IF(Таблица3353[[#This Row],[Тип СШ]]="Т3",
(IF(Таблица3353[[#This Row],[Толщина]]&gt;16,"Δ8","Δ6")),Таблица3353[[#This Row],[Толщина]])</f>
        <v>Δ6</v>
      </c>
    </row>
    <row r="85" spans="1:32" x14ac:dyDescent="0.2">
      <c r="A85" s="117">
        <f t="shared" si="10"/>
        <v>85</v>
      </c>
      <c r="B85" s="97" t="str">
        <f>IF(ISNUMBER(Таблица3353[[#This Row],[№8]]), "Поперечник", "Продол")</f>
        <v>Продол</v>
      </c>
      <c r="C85" s="11" t="str">
        <f>CONCATENATE(I85,J85,K85,L85,Таблица3353[[#This Row],[№12]],N85,,O85,P85,Q85,R85,S85,T85,U85)</f>
        <v>АБ - С4 росп1,2</v>
      </c>
      <c r="D85" s="11" t="str">
        <f t="shared" si="13"/>
        <v>Т3</v>
      </c>
      <c r="E85" s="11" t="str">
        <f t="shared" si="14"/>
        <v>140 Δ6</v>
      </c>
      <c r="F85" s="129"/>
      <c r="G85" s="156" t="s">
        <v>141</v>
      </c>
      <c r="H8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5" s="132" t="str">
        <f t="shared" si="15"/>
        <v>АБ</v>
      </c>
      <c r="J85" s="132" t="str">
        <f>Таблица3353[[#This Row],[№7]]</f>
        <v xml:space="preserve"> </v>
      </c>
      <c r="K85" s="133" t="str">
        <f>IF(Таблица3353[[#This Row],[условие]]="Да", "- ", "(")</f>
        <v xml:space="preserve">- </v>
      </c>
      <c r="L85" s="101"/>
      <c r="M85" s="114" t="str">
        <f>IF(Таблица3353[[#This Row],[условие]]="Да", "", " - ")</f>
        <v/>
      </c>
      <c r="N85" s="101"/>
      <c r="O85" s="115" t="str">
        <f>IF(Таблица3353[[#This Row],[условие]]="Да", "", " )")</f>
        <v/>
      </c>
      <c r="P85" s="101" t="s">
        <v>99</v>
      </c>
      <c r="Q85" s="101">
        <f t="shared" ref="Q85" si="16">Q84+1</f>
        <v>4</v>
      </c>
      <c r="R85" s="116" t="str">
        <f>IF(Таблица3353[[#This Row],[Тип СШ]]="Т3", " росп", "")</f>
        <v xml:space="preserve"> росп</v>
      </c>
      <c r="S85" s="116" t="str">
        <f>IF(AND(Таблица3353[[#This Row],[Тип]]="Поперечник", Таблица3353[[#This Row],[условие]]="Да", Таблица3353[[#This Row],[№17]]=" росп"), "1,2,3",
"")</f>
        <v/>
      </c>
      <c r="T85" s="116" t="str">
        <f>IF(AND(Таблица3353[[#This Row],[Тип]]="Продол", Таблица3353[[#This Row],[условие]]="Да", Таблица3353[[#This Row],[№17]]=" росп"), "1,2",
"")</f>
        <v>1,2</v>
      </c>
      <c r="U85" s="116"/>
      <c r="V85" s="101" t="s">
        <v>88</v>
      </c>
      <c r="W8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8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8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85" s="152" t="str">
        <f>IF(Таблица3353[[#This Row],[Тип СШ]]="Т3",
(IF(Таблица3353[[#This Row],[Толщина]]&gt;16,"Δ8","Δ6")),Таблица3353[[#This Row],[Толщина]])</f>
        <v>Δ6</v>
      </c>
    </row>
    <row r="86" spans="1:32" x14ac:dyDescent="0.2">
      <c r="A86" s="117">
        <f t="shared" si="10"/>
        <v>86</v>
      </c>
      <c r="B86" s="97" t="str">
        <f>IF(ISNUMBER(Таблица3353[[#This Row],[№8]]), "Поперечник", "Продол")</f>
        <v>Продол</v>
      </c>
      <c r="C86" s="11" t="str">
        <f>CONCATENATE(I86,J86,K86,L86,Таблица3353[[#This Row],[№12]],N86,,O86,P86,Q86,R86,S86,T86,U86)</f>
        <v>АБ (2 - 3 )</v>
      </c>
      <c r="D86" s="11" t="str">
        <f t="shared" si="13"/>
        <v>С4</v>
      </c>
      <c r="E86" s="11" t="str">
        <f t="shared" si="14"/>
        <v>10650×14</v>
      </c>
      <c r="F86" s="129"/>
      <c r="G86" s="156" t="s">
        <v>141</v>
      </c>
      <c r="H8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86" s="132" t="str">
        <f t="shared" si="15"/>
        <v>АБ</v>
      </c>
      <c r="J86" s="132" t="str">
        <f>Таблица3353[[#This Row],[№7]]</f>
        <v xml:space="preserve"> </v>
      </c>
      <c r="K86" s="133" t="str">
        <f>IF(Таблица3353[[#This Row],[условие]]="Да", "- ", "(")</f>
        <v>(</v>
      </c>
      <c r="L86" s="101">
        <v>2</v>
      </c>
      <c r="M86" s="114" t="str">
        <f>IF(Таблица3353[[#This Row],[условие]]="Да", "", " - ")</f>
        <v xml:space="preserve"> - </v>
      </c>
      <c r="N86" s="101">
        <f>Таблица3353[[#This Row],[№11]]+1</f>
        <v>3</v>
      </c>
      <c r="O86" s="115" t="str">
        <f>IF(Таблица3353[[#This Row],[условие]]="Да", "", " )")</f>
        <v xml:space="preserve"> )</v>
      </c>
      <c r="P86" s="101"/>
      <c r="Q86" s="101"/>
      <c r="R86" s="116" t="str">
        <f>IF(Таблица3353[[#This Row],[Тип СШ]]="Т3", " росп", "")</f>
        <v/>
      </c>
      <c r="S86" s="116" t="str">
        <f>IF(AND(Таблица3353[[#This Row],[Тип]]="Поперечник", Таблица3353[[#This Row],[условие]]="Да", Таблица3353[[#This Row],[№17]]=" росп"), "1,2,3",
"")</f>
        <v/>
      </c>
      <c r="T86" s="116" t="str">
        <f>IF(AND(Таблица3353[[#This Row],[Тип]]="Продол", Таблица3353[[#This Row],[условие]]="Да", Таблица3353[[#This Row],[№17]]=" росп"), "1,2",
"")</f>
        <v/>
      </c>
      <c r="U86" s="116"/>
      <c r="V86" s="93" t="s">
        <v>109</v>
      </c>
      <c r="W8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8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8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86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86" s="152">
        <f>IF(Таблица3353[[#This Row],[Тип СШ]]="Т3",
(IF(Таблица3353[[#This Row],[Толщина]]&gt;16,"Δ8","Δ6")),Таблица3353[[#This Row],[Толщина]])</f>
        <v>14</v>
      </c>
      <c r="AF86" t="s">
        <v>154</v>
      </c>
    </row>
    <row r="87" spans="1:32" x14ac:dyDescent="0.2">
      <c r="A87" s="117">
        <f t="shared" si="10"/>
        <v>87</v>
      </c>
      <c r="B87" s="97" t="str">
        <f>IF(ISNUMBER(Таблица3353[[#This Row],[№8]]), "Поперечник", "Продол")</f>
        <v>Продол</v>
      </c>
      <c r="C87" s="188" t="str">
        <f>CONCATENATE(I87,J87,K87,L87,Таблица3353[[#This Row],[№12]],N87,,O87,P87,Q87,R87,S87,T87,U87)</f>
        <v>АБ - С5 росп1,2</v>
      </c>
      <c r="D87" s="11" t="str">
        <f t="shared" si="13"/>
        <v>Т3</v>
      </c>
      <c r="E87" s="11" t="str">
        <f t="shared" ref="E87:E89" si="17">IF(V87="Т3",(CONCATENATE(AB87," ",AC87)),(CONCATENATE(AB87,"×",AC87)))</f>
        <v>140 Δ6</v>
      </c>
      <c r="F87" s="129"/>
      <c r="G87" s="156" t="s">
        <v>141</v>
      </c>
      <c r="H8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7" s="132" t="str">
        <f t="shared" si="15"/>
        <v>АБ</v>
      </c>
      <c r="J87" s="132" t="str">
        <f>Таблица3353[[#This Row],[№7]]</f>
        <v xml:space="preserve"> </v>
      </c>
      <c r="K87" s="133" t="str">
        <f>IF(Таблица3353[[#This Row],[условие]]="Да", "- ", "(")</f>
        <v xml:space="preserve">- </v>
      </c>
      <c r="L87" s="101"/>
      <c r="M87" s="161" t="str">
        <f>IF(Таблица3353[[#This Row],[условие]]="Да", "", " - ")</f>
        <v/>
      </c>
      <c r="N87" s="162"/>
      <c r="O87" s="115" t="str">
        <f>IF(Таблица3353[[#This Row],[условие]]="Да", "", " )")</f>
        <v/>
      </c>
      <c r="P87" s="101" t="s">
        <v>99</v>
      </c>
      <c r="Q87" s="189">
        <v>5</v>
      </c>
      <c r="R87" s="116" t="str">
        <f>IF(Таблица3353[[#This Row],[Тип СШ]]="Т3", " росп", "")</f>
        <v xml:space="preserve"> росп</v>
      </c>
      <c r="S87" s="116" t="str">
        <f>IF(AND(Таблица3353[[#This Row],[Тип]]="Поперечник", Таблица3353[[#This Row],[условие]]="Да", Таблица3353[[#This Row],[№17]]=" росп"), "1,2,3",
"")</f>
        <v/>
      </c>
      <c r="T87" s="116" t="str">
        <f>IF(AND(Таблица3353[[#This Row],[Тип]]="Продол", Таблица3353[[#This Row],[условие]]="Да", Таблица3353[[#This Row],[№17]]=" росп"), "1,2",
"")</f>
        <v>1,2</v>
      </c>
      <c r="U87" s="116"/>
      <c r="V87" s="101" t="s">
        <v>88</v>
      </c>
      <c r="W8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8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8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87" s="164" t="str">
        <f>IF(Таблица3353[[#This Row],[Тип СШ]]="Т3",
(IF(Таблица3353[[#This Row],[Толщина]]&gt;16,"Δ8","Δ6")),Таблица3353[[#This Row],[Толщина]])</f>
        <v>Δ6</v>
      </c>
    </row>
    <row r="88" spans="1:32" x14ac:dyDescent="0.2">
      <c r="A88" s="117">
        <f t="shared" si="10"/>
        <v>88</v>
      </c>
      <c r="B88" s="97" t="str">
        <f>IF(ISNUMBER(Таблица3353[[#This Row],[№8]]), "Поперечник", "Продол")</f>
        <v>Продол</v>
      </c>
      <c r="C88" s="188" t="str">
        <f>CONCATENATE(I88,J88,K88,L88,Таблица3353[[#This Row],[№12]],N88,,O88,P88,Q88,R88,S88,T88,U88)</f>
        <v>АБ - Д5</v>
      </c>
      <c r="D88" s="11" t="str">
        <f t="shared" si="13"/>
        <v>С18</v>
      </c>
      <c r="E88" s="11" t="str">
        <f t="shared" si="17"/>
        <v>420×32</v>
      </c>
      <c r="F88" s="129"/>
      <c r="G88" s="156" t="s">
        <v>141</v>
      </c>
      <c r="H8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8" s="132" t="str">
        <f t="shared" si="15"/>
        <v>АБ</v>
      </c>
      <c r="J88" s="132" t="str">
        <f>Таблица3353[[#This Row],[№7]]</f>
        <v xml:space="preserve"> </v>
      </c>
      <c r="K88" s="133" t="str">
        <f>IF(Таблица3353[[#This Row],[условие]]="Да", "- ", "(")</f>
        <v xml:space="preserve">- </v>
      </c>
      <c r="L88" s="101"/>
      <c r="M88" s="161" t="str">
        <f>IF(Таблица3353[[#This Row],[условие]]="Да", "", " - ")</f>
        <v/>
      </c>
      <c r="N88" s="162"/>
      <c r="O88" s="115" t="str">
        <f>IF(Таблица3353[[#This Row],[условие]]="Да", "", " )")</f>
        <v/>
      </c>
      <c r="P88" s="101" t="s">
        <v>43</v>
      </c>
      <c r="Q88" s="189">
        <v>5</v>
      </c>
      <c r="R88" s="116" t="str">
        <f>IF(Таблица3353[[#This Row],[Тип СШ]]="Т3", " росп", "")</f>
        <v/>
      </c>
      <c r="S88" s="116" t="str">
        <f>IF(AND(Таблица3353[[#This Row],[Тип]]="Поперечник", Таблица3353[[#This Row],[условие]]="Да", Таблица3353[[#This Row],[№17]]=" росп"), "1,2,3",
"")</f>
        <v/>
      </c>
      <c r="T88" s="116" t="str">
        <f>IF(AND(Таблица3353[[#This Row],[Тип]]="Продол", Таблица3353[[#This Row],[условие]]="Да", Таблица3353[[#This Row],[№17]]=" росп"), "1,2",
"")</f>
        <v/>
      </c>
      <c r="U88" s="116"/>
      <c r="V88" s="93" t="s">
        <v>87</v>
      </c>
      <c r="W88" s="229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8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8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8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88" s="164">
        <f>IF(Таблица3353[[#This Row],[Тип СШ]]="Т3",
(IF(Таблица3353[[#This Row],[Толщина]]&gt;16,"Δ8","Δ6")),Таблица3353[[#This Row],[Толщина]])</f>
        <v>32</v>
      </c>
    </row>
    <row r="89" spans="1:32" x14ac:dyDescent="0.2">
      <c r="A89" s="117">
        <f t="shared" si="10"/>
        <v>89</v>
      </c>
      <c r="B89" s="97" t="str">
        <f>IF(ISNUMBER(Таблица3353[[#This Row],[№8]]), "Поперечник", "Продол")</f>
        <v>Продол</v>
      </c>
      <c r="C89" s="188" t="str">
        <f>CONCATENATE(I89,J89,K89,L89,Таблица3353[[#This Row],[№12]],N89,,O89,P89,Q89,R89,S89,T89,U89)</f>
        <v>АБ - Д5 росп1,2</v>
      </c>
      <c r="D89" s="11" t="str">
        <f t="shared" si="13"/>
        <v>Т3</v>
      </c>
      <c r="E89" s="11" t="str">
        <f t="shared" si="17"/>
        <v>428 Δ6</v>
      </c>
      <c r="F89" s="129"/>
      <c r="G89" s="156" t="s">
        <v>141</v>
      </c>
      <c r="H8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89" s="132" t="str">
        <f t="shared" si="15"/>
        <v>АБ</v>
      </c>
      <c r="J89" s="132" t="str">
        <f>Таблица3353[[#This Row],[№7]]</f>
        <v xml:space="preserve"> </v>
      </c>
      <c r="K89" s="133" t="str">
        <f>IF(Таблица3353[[#This Row],[условие]]="Да", "- ", "(")</f>
        <v xml:space="preserve">- </v>
      </c>
      <c r="L89" s="101"/>
      <c r="M89" s="161" t="str">
        <f>IF(Таблица3353[[#This Row],[условие]]="Да", "", " - ")</f>
        <v/>
      </c>
      <c r="N89" s="162"/>
      <c r="O89" s="115" t="str">
        <f>IF(Таблица3353[[#This Row],[условие]]="Да", "", " )")</f>
        <v/>
      </c>
      <c r="P89" s="101" t="s">
        <v>43</v>
      </c>
      <c r="Q89" s="189">
        <v>5</v>
      </c>
      <c r="R89" s="116" t="str">
        <f>IF(Таблица3353[[#This Row],[Тип СШ]]="Т3", " росп", "")</f>
        <v xml:space="preserve"> росп</v>
      </c>
      <c r="S89" s="116" t="str">
        <f>IF(AND(Таблица3353[[#This Row],[Тип]]="Поперечник", Таблица3353[[#This Row],[условие]]="Да", Таблица3353[[#This Row],[№17]]=" росп"), "1,2,3",
"")</f>
        <v/>
      </c>
      <c r="T89" s="116" t="str">
        <f>IF(AND(Таблица3353[[#This Row],[Тип]]="Продол", Таблица3353[[#This Row],[условие]]="Да", Таблица3353[[#This Row],[№17]]=" росп"), "1,2",
"")</f>
        <v>1,2</v>
      </c>
      <c r="U89" s="116"/>
      <c r="V89" s="101" t="s">
        <v>88</v>
      </c>
      <c r="W8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8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8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8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8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8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89" s="164" t="str">
        <f>IF(Таблица3353[[#This Row],[Тип СШ]]="Т3",
(IF(Таблица3353[[#This Row],[Толщина]]&gt;16,"Δ8","Δ6")),Таблица3353[[#This Row],[Толщина]])</f>
        <v>Δ6</v>
      </c>
    </row>
    <row r="90" spans="1:32" x14ac:dyDescent="0.2">
      <c r="A90" s="117">
        <f t="shared" si="10"/>
        <v>90</v>
      </c>
      <c r="B90" s="97" t="str">
        <f>IF(ISNUMBER(Таблица3353[[#This Row],[№8]]), "Поперечник", "Продол")</f>
        <v>Продол</v>
      </c>
      <c r="C90" s="11" t="str">
        <f>CONCATENATE(I90,J90,K90,L90,Таблица3353[[#This Row],[№12]],N90,,O90,P90,Q90,R90,S90,T90,U90)</f>
        <v>АБ - С6 росп1,2</v>
      </c>
      <c r="D90" s="11" t="str">
        <f t="shared" si="13"/>
        <v>Т3</v>
      </c>
      <c r="E90" s="11" t="str">
        <f t="shared" si="14"/>
        <v>140 Δ6</v>
      </c>
      <c r="F90" s="129"/>
      <c r="G90" s="156" t="s">
        <v>141</v>
      </c>
      <c r="H9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0" s="132" t="str">
        <f t="shared" si="15"/>
        <v>АБ</v>
      </c>
      <c r="J90" s="132" t="str">
        <f>Таблица3353[[#This Row],[№7]]</f>
        <v xml:space="preserve"> </v>
      </c>
      <c r="K90" s="133" t="str">
        <f>IF(Таблица3353[[#This Row],[условие]]="Да", "- ", "(")</f>
        <v xml:space="preserve">- </v>
      </c>
      <c r="L90" s="101"/>
      <c r="M90" s="114" t="str">
        <f>IF(Таблица3353[[#This Row],[условие]]="Да", "", " - ")</f>
        <v/>
      </c>
      <c r="N90" s="101"/>
      <c r="O90" s="115" t="str">
        <f>IF(Таблица3353[[#This Row],[условие]]="Да", "", " )")</f>
        <v/>
      </c>
      <c r="P90" s="101" t="s">
        <v>99</v>
      </c>
      <c r="Q90" s="101">
        <v>6</v>
      </c>
      <c r="R90" s="116" t="str">
        <f>IF(Таблица3353[[#This Row],[Тип СШ]]="Т3", " росп", "")</f>
        <v xml:space="preserve"> росп</v>
      </c>
      <c r="S90" s="116" t="str">
        <f>IF(AND(Таблица3353[[#This Row],[Тип]]="Поперечник", Таблица3353[[#This Row],[условие]]="Да", Таблица3353[[#This Row],[№17]]=" росп"), "1,2,3",
"")</f>
        <v/>
      </c>
      <c r="T90" s="116" t="str">
        <f>IF(AND(Таблица3353[[#This Row],[Тип]]="Продол", Таблица3353[[#This Row],[условие]]="Да", Таблица3353[[#This Row],[№17]]=" росп"), "1,2",
"")</f>
        <v>1,2</v>
      </c>
      <c r="U90" s="116"/>
      <c r="V90" s="101" t="s">
        <v>88</v>
      </c>
      <c r="W9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90" s="152" t="str">
        <f>IF(Таблица3353[[#This Row],[Тип СШ]]="Т3",
(IF(Таблица3353[[#This Row],[Толщина]]&gt;16,"Δ8","Δ6")),Таблица3353[[#This Row],[Толщина]])</f>
        <v>Δ6</v>
      </c>
      <c r="AF90" t="s">
        <v>155</v>
      </c>
    </row>
    <row r="91" spans="1:32" x14ac:dyDescent="0.2">
      <c r="A91" s="117">
        <f t="shared" si="10"/>
        <v>91</v>
      </c>
      <c r="B91" s="97" t="str">
        <f>IF(ISNUMBER(Таблица3353[[#This Row],[№8]]), "Поперечник", "Продол")</f>
        <v>Продол</v>
      </c>
      <c r="C91" s="11" t="str">
        <f>CONCATENATE(I91,J91,K91,L91,Таблица3353[[#This Row],[№12]],N91,,O91,P91,Q91,R91,S91,T91,U91)</f>
        <v>АБ - С7 росп1,2</v>
      </c>
      <c r="D91" s="11" t="str">
        <f t="shared" si="13"/>
        <v>Т3</v>
      </c>
      <c r="E91" s="11" t="str">
        <f t="shared" si="14"/>
        <v>140 Δ6</v>
      </c>
      <c r="F91" s="129"/>
      <c r="G91" s="156" t="s">
        <v>141</v>
      </c>
      <c r="H9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1" s="132" t="str">
        <f t="shared" si="15"/>
        <v>АБ</v>
      </c>
      <c r="J91" s="132" t="str">
        <f>Таблица3353[[#This Row],[№7]]</f>
        <v xml:space="preserve"> </v>
      </c>
      <c r="K91" s="133" t="str">
        <f>IF(Таблица3353[[#This Row],[условие]]="Да", "- ", "(")</f>
        <v xml:space="preserve">- </v>
      </c>
      <c r="L91" s="101"/>
      <c r="M91" s="114" t="str">
        <f>IF(Таблица3353[[#This Row],[условие]]="Да", "", " - ")</f>
        <v/>
      </c>
      <c r="N91" s="101"/>
      <c r="O91" s="115" t="str">
        <f>IF(Таблица3353[[#This Row],[условие]]="Да", "", " )")</f>
        <v/>
      </c>
      <c r="P91" s="101" t="s">
        <v>99</v>
      </c>
      <c r="Q91" s="101">
        <f>Q90+1</f>
        <v>7</v>
      </c>
      <c r="R91" s="116" t="str">
        <f>IF(Таблица3353[[#This Row],[Тип СШ]]="Т3", " росп", "")</f>
        <v xml:space="preserve"> росп</v>
      </c>
      <c r="S91" s="116" t="str">
        <f>IF(AND(Таблица3353[[#This Row],[Тип]]="Поперечник", Таблица3353[[#This Row],[условие]]="Да", Таблица3353[[#This Row],[№17]]=" росп"), "1,2,3",
"")</f>
        <v/>
      </c>
      <c r="T91" s="116" t="str">
        <f>IF(AND(Таблица3353[[#This Row],[Тип]]="Продол", Таблица3353[[#This Row],[условие]]="Да", Таблица3353[[#This Row],[№17]]=" росп"), "1,2",
"")</f>
        <v>1,2</v>
      </c>
      <c r="U91" s="116"/>
      <c r="V91" s="101" t="s">
        <v>88</v>
      </c>
      <c r="W9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91" s="152" t="str">
        <f>IF(Таблица3353[[#This Row],[Тип СШ]]="Т3",
(IF(Таблица3353[[#This Row],[Толщина]]&gt;16,"Δ8","Δ6")),Таблица3353[[#This Row],[Толщина]])</f>
        <v>Δ6</v>
      </c>
      <c r="AF91" t="s">
        <v>155</v>
      </c>
    </row>
    <row r="92" spans="1:32" x14ac:dyDescent="0.2">
      <c r="A92" s="117">
        <f t="shared" si="10"/>
        <v>92</v>
      </c>
      <c r="B92" s="97" t="str">
        <f>IF(ISNUMBER(Таблица3353[[#This Row],[№8]]), "Поперечник", "Продол")</f>
        <v>Продол</v>
      </c>
      <c r="C92" s="11" t="str">
        <f>CONCATENATE(I92,J92,K92,L92,Таблица3353[[#This Row],[№12]],N92,,O92,P92,Q92,R92,S92,T92,U92)</f>
        <v>АБ - С8 росп1,2</v>
      </c>
      <c r="D92" s="11" t="str">
        <f t="shared" si="13"/>
        <v>Т3</v>
      </c>
      <c r="E92" s="11" t="str">
        <f t="shared" si="14"/>
        <v>140 Δ6</v>
      </c>
      <c r="F92" s="129"/>
      <c r="G92" s="156" t="s">
        <v>141</v>
      </c>
      <c r="H9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2" s="132" t="str">
        <f t="shared" si="15"/>
        <v>АБ</v>
      </c>
      <c r="J92" s="132" t="str">
        <f>Таблица3353[[#This Row],[№7]]</f>
        <v xml:space="preserve"> </v>
      </c>
      <c r="K92" s="133" t="str">
        <f>IF(Таблица3353[[#This Row],[условие]]="Да", "- ", "(")</f>
        <v xml:space="preserve">- </v>
      </c>
      <c r="L92" s="101"/>
      <c r="M92" s="114" t="str">
        <f>IF(Таблица3353[[#This Row],[условие]]="Да", "", " - ")</f>
        <v/>
      </c>
      <c r="N92" s="101"/>
      <c r="O92" s="115" t="str">
        <f>IF(Таблица3353[[#This Row],[условие]]="Да", "", " )")</f>
        <v/>
      </c>
      <c r="P92" s="101" t="s">
        <v>99</v>
      </c>
      <c r="Q92" s="101">
        <f>Q91+1</f>
        <v>8</v>
      </c>
      <c r="R92" s="116" t="str">
        <f>IF(Таблица3353[[#This Row],[Тип СШ]]="Т3", " росп", "")</f>
        <v xml:space="preserve"> росп</v>
      </c>
      <c r="S92" s="116" t="str">
        <f>IF(AND(Таблица3353[[#This Row],[Тип]]="Поперечник", Таблица3353[[#This Row],[условие]]="Да", Таблица3353[[#This Row],[№17]]=" росп"), "1,2,3",
"")</f>
        <v/>
      </c>
      <c r="T92" s="116" t="str">
        <f>IF(AND(Таблица3353[[#This Row],[Тип]]="Продол", Таблица3353[[#This Row],[условие]]="Да", Таблица3353[[#This Row],[№17]]=" росп"), "1,2",
"")</f>
        <v>1,2</v>
      </c>
      <c r="U92" s="116"/>
      <c r="V92" s="101" t="s">
        <v>88</v>
      </c>
      <c r="W9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92" s="152" t="str">
        <f>IF(Таблица3353[[#This Row],[Тип СШ]]="Т3",
(IF(Таблица3353[[#This Row],[Толщина]]&gt;16,"Δ8","Δ6")),Таблица3353[[#This Row],[Толщина]])</f>
        <v>Δ6</v>
      </c>
      <c r="AF92" t="s">
        <v>156</v>
      </c>
    </row>
    <row r="93" spans="1:32" x14ac:dyDescent="0.2">
      <c r="A93" s="117">
        <f t="shared" si="10"/>
        <v>93</v>
      </c>
      <c r="B93" s="97" t="str">
        <f>IF(ISNUMBER(Таблица3353[[#This Row],[№8]]), "Поперечник", "Продол")</f>
        <v>Продол</v>
      </c>
      <c r="C93" s="11" t="str">
        <f>CONCATENATE(I93,J93,K93,L93,Таблица3353[[#This Row],[№12]],N93,,O93,P93,Q93,R93,S93,T93,U93)</f>
        <v>АБ (3 - 4 )</v>
      </c>
      <c r="D93" s="11" t="str">
        <f t="shared" si="13"/>
        <v>С4</v>
      </c>
      <c r="E93" s="11" t="str">
        <f t="shared" si="14"/>
        <v>9860×14</v>
      </c>
      <c r="F93" s="129"/>
      <c r="G93" s="156" t="s">
        <v>141</v>
      </c>
      <c r="H9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93" s="132" t="str">
        <f t="shared" si="15"/>
        <v>АБ</v>
      </c>
      <c r="J93" s="132" t="str">
        <f>Таблица3353[[#This Row],[№7]]</f>
        <v xml:space="preserve"> </v>
      </c>
      <c r="K93" s="133" t="str">
        <f>IF(Таблица3353[[#This Row],[условие]]="Да", "- ", "(")</f>
        <v>(</v>
      </c>
      <c r="L93" s="101">
        <v>3</v>
      </c>
      <c r="M93" s="114" t="str">
        <f>IF(Таблица3353[[#This Row],[условие]]="Да", "", " - ")</f>
        <v xml:space="preserve"> - </v>
      </c>
      <c r="N93" s="101">
        <f>Таблица3353[[#This Row],[№11]]+1</f>
        <v>4</v>
      </c>
      <c r="O93" s="115" t="str">
        <f>IF(Таблица3353[[#This Row],[условие]]="Да", "", " )")</f>
        <v xml:space="preserve"> )</v>
      </c>
      <c r="P93" s="101"/>
      <c r="Q93" s="101"/>
      <c r="R93" s="116" t="str">
        <f>IF(Таблица3353[[#This Row],[Тип СШ]]="Т3", " росп", "")</f>
        <v/>
      </c>
      <c r="S93" s="116" t="str">
        <f>IF(AND(Таблица3353[[#This Row],[Тип]]="Поперечник", Таблица3353[[#This Row],[условие]]="Да", Таблица3353[[#This Row],[№17]]=" росп"), "1,2,3",
"")</f>
        <v/>
      </c>
      <c r="T93" s="116" t="str">
        <f>IF(AND(Таблица3353[[#This Row],[Тип]]="Продол", Таблица3353[[#This Row],[условие]]="Да", Таблица3353[[#This Row],[№17]]=" росп"), "1,2",
"")</f>
        <v/>
      </c>
      <c r="U93" s="116"/>
      <c r="V93" s="93" t="s">
        <v>109</v>
      </c>
      <c r="W9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9860</v>
      </c>
      <c r="Y9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9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93" s="228">
        <f>VALUE(CONCATENATE(Таблица3353[[#This Row],[ДлинаС18]],Таблица3353[[#This Row],[ДлинаС4]],Таблица3353[[#This Row],[ДлинаТ8]],Таблица3353[[#This Row],[ДлинаТ3]]))</f>
        <v>9860</v>
      </c>
      <c r="AC93" s="152">
        <f>IF(Таблица3353[[#This Row],[Тип СШ]]="Т3",
(IF(Таблица3353[[#This Row],[Толщина]]&gt;16,"Δ8","Δ6")),Таблица3353[[#This Row],[Толщина]])</f>
        <v>14</v>
      </c>
      <c r="AF93" t="s">
        <v>157</v>
      </c>
    </row>
    <row r="94" spans="1:32" x14ac:dyDescent="0.2">
      <c r="A94" s="117">
        <f t="shared" si="10"/>
        <v>94</v>
      </c>
      <c r="B94" s="97" t="str">
        <f>IF(ISNUMBER(Таблица3353[[#This Row],[№8]]), "Поперечник", "Продол")</f>
        <v>Продол</v>
      </c>
      <c r="C94" s="188" t="str">
        <f>CONCATENATE(I94,J94,K94,L94,Таблица3353[[#This Row],[№12]],N94,,O94,P94,Q94,R94,S94,T94,U94)</f>
        <v>АБ - С9 росп1,2</v>
      </c>
      <c r="D94" s="11" t="str">
        <f t="shared" ref="D94:D96" si="18">V94</f>
        <v>Т3</v>
      </c>
      <c r="E94" s="11" t="str">
        <f t="shared" ref="E94:E96" si="19">IF(V94="Т3",(CONCATENATE(AB94," ",AC94)),(CONCATENATE(AB94,"×",AC94)))</f>
        <v>140 Δ6</v>
      </c>
      <c r="F94" s="129"/>
      <c r="G94" s="156" t="s">
        <v>141</v>
      </c>
      <c r="H9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4" s="132" t="str">
        <f t="shared" si="15"/>
        <v>АБ</v>
      </c>
      <c r="J94" s="132" t="str">
        <f>Таблица3353[[#This Row],[№7]]</f>
        <v xml:space="preserve"> </v>
      </c>
      <c r="K94" s="133" t="str">
        <f>IF(Таблица3353[[#This Row],[условие]]="Да", "- ", "(")</f>
        <v xml:space="preserve">- </v>
      </c>
      <c r="L94" s="101"/>
      <c r="M94" s="161" t="str">
        <f>IF(Таблица3353[[#This Row],[условие]]="Да", "", " - ")</f>
        <v/>
      </c>
      <c r="N94" s="162"/>
      <c r="O94" s="115" t="str">
        <f>IF(Таблица3353[[#This Row],[условие]]="Да", "", " )")</f>
        <v/>
      </c>
      <c r="P94" s="101" t="s">
        <v>99</v>
      </c>
      <c r="Q94" s="189">
        <v>9</v>
      </c>
      <c r="R94" s="116" t="str">
        <f>IF(Таблица3353[[#This Row],[Тип СШ]]="Т3", " росп", "")</f>
        <v xml:space="preserve"> росп</v>
      </c>
      <c r="S94" s="116" t="str">
        <f>IF(AND(Таблица3353[[#This Row],[Тип]]="Поперечник", Таблица3353[[#This Row],[условие]]="Да", Таблица3353[[#This Row],[№17]]=" росп"), "1,2,3",
"")</f>
        <v/>
      </c>
      <c r="T94" s="116" t="str">
        <f>IF(AND(Таблица3353[[#This Row],[Тип]]="Продол", Таблица3353[[#This Row],[условие]]="Да", Таблица3353[[#This Row],[№17]]=" росп"), "1,2",
"")</f>
        <v>1,2</v>
      </c>
      <c r="U94" s="116"/>
      <c r="V94" s="101" t="s">
        <v>88</v>
      </c>
      <c r="W9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4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94" s="164" t="str">
        <f>IF(Таблица3353[[#This Row],[Тип СШ]]="Т3",
(IF(Таблица3353[[#This Row],[Толщина]]&gt;16,"Δ8","Δ6")),Таблица3353[[#This Row],[Толщина]])</f>
        <v>Δ6</v>
      </c>
    </row>
    <row r="95" spans="1:32" x14ac:dyDescent="0.2">
      <c r="A95" s="117">
        <f t="shared" si="10"/>
        <v>95</v>
      </c>
      <c r="B95" s="97" t="str">
        <f>IF(ISNUMBER(Таблица3353[[#This Row],[№8]]), "Поперечник", "Продол")</f>
        <v>Продол</v>
      </c>
      <c r="C95" s="188" t="str">
        <f>CONCATENATE(I95,J95,K95,L95,Таблица3353[[#This Row],[№12]],N95,,O95,P95,Q95,R95,S95,T95,U95)</f>
        <v>АБ - Д9</v>
      </c>
      <c r="D95" s="11" t="str">
        <f t="shared" si="18"/>
        <v>С18</v>
      </c>
      <c r="E95" s="11" t="str">
        <f t="shared" si="19"/>
        <v>420×32</v>
      </c>
      <c r="F95" s="129"/>
      <c r="G95" s="156" t="s">
        <v>141</v>
      </c>
      <c r="H9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5" s="132" t="str">
        <f t="shared" si="15"/>
        <v>АБ</v>
      </c>
      <c r="J95" s="132" t="str">
        <f>Таблица3353[[#This Row],[№7]]</f>
        <v xml:space="preserve"> </v>
      </c>
      <c r="K95" s="133" t="str">
        <f>IF(Таблица3353[[#This Row],[условие]]="Да", "- ", "(")</f>
        <v xml:space="preserve">- </v>
      </c>
      <c r="L95" s="101"/>
      <c r="M95" s="161" t="str">
        <f>IF(Таблица3353[[#This Row],[условие]]="Да", "", " - ")</f>
        <v/>
      </c>
      <c r="N95" s="162"/>
      <c r="O95" s="115" t="str">
        <f>IF(Таблица3353[[#This Row],[условие]]="Да", "", " )")</f>
        <v/>
      </c>
      <c r="P95" s="101" t="s">
        <v>43</v>
      </c>
      <c r="Q95" s="189">
        <v>9</v>
      </c>
      <c r="R95" s="116" t="str">
        <f>IF(Таблица3353[[#This Row],[Тип СШ]]="Т3", " росп", "")</f>
        <v/>
      </c>
      <c r="S95" s="116" t="str">
        <f>IF(AND(Таблица3353[[#This Row],[Тип]]="Поперечник", Таблица3353[[#This Row],[условие]]="Да", Таблица3353[[#This Row],[№17]]=" росп"), "1,2,3",
"")</f>
        <v/>
      </c>
      <c r="T95" s="116" t="str">
        <f>IF(AND(Таблица3353[[#This Row],[Тип]]="Продол", Таблица3353[[#This Row],[условие]]="Да", Таблица3353[[#This Row],[№17]]=" росп"), "1,2",
"")</f>
        <v/>
      </c>
      <c r="U95" s="116"/>
      <c r="V95" s="93" t="s">
        <v>87</v>
      </c>
      <c r="W95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9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5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9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95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95" s="164">
        <f>IF(Таблица3353[[#This Row],[Тип СШ]]="Т3",
(IF(Таблица3353[[#This Row],[Толщина]]&gt;16,"Δ8","Δ6")),Таблица3353[[#This Row],[Толщина]])</f>
        <v>32</v>
      </c>
    </row>
    <row r="96" spans="1:32" x14ac:dyDescent="0.2">
      <c r="A96" s="117">
        <f t="shared" si="10"/>
        <v>96</v>
      </c>
      <c r="B96" s="97" t="str">
        <f>IF(ISNUMBER(Таблица3353[[#This Row],[№8]]), "Поперечник", "Продол")</f>
        <v>Продол</v>
      </c>
      <c r="C96" s="188" t="str">
        <f>CONCATENATE(I96,J96,K96,L96,Таблица3353[[#This Row],[№12]],N96,,O96,P96,Q96,R96,S96,T96,U96)</f>
        <v>АБ - Д9 росп1,2</v>
      </c>
      <c r="D96" s="11" t="str">
        <f t="shared" si="18"/>
        <v>Т3</v>
      </c>
      <c r="E96" s="11" t="str">
        <f t="shared" si="19"/>
        <v>428 Δ6</v>
      </c>
      <c r="F96" s="129"/>
      <c r="G96" s="156" t="s">
        <v>141</v>
      </c>
      <c r="H9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6" s="132" t="str">
        <f t="shared" si="15"/>
        <v>АБ</v>
      </c>
      <c r="J96" s="132" t="str">
        <f>Таблица3353[[#This Row],[№7]]</f>
        <v xml:space="preserve"> </v>
      </c>
      <c r="K96" s="133" t="str">
        <f>IF(Таблица3353[[#This Row],[условие]]="Да", "- ", "(")</f>
        <v xml:space="preserve">- </v>
      </c>
      <c r="L96" s="101"/>
      <c r="M96" s="161" t="str">
        <f>IF(Таблица3353[[#This Row],[условие]]="Да", "", " - ")</f>
        <v/>
      </c>
      <c r="N96" s="162"/>
      <c r="O96" s="115" t="str">
        <f>IF(Таблица3353[[#This Row],[условие]]="Да", "", " )")</f>
        <v/>
      </c>
      <c r="P96" s="101" t="s">
        <v>43</v>
      </c>
      <c r="Q96" s="189">
        <v>9</v>
      </c>
      <c r="R96" s="116" t="str">
        <f>IF(Таблица3353[[#This Row],[Тип СШ]]="Т3", " росп", "")</f>
        <v xml:space="preserve"> росп</v>
      </c>
      <c r="S96" s="116" t="str">
        <f>IF(AND(Таблица3353[[#This Row],[Тип]]="Поперечник", Таблица3353[[#This Row],[условие]]="Да", Таблица3353[[#This Row],[№17]]=" росп"), "1,2,3",
"")</f>
        <v/>
      </c>
      <c r="T96" s="116" t="str">
        <f>IF(AND(Таблица3353[[#This Row],[Тип]]="Продол", Таблица3353[[#This Row],[условие]]="Да", Таблица3353[[#This Row],[№17]]=" росп"), "1,2",
"")</f>
        <v>1,2</v>
      </c>
      <c r="U96" s="116"/>
      <c r="V96" s="101" t="s">
        <v>88</v>
      </c>
      <c r="W9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9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96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96" s="164" t="str">
        <f>IF(Таблица3353[[#This Row],[Тип СШ]]="Т3",
(IF(Таблица3353[[#This Row],[Толщина]]&gt;16,"Δ8","Δ6")),Таблица3353[[#This Row],[Толщина]])</f>
        <v>Δ6</v>
      </c>
    </row>
    <row r="97" spans="1:32" x14ac:dyDescent="0.2">
      <c r="A97" s="117">
        <f t="shared" si="10"/>
        <v>97</v>
      </c>
      <c r="B97" s="97" t="str">
        <f>IF(ISNUMBER(Таблица3353[[#This Row],[№8]]), "Поперечник", "Продол")</f>
        <v>Продол</v>
      </c>
      <c r="C97" s="11" t="str">
        <f>CONCATENATE(I97,J97,K97,L97,Таблица3353[[#This Row],[№12]],N97,,O97,P97,Q97,R97,S97,T97,U97)</f>
        <v>АБ - С10 росп1,2</v>
      </c>
      <c r="D97" s="11" t="str">
        <f t="shared" si="13"/>
        <v>Т3</v>
      </c>
      <c r="E97" s="11" t="str">
        <f t="shared" si="14"/>
        <v>140 Δ6</v>
      </c>
      <c r="F97" s="129"/>
      <c r="G97" s="156" t="s">
        <v>141</v>
      </c>
      <c r="H9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7" s="132" t="str">
        <f t="shared" si="15"/>
        <v>АБ</v>
      </c>
      <c r="J97" s="132" t="str">
        <f>Таблица3353[[#This Row],[№7]]</f>
        <v xml:space="preserve"> </v>
      </c>
      <c r="K97" s="133" t="str">
        <f>IF(Таблица3353[[#This Row],[условие]]="Да", "- ", "(")</f>
        <v xml:space="preserve">- </v>
      </c>
      <c r="L97" s="101"/>
      <c r="M97" s="114" t="str">
        <f>IF(Таблица3353[[#This Row],[условие]]="Да", "", " - ")</f>
        <v/>
      </c>
      <c r="N97" s="101"/>
      <c r="O97" s="115" t="str">
        <f>IF(Таблица3353[[#This Row],[условие]]="Да", "", " )")</f>
        <v/>
      </c>
      <c r="P97" s="101" t="s">
        <v>99</v>
      </c>
      <c r="Q97" s="101">
        <v>10</v>
      </c>
      <c r="R97" s="116" t="str">
        <f>IF(Таблица3353[[#This Row],[Тип СШ]]="Т3", " росп", "")</f>
        <v xml:space="preserve"> росп</v>
      </c>
      <c r="S97" s="116" t="str">
        <f>IF(AND(Таблица3353[[#This Row],[Тип]]="Поперечник", Таблица3353[[#This Row],[условие]]="Да", Таблица3353[[#This Row],[№17]]=" росп"), "1,2,3",
"")</f>
        <v/>
      </c>
      <c r="T97" s="116" t="str">
        <f>IF(AND(Таблица3353[[#This Row],[Тип]]="Продол", Таблица3353[[#This Row],[условие]]="Да", Таблица3353[[#This Row],[№17]]=" росп"), "1,2",
"")</f>
        <v>1,2</v>
      </c>
      <c r="U97" s="116"/>
      <c r="V97" s="101" t="s">
        <v>88</v>
      </c>
      <c r="W9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97" s="152" t="str">
        <f>IF(Таблица3353[[#This Row],[Тип СШ]]="Т3",
(IF(Таблица3353[[#This Row],[Толщина]]&gt;16,"Δ8","Δ6")),Таблица3353[[#This Row],[Толщина]])</f>
        <v>Δ6</v>
      </c>
      <c r="AF97" t="s">
        <v>157</v>
      </c>
    </row>
    <row r="98" spans="1:32" x14ac:dyDescent="0.2">
      <c r="A98" s="117">
        <f t="shared" si="10"/>
        <v>98</v>
      </c>
      <c r="B98" s="97" t="str">
        <f>IF(ISNUMBER(Таблица3353[[#This Row],[№8]]), "Поперечник", "Продол")</f>
        <v>Продол</v>
      </c>
      <c r="C98" s="11" t="str">
        <f>CONCATENATE(I98,J98,K98,L98,Таблица3353[[#This Row],[№12]],N98,,O98,P98,Q98,R98,S98,T98,U98)</f>
        <v>АБ - С11 росп1,2</v>
      </c>
      <c r="D98" s="11" t="str">
        <f t="shared" si="13"/>
        <v>Т3</v>
      </c>
      <c r="E98" s="11" t="str">
        <f t="shared" si="14"/>
        <v>140 Δ6</v>
      </c>
      <c r="F98" s="129"/>
      <c r="G98" s="156" t="s">
        <v>141</v>
      </c>
      <c r="H9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98" s="132" t="str">
        <f t="shared" si="15"/>
        <v>АБ</v>
      </c>
      <c r="J98" s="132" t="str">
        <f>Таблица3353[[#This Row],[№7]]</f>
        <v xml:space="preserve"> </v>
      </c>
      <c r="K98" s="133" t="str">
        <f>IF(Таблица3353[[#This Row],[условие]]="Да", "- ", "(")</f>
        <v xml:space="preserve">- </v>
      </c>
      <c r="L98" s="101"/>
      <c r="M98" s="114" t="str">
        <f>IF(Таблица3353[[#This Row],[условие]]="Да", "", " - ")</f>
        <v/>
      </c>
      <c r="N98" s="101"/>
      <c r="O98" s="115" t="str">
        <f>IF(Таблица3353[[#This Row],[условие]]="Да", "", " )")</f>
        <v/>
      </c>
      <c r="P98" s="101" t="s">
        <v>99</v>
      </c>
      <c r="Q98" s="101">
        <f>Q97+1</f>
        <v>11</v>
      </c>
      <c r="R98" s="116" t="str">
        <f>IF(Таблица3353[[#This Row],[Тип СШ]]="Т3", " росп", "")</f>
        <v xml:space="preserve"> росп</v>
      </c>
      <c r="S98" s="116" t="str">
        <f>IF(AND(Таблица3353[[#This Row],[Тип]]="Поперечник", Таблица3353[[#This Row],[условие]]="Да", Таблица3353[[#This Row],[№17]]=" росп"), "1,2,3",
"")</f>
        <v/>
      </c>
      <c r="T98" s="116" t="str">
        <f>IF(AND(Таблица3353[[#This Row],[Тип]]="Продол", Таблица3353[[#This Row],[условие]]="Да", Таблица3353[[#This Row],[№17]]=" росп"), "1,2",
"")</f>
        <v>1,2</v>
      </c>
      <c r="U98" s="116"/>
      <c r="V98" s="101" t="s">
        <v>88</v>
      </c>
      <c r="W9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9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9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9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98" s="152" t="str">
        <f>IF(Таблица3353[[#This Row],[Тип СШ]]="Т3",
(IF(Таблица3353[[#This Row],[Толщина]]&gt;16,"Δ8","Δ6")),Таблица3353[[#This Row],[Толщина]])</f>
        <v>Δ6</v>
      </c>
      <c r="AF98" t="s">
        <v>158</v>
      </c>
    </row>
    <row r="99" spans="1:32" x14ac:dyDescent="0.2">
      <c r="A99" s="117">
        <f t="shared" si="10"/>
        <v>99</v>
      </c>
      <c r="B99" s="97" t="str">
        <f>IF(ISNUMBER(Таблица3353[[#This Row],[№8]]), "Поперечник", "Продол")</f>
        <v>Продол</v>
      </c>
      <c r="C99" s="11" t="str">
        <f>CONCATENATE(I99,J99,K99,L99,Таблица3353[[#This Row],[№12]],N99,,O99,P99,Q99,R99,S99,T99,U99)</f>
        <v>АБ (4 - 5 )</v>
      </c>
      <c r="D99" s="11" t="str">
        <f t="shared" si="13"/>
        <v>С4</v>
      </c>
      <c r="E99" s="11" t="str">
        <f t="shared" si="14"/>
        <v>10650×14</v>
      </c>
      <c r="F99" s="129"/>
      <c r="G99" s="156" t="s">
        <v>141</v>
      </c>
      <c r="H9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99" s="132" t="str">
        <f t="shared" si="15"/>
        <v>АБ</v>
      </c>
      <c r="J99" s="132" t="str">
        <f>Таблица3353[[#This Row],[№7]]</f>
        <v xml:space="preserve"> </v>
      </c>
      <c r="K99" s="133" t="str">
        <f>IF(Таблица3353[[#This Row],[условие]]="Да", "- ", "(")</f>
        <v>(</v>
      </c>
      <c r="L99" s="101">
        <v>4</v>
      </c>
      <c r="M99" s="114" t="str">
        <f>IF(Таблица3353[[#This Row],[условие]]="Да", "", " - ")</f>
        <v xml:space="preserve"> - </v>
      </c>
      <c r="N99" s="101">
        <f>Таблица3353[[#This Row],[№11]]+1</f>
        <v>5</v>
      </c>
      <c r="O99" s="115" t="str">
        <f>IF(Таблица3353[[#This Row],[условие]]="Да", "", " )")</f>
        <v xml:space="preserve"> )</v>
      </c>
      <c r="P99" s="101"/>
      <c r="Q99" s="101"/>
      <c r="R99" s="116" t="str">
        <f>IF(Таблица3353[[#This Row],[Тип СШ]]="Т3", " росп", "")</f>
        <v/>
      </c>
      <c r="S99" s="116" t="str">
        <f>IF(AND(Таблица3353[[#This Row],[Тип]]="Поперечник", Таблица3353[[#This Row],[условие]]="Да", Таблица3353[[#This Row],[№17]]=" росп"), "1,2,3",
"")</f>
        <v/>
      </c>
      <c r="T99" s="116" t="str">
        <f>IF(AND(Таблица3353[[#This Row],[Тип]]="Продол", Таблица3353[[#This Row],[условие]]="Да", Таблица3353[[#This Row],[№17]]=" росп"), "1,2",
"")</f>
        <v/>
      </c>
      <c r="U99" s="116"/>
      <c r="V99" s="93" t="s">
        <v>109</v>
      </c>
      <c r="W9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9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9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9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9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99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99" s="152">
        <f>IF(Таблица3353[[#This Row],[Тип СШ]]="Т3",
(IF(Таблица3353[[#This Row],[Толщина]]&gt;16,"Δ8","Δ6")),Таблица3353[[#This Row],[Толщина]])</f>
        <v>14</v>
      </c>
      <c r="AF99" t="s">
        <v>159</v>
      </c>
    </row>
    <row r="100" spans="1:32" x14ac:dyDescent="0.2">
      <c r="A100" s="117">
        <f t="shared" si="10"/>
        <v>100</v>
      </c>
      <c r="B100" s="97" t="str">
        <f>IF(ISNUMBER(Таблица3353[[#This Row],[№8]]), "Поперечник", "Продол")</f>
        <v>Продол</v>
      </c>
      <c r="C100" s="11" t="str">
        <f>CONCATENATE(I100,J100,K100,L100,Таблица3353[[#This Row],[№12]],N100,,O100,P100,Q100,R100,S100,T100,U100)</f>
        <v>АБ - С12 росп1,2</v>
      </c>
      <c r="D100" s="11" t="str">
        <f t="shared" si="13"/>
        <v>Т3</v>
      </c>
      <c r="E100" s="11" t="str">
        <f t="shared" si="14"/>
        <v>140 Δ6</v>
      </c>
      <c r="F100" s="129"/>
      <c r="G100" s="156" t="s">
        <v>141</v>
      </c>
      <c r="H10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0" s="132" t="str">
        <f t="shared" si="15"/>
        <v>АБ</v>
      </c>
      <c r="J100" s="132" t="str">
        <f>Таблица3353[[#This Row],[№7]]</f>
        <v xml:space="preserve"> </v>
      </c>
      <c r="K100" s="133" t="str">
        <f>IF(Таблица3353[[#This Row],[условие]]="Да", "- ", "(")</f>
        <v xml:space="preserve">- </v>
      </c>
      <c r="L100" s="101"/>
      <c r="M100" s="114" t="str">
        <f>IF(Таблица3353[[#This Row],[условие]]="Да", "", " - ")</f>
        <v/>
      </c>
      <c r="N100" s="101"/>
      <c r="O100" s="115" t="str">
        <f>IF(Таблица3353[[#This Row],[условие]]="Да", "", " )")</f>
        <v/>
      </c>
      <c r="P100" s="101" t="s">
        <v>99</v>
      </c>
      <c r="Q100" s="101">
        <v>12</v>
      </c>
      <c r="R100" s="116" t="str">
        <f>IF(Таблица3353[[#This Row],[Тип СШ]]="Т3", " росп", "")</f>
        <v xml:space="preserve"> росп</v>
      </c>
      <c r="S100" s="116" t="str">
        <f>IF(AND(Таблица3353[[#This Row],[Тип]]="Поперечник", Таблица3353[[#This Row],[условие]]="Да", Таблица3353[[#This Row],[№17]]=" росп"), "1,2,3",
"")</f>
        <v/>
      </c>
      <c r="T100" s="116" t="str">
        <f>IF(AND(Таблица3353[[#This Row],[Тип]]="Продол", Таблица3353[[#This Row],[условие]]="Да", Таблица3353[[#This Row],[№17]]=" росп"), "1,2",
"")</f>
        <v>1,2</v>
      </c>
      <c r="U100" s="116"/>
      <c r="V100" s="101" t="s">
        <v>88</v>
      </c>
      <c r="W10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0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0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00" s="152" t="str">
        <f>IF(Таблица3353[[#This Row],[Тип СШ]]="Т3",
(IF(Таблица3353[[#This Row],[Толщина]]&gt;16,"Δ8","Δ6")),Таблица3353[[#This Row],[Толщина]])</f>
        <v>Δ6</v>
      </c>
      <c r="AF100" t="s">
        <v>159</v>
      </c>
    </row>
    <row r="101" spans="1:32" x14ac:dyDescent="0.2">
      <c r="A101" s="117">
        <f t="shared" si="10"/>
        <v>101</v>
      </c>
      <c r="B101" s="97" t="str">
        <f>IF(ISNUMBER(Таблица3353[[#This Row],[№8]]), "Поперечник", "Продол")</f>
        <v>Продол</v>
      </c>
      <c r="C101" s="188" t="str">
        <f>CONCATENATE(I101,J101,K101,L101,Таблица3353[[#This Row],[№12]],N101,,O101,P101,Q101,R101,S101,T101,U101)</f>
        <v>АБ - С13 росп1,2</v>
      </c>
      <c r="D101" s="11" t="str">
        <f t="shared" si="13"/>
        <v>Т3</v>
      </c>
      <c r="E101" s="11" t="str">
        <f t="shared" si="14"/>
        <v>140 Δ6</v>
      </c>
      <c r="F101" s="129"/>
      <c r="G101" s="156" t="s">
        <v>141</v>
      </c>
      <c r="H10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1" s="132" t="str">
        <f t="shared" si="15"/>
        <v>АБ</v>
      </c>
      <c r="J101" s="132" t="str">
        <f>Таблица3353[[#This Row],[№7]]</f>
        <v xml:space="preserve"> </v>
      </c>
      <c r="K101" s="133" t="str">
        <f>IF(Таблица3353[[#This Row],[условие]]="Да", "- ", "(")</f>
        <v xml:space="preserve">- </v>
      </c>
      <c r="L101" s="101"/>
      <c r="M101" s="161" t="str">
        <f>IF(Таблица3353[[#This Row],[условие]]="Да", "", " - ")</f>
        <v/>
      </c>
      <c r="N101" s="162"/>
      <c r="O101" s="115" t="str">
        <f>IF(Таблица3353[[#This Row],[условие]]="Да", "", " )")</f>
        <v/>
      </c>
      <c r="P101" s="101" t="s">
        <v>99</v>
      </c>
      <c r="Q101" s="189">
        <v>13</v>
      </c>
      <c r="R101" s="116" t="str">
        <f>IF(Таблица3353[[#This Row],[Тип СШ]]="Т3", " росп", "")</f>
        <v xml:space="preserve"> росп</v>
      </c>
      <c r="S101" s="116" t="str">
        <f>IF(AND(Таблица3353[[#This Row],[Тип]]="Поперечник", Таблица3353[[#This Row],[условие]]="Да", Таблица3353[[#This Row],[№17]]=" росп"), "1,2,3",
"")</f>
        <v/>
      </c>
      <c r="T101" s="116" t="str">
        <f>IF(AND(Таблица3353[[#This Row],[Тип]]="Продол", Таблица3353[[#This Row],[условие]]="Да", Таблица3353[[#This Row],[№17]]=" росп"), "1,2",
"")</f>
        <v>1,2</v>
      </c>
      <c r="U101" s="116"/>
      <c r="V101" s="101" t="s">
        <v>88</v>
      </c>
      <c r="W10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0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0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01" s="164" t="str">
        <f>IF(Таблица3353[[#This Row],[Тип СШ]]="Т3",
(IF(Таблица3353[[#This Row],[Толщина]]&gt;16,"Δ8","Δ6")),Таблица3353[[#This Row],[Толщина]])</f>
        <v>Δ6</v>
      </c>
    </row>
    <row r="102" spans="1:32" x14ac:dyDescent="0.2">
      <c r="A102" s="117">
        <f t="shared" si="10"/>
        <v>102</v>
      </c>
      <c r="B102" s="97" t="str">
        <f>IF(ISNUMBER(Таблица3353[[#This Row],[№8]]), "Поперечник", "Продол")</f>
        <v>Продол</v>
      </c>
      <c r="C102" s="188" t="str">
        <f>CONCATENATE(I102,J102,K102,L102,Таблица3353[[#This Row],[№12]],N102,,O102,P102,Q102,R102,S102,T102,U102)</f>
        <v>АБ - Д13</v>
      </c>
      <c r="D102" s="11" t="str">
        <f t="shared" si="13"/>
        <v>С18</v>
      </c>
      <c r="E102" s="11" t="str">
        <f t="shared" si="14"/>
        <v>420×40</v>
      </c>
      <c r="F102" s="129"/>
      <c r="G102" s="156" t="s">
        <v>141</v>
      </c>
      <c r="H10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2" s="132" t="str">
        <f t="shared" si="15"/>
        <v>АБ</v>
      </c>
      <c r="J102" s="132" t="str">
        <f>Таблица3353[[#This Row],[№7]]</f>
        <v xml:space="preserve"> </v>
      </c>
      <c r="K102" s="133" t="str">
        <f>IF(Таблица3353[[#This Row],[условие]]="Да", "- ", "(")</f>
        <v xml:space="preserve">- </v>
      </c>
      <c r="L102" s="101"/>
      <c r="M102" s="161" t="str">
        <f>IF(Таблица3353[[#This Row],[условие]]="Да", "", " - ")</f>
        <v/>
      </c>
      <c r="N102" s="162"/>
      <c r="O102" s="115" t="str">
        <f>IF(Таблица3353[[#This Row],[условие]]="Да", "", " )")</f>
        <v/>
      </c>
      <c r="P102" s="101" t="s">
        <v>43</v>
      </c>
      <c r="Q102" s="189">
        <v>13</v>
      </c>
      <c r="R102" s="116" t="str">
        <f>IF(Таблица3353[[#This Row],[Тип СШ]]="Т3", " росп", "")</f>
        <v/>
      </c>
      <c r="S102" s="116" t="str">
        <f>IF(AND(Таблица3353[[#This Row],[Тип]]="Поперечник", Таблица3353[[#This Row],[условие]]="Да", Таблица3353[[#This Row],[№17]]=" росп"), "1,2,3",
"")</f>
        <v/>
      </c>
      <c r="T102" s="116" t="str">
        <f>IF(AND(Таблица3353[[#This Row],[Тип]]="Продол", Таблица3353[[#This Row],[условие]]="Да", Таблица3353[[#This Row],[№17]]=" росп"), "1,2",
"")</f>
        <v/>
      </c>
      <c r="U102" s="116"/>
      <c r="V102" s="93" t="s">
        <v>87</v>
      </c>
      <c r="W10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0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0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10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02" s="164">
        <f>IF(Таблица3353[[#This Row],[Тип СШ]]="Т3",
(IF(Таблица3353[[#This Row],[Толщина]]&gt;16,"Δ8","Δ6")),Таблица3353[[#This Row],[Толщина]])</f>
        <v>40</v>
      </c>
    </row>
    <row r="103" spans="1:32" x14ac:dyDescent="0.2">
      <c r="A103" s="117">
        <f t="shared" si="10"/>
        <v>103</v>
      </c>
      <c r="B103" s="97" t="str">
        <f>IF(ISNUMBER(Таблица3353[[#This Row],[№8]]), "Поперечник", "Продол")</f>
        <v>Продол</v>
      </c>
      <c r="C103" s="188" t="str">
        <f>CONCATENATE(I103,J103,K103,L103,Таблица3353[[#This Row],[№12]],N103,,O103,P103,Q103,R103,S103,T103,U103)</f>
        <v>АБ - Д13 росп1,2</v>
      </c>
      <c r="D103" s="11" t="str">
        <f t="shared" si="13"/>
        <v>Т3</v>
      </c>
      <c r="E103" s="11" t="str">
        <f t="shared" si="14"/>
        <v>428 Δ6</v>
      </c>
      <c r="F103" s="129"/>
      <c r="G103" s="156" t="s">
        <v>141</v>
      </c>
      <c r="H10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3" s="132" t="str">
        <f t="shared" si="15"/>
        <v>АБ</v>
      </c>
      <c r="J103" s="132" t="str">
        <f>Таблица3353[[#This Row],[№7]]</f>
        <v xml:space="preserve"> </v>
      </c>
      <c r="K103" s="133" t="str">
        <f>IF(Таблица3353[[#This Row],[условие]]="Да", "- ", "(")</f>
        <v xml:space="preserve">- </v>
      </c>
      <c r="L103" s="101"/>
      <c r="M103" s="161" t="str">
        <f>IF(Таблица3353[[#This Row],[условие]]="Да", "", " - ")</f>
        <v/>
      </c>
      <c r="N103" s="162"/>
      <c r="O103" s="115" t="str">
        <f>IF(Таблица3353[[#This Row],[условие]]="Да", "", " )")</f>
        <v/>
      </c>
      <c r="P103" s="101" t="s">
        <v>43</v>
      </c>
      <c r="Q103" s="189">
        <v>13</v>
      </c>
      <c r="R103" s="116" t="str">
        <f>IF(Таблица3353[[#This Row],[Тип СШ]]="Т3", " росп", "")</f>
        <v xml:space="preserve"> росп</v>
      </c>
      <c r="S103" s="116" t="str">
        <f>IF(AND(Таблица3353[[#This Row],[Тип]]="Поперечник", Таблица3353[[#This Row],[условие]]="Да", Таблица3353[[#This Row],[№17]]=" росп"), "1,2,3",
"")</f>
        <v/>
      </c>
      <c r="T103" s="116" t="str">
        <f>IF(AND(Таблица3353[[#This Row],[Тип]]="Продол", Таблица3353[[#This Row],[условие]]="Да", Таблица3353[[#This Row],[№17]]=" росп"), "1,2",
"")</f>
        <v>1,2</v>
      </c>
      <c r="U103" s="116"/>
      <c r="V103" s="101" t="s">
        <v>88</v>
      </c>
      <c r="W10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0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0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03" s="164" t="str">
        <f>IF(Таблица3353[[#This Row],[Тип СШ]]="Т3",
(IF(Таблица3353[[#This Row],[Толщина]]&gt;16,"Δ8","Δ6")),Таблица3353[[#This Row],[Толщина]])</f>
        <v>Δ6</v>
      </c>
    </row>
    <row r="104" spans="1:32" x14ac:dyDescent="0.2">
      <c r="A104" s="117">
        <f t="shared" si="10"/>
        <v>104</v>
      </c>
      <c r="B104" s="97" t="str">
        <f>IF(ISNUMBER(Таблица3353[[#This Row],[№8]]), "Поперечник", "Продол")</f>
        <v>Продол</v>
      </c>
      <c r="C104" s="11" t="str">
        <f>CONCATENATE(I104,J104,K104,L104,Таблица3353[[#This Row],[№12]],N104,,O104,P104,Q104,R104,S104,T104,U104)</f>
        <v>АБ - С14 росп1,2</v>
      </c>
      <c r="D104" s="11" t="str">
        <f t="shared" si="13"/>
        <v>Т3</v>
      </c>
      <c r="E104" s="11" t="str">
        <f t="shared" si="14"/>
        <v>140 Δ6</v>
      </c>
      <c r="F104" s="129"/>
      <c r="G104" s="156" t="s">
        <v>141</v>
      </c>
      <c r="H10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4" s="132" t="str">
        <f t="shared" si="15"/>
        <v>АБ</v>
      </c>
      <c r="J104" s="132" t="str">
        <f>Таблица3353[[#This Row],[№7]]</f>
        <v xml:space="preserve"> </v>
      </c>
      <c r="K104" s="133" t="str">
        <f>IF(Таблица3353[[#This Row],[условие]]="Да", "- ", "(")</f>
        <v xml:space="preserve">- </v>
      </c>
      <c r="L104" s="101"/>
      <c r="M104" s="114" t="str">
        <f>IF(Таблица3353[[#This Row],[условие]]="Да", "", " - ")</f>
        <v/>
      </c>
      <c r="N104" s="101"/>
      <c r="O104" s="115" t="str">
        <f>IF(Таблица3353[[#This Row],[условие]]="Да", "", " )")</f>
        <v/>
      </c>
      <c r="P104" s="101" t="s">
        <v>99</v>
      </c>
      <c r="Q104" s="101">
        <v>14</v>
      </c>
      <c r="R104" s="116" t="str">
        <f>IF(Таблица3353[[#This Row],[Тип СШ]]="Т3", " росп", "")</f>
        <v xml:space="preserve"> росп</v>
      </c>
      <c r="S104" s="116" t="str">
        <f>IF(AND(Таблица3353[[#This Row],[Тип]]="Поперечник", Таблица3353[[#This Row],[условие]]="Да", Таблица3353[[#This Row],[№17]]=" росп"), "1,2,3",
"")</f>
        <v/>
      </c>
      <c r="T104" s="116" t="str">
        <f>IF(AND(Таблица3353[[#This Row],[Тип]]="Продол", Таблица3353[[#This Row],[условие]]="Да", Таблица3353[[#This Row],[№17]]=" росп"), "1,2",
"")</f>
        <v>1,2</v>
      </c>
      <c r="U104" s="116"/>
      <c r="V104" s="101" t="s">
        <v>88</v>
      </c>
      <c r="W10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0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0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04" s="152" t="str">
        <f>IF(Таблица3353[[#This Row],[Тип СШ]]="Т3",
(IF(Таблица3353[[#This Row],[Толщина]]&gt;16,"Δ8","Δ6")),Таблица3353[[#This Row],[Толщина]])</f>
        <v>Δ6</v>
      </c>
      <c r="AF104" t="s">
        <v>160</v>
      </c>
    </row>
    <row r="105" spans="1:32" x14ac:dyDescent="0.2">
      <c r="A105" s="117">
        <f t="shared" si="10"/>
        <v>105</v>
      </c>
      <c r="B105" s="97" t="str">
        <f>IF(ISNUMBER(Таблица3353[[#This Row],[№8]]), "Поперечник", "Продол")</f>
        <v>Продол</v>
      </c>
      <c r="C105" s="11" t="str">
        <f>CONCATENATE(I105,J105,K105,L105,Таблица3353[[#This Row],[№12]],N105,,O105,P105,Q105,R105,S105,T105,U105)</f>
        <v>АБ - С15 росп1,2</v>
      </c>
      <c r="D105" s="11" t="str">
        <f t="shared" si="13"/>
        <v>Т3</v>
      </c>
      <c r="E105" s="11" t="str">
        <f t="shared" si="14"/>
        <v>140 Δ6</v>
      </c>
      <c r="F105" s="129"/>
      <c r="G105" s="156" t="s">
        <v>141</v>
      </c>
      <c r="H10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5" s="132" t="str">
        <f t="shared" si="15"/>
        <v>АБ</v>
      </c>
      <c r="J105" s="132" t="str">
        <f>Таблица3353[[#This Row],[№7]]</f>
        <v xml:space="preserve"> </v>
      </c>
      <c r="K105" s="133" t="str">
        <f>IF(Таблица3353[[#This Row],[условие]]="Да", "- ", "(")</f>
        <v xml:space="preserve">- </v>
      </c>
      <c r="L105" s="101"/>
      <c r="M105" s="114" t="str">
        <f>IF(Таблица3353[[#This Row],[условие]]="Да", "", " - ")</f>
        <v/>
      </c>
      <c r="N105" s="101"/>
      <c r="O105" s="115" t="str">
        <f>IF(Таблица3353[[#This Row],[условие]]="Да", "", " )")</f>
        <v/>
      </c>
      <c r="P105" s="101" t="s">
        <v>99</v>
      </c>
      <c r="Q105" s="101">
        <f t="shared" ref="Q105:Q193" si="20">Q104+1</f>
        <v>15</v>
      </c>
      <c r="R105" s="116" t="str">
        <f>IF(Таблица3353[[#This Row],[Тип СШ]]="Т3", " росп", "")</f>
        <v xml:space="preserve"> росп</v>
      </c>
      <c r="S105" s="116" t="str">
        <f>IF(AND(Таблица3353[[#This Row],[Тип]]="Поперечник", Таблица3353[[#This Row],[условие]]="Да", Таблица3353[[#This Row],[№17]]=" росп"), "1,2,3",
"")</f>
        <v/>
      </c>
      <c r="T105" s="116" t="str">
        <f>IF(AND(Таблица3353[[#This Row],[Тип]]="Продол", Таблица3353[[#This Row],[условие]]="Да", Таблица3353[[#This Row],[№17]]=" росп"), "1,2",
"")</f>
        <v>1,2</v>
      </c>
      <c r="U105" s="116"/>
      <c r="V105" s="101" t="s">
        <v>88</v>
      </c>
      <c r="W10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0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0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05" s="152" t="str">
        <f>IF(Таблица3353[[#This Row],[Тип СШ]]="Т3",
(IF(Таблица3353[[#This Row],[Толщина]]&gt;16,"Δ8","Δ6")),Таблица3353[[#This Row],[Толщина]])</f>
        <v>Δ6</v>
      </c>
      <c r="AF105" t="s">
        <v>161</v>
      </c>
    </row>
    <row r="106" spans="1:32" x14ac:dyDescent="0.2">
      <c r="A106" s="117">
        <f t="shared" si="10"/>
        <v>106</v>
      </c>
      <c r="B106" s="97" t="str">
        <f>IF(ISNUMBER(Таблица3353[[#This Row],[№8]]), "Поперечник", "Продол")</f>
        <v>Продол</v>
      </c>
      <c r="C106" s="11" t="str">
        <f>CONCATENATE(I106,J106,K106,L106,Таблица3353[[#This Row],[№12]],N106,,O106,P106,Q106,R106,S106,T106,U106)</f>
        <v>АБ (5 - 6 )</v>
      </c>
      <c r="D106" s="11" t="str">
        <f t="shared" si="13"/>
        <v>С4</v>
      </c>
      <c r="E106" s="11" t="str">
        <f t="shared" si="14"/>
        <v>8790×14</v>
      </c>
      <c r="F106" s="129"/>
      <c r="G106" s="156" t="s">
        <v>141</v>
      </c>
      <c r="H10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06" s="132" t="str">
        <f t="shared" si="15"/>
        <v>АБ</v>
      </c>
      <c r="J106" s="132" t="str">
        <f>Таблица3353[[#This Row],[№7]]</f>
        <v xml:space="preserve"> </v>
      </c>
      <c r="K106" s="133" t="str">
        <f>IF(Таблица3353[[#This Row],[условие]]="Да", "- ", "(")</f>
        <v>(</v>
      </c>
      <c r="L106" s="101">
        <v>5</v>
      </c>
      <c r="M106" s="114" t="str">
        <f>IF(Таблица3353[[#This Row],[условие]]="Да", "", " - ")</f>
        <v xml:space="preserve"> - </v>
      </c>
      <c r="N106" s="101">
        <f>Таблица3353[[#This Row],[№11]]+1</f>
        <v>6</v>
      </c>
      <c r="O106" s="115" t="str">
        <f>IF(Таблица3353[[#This Row],[условие]]="Да", "", " )")</f>
        <v xml:space="preserve"> )</v>
      </c>
      <c r="P106" s="101"/>
      <c r="Q106" s="101"/>
      <c r="R106" s="116" t="str">
        <f>IF(Таблица3353[[#This Row],[Тип СШ]]="Т3", " росп", "")</f>
        <v/>
      </c>
      <c r="S106" s="116" t="str">
        <f>IF(AND(Таблица3353[[#This Row],[Тип]]="Поперечник", Таблица3353[[#This Row],[условие]]="Да", Таблица3353[[#This Row],[№17]]=" росп"), "1,2,3",
"")</f>
        <v/>
      </c>
      <c r="T106" s="116" t="str">
        <f>IF(AND(Таблица3353[[#This Row],[Тип]]="Продол", Таблица3353[[#This Row],[условие]]="Да", Таблица3353[[#This Row],[№17]]=" росп"), "1,2",
"")</f>
        <v/>
      </c>
      <c r="U106" s="116"/>
      <c r="V106" s="93" t="s">
        <v>109</v>
      </c>
      <c r="W10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8790</v>
      </c>
      <c r="Y10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0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06" s="228">
        <f>VALUE(CONCATENATE(Таблица3353[[#This Row],[ДлинаС18]],Таблица3353[[#This Row],[ДлинаС4]],Таблица3353[[#This Row],[ДлинаТ8]],Таблица3353[[#This Row],[ДлинаТ3]]))</f>
        <v>8790</v>
      </c>
      <c r="AC106" s="152">
        <f>IF(Таблица3353[[#This Row],[Тип СШ]]="Т3",
(IF(Таблица3353[[#This Row],[Толщина]]&gt;16,"Δ8","Δ6")),Таблица3353[[#This Row],[Толщина]])</f>
        <v>14</v>
      </c>
      <c r="AF106" t="s">
        <v>161</v>
      </c>
    </row>
    <row r="107" spans="1:32" x14ac:dyDescent="0.2">
      <c r="A107" s="117">
        <f t="shared" si="10"/>
        <v>107</v>
      </c>
      <c r="B107" s="97" t="str">
        <f>IF(ISNUMBER(Таблица3353[[#This Row],[№8]]), "Поперечник", "Продол")</f>
        <v>Продол</v>
      </c>
      <c r="C107" s="188" t="str">
        <f>CONCATENATE(I107,J107,K107,L107,Таблица3353[[#This Row],[№12]],N107,,O107,P107,Q107,R107,S107,T107,U107)</f>
        <v>АБ - С16 росп1,2</v>
      </c>
      <c r="D107" s="11" t="str">
        <f t="shared" si="13"/>
        <v>Т3</v>
      </c>
      <c r="E107" s="11" t="str">
        <f t="shared" si="14"/>
        <v>140 Δ6</v>
      </c>
      <c r="F107" s="129"/>
      <c r="G107" s="156" t="s">
        <v>141</v>
      </c>
      <c r="H10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7" s="132" t="str">
        <f t="shared" si="15"/>
        <v>АБ</v>
      </c>
      <c r="J107" s="132" t="str">
        <f>Таблица3353[[#This Row],[№7]]</f>
        <v xml:space="preserve"> </v>
      </c>
      <c r="K107" s="133" t="str">
        <f>IF(Таблица3353[[#This Row],[условие]]="Да", "- ", "(")</f>
        <v xml:space="preserve">- </v>
      </c>
      <c r="L107" s="101"/>
      <c r="M107" s="161" t="str">
        <f>IF(Таблица3353[[#This Row],[условие]]="Да", "", " - ")</f>
        <v/>
      </c>
      <c r="N107" s="162"/>
      <c r="O107" s="115" t="str">
        <f>IF(Таблица3353[[#This Row],[условие]]="Да", "", " )")</f>
        <v/>
      </c>
      <c r="P107" s="101" t="s">
        <v>99</v>
      </c>
      <c r="Q107" s="189">
        <v>16</v>
      </c>
      <c r="R107" s="116" t="str">
        <f>IF(Таблица3353[[#This Row],[Тип СШ]]="Т3", " росп", "")</f>
        <v xml:space="preserve"> росп</v>
      </c>
      <c r="S107" s="116" t="str">
        <f>IF(AND(Таблица3353[[#This Row],[Тип]]="Поперечник", Таблица3353[[#This Row],[условие]]="Да", Таблица3353[[#This Row],[№17]]=" росп"), "1,2,3",
"")</f>
        <v/>
      </c>
      <c r="T107" s="116" t="str">
        <f>IF(AND(Таблица3353[[#This Row],[Тип]]="Продол", Таблица3353[[#This Row],[условие]]="Да", Таблица3353[[#This Row],[№17]]=" росп"), "1,2",
"")</f>
        <v>1,2</v>
      </c>
      <c r="U107" s="116"/>
      <c r="V107" s="101" t="s">
        <v>88</v>
      </c>
      <c r="W10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0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0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07" s="164" t="str">
        <f>IF(Таблица3353[[#This Row],[Тип СШ]]="Т3",
(IF(Таблица3353[[#This Row],[Толщина]]&gt;16,"Δ8","Δ6")),Таблица3353[[#This Row],[Толщина]])</f>
        <v>Δ6</v>
      </c>
    </row>
    <row r="108" spans="1:32" x14ac:dyDescent="0.2">
      <c r="A108" s="117">
        <f t="shared" si="10"/>
        <v>108</v>
      </c>
      <c r="B108" s="97" t="str">
        <f>IF(ISNUMBER(Таблица3353[[#This Row],[№8]]), "Поперечник", "Продол")</f>
        <v>Продол</v>
      </c>
      <c r="C108" s="188" t="str">
        <f>CONCATENATE(I108,J108,K108,L108,Таблица3353[[#This Row],[№12]],N108,,O108,P108,Q108,R108,S108,T108,U108)</f>
        <v>АБ - Д16</v>
      </c>
      <c r="D108" s="11" t="str">
        <f t="shared" si="13"/>
        <v>С18</v>
      </c>
      <c r="E108" s="11" t="str">
        <f t="shared" si="14"/>
        <v>420×40</v>
      </c>
      <c r="F108" s="129"/>
      <c r="G108" s="156" t="s">
        <v>141</v>
      </c>
      <c r="H10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8" s="132" t="str">
        <f t="shared" si="15"/>
        <v>АБ</v>
      </c>
      <c r="J108" s="132" t="str">
        <f>Таблица3353[[#This Row],[№7]]</f>
        <v xml:space="preserve"> </v>
      </c>
      <c r="K108" s="133" t="str">
        <f>IF(Таблица3353[[#This Row],[условие]]="Да", "- ", "(")</f>
        <v xml:space="preserve">- </v>
      </c>
      <c r="L108" s="101"/>
      <c r="M108" s="161" t="str">
        <f>IF(Таблица3353[[#This Row],[условие]]="Да", "", " - ")</f>
        <v/>
      </c>
      <c r="N108" s="162"/>
      <c r="O108" s="115" t="str">
        <f>IF(Таблица3353[[#This Row],[условие]]="Да", "", " )")</f>
        <v/>
      </c>
      <c r="P108" s="101" t="s">
        <v>43</v>
      </c>
      <c r="Q108" s="189">
        <v>16</v>
      </c>
      <c r="R108" s="116" t="str">
        <f>IF(Таблица3353[[#This Row],[Тип СШ]]="Т3", " росп", "")</f>
        <v/>
      </c>
      <c r="S108" s="116" t="str">
        <f>IF(AND(Таблица3353[[#This Row],[Тип]]="Поперечник", Таблица3353[[#This Row],[условие]]="Да", Таблица3353[[#This Row],[№17]]=" росп"), "1,2,3",
"")</f>
        <v/>
      </c>
      <c r="T108" s="116" t="str">
        <f>IF(AND(Таблица3353[[#This Row],[Тип]]="Продол", Таблица3353[[#This Row],[условие]]="Да", Таблица3353[[#This Row],[№17]]=" росп"), "1,2",
"")</f>
        <v/>
      </c>
      <c r="U108" s="116"/>
      <c r="V108" s="93" t="s">
        <v>87</v>
      </c>
      <c r="W10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0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0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10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08" s="164">
        <f>IF(Таблица3353[[#This Row],[Тип СШ]]="Т3",
(IF(Таблица3353[[#This Row],[Толщина]]&gt;16,"Δ8","Δ6")),Таблица3353[[#This Row],[Толщина]])</f>
        <v>40</v>
      </c>
    </row>
    <row r="109" spans="1:32" x14ac:dyDescent="0.2">
      <c r="A109" s="117">
        <f t="shared" si="10"/>
        <v>109</v>
      </c>
      <c r="B109" s="97" t="str">
        <f>IF(ISNUMBER(Таблица3353[[#This Row],[№8]]), "Поперечник", "Продол")</f>
        <v>Продол</v>
      </c>
      <c r="C109" s="188" t="str">
        <f>CONCATENATE(I109,J109,K109,L109,Таблица3353[[#This Row],[№12]],N109,,O109,P109,Q109,R109,S109,T109,U109)</f>
        <v>АБ - Д16 росп1,2</v>
      </c>
      <c r="D109" s="11" t="str">
        <f t="shared" si="13"/>
        <v>Т3</v>
      </c>
      <c r="E109" s="11" t="str">
        <f t="shared" si="14"/>
        <v>428 Δ6</v>
      </c>
      <c r="F109" s="129"/>
      <c r="G109" s="156" t="s">
        <v>141</v>
      </c>
      <c r="H10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09" s="132" t="str">
        <f t="shared" si="15"/>
        <v>АБ</v>
      </c>
      <c r="J109" s="132" t="str">
        <f>Таблица3353[[#This Row],[№7]]</f>
        <v xml:space="preserve"> </v>
      </c>
      <c r="K109" s="133" t="str">
        <f>IF(Таблица3353[[#This Row],[условие]]="Да", "- ", "(")</f>
        <v xml:space="preserve">- </v>
      </c>
      <c r="L109" s="101"/>
      <c r="M109" s="161" t="str">
        <f>IF(Таблица3353[[#This Row],[условие]]="Да", "", " - ")</f>
        <v/>
      </c>
      <c r="N109" s="162"/>
      <c r="O109" s="115" t="str">
        <f>IF(Таблица3353[[#This Row],[условие]]="Да", "", " )")</f>
        <v/>
      </c>
      <c r="P109" s="101" t="s">
        <v>43</v>
      </c>
      <c r="Q109" s="189">
        <v>16</v>
      </c>
      <c r="R109" s="116" t="str">
        <f>IF(Таблица3353[[#This Row],[Тип СШ]]="Т3", " росп", "")</f>
        <v xml:space="preserve"> росп</v>
      </c>
      <c r="S109" s="116" t="str">
        <f>IF(AND(Таблица3353[[#This Row],[Тип]]="Поперечник", Таблица3353[[#This Row],[условие]]="Да", Таблица3353[[#This Row],[№17]]=" росп"), "1,2,3",
"")</f>
        <v/>
      </c>
      <c r="T109" s="116" t="str">
        <f>IF(AND(Таблица3353[[#This Row],[Тип]]="Продол", Таблица3353[[#This Row],[условие]]="Да", Таблица3353[[#This Row],[№17]]=" росп"), "1,2",
"")</f>
        <v>1,2</v>
      </c>
      <c r="U109" s="116"/>
      <c r="V109" s="101" t="s">
        <v>88</v>
      </c>
      <c r="W10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0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0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0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0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0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09" s="164" t="str">
        <f>IF(Таблица3353[[#This Row],[Тип СШ]]="Т3",
(IF(Таблица3353[[#This Row],[Толщина]]&gt;16,"Δ8","Δ6")),Таблица3353[[#This Row],[Толщина]])</f>
        <v>Δ6</v>
      </c>
    </row>
    <row r="110" spans="1:32" x14ac:dyDescent="0.2">
      <c r="A110" s="117">
        <f t="shared" si="10"/>
        <v>110</v>
      </c>
      <c r="B110" s="97" t="str">
        <f>IF(ISNUMBER(Таблица3353[[#This Row],[№8]]), "Поперечник", "Продол")</f>
        <v>Продол</v>
      </c>
      <c r="C110" s="11" t="str">
        <f>CONCATENATE(I110,J110,K110,L110,Таблица3353[[#This Row],[№12]],N110,,O110,P110,Q110,R110,S110,T110,U110)</f>
        <v>АБ - С17 росп1,2</v>
      </c>
      <c r="D110" s="11" t="str">
        <f t="shared" si="13"/>
        <v>Т3</v>
      </c>
      <c r="E110" s="11" t="str">
        <f t="shared" si="14"/>
        <v>140 Δ6</v>
      </c>
      <c r="F110" s="129"/>
      <c r="G110" s="156" t="s">
        <v>141</v>
      </c>
      <c r="H11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0" s="132" t="str">
        <f t="shared" si="15"/>
        <v>АБ</v>
      </c>
      <c r="J110" s="132" t="str">
        <f>Таблица3353[[#This Row],[№7]]</f>
        <v xml:space="preserve"> </v>
      </c>
      <c r="K110" s="133" t="str">
        <f>IF(Таблица3353[[#This Row],[условие]]="Да", "- ", "(")</f>
        <v xml:space="preserve">- </v>
      </c>
      <c r="L110" s="101"/>
      <c r="M110" s="114" t="str">
        <f>IF(Таблица3353[[#This Row],[условие]]="Да", "", " - ")</f>
        <v/>
      </c>
      <c r="N110" s="101"/>
      <c r="O110" s="115" t="str">
        <f>IF(Таблица3353[[#This Row],[условие]]="Да", "", " )")</f>
        <v/>
      </c>
      <c r="P110" s="101" t="s">
        <v>99</v>
      </c>
      <c r="Q110" s="101">
        <v>17</v>
      </c>
      <c r="R110" s="116" t="str">
        <f>IF(Таблица3353[[#This Row],[Тип СШ]]="Т3", " росп", "")</f>
        <v xml:space="preserve"> росп</v>
      </c>
      <c r="S110" s="116" t="str">
        <f>IF(AND(Таблица3353[[#This Row],[Тип]]="Поперечник", Таблица3353[[#This Row],[условие]]="Да", Таблица3353[[#This Row],[№17]]=" росп"), "1,2,3",
"")</f>
        <v/>
      </c>
      <c r="T110" s="116" t="str">
        <f>IF(AND(Таблица3353[[#This Row],[Тип]]="Продол", Таблица3353[[#This Row],[условие]]="Да", Таблица3353[[#This Row],[№17]]=" росп"), "1,2",
"")</f>
        <v>1,2</v>
      </c>
      <c r="U110" s="116"/>
      <c r="V110" s="101" t="s">
        <v>88</v>
      </c>
      <c r="W11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1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1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10" s="152" t="str">
        <f>IF(Таблица3353[[#This Row],[Тип СШ]]="Т3",
(IF(Таблица3353[[#This Row],[Толщина]]&gt;16,"Δ8","Δ6")),Таблица3353[[#This Row],[Толщина]])</f>
        <v>Δ6</v>
      </c>
    </row>
    <row r="111" spans="1:32" x14ac:dyDescent="0.2">
      <c r="A111" s="117">
        <f t="shared" si="10"/>
        <v>111</v>
      </c>
      <c r="B111" s="97" t="str">
        <f>IF(ISNUMBER(Таблица3353[[#This Row],[№8]]), "Поперечник", "Продол")</f>
        <v>Продол</v>
      </c>
      <c r="C111" s="11" t="str">
        <f>CONCATENATE(I111,J111,K111,L111,Таблица3353[[#This Row],[№12]],N111,,O111,P111,Q111,R111,S111,T111,U111)</f>
        <v>АБ - С18 росп1,2</v>
      </c>
      <c r="D111" s="11" t="str">
        <f t="shared" si="13"/>
        <v>Т3</v>
      </c>
      <c r="E111" s="11" t="str">
        <f t="shared" si="14"/>
        <v>140 Δ6</v>
      </c>
      <c r="F111" s="129"/>
      <c r="G111" s="156" t="s">
        <v>141</v>
      </c>
      <c r="H11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1" s="132" t="str">
        <f t="shared" si="15"/>
        <v>АБ</v>
      </c>
      <c r="J111" s="132" t="str">
        <f>Таблица3353[[#This Row],[№7]]</f>
        <v xml:space="preserve"> </v>
      </c>
      <c r="K111" s="133" t="str">
        <f>IF(Таблица3353[[#This Row],[условие]]="Да", "- ", "(")</f>
        <v xml:space="preserve">- </v>
      </c>
      <c r="L111" s="101"/>
      <c r="M111" s="114" t="str">
        <f>IF(Таблица3353[[#This Row],[условие]]="Да", "", " - ")</f>
        <v/>
      </c>
      <c r="N111" s="101"/>
      <c r="O111" s="115" t="str">
        <f>IF(Таблица3353[[#This Row],[условие]]="Да", "", " )")</f>
        <v/>
      </c>
      <c r="P111" s="101" t="s">
        <v>99</v>
      </c>
      <c r="Q111" s="101">
        <f t="shared" si="20"/>
        <v>18</v>
      </c>
      <c r="R111" s="116" t="str">
        <f>IF(Таблица3353[[#This Row],[Тип СШ]]="Т3", " росп", "")</f>
        <v xml:space="preserve"> росп</v>
      </c>
      <c r="S111" s="116" t="str">
        <f>IF(AND(Таблица3353[[#This Row],[Тип]]="Поперечник", Таблица3353[[#This Row],[условие]]="Да", Таблица3353[[#This Row],[№17]]=" росп"), "1,2,3",
"")</f>
        <v/>
      </c>
      <c r="T111" s="116" t="str">
        <f>IF(AND(Таблица3353[[#This Row],[Тип]]="Продол", Таблица3353[[#This Row],[условие]]="Да", Таблица3353[[#This Row],[№17]]=" росп"), "1,2",
"")</f>
        <v>1,2</v>
      </c>
      <c r="U111" s="116"/>
      <c r="V111" s="101" t="s">
        <v>88</v>
      </c>
      <c r="W11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1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1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11" s="152" t="str">
        <f>IF(Таблица3353[[#This Row],[Тип СШ]]="Т3",
(IF(Таблица3353[[#This Row],[Толщина]]&gt;16,"Δ8","Δ6")),Таблица3353[[#This Row],[Толщина]])</f>
        <v>Δ6</v>
      </c>
    </row>
    <row r="112" spans="1:32" x14ac:dyDescent="0.2">
      <c r="A112" s="117">
        <f t="shared" si="10"/>
        <v>112</v>
      </c>
      <c r="B112" s="97" t="str">
        <f>IF(ISNUMBER(Таблица3353[[#This Row],[№8]]), "Поперечник", "Продол")</f>
        <v>Продол</v>
      </c>
      <c r="C112" s="11" t="str">
        <f>CONCATENATE(I112,J112,K112,L112,Таблица3353[[#This Row],[№12]],N112,,O112,P112,Q112,R112,S112,T112,U112)</f>
        <v>АБ (6 - 7 )</v>
      </c>
      <c r="D112" s="11" t="str">
        <f t="shared" si="13"/>
        <v>С4</v>
      </c>
      <c r="E112" s="11" t="str">
        <f t="shared" si="14"/>
        <v>9740×14</v>
      </c>
      <c r="F112" s="129"/>
      <c r="G112" s="156" t="s">
        <v>141</v>
      </c>
      <c r="H11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12" s="132" t="str">
        <f t="shared" si="15"/>
        <v>АБ</v>
      </c>
      <c r="J112" s="132" t="str">
        <f>Таблица3353[[#This Row],[№7]]</f>
        <v xml:space="preserve"> </v>
      </c>
      <c r="K112" s="133" t="str">
        <f>IF(Таблица3353[[#This Row],[условие]]="Да", "- ", "(")</f>
        <v>(</v>
      </c>
      <c r="L112" s="101">
        <v>6</v>
      </c>
      <c r="M112" s="114" t="str">
        <f>IF(Таблица3353[[#This Row],[условие]]="Да", "", " - ")</f>
        <v xml:space="preserve"> - </v>
      </c>
      <c r="N112" s="101">
        <f>Таблица3353[[#This Row],[№11]]+1</f>
        <v>7</v>
      </c>
      <c r="O112" s="115" t="str">
        <f>IF(Таблица3353[[#This Row],[условие]]="Да", "", " )")</f>
        <v xml:space="preserve"> )</v>
      </c>
      <c r="P112" s="101"/>
      <c r="Q112" s="101"/>
      <c r="R112" s="116" t="str">
        <f>IF(Таблица3353[[#This Row],[Тип СШ]]="Т3", " росп", "")</f>
        <v/>
      </c>
      <c r="S112" s="116" t="str">
        <f>IF(AND(Таблица3353[[#This Row],[Тип]]="Поперечник", Таблица3353[[#This Row],[условие]]="Да", Таблица3353[[#This Row],[№17]]=" росп"), "1,2,3",
"")</f>
        <v/>
      </c>
      <c r="T112" s="116" t="str">
        <f>IF(AND(Таблица3353[[#This Row],[Тип]]="Продол", Таблица3353[[#This Row],[условие]]="Да", Таблица3353[[#This Row],[№17]]=" росп"), "1,2",
"")</f>
        <v/>
      </c>
      <c r="U112" s="116"/>
      <c r="V112" s="93" t="s">
        <v>109</v>
      </c>
      <c r="W11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11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1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12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112" s="152">
        <f>IF(Таблица3353[[#This Row],[Тип СШ]]="Т3",
(IF(Таблица3353[[#This Row],[Толщина]]&gt;16,"Δ8","Δ6")),Таблица3353[[#This Row],[Толщина]])</f>
        <v>14</v>
      </c>
    </row>
    <row r="113" spans="1:29" x14ac:dyDescent="0.2">
      <c r="A113" s="117">
        <f t="shared" si="10"/>
        <v>113</v>
      </c>
      <c r="B113" s="97" t="str">
        <f>IF(ISNUMBER(Таблица3353[[#This Row],[№8]]), "Поперечник", "Продол")</f>
        <v>Продол</v>
      </c>
      <c r="C113" s="188" t="str">
        <f>CONCATENATE(I113,J113,K113,L113,Таблица3353[[#This Row],[№12]],N113,,O113,P113,Q113,R113,S113,T113,U113)</f>
        <v>АБ - С19 росп1,2</v>
      </c>
      <c r="D113" s="11" t="str">
        <f t="shared" si="13"/>
        <v>Т3</v>
      </c>
      <c r="E113" s="11" t="str">
        <f t="shared" si="14"/>
        <v>140 Δ6</v>
      </c>
      <c r="F113" s="129"/>
      <c r="G113" s="156" t="s">
        <v>141</v>
      </c>
      <c r="H11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3" s="132" t="str">
        <f t="shared" si="15"/>
        <v>АБ</v>
      </c>
      <c r="J113" s="132" t="str">
        <f>Таблица3353[[#This Row],[№7]]</f>
        <v xml:space="preserve"> </v>
      </c>
      <c r="K113" s="133" t="str">
        <f>IF(Таблица3353[[#This Row],[условие]]="Да", "- ", "(")</f>
        <v xml:space="preserve">- </v>
      </c>
      <c r="L113" s="101"/>
      <c r="M113" s="161" t="str">
        <f>IF(Таблица3353[[#This Row],[условие]]="Да", "", " - ")</f>
        <v/>
      </c>
      <c r="N113" s="162"/>
      <c r="O113" s="115" t="str">
        <f>IF(Таблица3353[[#This Row],[условие]]="Да", "", " )")</f>
        <v/>
      </c>
      <c r="P113" s="101" t="s">
        <v>99</v>
      </c>
      <c r="Q113" s="189">
        <v>19</v>
      </c>
      <c r="R113" s="116" t="str">
        <f>IF(Таблица3353[[#This Row],[Тип СШ]]="Т3", " росп", "")</f>
        <v xml:space="preserve"> росп</v>
      </c>
      <c r="S113" s="116" t="str">
        <f>IF(AND(Таблица3353[[#This Row],[Тип]]="Поперечник", Таблица3353[[#This Row],[условие]]="Да", Таблица3353[[#This Row],[№17]]=" росп"), "1,2,3",
"")</f>
        <v/>
      </c>
      <c r="T113" s="116" t="str">
        <f>IF(AND(Таблица3353[[#This Row],[Тип]]="Продол", Таблица3353[[#This Row],[условие]]="Да", Таблица3353[[#This Row],[№17]]=" росп"), "1,2",
"")</f>
        <v>1,2</v>
      </c>
      <c r="U113" s="116"/>
      <c r="V113" s="101" t="s">
        <v>88</v>
      </c>
      <c r="W11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1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1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13" s="164" t="str">
        <f>IF(Таблица3353[[#This Row],[Тип СШ]]="Т3",
(IF(Таблица3353[[#This Row],[Толщина]]&gt;16,"Δ8","Δ6")),Таблица3353[[#This Row],[Толщина]])</f>
        <v>Δ6</v>
      </c>
    </row>
    <row r="114" spans="1:29" x14ac:dyDescent="0.2">
      <c r="A114" s="117">
        <f t="shared" si="10"/>
        <v>114</v>
      </c>
      <c r="B114" s="97" t="str">
        <f>IF(ISNUMBER(Таблица3353[[#This Row],[№8]]), "Поперечник", "Продол")</f>
        <v>Продол</v>
      </c>
      <c r="C114" s="188" t="str">
        <f>CONCATENATE(I114,J114,K114,L114,Таблица3353[[#This Row],[№12]],N114,,O114,P114,Q114,R114,S114,T114,U114)</f>
        <v>АБ - Д19</v>
      </c>
      <c r="D114" s="11" t="str">
        <f t="shared" si="13"/>
        <v>С18</v>
      </c>
      <c r="E114" s="11" t="str">
        <f t="shared" si="14"/>
        <v>420×40</v>
      </c>
      <c r="F114" s="129"/>
      <c r="G114" s="156" t="s">
        <v>141</v>
      </c>
      <c r="H11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4" s="132" t="str">
        <f t="shared" si="15"/>
        <v>АБ</v>
      </c>
      <c r="J114" s="132" t="str">
        <f>Таблица3353[[#This Row],[№7]]</f>
        <v xml:space="preserve"> </v>
      </c>
      <c r="K114" s="133" t="str">
        <f>IF(Таблица3353[[#This Row],[условие]]="Да", "- ", "(")</f>
        <v xml:space="preserve">- </v>
      </c>
      <c r="L114" s="101"/>
      <c r="M114" s="161" t="str">
        <f>IF(Таблица3353[[#This Row],[условие]]="Да", "", " - ")</f>
        <v/>
      </c>
      <c r="N114" s="162"/>
      <c r="O114" s="115" t="str">
        <f>IF(Таблица3353[[#This Row],[условие]]="Да", "", " )")</f>
        <v/>
      </c>
      <c r="P114" s="101" t="s">
        <v>43</v>
      </c>
      <c r="Q114" s="189">
        <v>19</v>
      </c>
      <c r="R114" s="116" t="str">
        <f>IF(Таблица3353[[#This Row],[Тип СШ]]="Т3", " росп", "")</f>
        <v/>
      </c>
      <c r="S114" s="116" t="str">
        <f>IF(AND(Таблица3353[[#This Row],[Тип]]="Поперечник", Таблица3353[[#This Row],[условие]]="Да", Таблица3353[[#This Row],[№17]]=" росп"), "1,2,3",
"")</f>
        <v/>
      </c>
      <c r="T114" s="116" t="str">
        <f>IF(AND(Таблица3353[[#This Row],[Тип]]="Продол", Таблица3353[[#This Row],[условие]]="Да", Таблица3353[[#This Row],[№17]]=" росп"), "1,2",
"")</f>
        <v/>
      </c>
      <c r="U114" s="116"/>
      <c r="V114" s="93" t="s">
        <v>87</v>
      </c>
      <c r="W11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1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1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11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14" s="164">
        <f>IF(Таблица3353[[#This Row],[Тип СШ]]="Т3",
(IF(Таблица3353[[#This Row],[Толщина]]&gt;16,"Δ8","Δ6")),Таблица3353[[#This Row],[Толщина]])</f>
        <v>40</v>
      </c>
    </row>
    <row r="115" spans="1:29" x14ac:dyDescent="0.2">
      <c r="A115" s="117">
        <f t="shared" si="10"/>
        <v>115</v>
      </c>
      <c r="B115" s="97" t="str">
        <f>IF(ISNUMBER(Таблица3353[[#This Row],[№8]]), "Поперечник", "Продол")</f>
        <v>Продол</v>
      </c>
      <c r="C115" s="188" t="str">
        <f>CONCATENATE(I115,J115,K115,L115,Таблица3353[[#This Row],[№12]],N115,,O115,P115,Q115,R115,S115,T115,U115)</f>
        <v>АБ - Д19 росп1,2</v>
      </c>
      <c r="D115" s="11" t="str">
        <f t="shared" si="13"/>
        <v>Т3</v>
      </c>
      <c r="E115" s="11" t="str">
        <f t="shared" si="14"/>
        <v>428 Δ6</v>
      </c>
      <c r="F115" s="129"/>
      <c r="G115" s="156" t="s">
        <v>141</v>
      </c>
      <c r="H11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5" s="132" t="str">
        <f t="shared" si="15"/>
        <v>АБ</v>
      </c>
      <c r="J115" s="132" t="str">
        <f>Таблица3353[[#This Row],[№7]]</f>
        <v xml:space="preserve"> </v>
      </c>
      <c r="K115" s="133" t="str">
        <f>IF(Таблица3353[[#This Row],[условие]]="Да", "- ", "(")</f>
        <v xml:space="preserve">- </v>
      </c>
      <c r="L115" s="101"/>
      <c r="M115" s="161" t="str">
        <f>IF(Таблица3353[[#This Row],[условие]]="Да", "", " - ")</f>
        <v/>
      </c>
      <c r="N115" s="162"/>
      <c r="O115" s="115" t="str">
        <f>IF(Таблица3353[[#This Row],[условие]]="Да", "", " )")</f>
        <v/>
      </c>
      <c r="P115" s="101" t="s">
        <v>43</v>
      </c>
      <c r="Q115" s="189">
        <v>19</v>
      </c>
      <c r="R115" s="116" t="str">
        <f>IF(Таблица3353[[#This Row],[Тип СШ]]="Т3", " росп", "")</f>
        <v xml:space="preserve"> росп</v>
      </c>
      <c r="S115" s="116" t="str">
        <f>IF(AND(Таблица3353[[#This Row],[Тип]]="Поперечник", Таблица3353[[#This Row],[условие]]="Да", Таблица3353[[#This Row],[№17]]=" росп"), "1,2,3",
"")</f>
        <v/>
      </c>
      <c r="T115" s="116" t="str">
        <f>IF(AND(Таблица3353[[#This Row],[Тип]]="Продол", Таблица3353[[#This Row],[условие]]="Да", Таблица3353[[#This Row],[№17]]=" росп"), "1,2",
"")</f>
        <v>1,2</v>
      </c>
      <c r="U115" s="116"/>
      <c r="V115" s="101" t="s">
        <v>88</v>
      </c>
      <c r="W11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1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1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15" s="164" t="str">
        <f>IF(Таблица3353[[#This Row],[Тип СШ]]="Т3",
(IF(Таблица3353[[#This Row],[Толщина]]&gt;16,"Δ8","Δ6")),Таблица3353[[#This Row],[Толщина]])</f>
        <v>Δ6</v>
      </c>
    </row>
    <row r="116" spans="1:29" x14ac:dyDescent="0.2">
      <c r="A116" s="117">
        <f t="shared" si="10"/>
        <v>116</v>
      </c>
      <c r="B116" s="97" t="str">
        <f>IF(ISNUMBER(Таблица3353[[#This Row],[№8]]), "Поперечник", "Продол")</f>
        <v>Продол</v>
      </c>
      <c r="C116" s="188" t="str">
        <f>CONCATENATE(I116,J116,K116,L116,Таблица3353[[#This Row],[№12]],N116,,O116,P116,Q116,R116,S116,T116,U116)</f>
        <v>АБ - С20 росп1,2</v>
      </c>
      <c r="D116" s="11" t="str">
        <f t="shared" si="13"/>
        <v>Т3</v>
      </c>
      <c r="E116" s="11" t="str">
        <f t="shared" si="14"/>
        <v>140 Δ6</v>
      </c>
      <c r="F116" s="129"/>
      <c r="G116" s="156" t="s">
        <v>141</v>
      </c>
      <c r="H11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6" s="132" t="str">
        <f t="shared" si="15"/>
        <v>АБ</v>
      </c>
      <c r="J116" s="132" t="str">
        <f>Таблица3353[[#This Row],[№7]]</f>
        <v xml:space="preserve"> </v>
      </c>
      <c r="K116" s="133" t="str">
        <f>IF(Таблица3353[[#This Row],[условие]]="Да", "- ", "(")</f>
        <v xml:space="preserve">- </v>
      </c>
      <c r="L116" s="101"/>
      <c r="M116" s="161" t="str">
        <f>IF(Таблица3353[[#This Row],[условие]]="Да", "", " - ")</f>
        <v/>
      </c>
      <c r="N116" s="162"/>
      <c r="O116" s="115" t="str">
        <f>IF(Таблица3353[[#This Row],[условие]]="Да", "", " )")</f>
        <v/>
      </c>
      <c r="P116" s="101" t="s">
        <v>99</v>
      </c>
      <c r="Q116" s="189">
        <v>20</v>
      </c>
      <c r="R116" s="116" t="str">
        <f>IF(Таблица3353[[#This Row],[Тип СШ]]="Т3", " росп", "")</f>
        <v xml:space="preserve"> росп</v>
      </c>
      <c r="S116" s="116" t="str">
        <f>IF(AND(Таблица3353[[#This Row],[Тип]]="Поперечник", Таблица3353[[#This Row],[условие]]="Да", Таблица3353[[#This Row],[№17]]=" росп"), "1,2,3",
"")</f>
        <v/>
      </c>
      <c r="T116" s="116" t="str">
        <f>IF(AND(Таблица3353[[#This Row],[Тип]]="Продол", Таблица3353[[#This Row],[условие]]="Да", Таблица3353[[#This Row],[№17]]=" росп"), "1,2",
"")</f>
        <v>1,2</v>
      </c>
      <c r="U116" s="116"/>
      <c r="V116" s="101" t="s">
        <v>88</v>
      </c>
      <c r="W11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1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1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16" s="164" t="str">
        <f>IF(Таблица3353[[#This Row],[Тип СШ]]="Т3",
(IF(Таблица3353[[#This Row],[Толщина]]&gt;16,"Δ8","Δ6")),Таблица3353[[#This Row],[Толщина]])</f>
        <v>Δ6</v>
      </c>
    </row>
    <row r="117" spans="1:29" x14ac:dyDescent="0.2">
      <c r="A117" s="117">
        <f t="shared" si="10"/>
        <v>117</v>
      </c>
      <c r="B117" s="97" t="str">
        <f>IF(ISNUMBER(Таблица3353[[#This Row],[№8]]), "Поперечник", "Продол")</f>
        <v>Продол</v>
      </c>
      <c r="C117" s="188" t="str">
        <f>CONCATENATE(I117,J117,K117,L117,Таблица3353[[#This Row],[№12]],N117,,O117,P117,Q117,R117,S117,T117,U117)</f>
        <v>АБ - Д20</v>
      </c>
      <c r="D117" s="11" t="str">
        <f t="shared" si="13"/>
        <v>С18</v>
      </c>
      <c r="E117" s="11" t="str">
        <f t="shared" si="14"/>
        <v>420×40/50</v>
      </c>
      <c r="F117" s="129"/>
      <c r="G117" s="156" t="s">
        <v>141</v>
      </c>
      <c r="H11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7" s="132" t="str">
        <f t="shared" si="15"/>
        <v>АБ</v>
      </c>
      <c r="J117" s="132" t="str">
        <f>Таблица3353[[#This Row],[№7]]</f>
        <v xml:space="preserve"> </v>
      </c>
      <c r="K117" s="133" t="str">
        <f>IF(Таблица3353[[#This Row],[условие]]="Да", "- ", "(")</f>
        <v xml:space="preserve">- </v>
      </c>
      <c r="L117" s="101"/>
      <c r="M117" s="161" t="str">
        <f>IF(Таблица3353[[#This Row],[условие]]="Да", "", " - ")</f>
        <v/>
      </c>
      <c r="N117" s="162"/>
      <c r="O117" s="115" t="str">
        <f>IF(Таблица3353[[#This Row],[условие]]="Да", "", " )")</f>
        <v/>
      </c>
      <c r="P117" s="101" t="s">
        <v>43</v>
      </c>
      <c r="Q117" s="189">
        <v>20</v>
      </c>
      <c r="R117" s="116" t="str">
        <f>IF(Таблица3353[[#This Row],[Тип СШ]]="Т3", " росп", "")</f>
        <v/>
      </c>
      <c r="S117" s="116" t="str">
        <f>IF(AND(Таблица3353[[#This Row],[Тип]]="Поперечник", Таблица3353[[#This Row],[условие]]="Да", Таблица3353[[#This Row],[№17]]=" росп"), "1,2,3",
"")</f>
        <v/>
      </c>
      <c r="T117" s="116" t="str">
        <f>IF(AND(Таблица3353[[#This Row],[Тип]]="Продол", Таблица3353[[#This Row],[условие]]="Да", Таблица3353[[#This Row],[№17]]=" росп"), "1,2",
"")</f>
        <v/>
      </c>
      <c r="U117" s="116"/>
      <c r="V117" s="93" t="s">
        <v>87</v>
      </c>
      <c r="W11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1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17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40/50</v>
      </c>
      <c r="AB11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17" s="164" t="str">
        <f>IF(Таблица3353[[#This Row],[Тип СШ]]="Т3",
(IF(Таблица3353[[#This Row],[Толщина]]&gt;16,"Δ8","Δ6")),Таблица3353[[#This Row],[Толщина]])</f>
        <v>40/50</v>
      </c>
    </row>
    <row r="118" spans="1:29" x14ac:dyDescent="0.2">
      <c r="A118" s="117">
        <f t="shared" si="10"/>
        <v>118</v>
      </c>
      <c r="B118" s="97" t="str">
        <f>IF(ISNUMBER(Таблица3353[[#This Row],[№8]]), "Поперечник", "Продол")</f>
        <v>Продол</v>
      </c>
      <c r="C118" s="188" t="str">
        <f>CONCATENATE(I118,J118,K118,L118,Таблица3353[[#This Row],[№12]],N118,,O118,P118,Q118,R118,S118,T118,U118)</f>
        <v>АБ - Д20 росп1,2</v>
      </c>
      <c r="D118" s="11" t="str">
        <f t="shared" si="13"/>
        <v>Т3</v>
      </c>
      <c r="E118" s="11" t="str">
        <f t="shared" si="14"/>
        <v>428 Δ6</v>
      </c>
      <c r="F118" s="129"/>
      <c r="G118" s="156" t="s">
        <v>141</v>
      </c>
      <c r="H11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8" s="132" t="str">
        <f t="shared" si="15"/>
        <v>АБ</v>
      </c>
      <c r="J118" s="132" t="str">
        <f>Таблица3353[[#This Row],[№7]]</f>
        <v xml:space="preserve"> </v>
      </c>
      <c r="K118" s="133" t="str">
        <f>IF(Таблица3353[[#This Row],[условие]]="Да", "- ", "(")</f>
        <v xml:space="preserve">- </v>
      </c>
      <c r="L118" s="101"/>
      <c r="M118" s="161" t="str">
        <f>IF(Таблица3353[[#This Row],[условие]]="Да", "", " - ")</f>
        <v/>
      </c>
      <c r="N118" s="162"/>
      <c r="O118" s="115" t="str">
        <f>IF(Таблица3353[[#This Row],[условие]]="Да", "", " )")</f>
        <v/>
      </c>
      <c r="P118" s="101" t="s">
        <v>43</v>
      </c>
      <c r="Q118" s="189">
        <v>20</v>
      </c>
      <c r="R118" s="116" t="str">
        <f>IF(Таблица3353[[#This Row],[Тип СШ]]="Т3", " росп", "")</f>
        <v xml:space="preserve"> росп</v>
      </c>
      <c r="S118" s="116" t="str">
        <f>IF(AND(Таблица3353[[#This Row],[Тип]]="Поперечник", Таблица3353[[#This Row],[условие]]="Да", Таблица3353[[#This Row],[№17]]=" росп"), "1,2,3",
"")</f>
        <v/>
      </c>
      <c r="T118" s="116" t="str">
        <f>IF(AND(Таблица3353[[#This Row],[Тип]]="Продол", Таблица3353[[#This Row],[условие]]="Да", Таблица3353[[#This Row],[№17]]=" росп"), "1,2",
"")</f>
        <v>1,2</v>
      </c>
      <c r="U118" s="116"/>
      <c r="V118" s="101" t="s">
        <v>88</v>
      </c>
      <c r="W11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1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1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18" s="164" t="str">
        <f>IF(Таблица3353[[#This Row],[Тип СШ]]="Т3",
(IF(Таблица3353[[#This Row],[Толщина]]&gt;16,"Δ8","Δ6")),Таблица3353[[#This Row],[Толщина]])</f>
        <v>Δ6</v>
      </c>
    </row>
    <row r="119" spans="1:29" x14ac:dyDescent="0.2">
      <c r="A119" s="117">
        <f t="shared" si="10"/>
        <v>119</v>
      </c>
      <c r="B119" s="97" t="str">
        <f>IF(ISNUMBER(Таблица3353[[#This Row],[№8]]), "Поперечник", "Продол")</f>
        <v>Продол</v>
      </c>
      <c r="C119" s="188" t="str">
        <f>CONCATENATE(I119,J119,K119,L119,Таблица3353[[#This Row],[№12]],N119,,O119,P119,Q119,R119,S119,T119,U119)</f>
        <v>АБ - С21 росп1,2</v>
      </c>
      <c r="D119" s="11" t="str">
        <f t="shared" si="13"/>
        <v>Т3</v>
      </c>
      <c r="E119" s="11" t="str">
        <f t="shared" si="14"/>
        <v>140 Δ6</v>
      </c>
      <c r="F119" s="129"/>
      <c r="G119" s="156" t="s">
        <v>141</v>
      </c>
      <c r="H11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19" s="132" t="str">
        <f t="shared" si="15"/>
        <v>АБ</v>
      </c>
      <c r="J119" s="132" t="str">
        <f>Таблица3353[[#This Row],[№7]]</f>
        <v xml:space="preserve"> </v>
      </c>
      <c r="K119" s="133" t="str">
        <f>IF(Таблица3353[[#This Row],[условие]]="Да", "- ", "(")</f>
        <v xml:space="preserve">- </v>
      </c>
      <c r="L119" s="101"/>
      <c r="M119" s="161" t="str">
        <f>IF(Таблица3353[[#This Row],[условие]]="Да", "", " - ")</f>
        <v/>
      </c>
      <c r="N119" s="162"/>
      <c r="O119" s="115" t="str">
        <f>IF(Таблица3353[[#This Row],[условие]]="Да", "", " )")</f>
        <v/>
      </c>
      <c r="P119" s="101" t="s">
        <v>99</v>
      </c>
      <c r="Q119" s="189">
        <v>21</v>
      </c>
      <c r="R119" s="116" t="str">
        <f>IF(Таблица3353[[#This Row],[Тип СШ]]="Т3", " росп", "")</f>
        <v xml:space="preserve"> росп</v>
      </c>
      <c r="S119" s="116" t="str">
        <f>IF(AND(Таблица3353[[#This Row],[Тип]]="Поперечник", Таблица3353[[#This Row],[условие]]="Да", Таблица3353[[#This Row],[№17]]=" росп"), "1,2,3",
"")</f>
        <v/>
      </c>
      <c r="T119" s="116" t="str">
        <f>IF(AND(Таблица3353[[#This Row],[Тип]]="Продол", Таблица3353[[#This Row],[условие]]="Да", Таблица3353[[#This Row],[№17]]=" росп"), "1,2",
"")</f>
        <v>1,2</v>
      </c>
      <c r="U119" s="116"/>
      <c r="V119" s="101" t="s">
        <v>88</v>
      </c>
      <c r="W11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1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1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1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1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1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19" s="164" t="str">
        <f>IF(Таблица3353[[#This Row],[Тип СШ]]="Т3",
(IF(Таблица3353[[#This Row],[Толщина]]&gt;16,"Δ8","Δ6")),Таблица3353[[#This Row],[Толщина]])</f>
        <v>Δ6</v>
      </c>
    </row>
    <row r="120" spans="1:29" x14ac:dyDescent="0.2">
      <c r="A120" s="117">
        <f t="shared" si="10"/>
        <v>120</v>
      </c>
      <c r="B120" s="97" t="str">
        <f>IF(ISNUMBER(Таблица3353[[#This Row],[№8]]), "Поперечник", "Продол")</f>
        <v>Продол</v>
      </c>
      <c r="C120" s="188" t="str">
        <f>CONCATENATE(I120,J120,K120,L120,Таблица3353[[#This Row],[№12]],N120,,O120,P120,Q120,R120,S120,T120,U120)</f>
        <v>АБ - Д21</v>
      </c>
      <c r="D120" s="11" t="str">
        <f t="shared" si="13"/>
        <v>С18</v>
      </c>
      <c r="E120" s="11" t="str">
        <f t="shared" si="14"/>
        <v>600×40/50</v>
      </c>
      <c r="F120" s="129"/>
      <c r="G120" s="156" t="s">
        <v>141</v>
      </c>
      <c r="H12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0" s="132" t="str">
        <f t="shared" si="15"/>
        <v>АБ</v>
      </c>
      <c r="J120" s="132" t="str">
        <f>Таблица3353[[#This Row],[№7]]</f>
        <v xml:space="preserve"> </v>
      </c>
      <c r="K120" s="133" t="str">
        <f>IF(Таблица3353[[#This Row],[условие]]="Да", "- ", "(")</f>
        <v xml:space="preserve">- </v>
      </c>
      <c r="L120" s="101"/>
      <c r="M120" s="161" t="str">
        <f>IF(Таблица3353[[#This Row],[условие]]="Да", "", " - ")</f>
        <v/>
      </c>
      <c r="N120" s="162"/>
      <c r="O120" s="115" t="str">
        <f>IF(Таблица3353[[#This Row],[условие]]="Да", "", " )")</f>
        <v/>
      </c>
      <c r="P120" s="101" t="s">
        <v>43</v>
      </c>
      <c r="Q120" s="189">
        <v>21</v>
      </c>
      <c r="R120" s="116" t="str">
        <f>IF(Таблица3353[[#This Row],[Тип СШ]]="Т3", " росп", "")</f>
        <v/>
      </c>
      <c r="S120" s="116" t="str">
        <f>IF(AND(Таблица3353[[#This Row],[Тип]]="Поперечник", Таблица3353[[#This Row],[условие]]="Да", Таблица3353[[#This Row],[№17]]=" росп"), "1,2,3",
"")</f>
        <v/>
      </c>
      <c r="T120" s="116" t="str">
        <f>IF(AND(Таблица3353[[#This Row],[Тип]]="Продол", Таблица3353[[#This Row],[условие]]="Да", Таблица3353[[#This Row],[№17]]=" росп"), "1,2",
"")</f>
        <v/>
      </c>
      <c r="U120" s="116"/>
      <c r="V120" s="93" t="s">
        <v>87</v>
      </c>
      <c r="W12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600</v>
      </c>
      <c r="X12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20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40/50</v>
      </c>
      <c r="AB120" s="232">
        <f>VALUE(CONCATENATE(Таблица3353[[#This Row],[ДлинаС18]],Таблица3353[[#This Row],[ДлинаС4]],Таблица3353[[#This Row],[ДлинаТ8]],Таблица3353[[#This Row],[ДлинаТ3]]))</f>
        <v>600</v>
      </c>
      <c r="AC120" s="164" t="str">
        <f>IF(Таблица3353[[#This Row],[Тип СШ]]="Т3",
(IF(Таблица3353[[#This Row],[Толщина]]&gt;16,"Δ8","Δ6")),Таблица3353[[#This Row],[Толщина]])</f>
        <v>40/50</v>
      </c>
    </row>
    <row r="121" spans="1:29" x14ac:dyDescent="0.2">
      <c r="A121" s="117">
        <f t="shared" si="10"/>
        <v>121</v>
      </c>
      <c r="B121" s="97" t="str">
        <f>IF(ISNUMBER(Таблица3353[[#This Row],[№8]]), "Поперечник", "Продол")</f>
        <v>Продол</v>
      </c>
      <c r="C121" s="188" t="str">
        <f>CONCATENATE(I121,J121,K121,L121,Таблица3353[[#This Row],[№12]],N121,,O121,P121,Q121,R121,S121,T121,U121)</f>
        <v>АБ - Д21 росп1,2</v>
      </c>
      <c r="D121" s="11" t="str">
        <f t="shared" si="13"/>
        <v>Т3</v>
      </c>
      <c r="E121" s="11" t="str">
        <f t="shared" si="14"/>
        <v>428 Δ6</v>
      </c>
      <c r="F121" s="129"/>
      <c r="G121" s="156" t="s">
        <v>141</v>
      </c>
      <c r="H12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1" s="132" t="str">
        <f t="shared" si="15"/>
        <v>АБ</v>
      </c>
      <c r="J121" s="132" t="str">
        <f>Таблица3353[[#This Row],[№7]]</f>
        <v xml:space="preserve"> </v>
      </c>
      <c r="K121" s="133" t="str">
        <f>IF(Таблица3353[[#This Row],[условие]]="Да", "- ", "(")</f>
        <v xml:space="preserve">- </v>
      </c>
      <c r="L121" s="101"/>
      <c r="M121" s="161" t="str">
        <f>IF(Таблица3353[[#This Row],[условие]]="Да", "", " - ")</f>
        <v/>
      </c>
      <c r="N121" s="162"/>
      <c r="O121" s="115" t="str">
        <f>IF(Таблица3353[[#This Row],[условие]]="Да", "", " )")</f>
        <v/>
      </c>
      <c r="P121" s="101" t="s">
        <v>43</v>
      </c>
      <c r="Q121" s="189">
        <v>21</v>
      </c>
      <c r="R121" s="116" t="str">
        <f>IF(Таблица3353[[#This Row],[Тип СШ]]="Т3", " росп", "")</f>
        <v xml:space="preserve"> росп</v>
      </c>
      <c r="S121" s="116" t="str">
        <f>IF(AND(Таблица3353[[#This Row],[Тип]]="Поперечник", Таблица3353[[#This Row],[условие]]="Да", Таблица3353[[#This Row],[№17]]=" росп"), "1,2,3",
"")</f>
        <v/>
      </c>
      <c r="T121" s="116" t="str">
        <f>IF(AND(Таблица3353[[#This Row],[Тип]]="Продол", Таблица3353[[#This Row],[условие]]="Да", Таблица3353[[#This Row],[№17]]=" росп"), "1,2",
"")</f>
        <v>1,2</v>
      </c>
      <c r="U121" s="116"/>
      <c r="V121" s="101" t="s">
        <v>88</v>
      </c>
      <c r="W12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2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2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21" s="164" t="str">
        <f>IF(Таблица3353[[#This Row],[Тип СШ]]="Т3",
(IF(Таблица3353[[#This Row],[Толщина]]&gt;16,"Δ8","Δ6")),Таблица3353[[#This Row],[Толщина]])</f>
        <v>Δ6</v>
      </c>
    </row>
    <row r="122" spans="1:29" x14ac:dyDescent="0.2">
      <c r="A122" s="117">
        <f t="shared" si="10"/>
        <v>122</v>
      </c>
      <c r="B122" s="97" t="str">
        <f>IF(ISNUMBER(Таблица3353[[#This Row],[№8]]), "Поперечник", "Продол")</f>
        <v>Продол</v>
      </c>
      <c r="C122" s="11" t="str">
        <f>CONCATENATE(I122,J122,K122,L122,Таблица3353[[#This Row],[№12]],N122,,O122,P122,Q122,R122,S122,T122,U122)</f>
        <v>АБ (7 - 8 )</v>
      </c>
      <c r="D122" s="11" t="str">
        <f t="shared" si="13"/>
        <v>С4</v>
      </c>
      <c r="E122" s="11" t="str">
        <f t="shared" si="14"/>
        <v>10800×14</v>
      </c>
      <c r="F122" s="129"/>
      <c r="G122" s="156" t="s">
        <v>141</v>
      </c>
      <c r="H12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22" s="132" t="str">
        <f t="shared" si="15"/>
        <v>АБ</v>
      </c>
      <c r="J122" s="132" t="str">
        <f>Таблица3353[[#This Row],[№7]]</f>
        <v xml:space="preserve"> </v>
      </c>
      <c r="K122" s="133" t="str">
        <f>IF(Таблица3353[[#This Row],[условие]]="Да", "- ", "(")</f>
        <v>(</v>
      </c>
      <c r="L122" s="101">
        <v>7</v>
      </c>
      <c r="M122" s="114" t="str">
        <f>IF(Таблица3353[[#This Row],[условие]]="Да", "", " - ")</f>
        <v xml:space="preserve"> - </v>
      </c>
      <c r="N122" s="101">
        <f>Таблица3353[[#This Row],[№11]]+1</f>
        <v>8</v>
      </c>
      <c r="O122" s="115" t="str">
        <f>IF(Таблица3353[[#This Row],[условие]]="Да", "", " )")</f>
        <v xml:space="preserve"> )</v>
      </c>
      <c r="P122" s="101"/>
      <c r="Q122" s="101"/>
      <c r="R122" s="116" t="str">
        <f>IF(Таблица3353[[#This Row],[Тип СШ]]="Т3", " росп", "")</f>
        <v/>
      </c>
      <c r="S122" s="116" t="str">
        <f>IF(AND(Таблица3353[[#This Row],[Тип]]="Поперечник", Таблица3353[[#This Row],[условие]]="Да", Таблица3353[[#This Row],[№17]]=" росп"), "1,2,3",
"")</f>
        <v/>
      </c>
      <c r="T122" s="116" t="str">
        <f>IF(AND(Таблица3353[[#This Row],[Тип]]="Продол", Таблица3353[[#This Row],[условие]]="Да", Таблица3353[[#This Row],[№17]]=" росп"), "1,2",
"")</f>
        <v/>
      </c>
      <c r="U122" s="116"/>
      <c r="V122" s="93" t="s">
        <v>109</v>
      </c>
      <c r="W12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12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2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22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122" s="152">
        <f>IF(Таблица3353[[#This Row],[Тип СШ]]="Т3",
(IF(Таблица3353[[#This Row],[Толщина]]&gt;16,"Δ8","Δ6")),Таблица3353[[#This Row],[Толщина]])</f>
        <v>14</v>
      </c>
    </row>
    <row r="123" spans="1:29" x14ac:dyDescent="0.2">
      <c r="A123" s="117">
        <f t="shared" si="10"/>
        <v>123</v>
      </c>
      <c r="B123" s="97" t="str">
        <f>IF(ISNUMBER(Таблица3353[[#This Row],[№8]]), "Поперечник", "Продол")</f>
        <v>Продол</v>
      </c>
      <c r="C123" s="11" t="str">
        <f>CONCATENATE(I123,J123,K123,L123,Таблица3353[[#This Row],[№12]],N123,,O123,P123,Q123,R123,S123,T123,U123)</f>
        <v>АБ - С22 росп1,2</v>
      </c>
      <c r="D123" s="11" t="str">
        <f t="shared" si="13"/>
        <v>Т3</v>
      </c>
      <c r="E123" s="11" t="str">
        <f t="shared" si="14"/>
        <v>140 Δ6</v>
      </c>
      <c r="F123" s="129"/>
      <c r="G123" s="156" t="s">
        <v>141</v>
      </c>
      <c r="H12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3" s="132" t="str">
        <f t="shared" si="15"/>
        <v>АБ</v>
      </c>
      <c r="J123" s="132" t="str">
        <f>Таблица3353[[#This Row],[№7]]</f>
        <v xml:space="preserve"> </v>
      </c>
      <c r="K123" s="133" t="str">
        <f>IF(Таблица3353[[#This Row],[условие]]="Да", "- ", "(")</f>
        <v xml:space="preserve">- </v>
      </c>
      <c r="L123" s="101"/>
      <c r="M123" s="114" t="str">
        <f>IF(Таблица3353[[#This Row],[условие]]="Да", "", " - ")</f>
        <v/>
      </c>
      <c r="N123" s="101"/>
      <c r="O123" s="115" t="str">
        <f>IF(Таблица3353[[#This Row],[условие]]="Да", "", " )")</f>
        <v/>
      </c>
      <c r="P123" s="101" t="s">
        <v>99</v>
      </c>
      <c r="Q123" s="101">
        <v>22</v>
      </c>
      <c r="R123" s="116" t="str">
        <f>IF(Таблица3353[[#This Row],[Тип СШ]]="Т3", " росп", "")</f>
        <v xml:space="preserve"> росп</v>
      </c>
      <c r="S123" s="116" t="str">
        <f>IF(AND(Таблица3353[[#This Row],[Тип]]="Поперечник", Таблица3353[[#This Row],[условие]]="Да", Таблица3353[[#This Row],[№17]]=" росп"), "1,2,3",
"")</f>
        <v/>
      </c>
      <c r="T123" s="116" t="str">
        <f>IF(AND(Таблица3353[[#This Row],[Тип]]="Продол", Таблица3353[[#This Row],[условие]]="Да", Таблица3353[[#This Row],[№17]]=" росп"), "1,2",
"")</f>
        <v>1,2</v>
      </c>
      <c r="U123" s="116"/>
      <c r="V123" s="101" t="s">
        <v>88</v>
      </c>
      <c r="W12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2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2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23" s="152" t="str">
        <f>IF(Таблица3353[[#This Row],[Тип СШ]]="Т3",
(IF(Таблица3353[[#This Row],[Толщина]]&gt;16,"Δ8","Δ6")),Таблица3353[[#This Row],[Толщина]])</f>
        <v>Δ6</v>
      </c>
    </row>
    <row r="124" spans="1:29" x14ac:dyDescent="0.2">
      <c r="A124" s="117">
        <f t="shared" si="10"/>
        <v>124</v>
      </c>
      <c r="B124" s="97" t="str">
        <f>IF(ISNUMBER(Таблица3353[[#This Row],[№8]]), "Поперечник", "Продол")</f>
        <v>Продол</v>
      </c>
      <c r="C124" s="11" t="str">
        <f>CONCATENATE(I124,J124,K124,L124,Таблица3353[[#This Row],[№12]],N124,,O124,P124,Q124,R124,S124,T124,U124)</f>
        <v>АБ - С23 росп1,2</v>
      </c>
      <c r="D124" s="11" t="str">
        <f t="shared" si="13"/>
        <v>Т3</v>
      </c>
      <c r="E124" s="11" t="str">
        <f t="shared" si="14"/>
        <v>140 Δ6</v>
      </c>
      <c r="F124" s="129"/>
      <c r="G124" s="156" t="s">
        <v>141</v>
      </c>
      <c r="H12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4" s="132" t="str">
        <f t="shared" si="15"/>
        <v>АБ</v>
      </c>
      <c r="J124" s="132" t="str">
        <f>Таблица3353[[#This Row],[№7]]</f>
        <v xml:space="preserve"> </v>
      </c>
      <c r="K124" s="133" t="str">
        <f>IF(Таблица3353[[#This Row],[условие]]="Да", "- ", "(")</f>
        <v xml:space="preserve">- </v>
      </c>
      <c r="L124" s="101"/>
      <c r="M124" s="114" t="str">
        <f>IF(Таблица3353[[#This Row],[условие]]="Да", "", " - ")</f>
        <v/>
      </c>
      <c r="N124" s="101"/>
      <c r="O124" s="115" t="str">
        <f>IF(Таблица3353[[#This Row],[условие]]="Да", "", " )")</f>
        <v/>
      </c>
      <c r="P124" s="101" t="s">
        <v>99</v>
      </c>
      <c r="Q124" s="101">
        <f>Q123+1</f>
        <v>23</v>
      </c>
      <c r="R124" s="116" t="str">
        <f>IF(Таблица3353[[#This Row],[Тип СШ]]="Т3", " росп", "")</f>
        <v xml:space="preserve"> росп</v>
      </c>
      <c r="S124" s="116" t="str">
        <f>IF(AND(Таблица3353[[#This Row],[Тип]]="Поперечник", Таблица3353[[#This Row],[условие]]="Да", Таблица3353[[#This Row],[№17]]=" росп"), "1,2,3",
"")</f>
        <v/>
      </c>
      <c r="T124" s="116" t="str">
        <f>IF(AND(Таблица3353[[#This Row],[Тип]]="Продол", Таблица3353[[#This Row],[условие]]="Да", Таблица3353[[#This Row],[№17]]=" росп"), "1,2",
"")</f>
        <v>1,2</v>
      </c>
      <c r="U124" s="116"/>
      <c r="V124" s="101" t="s">
        <v>88</v>
      </c>
      <c r="W12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2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2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24" s="152" t="str">
        <f>IF(Таблица3353[[#This Row],[Тип СШ]]="Т3",
(IF(Таблица3353[[#This Row],[Толщина]]&gt;16,"Δ8","Δ6")),Таблица3353[[#This Row],[Толщина]])</f>
        <v>Δ6</v>
      </c>
    </row>
    <row r="125" spans="1:29" x14ac:dyDescent="0.2">
      <c r="A125" s="117">
        <f t="shared" si="10"/>
        <v>125</v>
      </c>
      <c r="B125" s="97" t="str">
        <f>IF(ISNUMBER(Таблица3353[[#This Row],[№8]]), "Поперечник", "Продол")</f>
        <v>Продол</v>
      </c>
      <c r="C125" s="188" t="str">
        <f>CONCATENATE(I125,J125,K125,L125,Таблица3353[[#This Row],[№12]],N125,,O125,P125,Q125,R125,S125,T125,U125)</f>
        <v>АБ - С24 росп1,2</v>
      </c>
      <c r="D125" s="11" t="str">
        <f t="shared" ref="D125:D127" si="21">V125</f>
        <v>Т3</v>
      </c>
      <c r="E125" s="11" t="str">
        <f t="shared" ref="E125:E127" si="22">IF(V125="Т3",(CONCATENATE(AB125," ",AC125)),(CONCATENATE(AB125,"×",AC125)))</f>
        <v>140 Δ6</v>
      </c>
      <c r="F125" s="129"/>
      <c r="G125" s="156" t="s">
        <v>141</v>
      </c>
      <c r="H12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5" s="132" t="str">
        <f t="shared" si="15"/>
        <v>АБ</v>
      </c>
      <c r="J125" s="132" t="str">
        <f>Таблица3353[[#This Row],[№7]]</f>
        <v xml:space="preserve"> </v>
      </c>
      <c r="K125" s="133" t="str">
        <f>IF(Таблица3353[[#This Row],[условие]]="Да", "- ", "(")</f>
        <v xml:space="preserve">- </v>
      </c>
      <c r="L125" s="101"/>
      <c r="M125" s="161" t="str">
        <f>IF(Таблица3353[[#This Row],[условие]]="Да", "", " - ")</f>
        <v/>
      </c>
      <c r="N125" s="162"/>
      <c r="O125" s="115" t="str">
        <f>IF(Таблица3353[[#This Row],[условие]]="Да", "", " )")</f>
        <v/>
      </c>
      <c r="P125" s="101" t="s">
        <v>99</v>
      </c>
      <c r="Q125" s="189">
        <v>24</v>
      </c>
      <c r="R125" s="116" t="str">
        <f>IF(Таблица3353[[#This Row],[Тип СШ]]="Т3", " росп", "")</f>
        <v xml:space="preserve"> росп</v>
      </c>
      <c r="S125" s="116" t="str">
        <f>IF(AND(Таблица3353[[#This Row],[Тип]]="Поперечник", Таблица3353[[#This Row],[условие]]="Да", Таблица3353[[#This Row],[№17]]=" росп"), "1,2,3",
"")</f>
        <v/>
      </c>
      <c r="T125" s="116" t="str">
        <f>IF(AND(Таблица3353[[#This Row],[Тип]]="Продол", Таблица3353[[#This Row],[условие]]="Да", Таблица3353[[#This Row],[№17]]=" росп"), "1,2",
"")</f>
        <v>1,2</v>
      </c>
      <c r="U125" s="116"/>
      <c r="V125" s="101" t="s">
        <v>88</v>
      </c>
      <c r="W12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2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2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25" s="152" t="str">
        <f>IF(Таблица3353[[#This Row],[Тип СШ]]="Т3",
(IF(Таблица3353[[#This Row],[Толщина]]&gt;16,"Δ8","Δ6")),Таблица3353[[#This Row],[Толщина]])</f>
        <v>Δ6</v>
      </c>
    </row>
    <row r="126" spans="1:29" x14ac:dyDescent="0.2">
      <c r="A126" s="117">
        <f t="shared" si="10"/>
        <v>126</v>
      </c>
      <c r="B126" s="97" t="str">
        <f>IF(ISNUMBER(Таблица3353[[#This Row],[№8]]), "Поперечник", "Продол")</f>
        <v>Продол</v>
      </c>
      <c r="C126" s="188" t="str">
        <f>CONCATENATE(I126,J126,K126,L126,Таблица3353[[#This Row],[№12]],N126,,O126,P126,Q126,R126,S126,T126,U126)</f>
        <v>АБ - Д24</v>
      </c>
      <c r="D126" s="11" t="str">
        <f t="shared" si="21"/>
        <v>С18</v>
      </c>
      <c r="E126" s="11" t="str">
        <f t="shared" si="22"/>
        <v>420×32</v>
      </c>
      <c r="F126" s="129"/>
      <c r="G126" s="156" t="s">
        <v>141</v>
      </c>
      <c r="H12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6" s="132" t="str">
        <f t="shared" si="15"/>
        <v>АБ</v>
      </c>
      <c r="J126" s="132" t="str">
        <f>Таблица3353[[#This Row],[№7]]</f>
        <v xml:space="preserve"> </v>
      </c>
      <c r="K126" s="133" t="str">
        <f>IF(Таблица3353[[#This Row],[условие]]="Да", "- ", "(")</f>
        <v xml:space="preserve">- </v>
      </c>
      <c r="L126" s="101"/>
      <c r="M126" s="161" t="str">
        <f>IF(Таблица3353[[#This Row],[условие]]="Да", "", " - ")</f>
        <v/>
      </c>
      <c r="N126" s="162"/>
      <c r="O126" s="115" t="str">
        <f>IF(Таблица3353[[#This Row],[условие]]="Да", "", " )")</f>
        <v/>
      </c>
      <c r="P126" s="101" t="s">
        <v>43</v>
      </c>
      <c r="Q126" s="189">
        <v>24</v>
      </c>
      <c r="R126" s="116" t="str">
        <f>IF(Таблица3353[[#This Row],[Тип СШ]]="Т3", " росп", "")</f>
        <v/>
      </c>
      <c r="S126" s="116" t="str">
        <f>IF(AND(Таблица3353[[#This Row],[Тип]]="Поперечник", Таблица3353[[#This Row],[условие]]="Да", Таблица3353[[#This Row],[№17]]=" росп"), "1,2,3",
"")</f>
        <v/>
      </c>
      <c r="T126" s="116" t="str">
        <f>IF(AND(Таблица3353[[#This Row],[Тип]]="Продол", Таблица3353[[#This Row],[условие]]="Да", Таблица3353[[#This Row],[№17]]=" росп"), "1,2",
"")</f>
        <v/>
      </c>
      <c r="U126" s="116"/>
      <c r="V126" s="93" t="s">
        <v>87</v>
      </c>
      <c r="W12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2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2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2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26" s="164">
        <f>IF(Таблица3353[[#This Row],[Тип СШ]]="Т3",
(IF(Таблица3353[[#This Row],[Толщина]]&gt;16,"Δ8","Δ6")),Таблица3353[[#This Row],[Толщина]])</f>
        <v>32</v>
      </c>
    </row>
    <row r="127" spans="1:29" x14ac:dyDescent="0.2">
      <c r="A127" s="117">
        <f t="shared" si="10"/>
        <v>127</v>
      </c>
      <c r="B127" s="97" t="str">
        <f>IF(ISNUMBER(Таблица3353[[#This Row],[№8]]), "Поперечник", "Продол")</f>
        <v>Продол</v>
      </c>
      <c r="C127" s="188" t="str">
        <f>CONCATENATE(I127,J127,K127,L127,Таблица3353[[#This Row],[№12]],N127,,O127,P127,Q127,R127,S127,T127,U127)</f>
        <v>АБ - Д24 росп1,2</v>
      </c>
      <c r="D127" s="11" t="str">
        <f t="shared" si="21"/>
        <v>Т3</v>
      </c>
      <c r="E127" s="11" t="str">
        <f t="shared" si="22"/>
        <v>428 Δ6</v>
      </c>
      <c r="F127" s="129"/>
      <c r="G127" s="156" t="s">
        <v>141</v>
      </c>
      <c r="H12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7" s="132" t="str">
        <f t="shared" si="15"/>
        <v>АБ</v>
      </c>
      <c r="J127" s="132" t="str">
        <f>Таблица3353[[#This Row],[№7]]</f>
        <v xml:space="preserve"> </v>
      </c>
      <c r="K127" s="133" t="str">
        <f>IF(Таблица3353[[#This Row],[условие]]="Да", "- ", "(")</f>
        <v xml:space="preserve">- </v>
      </c>
      <c r="L127" s="101"/>
      <c r="M127" s="161" t="str">
        <f>IF(Таблица3353[[#This Row],[условие]]="Да", "", " - ")</f>
        <v/>
      </c>
      <c r="N127" s="162"/>
      <c r="O127" s="115" t="str">
        <f>IF(Таблица3353[[#This Row],[условие]]="Да", "", " )")</f>
        <v/>
      </c>
      <c r="P127" s="101" t="s">
        <v>43</v>
      </c>
      <c r="Q127" s="189">
        <v>24</v>
      </c>
      <c r="R127" s="116" t="str">
        <f>IF(Таблица3353[[#This Row],[Тип СШ]]="Т3", " росп", "")</f>
        <v xml:space="preserve"> росп</v>
      </c>
      <c r="S127" s="116" t="str">
        <f>IF(AND(Таблица3353[[#This Row],[Тип]]="Поперечник", Таблица3353[[#This Row],[условие]]="Да", Таблица3353[[#This Row],[№17]]=" росп"), "1,2,3",
"")</f>
        <v/>
      </c>
      <c r="T127" s="116" t="str">
        <f>IF(AND(Таблица3353[[#This Row],[Тип]]="Продол", Таблица3353[[#This Row],[условие]]="Да", Таблица3353[[#This Row],[№17]]=" росп"), "1,2",
"")</f>
        <v>1,2</v>
      </c>
      <c r="U127" s="116"/>
      <c r="V127" s="101" t="s">
        <v>88</v>
      </c>
      <c r="W12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2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2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27" s="164" t="str">
        <f>IF(Таблица3353[[#This Row],[Тип СШ]]="Т3",
(IF(Таблица3353[[#This Row],[Толщина]]&gt;16,"Δ8","Δ6")),Таблица3353[[#This Row],[Толщина]])</f>
        <v>Δ6</v>
      </c>
    </row>
    <row r="128" spans="1:29" x14ac:dyDescent="0.2">
      <c r="A128" s="117">
        <f t="shared" si="10"/>
        <v>128</v>
      </c>
      <c r="B128" s="97" t="str">
        <f>IF(ISNUMBER(Таблица3353[[#This Row],[№8]]), "Поперечник", "Продол")</f>
        <v>Продол</v>
      </c>
      <c r="C128" s="11" t="str">
        <f>CONCATENATE(I128,J128,K128,L128,Таблица3353[[#This Row],[№12]],N128,,O128,P128,Q128,R128,S128,T128,U128)</f>
        <v>АБ - С25 росп1,2</v>
      </c>
      <c r="D128" s="11" t="str">
        <f t="shared" si="13"/>
        <v>Т3</v>
      </c>
      <c r="E128" s="11" t="str">
        <f t="shared" si="14"/>
        <v>140 Δ6</v>
      </c>
      <c r="F128" s="129"/>
      <c r="G128" s="156" t="s">
        <v>141</v>
      </c>
      <c r="H12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28" s="132" t="str">
        <f t="shared" si="15"/>
        <v>АБ</v>
      </c>
      <c r="J128" s="132" t="str">
        <f>Таблица3353[[#This Row],[№7]]</f>
        <v xml:space="preserve"> </v>
      </c>
      <c r="K128" s="133" t="str">
        <f>IF(Таблица3353[[#This Row],[условие]]="Да", "- ", "(")</f>
        <v xml:space="preserve">- </v>
      </c>
      <c r="L128" s="101"/>
      <c r="M128" s="114" t="str">
        <f>IF(Таблица3353[[#This Row],[условие]]="Да", "", " - ")</f>
        <v/>
      </c>
      <c r="N128" s="101"/>
      <c r="O128" s="115" t="str">
        <f>IF(Таблица3353[[#This Row],[условие]]="Да", "", " )")</f>
        <v/>
      </c>
      <c r="P128" s="101" t="s">
        <v>99</v>
      </c>
      <c r="Q128" s="101">
        <v>25</v>
      </c>
      <c r="R128" s="116" t="str">
        <f>IF(Таблица3353[[#This Row],[Тип СШ]]="Т3", " росп", "")</f>
        <v xml:space="preserve"> росп</v>
      </c>
      <c r="S128" s="116" t="str">
        <f>IF(AND(Таблица3353[[#This Row],[Тип]]="Поперечник", Таблица3353[[#This Row],[условие]]="Да", Таблица3353[[#This Row],[№17]]=" росп"), "1,2,3",
"")</f>
        <v/>
      </c>
      <c r="T128" s="116" t="str">
        <f>IF(AND(Таблица3353[[#This Row],[Тип]]="Продол", Таблица3353[[#This Row],[условие]]="Да", Таблица3353[[#This Row],[№17]]=" росп"), "1,2",
"")</f>
        <v>1,2</v>
      </c>
      <c r="U128" s="116"/>
      <c r="V128" s="101" t="s">
        <v>88</v>
      </c>
      <c r="W12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2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2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2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28" s="152" t="str">
        <f>IF(Таблица3353[[#This Row],[Тип СШ]]="Т3",
(IF(Таблица3353[[#This Row],[Толщина]]&gt;16,"Δ8","Δ6")),Таблица3353[[#This Row],[Толщина]])</f>
        <v>Δ6</v>
      </c>
    </row>
    <row r="129" spans="1:29" x14ac:dyDescent="0.2">
      <c r="A129" s="117">
        <f t="shared" si="10"/>
        <v>129</v>
      </c>
      <c r="B129" s="97" t="str">
        <f>IF(ISNUMBER(Таблица3353[[#This Row],[№8]]), "Поперечник", "Продол")</f>
        <v>Продол</v>
      </c>
      <c r="C129" s="11" t="str">
        <f>CONCATENATE(I129,J129,K129,L129,Таблица3353[[#This Row],[№12]],N129,,O129,P129,Q129,R129,S129,T129,U129)</f>
        <v>АБ (8 - 9 )</v>
      </c>
      <c r="D129" s="11" t="str">
        <f t="shared" si="13"/>
        <v>С4</v>
      </c>
      <c r="E129" s="11" t="str">
        <f t="shared" si="14"/>
        <v>9920×14</v>
      </c>
      <c r="F129" s="129"/>
      <c r="G129" s="156" t="s">
        <v>141</v>
      </c>
      <c r="H12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29" s="132" t="str">
        <f t="shared" si="15"/>
        <v>АБ</v>
      </c>
      <c r="J129" s="132" t="str">
        <f>Таблица3353[[#This Row],[№7]]</f>
        <v xml:space="preserve"> </v>
      </c>
      <c r="K129" s="133" t="str">
        <f>IF(Таблица3353[[#This Row],[условие]]="Да", "- ", "(")</f>
        <v>(</v>
      </c>
      <c r="L129" s="101">
        <v>8</v>
      </c>
      <c r="M129" s="114" t="str">
        <f>IF(Таблица3353[[#This Row],[условие]]="Да", "", " - ")</f>
        <v xml:space="preserve"> - </v>
      </c>
      <c r="N129" s="101">
        <f>Таблица3353[[#This Row],[№11]]+1</f>
        <v>9</v>
      </c>
      <c r="O129" s="115" t="str">
        <f>IF(Таблица3353[[#This Row],[условие]]="Да", "", " )")</f>
        <v xml:space="preserve"> )</v>
      </c>
      <c r="P129" s="101"/>
      <c r="Q129" s="101"/>
      <c r="R129" s="116" t="str">
        <f>IF(Таблица3353[[#This Row],[Тип СШ]]="Т3", " росп", "")</f>
        <v/>
      </c>
      <c r="S129" s="116" t="str">
        <f>IF(AND(Таблица3353[[#This Row],[Тип]]="Поперечник", Таблица3353[[#This Row],[условие]]="Да", Таблица3353[[#This Row],[№17]]=" росп"), "1,2,3",
"")</f>
        <v/>
      </c>
      <c r="T129" s="116" t="str">
        <f>IF(AND(Таблица3353[[#This Row],[Тип]]="Продол", Таблица3353[[#This Row],[условие]]="Да", Таблица3353[[#This Row],[№17]]=" росп"), "1,2",
"")</f>
        <v/>
      </c>
      <c r="U129" s="116"/>
      <c r="V129" s="93" t="s">
        <v>109</v>
      </c>
      <c r="W12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2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12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2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2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29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129" s="152">
        <f>IF(Таблица3353[[#This Row],[Тип СШ]]="Т3",
(IF(Таблица3353[[#This Row],[Толщина]]&gt;16,"Δ8","Δ6")),Таблица3353[[#This Row],[Толщина]])</f>
        <v>14</v>
      </c>
    </row>
    <row r="130" spans="1:29" x14ac:dyDescent="0.2">
      <c r="A130" s="117">
        <f t="shared" si="10"/>
        <v>130</v>
      </c>
      <c r="B130" s="97" t="str">
        <f>IF(ISNUMBER(Таблица3353[[#This Row],[№8]]), "Поперечник", "Продол")</f>
        <v>Продол</v>
      </c>
      <c r="C130" s="11" t="str">
        <f>CONCATENATE(I130,J130,K130,L130,Таблица3353[[#This Row],[№12]],N130,,O130,P130,Q130,R130,S130,T130,U130)</f>
        <v>АБ - С26 росп1,2</v>
      </c>
      <c r="D130" s="11" t="str">
        <f t="shared" si="13"/>
        <v>Т3</v>
      </c>
      <c r="E130" s="11" t="str">
        <f t="shared" si="14"/>
        <v>140 Δ6</v>
      </c>
      <c r="F130" s="129"/>
      <c r="G130" s="156" t="s">
        <v>141</v>
      </c>
      <c r="H13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0" s="132" t="str">
        <f t="shared" si="15"/>
        <v>АБ</v>
      </c>
      <c r="J130" s="132" t="str">
        <f>Таблица3353[[#This Row],[№7]]</f>
        <v xml:space="preserve"> </v>
      </c>
      <c r="K130" s="133" t="str">
        <f>IF(Таблица3353[[#This Row],[условие]]="Да", "- ", "(")</f>
        <v xml:space="preserve">- </v>
      </c>
      <c r="L130" s="101"/>
      <c r="M130" s="114" t="str">
        <f>IF(Таблица3353[[#This Row],[условие]]="Да", "", " - ")</f>
        <v/>
      </c>
      <c r="N130" s="101"/>
      <c r="O130" s="115" t="str">
        <f>IF(Таблица3353[[#This Row],[условие]]="Да", "", " )")</f>
        <v/>
      </c>
      <c r="P130" s="101" t="s">
        <v>99</v>
      </c>
      <c r="Q130" s="101">
        <v>26</v>
      </c>
      <c r="R130" s="116" t="str">
        <f>IF(Таблица3353[[#This Row],[Тип СШ]]="Т3", " росп", "")</f>
        <v xml:space="preserve"> росп</v>
      </c>
      <c r="S130" s="116" t="str">
        <f>IF(AND(Таблица3353[[#This Row],[Тип]]="Поперечник", Таблица3353[[#This Row],[условие]]="Да", Таблица3353[[#This Row],[№17]]=" росп"), "1,2,3",
"")</f>
        <v/>
      </c>
      <c r="T130" s="116" t="str">
        <f>IF(AND(Таблица3353[[#This Row],[Тип]]="Продол", Таблица3353[[#This Row],[условие]]="Да", Таблица3353[[#This Row],[№17]]=" росп"), "1,2",
"")</f>
        <v>1,2</v>
      </c>
      <c r="U130" s="116"/>
      <c r="V130" s="101" t="s">
        <v>88</v>
      </c>
      <c r="W13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30" s="152" t="str">
        <f>IF(Таблица3353[[#This Row],[Тип СШ]]="Т3",
(IF(Таблица3353[[#This Row],[Толщина]]&gt;16,"Δ8","Δ6")),Таблица3353[[#This Row],[Толщина]])</f>
        <v>Δ6</v>
      </c>
    </row>
    <row r="131" spans="1:29" x14ac:dyDescent="0.2">
      <c r="A131" s="117">
        <f t="shared" si="10"/>
        <v>131</v>
      </c>
      <c r="B131" s="97" t="str">
        <f>IF(ISNUMBER(Таблица3353[[#This Row],[№8]]), "Поперечник", "Продол")</f>
        <v>Продол</v>
      </c>
      <c r="C131" s="11" t="str">
        <f>CONCATENATE(I131,J131,K131,L131,Таблица3353[[#This Row],[№12]],N131,,O131,P131,Q131,R131,S131,T131,U131)</f>
        <v>АБ - С27 росп1,2</v>
      </c>
      <c r="D131" s="11" t="str">
        <f t="shared" si="13"/>
        <v>Т3</v>
      </c>
      <c r="E131" s="11" t="str">
        <f t="shared" si="14"/>
        <v>140 Δ6</v>
      </c>
      <c r="F131" s="129"/>
      <c r="G131" s="156" t="s">
        <v>141</v>
      </c>
      <c r="H13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1" s="132" t="str">
        <f t="shared" si="15"/>
        <v>АБ</v>
      </c>
      <c r="J131" s="132" t="str">
        <f>Таблица3353[[#This Row],[№7]]</f>
        <v xml:space="preserve"> </v>
      </c>
      <c r="K131" s="133" t="str">
        <f>IF(Таблица3353[[#This Row],[условие]]="Да", "- ", "(")</f>
        <v xml:space="preserve">- </v>
      </c>
      <c r="L131" s="101"/>
      <c r="M131" s="114" t="str">
        <f>IF(Таблица3353[[#This Row],[условие]]="Да", "", " - ")</f>
        <v/>
      </c>
      <c r="N131" s="101"/>
      <c r="O131" s="115" t="str">
        <f>IF(Таблица3353[[#This Row],[условие]]="Да", "", " )")</f>
        <v/>
      </c>
      <c r="P131" s="101" t="s">
        <v>99</v>
      </c>
      <c r="Q131" s="101">
        <f t="shared" si="20"/>
        <v>27</v>
      </c>
      <c r="R131" s="116" t="str">
        <f>IF(Таблица3353[[#This Row],[Тип СШ]]="Т3", " росп", "")</f>
        <v xml:space="preserve"> росп</v>
      </c>
      <c r="S131" s="116" t="str">
        <f>IF(AND(Таблица3353[[#This Row],[Тип]]="Поперечник", Таблица3353[[#This Row],[условие]]="Да", Таблица3353[[#This Row],[№17]]=" росп"), "1,2,3",
"")</f>
        <v/>
      </c>
      <c r="T131" s="116" t="str">
        <f>IF(AND(Таблица3353[[#This Row],[Тип]]="Продол", Таблица3353[[#This Row],[условие]]="Да", Таблица3353[[#This Row],[№17]]=" росп"), "1,2",
"")</f>
        <v>1,2</v>
      </c>
      <c r="U131" s="116"/>
      <c r="V131" s="101" t="s">
        <v>88</v>
      </c>
      <c r="W13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31" s="152" t="str">
        <f>IF(Таблица3353[[#This Row],[Тип СШ]]="Т3",
(IF(Таблица3353[[#This Row],[Толщина]]&gt;16,"Δ8","Δ6")),Таблица3353[[#This Row],[Толщина]])</f>
        <v>Δ6</v>
      </c>
    </row>
    <row r="132" spans="1:29" x14ac:dyDescent="0.2">
      <c r="A132" s="117">
        <f t="shared" ref="A132:A195" si="23">A131+1</f>
        <v>132</v>
      </c>
      <c r="B132" s="97" t="str">
        <f>IF(ISNUMBER(Таблица3353[[#This Row],[№8]]), "Поперечник", "Продол")</f>
        <v>Продол</v>
      </c>
      <c r="C132" s="188" t="str">
        <f>CONCATENATE(I132,J132,K132,L132,Таблица3353[[#This Row],[№12]],N132,,O132,P132,Q132,R132,S132,T132,U132)</f>
        <v>АБ - С28 росп1,2</v>
      </c>
      <c r="D132" s="11" t="str">
        <f t="shared" ref="D132:D134" si="24">V132</f>
        <v>Т3</v>
      </c>
      <c r="E132" s="11" t="str">
        <f t="shared" ref="E132:E134" si="25">IF(V132="Т3",(CONCATENATE(AB132," ",AC132)),(CONCATENATE(AB132,"×",AC132)))</f>
        <v>140 Δ6</v>
      </c>
      <c r="F132" s="129"/>
      <c r="G132" s="156" t="s">
        <v>141</v>
      </c>
      <c r="H13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2" s="132" t="str">
        <f t="shared" si="15"/>
        <v>АБ</v>
      </c>
      <c r="J132" s="132" t="str">
        <f>Таблица3353[[#This Row],[№7]]</f>
        <v xml:space="preserve"> </v>
      </c>
      <c r="K132" s="133" t="str">
        <f>IF(Таблица3353[[#This Row],[условие]]="Да", "- ", "(")</f>
        <v xml:space="preserve">- </v>
      </c>
      <c r="L132" s="101"/>
      <c r="M132" s="161" t="str">
        <f>IF(Таблица3353[[#This Row],[условие]]="Да", "", " - ")</f>
        <v/>
      </c>
      <c r="N132" s="162"/>
      <c r="O132" s="115" t="str">
        <f>IF(Таблица3353[[#This Row],[условие]]="Да", "", " )")</f>
        <v/>
      </c>
      <c r="P132" s="101" t="s">
        <v>99</v>
      </c>
      <c r="Q132" s="189">
        <v>28</v>
      </c>
      <c r="R132" s="116" t="str">
        <f>IF(Таблица3353[[#This Row],[Тип СШ]]="Т3", " росп", "")</f>
        <v xml:space="preserve"> росп</v>
      </c>
      <c r="S132" s="116" t="str">
        <f>IF(AND(Таблица3353[[#This Row],[Тип]]="Поперечник", Таблица3353[[#This Row],[условие]]="Да", Таблица3353[[#This Row],[№17]]=" росп"), "1,2,3",
"")</f>
        <v/>
      </c>
      <c r="T132" s="116" t="str">
        <f>IF(AND(Таблица3353[[#This Row],[Тип]]="Продол", Таблица3353[[#This Row],[условие]]="Да", Таблица3353[[#This Row],[№17]]=" росп"), "1,2",
"")</f>
        <v>1,2</v>
      </c>
      <c r="U132" s="116"/>
      <c r="V132" s="101" t="s">
        <v>88</v>
      </c>
      <c r="W13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32" s="152" t="str">
        <f>IF(Таблица3353[[#This Row],[Тип СШ]]="Т3",
(IF(Таблица3353[[#This Row],[Толщина]]&gt;16,"Δ8","Δ6")),Таблица3353[[#This Row],[Толщина]])</f>
        <v>Δ6</v>
      </c>
    </row>
    <row r="133" spans="1:29" x14ac:dyDescent="0.2">
      <c r="A133" s="117">
        <f t="shared" si="23"/>
        <v>133</v>
      </c>
      <c r="B133" s="97" t="str">
        <f>IF(ISNUMBER(Таблица3353[[#This Row],[№8]]), "Поперечник", "Продол")</f>
        <v>Продол</v>
      </c>
      <c r="C133" s="188" t="str">
        <f>CONCATENATE(I133,J133,K133,L133,Таблица3353[[#This Row],[№12]],N133,,O133,P133,Q133,R133,S133,T133,U133)</f>
        <v>АБ - Д28</v>
      </c>
      <c r="D133" s="11" t="str">
        <f t="shared" si="24"/>
        <v>С18</v>
      </c>
      <c r="E133" s="11" t="str">
        <f t="shared" si="25"/>
        <v>420×32</v>
      </c>
      <c r="F133" s="129"/>
      <c r="G133" s="156" t="s">
        <v>141</v>
      </c>
      <c r="H13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3" s="132" t="str">
        <f t="shared" si="15"/>
        <v>АБ</v>
      </c>
      <c r="J133" s="132" t="str">
        <f>Таблица3353[[#This Row],[№7]]</f>
        <v xml:space="preserve"> </v>
      </c>
      <c r="K133" s="133" t="str">
        <f>IF(Таблица3353[[#This Row],[условие]]="Да", "- ", "(")</f>
        <v xml:space="preserve">- </v>
      </c>
      <c r="L133" s="101"/>
      <c r="M133" s="161" t="str">
        <f>IF(Таблица3353[[#This Row],[условие]]="Да", "", " - ")</f>
        <v/>
      </c>
      <c r="N133" s="162"/>
      <c r="O133" s="115" t="str">
        <f>IF(Таблица3353[[#This Row],[условие]]="Да", "", " )")</f>
        <v/>
      </c>
      <c r="P133" s="101" t="s">
        <v>43</v>
      </c>
      <c r="Q133" s="189">
        <v>28</v>
      </c>
      <c r="R133" s="116" t="str">
        <f>IF(Таблица3353[[#This Row],[Тип СШ]]="Т3", " росп", "")</f>
        <v/>
      </c>
      <c r="S133" s="116" t="str">
        <f>IF(AND(Таблица3353[[#This Row],[Тип]]="Поперечник", Таблица3353[[#This Row],[условие]]="Да", Таблица3353[[#This Row],[№17]]=" росп"), "1,2,3",
"")</f>
        <v/>
      </c>
      <c r="T133" s="116" t="str">
        <f>IF(AND(Таблица3353[[#This Row],[Тип]]="Продол", Таблица3353[[#This Row],[условие]]="Да", Таблица3353[[#This Row],[№17]]=" росп"), "1,2",
"")</f>
        <v/>
      </c>
      <c r="U133" s="116"/>
      <c r="V133" s="93" t="s">
        <v>87</v>
      </c>
      <c r="W133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3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3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3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33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33" s="164">
        <f>IF(Таблица3353[[#This Row],[Тип СШ]]="Т3",
(IF(Таблица3353[[#This Row],[Толщина]]&gt;16,"Δ8","Δ6")),Таблица3353[[#This Row],[Толщина]])</f>
        <v>32</v>
      </c>
    </row>
    <row r="134" spans="1:29" x14ac:dyDescent="0.2">
      <c r="A134" s="117">
        <f t="shared" si="23"/>
        <v>134</v>
      </c>
      <c r="B134" s="97" t="str">
        <f>IF(ISNUMBER(Таблица3353[[#This Row],[№8]]), "Поперечник", "Продол")</f>
        <v>Продол</v>
      </c>
      <c r="C134" s="188" t="str">
        <f>CONCATENATE(I134,J134,K134,L134,Таблица3353[[#This Row],[№12]],N134,,O134,P134,Q134,R134,S134,T134,U134)</f>
        <v>АБ - Д28 росп1,2</v>
      </c>
      <c r="D134" s="11" t="str">
        <f t="shared" si="24"/>
        <v>Т3</v>
      </c>
      <c r="E134" s="11" t="str">
        <f t="shared" si="25"/>
        <v>428 Δ6</v>
      </c>
      <c r="F134" s="129"/>
      <c r="G134" s="156" t="s">
        <v>141</v>
      </c>
      <c r="H13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4" s="132" t="str">
        <f t="shared" si="15"/>
        <v>АБ</v>
      </c>
      <c r="J134" s="132" t="str">
        <f>Таблица3353[[#This Row],[№7]]</f>
        <v xml:space="preserve"> </v>
      </c>
      <c r="K134" s="133" t="str">
        <f>IF(Таблица3353[[#This Row],[условие]]="Да", "- ", "(")</f>
        <v xml:space="preserve">- </v>
      </c>
      <c r="L134" s="101"/>
      <c r="M134" s="161" t="str">
        <f>IF(Таблица3353[[#This Row],[условие]]="Да", "", " - ")</f>
        <v/>
      </c>
      <c r="N134" s="162"/>
      <c r="O134" s="115" t="str">
        <f>IF(Таблица3353[[#This Row],[условие]]="Да", "", " )")</f>
        <v/>
      </c>
      <c r="P134" s="101" t="s">
        <v>43</v>
      </c>
      <c r="Q134" s="189">
        <v>28</v>
      </c>
      <c r="R134" s="116" t="str">
        <f>IF(Таблица3353[[#This Row],[Тип СШ]]="Т3", " росп", "")</f>
        <v xml:space="preserve"> росп</v>
      </c>
      <c r="S134" s="116" t="str">
        <f>IF(AND(Таблица3353[[#This Row],[Тип]]="Поперечник", Таблица3353[[#This Row],[условие]]="Да", Таблица3353[[#This Row],[№17]]=" росп"), "1,2,3",
"")</f>
        <v/>
      </c>
      <c r="T134" s="116" t="str">
        <f>IF(AND(Таблица3353[[#This Row],[Тип]]="Продол", Таблица3353[[#This Row],[условие]]="Да", Таблица3353[[#This Row],[№17]]=" росп"), "1,2",
"")</f>
        <v>1,2</v>
      </c>
      <c r="U134" s="116"/>
      <c r="V134" s="101" t="s">
        <v>88</v>
      </c>
      <c r="W13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3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34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34" s="164" t="str">
        <f>IF(Таблица3353[[#This Row],[Тип СШ]]="Т3",
(IF(Таблица3353[[#This Row],[Толщина]]&gt;16,"Δ8","Δ6")),Таблица3353[[#This Row],[Толщина]])</f>
        <v>Δ6</v>
      </c>
    </row>
    <row r="135" spans="1:29" x14ac:dyDescent="0.2">
      <c r="A135" s="117">
        <f t="shared" si="23"/>
        <v>135</v>
      </c>
      <c r="B135" s="97" t="str">
        <f>IF(ISNUMBER(Таблица3353[[#This Row],[№8]]), "Поперечник", "Продол")</f>
        <v>Продол</v>
      </c>
      <c r="C135" s="11" t="str">
        <f>CONCATENATE(I135,J135,K135,L135,Таблица3353[[#This Row],[№12]],N135,,O135,P135,Q135,R135,S135,T135,U135)</f>
        <v>АБ (9 - 10 )</v>
      </c>
      <c r="D135" s="11" t="str">
        <f t="shared" si="13"/>
        <v>С4</v>
      </c>
      <c r="E135" s="11" t="str">
        <f t="shared" si="14"/>
        <v>10800×14</v>
      </c>
      <c r="F135" s="129"/>
      <c r="G135" s="156" t="s">
        <v>141</v>
      </c>
      <c r="H13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35" s="132" t="str">
        <f t="shared" si="15"/>
        <v>АБ</v>
      </c>
      <c r="J135" s="132" t="str">
        <f>Таблица3353[[#This Row],[№7]]</f>
        <v xml:space="preserve"> </v>
      </c>
      <c r="K135" s="133" t="str">
        <f>IF(Таблица3353[[#This Row],[условие]]="Да", "- ", "(")</f>
        <v>(</v>
      </c>
      <c r="L135" s="101">
        <v>9</v>
      </c>
      <c r="M135" s="114" t="str">
        <f>IF(Таблица3353[[#This Row],[условие]]="Да", "", " - ")</f>
        <v xml:space="preserve"> - </v>
      </c>
      <c r="N135" s="101">
        <f>Таблица3353[[#This Row],[№11]]+1</f>
        <v>10</v>
      </c>
      <c r="O135" s="115" t="str">
        <f>IF(Таблица3353[[#This Row],[условие]]="Да", "", " )")</f>
        <v xml:space="preserve"> )</v>
      </c>
      <c r="P135" s="101"/>
      <c r="Q135" s="101"/>
      <c r="R135" s="116" t="str">
        <f>IF(Таблица3353[[#This Row],[Тип СШ]]="Т3", " росп", "")</f>
        <v/>
      </c>
      <c r="S135" s="116" t="str">
        <f>IF(AND(Таблица3353[[#This Row],[Тип]]="Поперечник", Таблица3353[[#This Row],[условие]]="Да", Таблица3353[[#This Row],[№17]]=" росп"), "1,2,3",
"")</f>
        <v/>
      </c>
      <c r="T135" s="116" t="str">
        <f>IF(AND(Таблица3353[[#This Row],[Тип]]="Продол", Таблица3353[[#This Row],[условие]]="Да", Таблица3353[[#This Row],[№17]]=" росп"), "1,2",
"")</f>
        <v/>
      </c>
      <c r="U135" s="116"/>
      <c r="V135" s="93" t="s">
        <v>109</v>
      </c>
      <c r="W13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13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3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35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135" s="152">
        <f>IF(Таблица3353[[#This Row],[Тип СШ]]="Т3",
(IF(Таблица3353[[#This Row],[Толщина]]&gt;16,"Δ8","Δ6")),Таблица3353[[#This Row],[Толщина]])</f>
        <v>14</v>
      </c>
    </row>
    <row r="136" spans="1:29" x14ac:dyDescent="0.2">
      <c r="A136" s="117">
        <f t="shared" si="23"/>
        <v>136</v>
      </c>
      <c r="B136" s="97" t="str">
        <f>IF(ISNUMBER(Таблица3353[[#This Row],[№8]]), "Поперечник", "Продол")</f>
        <v>Продол</v>
      </c>
      <c r="C136" s="11" t="str">
        <f>CONCATENATE(I136,J136,K136,L136,Таблица3353[[#This Row],[№12]],N136,,O136,P136,Q136,R136,S136,T136,U136)</f>
        <v>АБ - С29 росп1,2</v>
      </c>
      <c r="D136" s="11" t="str">
        <f t="shared" si="13"/>
        <v>Т3</v>
      </c>
      <c r="E136" s="11" t="str">
        <f t="shared" si="14"/>
        <v>140 Δ6</v>
      </c>
      <c r="F136" s="129"/>
      <c r="G136" s="156" t="s">
        <v>141</v>
      </c>
      <c r="H13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6" s="132" t="str">
        <f t="shared" si="15"/>
        <v>АБ</v>
      </c>
      <c r="J136" s="132" t="str">
        <f>Таблица3353[[#This Row],[№7]]</f>
        <v xml:space="preserve"> </v>
      </c>
      <c r="K136" s="133" t="str">
        <f>IF(Таблица3353[[#This Row],[условие]]="Да", "- ", "(")</f>
        <v xml:space="preserve">- </v>
      </c>
      <c r="L136" s="101"/>
      <c r="M136" s="114" t="str">
        <f>IF(Таблица3353[[#This Row],[условие]]="Да", "", " - ")</f>
        <v/>
      </c>
      <c r="N136" s="101"/>
      <c r="O136" s="115" t="str">
        <f>IF(Таблица3353[[#This Row],[условие]]="Да", "", " )")</f>
        <v/>
      </c>
      <c r="P136" s="101" t="s">
        <v>99</v>
      </c>
      <c r="Q136" s="101">
        <v>29</v>
      </c>
      <c r="R136" s="116" t="str">
        <f>IF(Таблица3353[[#This Row],[Тип СШ]]="Т3", " росп", "")</f>
        <v xml:space="preserve"> росп</v>
      </c>
      <c r="S136" s="116" t="str">
        <f>IF(AND(Таблица3353[[#This Row],[Тип]]="Поперечник", Таблица3353[[#This Row],[условие]]="Да", Таблица3353[[#This Row],[№17]]=" росп"), "1,2,3",
"")</f>
        <v/>
      </c>
      <c r="T136" s="116" t="str">
        <f>IF(AND(Таблица3353[[#This Row],[Тип]]="Продол", Таблица3353[[#This Row],[условие]]="Да", Таблица3353[[#This Row],[№17]]=" росп"), "1,2",
"")</f>
        <v>1,2</v>
      </c>
      <c r="U136" s="116"/>
      <c r="V136" s="101" t="s">
        <v>88</v>
      </c>
      <c r="W13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36" s="152" t="str">
        <f>IF(Таблица3353[[#This Row],[Тип СШ]]="Т3",
(IF(Таблица3353[[#This Row],[Толщина]]&gt;16,"Δ8","Δ6")),Таблица3353[[#This Row],[Толщина]])</f>
        <v>Δ6</v>
      </c>
    </row>
    <row r="137" spans="1:29" x14ac:dyDescent="0.2">
      <c r="A137" s="117">
        <f t="shared" si="23"/>
        <v>137</v>
      </c>
      <c r="B137" s="97" t="str">
        <f>IF(ISNUMBER(Таблица3353[[#This Row],[№8]]), "Поперечник", "Продол")</f>
        <v>Продол</v>
      </c>
      <c r="C137" s="11" t="str">
        <f>CONCATENATE(I137,J137,K137,L137,Таблица3353[[#This Row],[№12]],N137,,O137,P137,Q137,R137,S137,T137,U137)</f>
        <v>АБ - С30 росп1,2</v>
      </c>
      <c r="D137" s="11" t="str">
        <f t="shared" si="13"/>
        <v>Т3</v>
      </c>
      <c r="E137" s="11" t="str">
        <f t="shared" si="14"/>
        <v>140 Δ6</v>
      </c>
      <c r="F137" s="129"/>
      <c r="G137" s="156" t="s">
        <v>141</v>
      </c>
      <c r="H13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7" s="132" t="str">
        <f t="shared" si="15"/>
        <v>АБ</v>
      </c>
      <c r="J137" s="132" t="str">
        <f>Таблица3353[[#This Row],[№7]]</f>
        <v xml:space="preserve"> </v>
      </c>
      <c r="K137" s="133" t="str">
        <f>IF(Таблица3353[[#This Row],[условие]]="Да", "- ", "(")</f>
        <v xml:space="preserve">- </v>
      </c>
      <c r="L137" s="101"/>
      <c r="M137" s="114" t="str">
        <f>IF(Таблица3353[[#This Row],[условие]]="Да", "", " - ")</f>
        <v/>
      </c>
      <c r="N137" s="101"/>
      <c r="O137" s="115" t="str">
        <f>IF(Таблица3353[[#This Row],[условие]]="Да", "", " )")</f>
        <v/>
      </c>
      <c r="P137" s="101" t="s">
        <v>99</v>
      </c>
      <c r="Q137" s="101">
        <f t="shared" si="20"/>
        <v>30</v>
      </c>
      <c r="R137" s="116" t="str">
        <f>IF(Таблица3353[[#This Row],[Тип СШ]]="Т3", " росп", "")</f>
        <v xml:space="preserve"> росп</v>
      </c>
      <c r="S137" s="116" t="str">
        <f>IF(AND(Таблица3353[[#This Row],[Тип]]="Поперечник", Таблица3353[[#This Row],[условие]]="Да", Таблица3353[[#This Row],[№17]]=" росп"), "1,2,3",
"")</f>
        <v/>
      </c>
      <c r="T137" s="116" t="str">
        <f>IF(AND(Таблица3353[[#This Row],[Тип]]="Продол", Таблица3353[[#This Row],[условие]]="Да", Таблица3353[[#This Row],[№17]]=" росп"), "1,2",
"")</f>
        <v>1,2</v>
      </c>
      <c r="U137" s="116"/>
      <c r="V137" s="101" t="s">
        <v>88</v>
      </c>
      <c r="W13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37" s="152" t="str">
        <f>IF(Таблица3353[[#This Row],[Тип СШ]]="Т3",
(IF(Таблица3353[[#This Row],[Толщина]]&gt;16,"Δ8","Δ6")),Таблица3353[[#This Row],[Толщина]])</f>
        <v>Δ6</v>
      </c>
    </row>
    <row r="138" spans="1:29" x14ac:dyDescent="0.2">
      <c r="A138" s="117">
        <f t="shared" si="23"/>
        <v>138</v>
      </c>
      <c r="B138" s="97" t="str">
        <f>IF(ISNUMBER(Таблица3353[[#This Row],[№8]]), "Поперечник", "Продол")</f>
        <v>Продол</v>
      </c>
      <c r="C138" s="11" t="str">
        <f>CONCATENATE(I138,J138,K138,L138,Таблица3353[[#This Row],[№12]],N138,,O138,P138,Q138,R138,S138,T138,U138)</f>
        <v>АБ - С31 росп1,2</v>
      </c>
      <c r="D138" s="11" t="str">
        <f t="shared" si="13"/>
        <v>Т3</v>
      </c>
      <c r="E138" s="11" t="str">
        <f t="shared" si="14"/>
        <v>140 Δ6</v>
      </c>
      <c r="F138" s="129"/>
      <c r="G138" s="156" t="s">
        <v>141</v>
      </c>
      <c r="H13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8" s="132" t="str">
        <f t="shared" si="15"/>
        <v>АБ</v>
      </c>
      <c r="J138" s="132" t="str">
        <f>Таблица3353[[#This Row],[№7]]</f>
        <v xml:space="preserve"> </v>
      </c>
      <c r="K138" s="133" t="str">
        <f>IF(Таблица3353[[#This Row],[условие]]="Да", "- ", "(")</f>
        <v xml:space="preserve">- </v>
      </c>
      <c r="L138" s="101"/>
      <c r="M138" s="114" t="str">
        <f>IF(Таблица3353[[#This Row],[условие]]="Да", "", " - ")</f>
        <v/>
      </c>
      <c r="N138" s="101"/>
      <c r="O138" s="115" t="str">
        <f>IF(Таблица3353[[#This Row],[условие]]="Да", "", " )")</f>
        <v/>
      </c>
      <c r="P138" s="101" t="s">
        <v>99</v>
      </c>
      <c r="Q138" s="101">
        <f t="shared" si="20"/>
        <v>31</v>
      </c>
      <c r="R138" s="116" t="str">
        <f>IF(Таблица3353[[#This Row],[Тип СШ]]="Т3", " росп", "")</f>
        <v xml:space="preserve"> росп</v>
      </c>
      <c r="S138" s="116" t="str">
        <f>IF(AND(Таблица3353[[#This Row],[Тип]]="Поперечник", Таблица3353[[#This Row],[условие]]="Да", Таблица3353[[#This Row],[№17]]=" росп"), "1,2,3",
"")</f>
        <v/>
      </c>
      <c r="T138" s="116" t="str">
        <f>IF(AND(Таблица3353[[#This Row],[Тип]]="Продол", Таблица3353[[#This Row],[условие]]="Да", Таблица3353[[#This Row],[№17]]=" росп"), "1,2",
"")</f>
        <v>1,2</v>
      </c>
      <c r="U138" s="116"/>
      <c r="V138" s="101" t="s">
        <v>88</v>
      </c>
      <c r="W13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38" s="152" t="str">
        <f>IF(Таблица3353[[#This Row],[Тип СШ]]="Т3",
(IF(Таблица3353[[#This Row],[Толщина]]&gt;16,"Δ8","Δ6")),Таблица3353[[#This Row],[Толщина]])</f>
        <v>Δ6</v>
      </c>
    </row>
    <row r="139" spans="1:29" x14ac:dyDescent="0.2">
      <c r="A139" s="117">
        <f t="shared" si="23"/>
        <v>139</v>
      </c>
      <c r="B139" s="97" t="str">
        <f>IF(ISNUMBER(Таблица3353[[#This Row],[№8]]), "Поперечник", "Продол")</f>
        <v>Продол</v>
      </c>
      <c r="C139" s="188" t="str">
        <f>CONCATENATE(I139,J139,K139,L139,Таблица3353[[#This Row],[№12]],N139,,O139,P139,Q139,R139,S139,T139,U139)</f>
        <v>АБ - С32 росп1,2</v>
      </c>
      <c r="D139" s="11" t="str">
        <f t="shared" ref="D139:D141" si="26">V139</f>
        <v>Т3</v>
      </c>
      <c r="E139" s="11" t="str">
        <f t="shared" ref="E139:E141" si="27">IF(V139="Т3",(CONCATENATE(AB139," ",AC139)),(CONCATENATE(AB139,"×",AC139)))</f>
        <v>140 Δ6</v>
      </c>
      <c r="F139" s="129"/>
      <c r="G139" s="156" t="s">
        <v>141</v>
      </c>
      <c r="H13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39" s="132" t="str">
        <f t="shared" si="15"/>
        <v>АБ</v>
      </c>
      <c r="J139" s="132" t="str">
        <f>Таблица3353[[#This Row],[№7]]</f>
        <v xml:space="preserve"> </v>
      </c>
      <c r="K139" s="133" t="str">
        <f>IF(Таблица3353[[#This Row],[условие]]="Да", "- ", "(")</f>
        <v xml:space="preserve">- </v>
      </c>
      <c r="L139" s="101"/>
      <c r="M139" s="161" t="str">
        <f>IF(Таблица3353[[#This Row],[условие]]="Да", "", " - ")</f>
        <v/>
      </c>
      <c r="N139" s="162"/>
      <c r="O139" s="115" t="str">
        <f>IF(Таблица3353[[#This Row],[условие]]="Да", "", " )")</f>
        <v/>
      </c>
      <c r="P139" s="101" t="s">
        <v>99</v>
      </c>
      <c r="Q139" s="189">
        <v>32</v>
      </c>
      <c r="R139" s="116" t="str">
        <f>IF(Таблица3353[[#This Row],[Тип СШ]]="Т3", " росп", "")</f>
        <v xml:space="preserve"> росп</v>
      </c>
      <c r="S139" s="116" t="str">
        <f>IF(AND(Таблица3353[[#This Row],[Тип]]="Поперечник", Таблица3353[[#This Row],[условие]]="Да", Таблица3353[[#This Row],[№17]]=" росп"), "1,2,3",
"")</f>
        <v/>
      </c>
      <c r="T139" s="116" t="str">
        <f>IF(AND(Таблица3353[[#This Row],[Тип]]="Продол", Таблица3353[[#This Row],[условие]]="Да", Таблица3353[[#This Row],[№17]]=" росп"), "1,2",
"")</f>
        <v>1,2</v>
      </c>
      <c r="U139" s="116"/>
      <c r="V139" s="101" t="s">
        <v>88</v>
      </c>
      <c r="W13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3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3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3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3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3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39" s="164" t="str">
        <f>IF(Таблица3353[[#This Row],[Тип СШ]]="Т3",
(IF(Таблица3353[[#This Row],[Толщина]]&gt;16,"Δ8","Δ6")),Таблица3353[[#This Row],[Толщина]])</f>
        <v>Δ6</v>
      </c>
    </row>
    <row r="140" spans="1:29" x14ac:dyDescent="0.2">
      <c r="A140" s="117">
        <f t="shared" si="23"/>
        <v>140</v>
      </c>
      <c r="B140" s="97" t="str">
        <f>IF(ISNUMBER(Таблица3353[[#This Row],[№8]]), "Поперечник", "Продол")</f>
        <v>Продол</v>
      </c>
      <c r="C140" s="188" t="str">
        <f>CONCATENATE(I140,J140,K140,L140,Таблица3353[[#This Row],[№12]],N140,,O140,P140,Q140,R140,S140,T140,U140)</f>
        <v>АБ - Д32</v>
      </c>
      <c r="D140" s="11" t="str">
        <f t="shared" si="26"/>
        <v>С18</v>
      </c>
      <c r="E140" s="11" t="str">
        <f t="shared" si="27"/>
        <v>420×32</v>
      </c>
      <c r="F140" s="129"/>
      <c r="G140" s="156" t="s">
        <v>141</v>
      </c>
      <c r="H14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0" s="132" t="str">
        <f t="shared" si="15"/>
        <v>АБ</v>
      </c>
      <c r="J140" s="132" t="str">
        <f>Таблица3353[[#This Row],[№7]]</f>
        <v xml:space="preserve"> </v>
      </c>
      <c r="K140" s="133" t="str">
        <f>IF(Таблица3353[[#This Row],[условие]]="Да", "- ", "(")</f>
        <v xml:space="preserve">- </v>
      </c>
      <c r="L140" s="101"/>
      <c r="M140" s="161" t="str">
        <f>IF(Таблица3353[[#This Row],[условие]]="Да", "", " - ")</f>
        <v/>
      </c>
      <c r="N140" s="162"/>
      <c r="O140" s="115" t="str">
        <f>IF(Таблица3353[[#This Row],[условие]]="Да", "", " )")</f>
        <v/>
      </c>
      <c r="P140" s="101" t="s">
        <v>43</v>
      </c>
      <c r="Q140" s="189">
        <v>32</v>
      </c>
      <c r="R140" s="116" t="str">
        <f>IF(Таблица3353[[#This Row],[Тип СШ]]="Т3", " росп", "")</f>
        <v/>
      </c>
      <c r="S140" s="116" t="str">
        <f>IF(AND(Таблица3353[[#This Row],[Тип]]="Поперечник", Таблица3353[[#This Row],[условие]]="Да", Таблица3353[[#This Row],[№17]]=" росп"), "1,2,3",
"")</f>
        <v/>
      </c>
      <c r="T140" s="116" t="str">
        <f>IF(AND(Таблица3353[[#This Row],[Тип]]="Продол", Таблица3353[[#This Row],[условие]]="Да", Таблица3353[[#This Row],[№17]]=" росп"), "1,2",
"")</f>
        <v/>
      </c>
      <c r="U140" s="116"/>
      <c r="V140" s="93" t="s">
        <v>87</v>
      </c>
      <c r="W14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4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4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4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40" s="164">
        <f>IF(Таблица3353[[#This Row],[Тип СШ]]="Т3",
(IF(Таблица3353[[#This Row],[Толщина]]&gt;16,"Δ8","Δ6")),Таблица3353[[#This Row],[Толщина]])</f>
        <v>32</v>
      </c>
    </row>
    <row r="141" spans="1:29" x14ac:dyDescent="0.2">
      <c r="A141" s="117">
        <f t="shared" si="23"/>
        <v>141</v>
      </c>
      <c r="B141" s="97" t="str">
        <f>IF(ISNUMBER(Таблица3353[[#This Row],[№8]]), "Поперечник", "Продол")</f>
        <v>Продол</v>
      </c>
      <c r="C141" s="188" t="str">
        <f>CONCATENATE(I141,J141,K141,L141,Таблица3353[[#This Row],[№12]],N141,,O141,P141,Q141,R141,S141,T141,U141)</f>
        <v>АБ - Д32 росп1,2</v>
      </c>
      <c r="D141" s="11" t="str">
        <f t="shared" si="26"/>
        <v>Т3</v>
      </c>
      <c r="E141" s="11" t="str">
        <f t="shared" si="27"/>
        <v>428 Δ6</v>
      </c>
      <c r="F141" s="129"/>
      <c r="G141" s="156" t="s">
        <v>141</v>
      </c>
      <c r="H14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1" s="132" t="str">
        <f t="shared" si="15"/>
        <v>АБ</v>
      </c>
      <c r="J141" s="132" t="str">
        <f>Таблица3353[[#This Row],[№7]]</f>
        <v xml:space="preserve"> </v>
      </c>
      <c r="K141" s="133" t="str">
        <f>IF(Таблица3353[[#This Row],[условие]]="Да", "- ", "(")</f>
        <v xml:space="preserve">- </v>
      </c>
      <c r="L141" s="101"/>
      <c r="M141" s="161" t="str">
        <f>IF(Таблица3353[[#This Row],[условие]]="Да", "", " - ")</f>
        <v/>
      </c>
      <c r="N141" s="162"/>
      <c r="O141" s="115" t="str">
        <f>IF(Таблица3353[[#This Row],[условие]]="Да", "", " )")</f>
        <v/>
      </c>
      <c r="P141" s="101" t="s">
        <v>43</v>
      </c>
      <c r="Q141" s="189">
        <v>32</v>
      </c>
      <c r="R141" s="116" t="str">
        <f>IF(Таблица3353[[#This Row],[Тип СШ]]="Т3", " росп", "")</f>
        <v xml:space="preserve"> росп</v>
      </c>
      <c r="S141" s="116" t="str">
        <f>IF(AND(Таблица3353[[#This Row],[Тип]]="Поперечник", Таблица3353[[#This Row],[условие]]="Да", Таблица3353[[#This Row],[№17]]=" росп"), "1,2,3",
"")</f>
        <v/>
      </c>
      <c r="T141" s="116" t="str">
        <f>IF(AND(Таблица3353[[#This Row],[Тип]]="Продол", Таблица3353[[#This Row],[условие]]="Да", Таблица3353[[#This Row],[№17]]=" росп"), "1,2",
"")</f>
        <v>1,2</v>
      </c>
      <c r="U141" s="116"/>
      <c r="V141" s="101" t="s">
        <v>88</v>
      </c>
      <c r="W14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4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4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41" s="164" t="str">
        <f>IF(Таблица3353[[#This Row],[Тип СШ]]="Т3",
(IF(Таблица3353[[#This Row],[Толщина]]&gt;16,"Δ8","Δ6")),Таблица3353[[#This Row],[Толщина]])</f>
        <v>Δ6</v>
      </c>
    </row>
    <row r="142" spans="1:29" x14ac:dyDescent="0.2">
      <c r="A142" s="117">
        <f t="shared" si="23"/>
        <v>142</v>
      </c>
      <c r="B142" s="97" t="str">
        <f>IF(ISNUMBER(Таблица3353[[#This Row],[№8]]), "Поперечник", "Продол")</f>
        <v>Продол</v>
      </c>
      <c r="C142" s="11" t="str">
        <f>CONCATENATE(I142,J142,K142,L142,Таблица3353[[#This Row],[№12]],N142,,O142,P142,Q142,R142,S142,T142,U142)</f>
        <v>АБ (10 - 11 )</v>
      </c>
      <c r="D142" s="11" t="str">
        <f t="shared" si="13"/>
        <v>С4</v>
      </c>
      <c r="E142" s="11" t="str">
        <f t="shared" si="14"/>
        <v>8870×14</v>
      </c>
      <c r="F142" s="129"/>
      <c r="G142" s="156" t="s">
        <v>141</v>
      </c>
      <c r="H14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42" s="132" t="str">
        <f t="shared" si="15"/>
        <v>АБ</v>
      </c>
      <c r="J142" s="132" t="str">
        <f>Таблица3353[[#This Row],[№7]]</f>
        <v xml:space="preserve"> </v>
      </c>
      <c r="K142" s="133" t="str">
        <f>IF(Таблица3353[[#This Row],[условие]]="Да", "- ", "(")</f>
        <v>(</v>
      </c>
      <c r="L142" s="101">
        <v>10</v>
      </c>
      <c r="M142" s="114" t="str">
        <f>IF(Таблица3353[[#This Row],[условие]]="Да", "", " - ")</f>
        <v xml:space="preserve"> - </v>
      </c>
      <c r="N142" s="101">
        <f>Таблица3353[[#This Row],[№11]]+1</f>
        <v>11</v>
      </c>
      <c r="O142" s="115" t="str">
        <f>IF(Таблица3353[[#This Row],[условие]]="Да", "", " )")</f>
        <v xml:space="preserve"> )</v>
      </c>
      <c r="P142" s="101"/>
      <c r="Q142" s="101"/>
      <c r="R142" s="116" t="str">
        <f>IF(Таблица3353[[#This Row],[Тип СШ]]="Т3", " росп", "")</f>
        <v/>
      </c>
      <c r="S142" s="116" t="str">
        <f>IF(AND(Таблица3353[[#This Row],[Тип]]="Поперечник", Таблица3353[[#This Row],[условие]]="Да", Таблица3353[[#This Row],[№17]]=" росп"), "1,2,3",
"")</f>
        <v/>
      </c>
      <c r="T142" s="116" t="str">
        <f>IF(AND(Таблица3353[[#This Row],[Тип]]="Продол", Таблица3353[[#This Row],[условие]]="Да", Таблица3353[[#This Row],[№17]]=" росп"), "1,2",
"")</f>
        <v/>
      </c>
      <c r="U142" s="116"/>
      <c r="V142" s="93" t="s">
        <v>109</v>
      </c>
      <c r="W14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8870</v>
      </c>
      <c r="Y14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4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42" s="228">
        <f>VALUE(CONCATENATE(Таблица3353[[#This Row],[ДлинаС18]],Таблица3353[[#This Row],[ДлинаС4]],Таблица3353[[#This Row],[ДлинаТ8]],Таблица3353[[#This Row],[ДлинаТ3]]))</f>
        <v>8870</v>
      </c>
      <c r="AC142" s="152">
        <f>IF(Таблица3353[[#This Row],[Тип СШ]]="Т3",
(IF(Таблица3353[[#This Row],[Толщина]]&gt;16,"Δ8","Δ6")),Таблица3353[[#This Row],[Толщина]])</f>
        <v>14</v>
      </c>
    </row>
    <row r="143" spans="1:29" x14ac:dyDescent="0.2">
      <c r="A143" s="117">
        <f t="shared" si="23"/>
        <v>143</v>
      </c>
      <c r="B143" s="97" t="str">
        <f>IF(ISNUMBER(Таблица3353[[#This Row],[№8]]), "Поперечник", "Продол")</f>
        <v>Продол</v>
      </c>
      <c r="C143" s="11" t="str">
        <f>CONCATENATE(I143,J143,K143,L143,Таблица3353[[#This Row],[№12]],N143,,O143,P143,Q143,R143,S143,T143,U143)</f>
        <v>АБ - С33 росп1,2</v>
      </c>
      <c r="D143" s="11" t="str">
        <f t="shared" ref="D143:D206" si="28">V143</f>
        <v>Т3</v>
      </c>
      <c r="E143" s="11" t="str">
        <f t="shared" ref="E143:E206" si="29">IF(V143="Т3",(CONCATENATE(AB143," ",AC143)),(CONCATENATE(AB143,"×",AC143)))</f>
        <v>140 Δ6</v>
      </c>
      <c r="F143" s="129"/>
      <c r="G143" s="156" t="s">
        <v>141</v>
      </c>
      <c r="H14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3" s="132" t="str">
        <f t="shared" si="15"/>
        <v>АБ</v>
      </c>
      <c r="J143" s="132" t="str">
        <f>Таблица3353[[#This Row],[№7]]</f>
        <v xml:space="preserve"> </v>
      </c>
      <c r="K143" s="133" t="str">
        <f>IF(Таблица3353[[#This Row],[условие]]="Да", "- ", "(")</f>
        <v xml:space="preserve">- </v>
      </c>
      <c r="L143" s="101"/>
      <c r="M143" s="114" t="str">
        <f>IF(Таблица3353[[#This Row],[условие]]="Да", "", " - ")</f>
        <v/>
      </c>
      <c r="N143" s="101"/>
      <c r="O143" s="115" t="str">
        <f>IF(Таблица3353[[#This Row],[условие]]="Да", "", " )")</f>
        <v/>
      </c>
      <c r="P143" s="101" t="s">
        <v>99</v>
      </c>
      <c r="Q143" s="101">
        <v>33</v>
      </c>
      <c r="R143" s="116" t="str">
        <f>IF(Таблица3353[[#This Row],[Тип СШ]]="Т3", " росп", "")</f>
        <v xml:space="preserve"> росп</v>
      </c>
      <c r="S143" s="116" t="str">
        <f>IF(AND(Таблица3353[[#This Row],[Тип]]="Поперечник", Таблица3353[[#This Row],[условие]]="Да", Таблица3353[[#This Row],[№17]]=" росп"), "1,2,3",
"")</f>
        <v/>
      </c>
      <c r="T143" s="116" t="str">
        <f>IF(AND(Таблица3353[[#This Row],[Тип]]="Продол", Таблица3353[[#This Row],[условие]]="Да", Таблица3353[[#This Row],[№17]]=" росп"), "1,2",
"")</f>
        <v>1,2</v>
      </c>
      <c r="U143" s="116"/>
      <c r="V143" s="101" t="s">
        <v>88</v>
      </c>
      <c r="W14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4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4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43" s="152" t="str">
        <f>IF(Таблица3353[[#This Row],[Тип СШ]]="Т3",
(IF(Таблица3353[[#This Row],[Толщина]]&gt;16,"Δ8","Δ6")),Таблица3353[[#This Row],[Толщина]])</f>
        <v>Δ6</v>
      </c>
    </row>
    <row r="144" spans="1:29" x14ac:dyDescent="0.2">
      <c r="A144" s="117">
        <f t="shared" si="23"/>
        <v>144</v>
      </c>
      <c r="B144" s="97" t="str">
        <f>IF(ISNUMBER(Таблица3353[[#This Row],[№8]]), "Поперечник", "Продол")</f>
        <v>Продол</v>
      </c>
      <c r="C144" s="11" t="str">
        <f>CONCATENATE(I144,J144,K144,L144,Таблица3353[[#This Row],[№12]],N144,,O144,P144,Q144,R144,S144,T144,U144)</f>
        <v>АБ - С34 росп1,2</v>
      </c>
      <c r="D144" s="11" t="str">
        <f t="shared" si="28"/>
        <v>Т3</v>
      </c>
      <c r="E144" s="11" t="str">
        <f t="shared" si="29"/>
        <v>140 Δ6</v>
      </c>
      <c r="F144" s="129"/>
      <c r="G144" s="156" t="s">
        <v>141</v>
      </c>
      <c r="H14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4" s="132" t="str">
        <f t="shared" si="15"/>
        <v>АБ</v>
      </c>
      <c r="J144" s="132" t="str">
        <f>Таблица3353[[#This Row],[№7]]</f>
        <v xml:space="preserve"> </v>
      </c>
      <c r="K144" s="133" t="str">
        <f>IF(Таблица3353[[#This Row],[условие]]="Да", "- ", "(")</f>
        <v xml:space="preserve">- </v>
      </c>
      <c r="L144" s="101"/>
      <c r="M144" s="114" t="str">
        <f>IF(Таблица3353[[#This Row],[условие]]="Да", "", " - ")</f>
        <v/>
      </c>
      <c r="N144" s="101"/>
      <c r="O144" s="115" t="str">
        <f>IF(Таблица3353[[#This Row],[условие]]="Да", "", " )")</f>
        <v/>
      </c>
      <c r="P144" s="101" t="s">
        <v>99</v>
      </c>
      <c r="Q144" s="101">
        <f t="shared" si="20"/>
        <v>34</v>
      </c>
      <c r="R144" s="116" t="str">
        <f>IF(Таблица3353[[#This Row],[Тип СШ]]="Т3", " росп", "")</f>
        <v xml:space="preserve"> росп</v>
      </c>
      <c r="S144" s="116" t="str">
        <f>IF(AND(Таблица3353[[#This Row],[Тип]]="Поперечник", Таблица3353[[#This Row],[условие]]="Да", Таблица3353[[#This Row],[№17]]=" росп"), "1,2,3",
"")</f>
        <v/>
      </c>
      <c r="T144" s="116" t="str">
        <f>IF(AND(Таблица3353[[#This Row],[Тип]]="Продол", Таблица3353[[#This Row],[условие]]="Да", Таблица3353[[#This Row],[№17]]=" росп"), "1,2",
"")</f>
        <v>1,2</v>
      </c>
      <c r="U144" s="116"/>
      <c r="V144" s="101" t="s">
        <v>88</v>
      </c>
      <c r="W14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4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4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44" s="152" t="str">
        <f>IF(Таблица3353[[#This Row],[Тип СШ]]="Т3",
(IF(Таблица3353[[#This Row],[Толщина]]&gt;16,"Δ8","Δ6")),Таблица3353[[#This Row],[Толщина]])</f>
        <v>Δ6</v>
      </c>
    </row>
    <row r="145" spans="1:29" x14ac:dyDescent="0.2">
      <c r="A145" s="117">
        <f t="shared" si="23"/>
        <v>145</v>
      </c>
      <c r="B145" s="97" t="str">
        <f>IF(ISNUMBER(Таблица3353[[#This Row],[№8]]), "Поперечник", "Продол")</f>
        <v>Продол</v>
      </c>
      <c r="C145" s="11" t="str">
        <f>CONCATENATE(I145,J145,K145,L145,Таблица3353[[#This Row],[№12]],N145,,O145,P145,Q145,R145,S145,T145,U145)</f>
        <v>АБ - С35 росп1,2</v>
      </c>
      <c r="D145" s="11" t="str">
        <f t="shared" si="28"/>
        <v>Т3</v>
      </c>
      <c r="E145" s="11" t="str">
        <f t="shared" si="29"/>
        <v>140 Δ6</v>
      </c>
      <c r="F145" s="129"/>
      <c r="G145" s="156" t="s">
        <v>141</v>
      </c>
      <c r="H14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5" s="132" t="str">
        <f t="shared" si="15"/>
        <v>АБ</v>
      </c>
      <c r="J145" s="132" t="str">
        <f>Таблица3353[[#This Row],[№7]]</f>
        <v xml:space="preserve"> </v>
      </c>
      <c r="K145" s="133" t="str">
        <f>IF(Таблица3353[[#This Row],[условие]]="Да", "- ", "(")</f>
        <v xml:space="preserve">- </v>
      </c>
      <c r="L145" s="101"/>
      <c r="M145" s="114" t="str">
        <f>IF(Таблица3353[[#This Row],[условие]]="Да", "", " - ")</f>
        <v/>
      </c>
      <c r="N145" s="101"/>
      <c r="O145" s="115" t="str">
        <f>IF(Таблица3353[[#This Row],[условие]]="Да", "", " )")</f>
        <v/>
      </c>
      <c r="P145" s="101" t="s">
        <v>99</v>
      </c>
      <c r="Q145" s="101">
        <f t="shared" si="20"/>
        <v>35</v>
      </c>
      <c r="R145" s="116" t="str">
        <f>IF(Таблица3353[[#This Row],[Тип СШ]]="Т3", " росп", "")</f>
        <v xml:space="preserve"> росп</v>
      </c>
      <c r="S145" s="116" t="str">
        <f>IF(AND(Таблица3353[[#This Row],[Тип]]="Поперечник", Таблица3353[[#This Row],[условие]]="Да", Таблица3353[[#This Row],[№17]]=" росп"), "1,2,3",
"")</f>
        <v/>
      </c>
      <c r="T145" s="116" t="str">
        <f>IF(AND(Таблица3353[[#This Row],[Тип]]="Продол", Таблица3353[[#This Row],[условие]]="Да", Таблица3353[[#This Row],[№17]]=" росп"), "1,2",
"")</f>
        <v>1,2</v>
      </c>
      <c r="U145" s="116"/>
      <c r="V145" s="101" t="s">
        <v>88</v>
      </c>
      <c r="W14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4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4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45" s="152" t="str">
        <f>IF(Таблица3353[[#This Row],[Тип СШ]]="Т3",
(IF(Таблица3353[[#This Row],[Толщина]]&gt;16,"Δ8","Δ6")),Таблица3353[[#This Row],[Толщина]])</f>
        <v>Δ6</v>
      </c>
    </row>
    <row r="146" spans="1:29" x14ac:dyDescent="0.2">
      <c r="A146" s="117">
        <f t="shared" si="23"/>
        <v>146</v>
      </c>
      <c r="B146" s="97" t="str">
        <f>IF(ISNUMBER(Таблица3353[[#This Row],[№8]]), "Поперечник", "Продол")</f>
        <v>Продол</v>
      </c>
      <c r="C146" s="11" t="str">
        <f>CONCATENATE(I146,J146,K146,L146,Таблица3353[[#This Row],[№12]],N146,,O146,P146,Q146,R146,S146,T146,U146)</f>
        <v>АБ (11 - 12 )</v>
      </c>
      <c r="D146" s="11" t="str">
        <f t="shared" si="28"/>
        <v>С4</v>
      </c>
      <c r="E146" s="11" t="str">
        <f t="shared" si="29"/>
        <v>9920×14</v>
      </c>
      <c r="F146" s="129"/>
      <c r="G146" s="156" t="s">
        <v>141</v>
      </c>
      <c r="H14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46" s="132" t="str">
        <f t="shared" si="15"/>
        <v>АБ</v>
      </c>
      <c r="J146" s="132" t="str">
        <f>Таблица3353[[#This Row],[№7]]</f>
        <v xml:space="preserve"> </v>
      </c>
      <c r="K146" s="133" t="str">
        <f>IF(Таблица3353[[#This Row],[условие]]="Да", "- ", "(")</f>
        <v>(</v>
      </c>
      <c r="L146" s="101">
        <v>11</v>
      </c>
      <c r="M146" s="114" t="str">
        <f>IF(Таблица3353[[#This Row],[условие]]="Да", "", " - ")</f>
        <v xml:space="preserve"> - </v>
      </c>
      <c r="N146" s="101">
        <f>Таблица3353[[#This Row],[№11]]+1</f>
        <v>12</v>
      </c>
      <c r="O146" s="115" t="str">
        <f>IF(Таблица3353[[#This Row],[условие]]="Да", "", " )")</f>
        <v xml:space="preserve"> )</v>
      </c>
      <c r="P146" s="101"/>
      <c r="Q146" s="101"/>
      <c r="R146" s="116" t="str">
        <f>IF(Таблица3353[[#This Row],[Тип СШ]]="Т3", " росп", "")</f>
        <v/>
      </c>
      <c r="S146" s="116" t="str">
        <f>IF(AND(Таблица3353[[#This Row],[Тип]]="Поперечник", Таблица3353[[#This Row],[условие]]="Да", Таблица3353[[#This Row],[№17]]=" росп"), "1,2,3",
"")</f>
        <v/>
      </c>
      <c r="T146" s="116" t="str">
        <f>IF(AND(Таблица3353[[#This Row],[Тип]]="Продол", Таблица3353[[#This Row],[условие]]="Да", Таблица3353[[#This Row],[№17]]=" росп"), "1,2",
"")</f>
        <v/>
      </c>
      <c r="U146" s="116"/>
      <c r="V146" s="93" t="s">
        <v>109</v>
      </c>
      <c r="W14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14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4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46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146" s="152">
        <f>IF(Таблица3353[[#This Row],[Тип СШ]]="Т3",
(IF(Таблица3353[[#This Row],[Толщина]]&gt;16,"Δ8","Δ6")),Таблица3353[[#This Row],[Толщина]])</f>
        <v>14</v>
      </c>
    </row>
    <row r="147" spans="1:29" x14ac:dyDescent="0.2">
      <c r="A147" s="117">
        <f t="shared" si="23"/>
        <v>147</v>
      </c>
      <c r="B147" s="97" t="str">
        <f>IF(ISNUMBER(Таблица3353[[#This Row],[№8]]), "Поперечник", "Продол")</f>
        <v>Продол</v>
      </c>
      <c r="C147" s="188" t="str">
        <f>CONCATENATE(I147,J147,K147,L147,Таблица3353[[#This Row],[№12]],N147,,O147,P147,Q147,R147,S147,T147,U147)</f>
        <v>АБ - С36 росп1,2</v>
      </c>
      <c r="D147" s="11" t="str">
        <f t="shared" si="28"/>
        <v>Т3</v>
      </c>
      <c r="E147" s="11" t="str">
        <f t="shared" ref="E147:E149" si="30">IF(V147="Т3",(CONCATENATE(AB147," ",AC147)),(CONCATENATE(AB147,"×",AC147)))</f>
        <v>140 Δ6</v>
      </c>
      <c r="F147" s="129"/>
      <c r="G147" s="156" t="s">
        <v>141</v>
      </c>
      <c r="H14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7" s="132" t="str">
        <f t="shared" si="15"/>
        <v>АБ</v>
      </c>
      <c r="J147" s="132" t="str">
        <f>Таблица3353[[#This Row],[№7]]</f>
        <v xml:space="preserve"> </v>
      </c>
      <c r="K147" s="133" t="str">
        <f>IF(Таблица3353[[#This Row],[условие]]="Да", "- ", "(")</f>
        <v xml:space="preserve">- </v>
      </c>
      <c r="L147" s="101"/>
      <c r="M147" s="161" t="str">
        <f>IF(Таблица3353[[#This Row],[условие]]="Да", "", " - ")</f>
        <v/>
      </c>
      <c r="N147" s="162"/>
      <c r="O147" s="115" t="str">
        <f>IF(Таблица3353[[#This Row],[условие]]="Да", "", " )")</f>
        <v/>
      </c>
      <c r="P147" s="101" t="s">
        <v>99</v>
      </c>
      <c r="Q147" s="189">
        <v>36</v>
      </c>
      <c r="R147" s="116" t="str">
        <f>IF(Таблица3353[[#This Row],[Тип СШ]]="Т3", " росп", "")</f>
        <v xml:space="preserve"> росп</v>
      </c>
      <c r="S147" s="116" t="str">
        <f>IF(AND(Таблица3353[[#This Row],[Тип]]="Поперечник", Таблица3353[[#This Row],[условие]]="Да", Таблица3353[[#This Row],[№17]]=" росп"), "1,2,3",
"")</f>
        <v/>
      </c>
      <c r="T147" s="116" t="str">
        <f>IF(AND(Таблица3353[[#This Row],[Тип]]="Продол", Таблица3353[[#This Row],[условие]]="Да", Таблица3353[[#This Row],[№17]]=" росп"), "1,2",
"")</f>
        <v>1,2</v>
      </c>
      <c r="U147" s="116"/>
      <c r="V147" s="101" t="s">
        <v>88</v>
      </c>
      <c r="W14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4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4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47" s="164" t="str">
        <f>IF(Таблица3353[[#This Row],[Тип СШ]]="Т3",
(IF(Таблица3353[[#This Row],[Толщина]]&gt;16,"Δ8","Δ6")),Таблица3353[[#This Row],[Толщина]])</f>
        <v>Δ6</v>
      </c>
    </row>
    <row r="148" spans="1:29" x14ac:dyDescent="0.2">
      <c r="A148" s="117">
        <f t="shared" si="23"/>
        <v>148</v>
      </c>
      <c r="B148" s="97" t="str">
        <f>IF(ISNUMBER(Таблица3353[[#This Row],[№8]]), "Поперечник", "Продол")</f>
        <v>Продол</v>
      </c>
      <c r="C148" s="188" t="str">
        <f>CONCATENATE(I148,J148,K148,L148,Таблица3353[[#This Row],[№12]],N148,,O148,P148,Q148,R148,S148,T148,U148)</f>
        <v>АБ - Д36</v>
      </c>
      <c r="D148" s="11" t="str">
        <f t="shared" si="28"/>
        <v>С18</v>
      </c>
      <c r="E148" s="11" t="str">
        <f t="shared" si="30"/>
        <v>420×32</v>
      </c>
      <c r="F148" s="129"/>
      <c r="G148" s="156" t="s">
        <v>141</v>
      </c>
      <c r="H14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8" s="132" t="str">
        <f t="shared" si="15"/>
        <v>АБ</v>
      </c>
      <c r="J148" s="132" t="str">
        <f>Таблица3353[[#This Row],[№7]]</f>
        <v xml:space="preserve"> </v>
      </c>
      <c r="K148" s="133" t="str">
        <f>IF(Таблица3353[[#This Row],[условие]]="Да", "- ", "(")</f>
        <v xml:space="preserve">- </v>
      </c>
      <c r="L148" s="101"/>
      <c r="M148" s="161" t="str">
        <f>IF(Таблица3353[[#This Row],[условие]]="Да", "", " - ")</f>
        <v/>
      </c>
      <c r="N148" s="162"/>
      <c r="O148" s="115" t="str">
        <f>IF(Таблица3353[[#This Row],[условие]]="Да", "", " )")</f>
        <v/>
      </c>
      <c r="P148" s="101" t="s">
        <v>43</v>
      </c>
      <c r="Q148" s="189">
        <v>36</v>
      </c>
      <c r="R148" s="116" t="str">
        <f>IF(Таблица3353[[#This Row],[Тип СШ]]="Т3", " росп", "")</f>
        <v/>
      </c>
      <c r="S148" s="116" t="str">
        <f>IF(AND(Таблица3353[[#This Row],[Тип]]="Поперечник", Таблица3353[[#This Row],[условие]]="Да", Таблица3353[[#This Row],[№17]]=" росп"), "1,2,3",
"")</f>
        <v/>
      </c>
      <c r="T148" s="116" t="str">
        <f>IF(AND(Таблица3353[[#This Row],[Тип]]="Продол", Таблица3353[[#This Row],[условие]]="Да", Таблица3353[[#This Row],[№17]]=" росп"), "1,2",
"")</f>
        <v/>
      </c>
      <c r="U148" s="116"/>
      <c r="V148" s="93" t="s">
        <v>87</v>
      </c>
      <c r="W14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4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4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4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48" s="164">
        <f>IF(Таблица3353[[#This Row],[Тип СШ]]="Т3",
(IF(Таблица3353[[#This Row],[Толщина]]&gt;16,"Δ8","Δ6")),Таблица3353[[#This Row],[Толщина]])</f>
        <v>32</v>
      </c>
    </row>
    <row r="149" spans="1:29" x14ac:dyDescent="0.2">
      <c r="A149" s="117">
        <f t="shared" si="23"/>
        <v>149</v>
      </c>
      <c r="B149" s="97" t="str">
        <f>IF(ISNUMBER(Таблица3353[[#This Row],[№8]]), "Поперечник", "Продол")</f>
        <v>Продол</v>
      </c>
      <c r="C149" s="188" t="str">
        <f>CONCATENATE(I149,J149,K149,L149,Таблица3353[[#This Row],[№12]],N149,,O149,P149,Q149,R149,S149,T149,U149)</f>
        <v>АБ - Д36 росп1,2</v>
      </c>
      <c r="D149" s="11" t="str">
        <f t="shared" si="28"/>
        <v>Т3</v>
      </c>
      <c r="E149" s="11" t="str">
        <f t="shared" si="30"/>
        <v>428 Δ6</v>
      </c>
      <c r="F149" s="129"/>
      <c r="G149" s="156" t="s">
        <v>141</v>
      </c>
      <c r="H14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49" s="132" t="str">
        <f t="shared" si="15"/>
        <v>АБ</v>
      </c>
      <c r="J149" s="132" t="str">
        <f>Таблица3353[[#This Row],[№7]]</f>
        <v xml:space="preserve"> </v>
      </c>
      <c r="K149" s="133" t="str">
        <f>IF(Таблица3353[[#This Row],[условие]]="Да", "- ", "(")</f>
        <v xml:space="preserve">- </v>
      </c>
      <c r="L149" s="101"/>
      <c r="M149" s="161" t="str">
        <f>IF(Таблица3353[[#This Row],[условие]]="Да", "", " - ")</f>
        <v/>
      </c>
      <c r="N149" s="162"/>
      <c r="O149" s="115" t="str">
        <f>IF(Таблица3353[[#This Row],[условие]]="Да", "", " )")</f>
        <v/>
      </c>
      <c r="P149" s="101" t="s">
        <v>43</v>
      </c>
      <c r="Q149" s="189">
        <v>36</v>
      </c>
      <c r="R149" s="116" t="str">
        <f>IF(Таблица3353[[#This Row],[Тип СШ]]="Т3", " росп", "")</f>
        <v xml:space="preserve"> росп</v>
      </c>
      <c r="S149" s="116" t="str">
        <f>IF(AND(Таблица3353[[#This Row],[Тип]]="Поперечник", Таблица3353[[#This Row],[условие]]="Да", Таблица3353[[#This Row],[№17]]=" росп"), "1,2,3",
"")</f>
        <v/>
      </c>
      <c r="T149" s="116" t="str">
        <f>IF(AND(Таблица3353[[#This Row],[Тип]]="Продол", Таблица3353[[#This Row],[условие]]="Да", Таблица3353[[#This Row],[№17]]=" росп"), "1,2",
"")</f>
        <v>1,2</v>
      </c>
      <c r="U149" s="116"/>
      <c r="V149" s="101" t="s">
        <v>88</v>
      </c>
      <c r="W14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4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4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4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4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4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49" s="164" t="str">
        <f>IF(Таблица3353[[#This Row],[Тип СШ]]="Т3",
(IF(Таблица3353[[#This Row],[Толщина]]&gt;16,"Δ8","Δ6")),Таблица3353[[#This Row],[Толщина]])</f>
        <v>Δ6</v>
      </c>
    </row>
    <row r="150" spans="1:29" x14ac:dyDescent="0.2">
      <c r="A150" s="117">
        <f t="shared" si="23"/>
        <v>150</v>
      </c>
      <c r="B150" s="97" t="str">
        <f>IF(ISNUMBER(Таблица3353[[#This Row],[№8]]), "Поперечник", "Продол")</f>
        <v>Продол</v>
      </c>
      <c r="C150" s="11" t="str">
        <f>CONCATENATE(I150,J150,K150,L150,Таблица3353[[#This Row],[№12]],N150,,O150,P150,Q150,R150,S150,T150,U150)</f>
        <v>АБ - С37 росп1,2</v>
      </c>
      <c r="D150" s="11" t="str">
        <f t="shared" si="28"/>
        <v>Т3</v>
      </c>
      <c r="E150" s="11" t="str">
        <f t="shared" si="29"/>
        <v>140 Δ6</v>
      </c>
      <c r="F150" s="129"/>
      <c r="G150" s="156" t="s">
        <v>141</v>
      </c>
      <c r="H15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0" s="132" t="str">
        <f t="shared" si="15"/>
        <v>АБ</v>
      </c>
      <c r="J150" s="132" t="str">
        <f>Таблица3353[[#This Row],[№7]]</f>
        <v xml:space="preserve"> </v>
      </c>
      <c r="K150" s="133" t="str">
        <f>IF(Таблица3353[[#This Row],[условие]]="Да", "- ", "(")</f>
        <v xml:space="preserve">- </v>
      </c>
      <c r="L150" s="101"/>
      <c r="M150" s="114" t="str">
        <f>IF(Таблица3353[[#This Row],[условие]]="Да", "", " - ")</f>
        <v/>
      </c>
      <c r="N150" s="101"/>
      <c r="O150" s="115" t="str">
        <f>IF(Таблица3353[[#This Row],[условие]]="Да", "", " )")</f>
        <v/>
      </c>
      <c r="P150" s="101" t="s">
        <v>99</v>
      </c>
      <c r="Q150" s="101">
        <v>37</v>
      </c>
      <c r="R150" s="116" t="str">
        <f>IF(Таблица3353[[#This Row],[Тип СШ]]="Т3", " росп", "")</f>
        <v xml:space="preserve"> росп</v>
      </c>
      <c r="S150" s="116" t="str">
        <f>IF(AND(Таблица3353[[#This Row],[Тип]]="Поперечник", Таблица3353[[#This Row],[условие]]="Да", Таблица3353[[#This Row],[№17]]=" росп"), "1,2,3",
"")</f>
        <v/>
      </c>
      <c r="T150" s="116" t="str">
        <f>IF(AND(Таблица3353[[#This Row],[Тип]]="Продол", Таблица3353[[#This Row],[условие]]="Да", Таблица3353[[#This Row],[№17]]=" росп"), "1,2",
"")</f>
        <v>1,2</v>
      </c>
      <c r="U150" s="116"/>
      <c r="V150" s="101" t="s">
        <v>88</v>
      </c>
      <c r="W15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50" s="152" t="str">
        <f>IF(Таблица3353[[#This Row],[Тип СШ]]="Т3",
(IF(Таблица3353[[#This Row],[Толщина]]&gt;16,"Δ8","Δ6")),Таблица3353[[#This Row],[Толщина]])</f>
        <v>Δ6</v>
      </c>
    </row>
    <row r="151" spans="1:29" x14ac:dyDescent="0.2">
      <c r="A151" s="117">
        <f t="shared" si="23"/>
        <v>151</v>
      </c>
      <c r="B151" s="97" t="str">
        <f>IF(ISNUMBER(Таблица3353[[#This Row],[№8]]), "Поперечник", "Продол")</f>
        <v>Продол</v>
      </c>
      <c r="C151" s="11" t="str">
        <f>CONCATENATE(I151,J151,K151,L151,Таблица3353[[#This Row],[№12]],N151,,O151,P151,Q151,R151,S151,T151,U151)</f>
        <v>АБ - С38 росп1,2</v>
      </c>
      <c r="D151" s="11" t="str">
        <f t="shared" si="28"/>
        <v>Т3</v>
      </c>
      <c r="E151" s="11" t="str">
        <f t="shared" si="29"/>
        <v>140 Δ6</v>
      </c>
      <c r="F151" s="129"/>
      <c r="G151" s="156" t="s">
        <v>141</v>
      </c>
      <c r="H15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1" s="132" t="str">
        <f t="shared" si="15"/>
        <v>АБ</v>
      </c>
      <c r="J151" s="132" t="str">
        <f>Таблица3353[[#This Row],[№7]]</f>
        <v xml:space="preserve"> </v>
      </c>
      <c r="K151" s="133" t="str">
        <f>IF(Таблица3353[[#This Row],[условие]]="Да", "- ", "(")</f>
        <v xml:space="preserve">- </v>
      </c>
      <c r="L151" s="101"/>
      <c r="M151" s="114" t="str">
        <f>IF(Таблица3353[[#This Row],[условие]]="Да", "", " - ")</f>
        <v/>
      </c>
      <c r="N151" s="101"/>
      <c r="O151" s="115" t="str">
        <f>IF(Таблица3353[[#This Row],[условие]]="Да", "", " )")</f>
        <v/>
      </c>
      <c r="P151" s="101" t="s">
        <v>99</v>
      </c>
      <c r="Q151" s="101">
        <f t="shared" si="20"/>
        <v>38</v>
      </c>
      <c r="R151" s="116" t="str">
        <f>IF(Таблица3353[[#This Row],[Тип СШ]]="Т3", " росп", "")</f>
        <v xml:space="preserve"> росп</v>
      </c>
      <c r="S151" s="116" t="str">
        <f>IF(AND(Таблица3353[[#This Row],[Тип]]="Поперечник", Таблица3353[[#This Row],[условие]]="Да", Таблица3353[[#This Row],[№17]]=" росп"), "1,2,3",
"")</f>
        <v/>
      </c>
      <c r="T151" s="116" t="str">
        <f>IF(AND(Таблица3353[[#This Row],[Тип]]="Продол", Таблица3353[[#This Row],[условие]]="Да", Таблица3353[[#This Row],[№17]]=" росп"), "1,2",
"")</f>
        <v>1,2</v>
      </c>
      <c r="U151" s="116"/>
      <c r="V151" s="101" t="s">
        <v>88</v>
      </c>
      <c r="W15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51" s="152" t="str">
        <f>IF(Таблица3353[[#This Row],[Тип СШ]]="Т3",
(IF(Таблица3353[[#This Row],[Толщина]]&gt;16,"Δ8","Δ6")),Таблица3353[[#This Row],[Толщина]])</f>
        <v>Δ6</v>
      </c>
    </row>
    <row r="152" spans="1:29" x14ac:dyDescent="0.2">
      <c r="A152" s="117">
        <f t="shared" si="23"/>
        <v>152</v>
      </c>
      <c r="B152" s="97" t="str">
        <f>IF(ISNUMBER(Таблица3353[[#This Row],[№8]]), "Поперечник", "Продол")</f>
        <v>Продол</v>
      </c>
      <c r="C152" s="11" t="str">
        <f>CONCATENATE(I152,J152,K152,L152,Таблица3353[[#This Row],[№12]],N152,,O152,P152,Q152,R152,S152,T152,U152)</f>
        <v>АБ (12 - 13 )</v>
      </c>
      <c r="D152" s="11" t="str">
        <f t="shared" si="28"/>
        <v>С4</v>
      </c>
      <c r="E152" s="11" t="str">
        <f t="shared" si="29"/>
        <v>10800×14</v>
      </c>
      <c r="F152" s="129"/>
      <c r="G152" s="156" t="s">
        <v>141</v>
      </c>
      <c r="H15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52" s="132" t="str">
        <f t="shared" si="15"/>
        <v>АБ</v>
      </c>
      <c r="J152" s="132" t="str">
        <f>Таблица3353[[#This Row],[№7]]</f>
        <v xml:space="preserve"> </v>
      </c>
      <c r="K152" s="133" t="str">
        <f>IF(Таблица3353[[#This Row],[условие]]="Да", "- ", "(")</f>
        <v>(</v>
      </c>
      <c r="L152" s="101">
        <v>12</v>
      </c>
      <c r="M152" s="114" t="str">
        <f>IF(Таблица3353[[#This Row],[условие]]="Да", "", " - ")</f>
        <v xml:space="preserve"> - </v>
      </c>
      <c r="N152" s="101">
        <f>Таблица3353[[#This Row],[№11]]+1</f>
        <v>13</v>
      </c>
      <c r="O152" s="115" t="str">
        <f>IF(Таблица3353[[#This Row],[условие]]="Да", "", " )")</f>
        <v xml:space="preserve"> )</v>
      </c>
      <c r="P152" s="101"/>
      <c r="Q152" s="101"/>
      <c r="R152" s="116" t="str">
        <f>IF(Таблица3353[[#This Row],[Тип СШ]]="Т3", " росп", "")</f>
        <v/>
      </c>
      <c r="S152" s="116" t="str">
        <f>IF(AND(Таблица3353[[#This Row],[Тип]]="Поперечник", Таблица3353[[#This Row],[условие]]="Да", Таблица3353[[#This Row],[№17]]=" росп"), "1,2,3",
"")</f>
        <v/>
      </c>
      <c r="T152" s="116" t="str">
        <f>IF(AND(Таблица3353[[#This Row],[Тип]]="Продол", Таблица3353[[#This Row],[условие]]="Да", Таблица3353[[#This Row],[№17]]=" росп"), "1,2",
"")</f>
        <v/>
      </c>
      <c r="U152" s="116"/>
      <c r="V152" s="93" t="s">
        <v>109</v>
      </c>
      <c r="W15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15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5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52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152" s="152">
        <f>IF(Таблица3353[[#This Row],[Тип СШ]]="Т3",
(IF(Таблица3353[[#This Row],[Толщина]]&gt;16,"Δ8","Δ6")),Таблица3353[[#This Row],[Толщина]])</f>
        <v>14</v>
      </c>
    </row>
    <row r="153" spans="1:29" x14ac:dyDescent="0.2">
      <c r="A153" s="117">
        <f t="shared" si="23"/>
        <v>153</v>
      </c>
      <c r="B153" s="97" t="str">
        <f>IF(ISNUMBER(Таблица3353[[#This Row],[№8]]), "Поперечник", "Продол")</f>
        <v>Продол</v>
      </c>
      <c r="C153" s="11" t="str">
        <f>CONCATENATE(I153,J153,K153,L153,Таблица3353[[#This Row],[№12]],N153,,O153,P153,Q153,R153,S153,T153,U153)</f>
        <v>АБ - С39 росп1,2</v>
      </c>
      <c r="D153" s="11" t="str">
        <f t="shared" si="28"/>
        <v>Т3</v>
      </c>
      <c r="E153" s="11" t="str">
        <f t="shared" si="29"/>
        <v>140 Δ6</v>
      </c>
      <c r="F153" s="129"/>
      <c r="G153" s="156" t="s">
        <v>141</v>
      </c>
      <c r="H15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3" s="132" t="str">
        <f t="shared" si="15"/>
        <v>АБ</v>
      </c>
      <c r="J153" s="132" t="str">
        <f>Таблица3353[[#This Row],[№7]]</f>
        <v xml:space="preserve"> </v>
      </c>
      <c r="K153" s="133" t="str">
        <f>IF(Таблица3353[[#This Row],[условие]]="Да", "- ", "(")</f>
        <v xml:space="preserve">- </v>
      </c>
      <c r="L153" s="101"/>
      <c r="M153" s="114" t="str">
        <f>IF(Таблица3353[[#This Row],[условие]]="Да", "", " - ")</f>
        <v/>
      </c>
      <c r="N153" s="101"/>
      <c r="O153" s="115" t="str">
        <f>IF(Таблица3353[[#This Row],[условие]]="Да", "", " )")</f>
        <v/>
      </c>
      <c r="P153" s="101" t="s">
        <v>99</v>
      </c>
      <c r="Q153" s="101">
        <v>39</v>
      </c>
      <c r="R153" s="116" t="str">
        <f>IF(Таблица3353[[#This Row],[Тип СШ]]="Т3", " росп", "")</f>
        <v xml:space="preserve"> росп</v>
      </c>
      <c r="S153" s="116" t="str">
        <f>IF(AND(Таблица3353[[#This Row],[Тип]]="Поперечник", Таблица3353[[#This Row],[условие]]="Да", Таблица3353[[#This Row],[№17]]=" росп"), "1,2,3",
"")</f>
        <v/>
      </c>
      <c r="T153" s="116" t="str">
        <f>IF(AND(Таблица3353[[#This Row],[Тип]]="Продол", Таблица3353[[#This Row],[условие]]="Да", Таблица3353[[#This Row],[№17]]=" росп"), "1,2",
"")</f>
        <v>1,2</v>
      </c>
      <c r="U153" s="116"/>
      <c r="V153" s="101" t="s">
        <v>88</v>
      </c>
      <c r="W15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53" s="152" t="str">
        <f>IF(Таблица3353[[#This Row],[Тип СШ]]="Т3",
(IF(Таблица3353[[#This Row],[Толщина]]&gt;16,"Δ8","Δ6")),Таблица3353[[#This Row],[Толщина]])</f>
        <v>Δ6</v>
      </c>
    </row>
    <row r="154" spans="1:29" x14ac:dyDescent="0.2">
      <c r="A154" s="117">
        <f t="shared" si="23"/>
        <v>154</v>
      </c>
      <c r="B154" s="97" t="str">
        <f>IF(ISNUMBER(Таблица3353[[#This Row],[№8]]), "Поперечник", "Продол")</f>
        <v>Продол</v>
      </c>
      <c r="C154" s="188" t="str">
        <f>CONCATENATE(I154,J154,K154,L154,Таблица3353[[#This Row],[№12]],N154,,O154,P154,Q154,R154,S154,T154,U154)</f>
        <v>АБ - С40 росп1,2</v>
      </c>
      <c r="D154" s="11" t="str">
        <f t="shared" si="28"/>
        <v>Т3</v>
      </c>
      <c r="E154" s="11" t="str">
        <f t="shared" ref="E154:E156" si="31">IF(V154="Т3",(CONCATENATE(AB154," ",AC154)),(CONCATENATE(AB154,"×",AC154)))</f>
        <v>140 Δ6</v>
      </c>
      <c r="F154" s="129"/>
      <c r="G154" s="156" t="s">
        <v>141</v>
      </c>
      <c r="H15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4" s="132" t="str">
        <f t="shared" si="15"/>
        <v>АБ</v>
      </c>
      <c r="J154" s="132" t="str">
        <f>Таблица3353[[#This Row],[№7]]</f>
        <v xml:space="preserve"> </v>
      </c>
      <c r="K154" s="133" t="str">
        <f>IF(Таблица3353[[#This Row],[условие]]="Да", "- ", "(")</f>
        <v xml:space="preserve">- </v>
      </c>
      <c r="L154" s="101"/>
      <c r="M154" s="161" t="str">
        <f>IF(Таблица3353[[#This Row],[условие]]="Да", "", " - ")</f>
        <v/>
      </c>
      <c r="N154" s="162"/>
      <c r="O154" s="115" t="str">
        <f>IF(Таблица3353[[#This Row],[условие]]="Да", "", " )")</f>
        <v/>
      </c>
      <c r="P154" s="101" t="s">
        <v>99</v>
      </c>
      <c r="Q154" s="189">
        <v>40</v>
      </c>
      <c r="R154" s="116" t="str">
        <f>IF(Таблица3353[[#This Row],[Тип СШ]]="Т3", " росп", "")</f>
        <v xml:space="preserve"> росп</v>
      </c>
      <c r="S154" s="116" t="str">
        <f>IF(AND(Таблица3353[[#This Row],[Тип]]="Поперечник", Таблица3353[[#This Row],[условие]]="Да", Таблица3353[[#This Row],[№17]]=" росп"), "1,2,3",
"")</f>
        <v/>
      </c>
      <c r="T154" s="116" t="str">
        <f>IF(AND(Таблица3353[[#This Row],[Тип]]="Продол", Таблица3353[[#This Row],[условие]]="Да", Таблица3353[[#This Row],[№17]]=" росп"), "1,2",
"")</f>
        <v>1,2</v>
      </c>
      <c r="U154" s="116"/>
      <c r="V154" s="101" t="s">
        <v>88</v>
      </c>
      <c r="W15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4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54" s="164" t="str">
        <f>IF(Таблица3353[[#This Row],[Тип СШ]]="Т3",
(IF(Таблица3353[[#This Row],[Толщина]]&gt;16,"Δ8","Δ6")),Таблица3353[[#This Row],[Толщина]])</f>
        <v>Δ6</v>
      </c>
    </row>
    <row r="155" spans="1:29" x14ac:dyDescent="0.2">
      <c r="A155" s="117">
        <f t="shared" si="23"/>
        <v>155</v>
      </c>
      <c r="B155" s="97" t="str">
        <f>IF(ISNUMBER(Таблица3353[[#This Row],[№8]]), "Поперечник", "Продол")</f>
        <v>Продол</v>
      </c>
      <c r="C155" s="188" t="str">
        <f>CONCATENATE(I155,J155,K155,L155,Таблица3353[[#This Row],[№12]],N155,,O155,P155,Q155,R155,S155,T155,U155)</f>
        <v>АБ - Д40</v>
      </c>
      <c r="D155" s="11" t="str">
        <f t="shared" si="28"/>
        <v>С18</v>
      </c>
      <c r="E155" s="11" t="str">
        <f t="shared" si="31"/>
        <v>420×32</v>
      </c>
      <c r="F155" s="129"/>
      <c r="G155" s="156" t="s">
        <v>141</v>
      </c>
      <c r="H15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5" s="132" t="str">
        <f t="shared" si="15"/>
        <v>АБ</v>
      </c>
      <c r="J155" s="132" t="str">
        <f>Таблица3353[[#This Row],[№7]]</f>
        <v xml:space="preserve"> </v>
      </c>
      <c r="K155" s="133" t="str">
        <f>IF(Таблица3353[[#This Row],[условие]]="Да", "- ", "(")</f>
        <v xml:space="preserve">- </v>
      </c>
      <c r="L155" s="101"/>
      <c r="M155" s="161" t="str">
        <f>IF(Таблица3353[[#This Row],[условие]]="Да", "", " - ")</f>
        <v/>
      </c>
      <c r="N155" s="162"/>
      <c r="O155" s="115" t="str">
        <f>IF(Таблица3353[[#This Row],[условие]]="Да", "", " )")</f>
        <v/>
      </c>
      <c r="P155" s="101" t="s">
        <v>43</v>
      </c>
      <c r="Q155" s="189">
        <v>40</v>
      </c>
      <c r="R155" s="116" t="str">
        <f>IF(Таблица3353[[#This Row],[Тип СШ]]="Т3", " росп", "")</f>
        <v/>
      </c>
      <c r="S155" s="116" t="str">
        <f>IF(AND(Таблица3353[[#This Row],[Тип]]="Поперечник", Таблица3353[[#This Row],[условие]]="Да", Таблица3353[[#This Row],[№17]]=" росп"), "1,2,3",
"")</f>
        <v/>
      </c>
      <c r="T155" s="116" t="str">
        <f>IF(AND(Таблица3353[[#This Row],[Тип]]="Продол", Таблица3353[[#This Row],[условие]]="Да", Таблица3353[[#This Row],[№17]]=" росп"), "1,2",
"")</f>
        <v/>
      </c>
      <c r="U155" s="116"/>
      <c r="V155" s="93" t="s">
        <v>87</v>
      </c>
      <c r="W155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5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5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5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55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55" s="164">
        <f>IF(Таблица3353[[#This Row],[Тип СШ]]="Т3",
(IF(Таблица3353[[#This Row],[Толщина]]&gt;16,"Δ8","Δ6")),Таблица3353[[#This Row],[Толщина]])</f>
        <v>32</v>
      </c>
    </row>
    <row r="156" spans="1:29" x14ac:dyDescent="0.2">
      <c r="A156" s="117">
        <f t="shared" si="23"/>
        <v>156</v>
      </c>
      <c r="B156" s="97" t="str">
        <f>IF(ISNUMBER(Таблица3353[[#This Row],[№8]]), "Поперечник", "Продол")</f>
        <v>Продол</v>
      </c>
      <c r="C156" s="188" t="str">
        <f>CONCATENATE(I156,J156,K156,L156,Таблица3353[[#This Row],[№12]],N156,,O156,P156,Q156,R156,S156,T156,U156)</f>
        <v>АБ - Д40 росп1,2</v>
      </c>
      <c r="D156" s="11" t="str">
        <f t="shared" si="28"/>
        <v>Т3</v>
      </c>
      <c r="E156" s="11" t="str">
        <f t="shared" si="31"/>
        <v>428 Δ6</v>
      </c>
      <c r="F156" s="129"/>
      <c r="G156" s="156" t="s">
        <v>141</v>
      </c>
      <c r="H15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6" s="132" t="str">
        <f t="shared" si="15"/>
        <v>АБ</v>
      </c>
      <c r="J156" s="132" t="str">
        <f>Таблица3353[[#This Row],[№7]]</f>
        <v xml:space="preserve"> </v>
      </c>
      <c r="K156" s="133" t="str">
        <f>IF(Таблица3353[[#This Row],[условие]]="Да", "- ", "(")</f>
        <v xml:space="preserve">- </v>
      </c>
      <c r="L156" s="101"/>
      <c r="M156" s="161" t="str">
        <f>IF(Таблица3353[[#This Row],[условие]]="Да", "", " - ")</f>
        <v/>
      </c>
      <c r="N156" s="162"/>
      <c r="O156" s="115" t="str">
        <f>IF(Таблица3353[[#This Row],[условие]]="Да", "", " )")</f>
        <v/>
      </c>
      <c r="P156" s="101" t="s">
        <v>43</v>
      </c>
      <c r="Q156" s="189">
        <v>40</v>
      </c>
      <c r="R156" s="116" t="str">
        <f>IF(Таблица3353[[#This Row],[Тип СШ]]="Т3", " росп", "")</f>
        <v xml:space="preserve"> росп</v>
      </c>
      <c r="S156" s="116" t="str">
        <f>IF(AND(Таблица3353[[#This Row],[Тип]]="Поперечник", Таблица3353[[#This Row],[условие]]="Да", Таблица3353[[#This Row],[№17]]=" росп"), "1,2,3",
"")</f>
        <v/>
      </c>
      <c r="T156" s="116" t="str">
        <f>IF(AND(Таблица3353[[#This Row],[Тип]]="Продол", Таблица3353[[#This Row],[условие]]="Да", Таблица3353[[#This Row],[№17]]=" росп"), "1,2",
"")</f>
        <v>1,2</v>
      </c>
      <c r="U156" s="116"/>
      <c r="V156" s="101" t="s">
        <v>88</v>
      </c>
      <c r="W15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5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56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56" s="164" t="str">
        <f>IF(Таблица3353[[#This Row],[Тип СШ]]="Т3",
(IF(Таблица3353[[#This Row],[Толщина]]&gt;16,"Δ8","Δ6")),Таблица3353[[#This Row],[Толщина]])</f>
        <v>Δ6</v>
      </c>
    </row>
    <row r="157" spans="1:29" x14ac:dyDescent="0.2">
      <c r="A157" s="117">
        <f t="shared" si="23"/>
        <v>157</v>
      </c>
      <c r="B157" s="97" t="str">
        <f>IF(ISNUMBER(Таблица3353[[#This Row],[№8]]), "Поперечник", "Продол")</f>
        <v>Продол</v>
      </c>
      <c r="C157" s="11" t="str">
        <f>CONCATENATE(I157,J157,K157,L157,Таблица3353[[#This Row],[№12]],N157,,O157,P157,Q157,R157,S157,T157,U157)</f>
        <v>АБ - С41 росп1,2</v>
      </c>
      <c r="D157" s="11" t="str">
        <f t="shared" si="28"/>
        <v>Т3</v>
      </c>
      <c r="E157" s="11" t="str">
        <f t="shared" si="29"/>
        <v>140 Δ6</v>
      </c>
      <c r="F157" s="129"/>
      <c r="G157" s="156" t="s">
        <v>141</v>
      </c>
      <c r="H15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7" s="132" t="str">
        <f t="shared" si="15"/>
        <v>АБ</v>
      </c>
      <c r="J157" s="132" t="str">
        <f>Таблица3353[[#This Row],[№7]]</f>
        <v xml:space="preserve"> </v>
      </c>
      <c r="K157" s="133" t="str">
        <f>IF(Таблица3353[[#This Row],[условие]]="Да", "- ", "(")</f>
        <v xml:space="preserve">- </v>
      </c>
      <c r="L157" s="101"/>
      <c r="M157" s="114" t="str">
        <f>IF(Таблица3353[[#This Row],[условие]]="Да", "", " - ")</f>
        <v/>
      </c>
      <c r="N157" s="101"/>
      <c r="O157" s="115" t="str">
        <f>IF(Таблица3353[[#This Row],[условие]]="Да", "", " )")</f>
        <v/>
      </c>
      <c r="P157" s="101" t="s">
        <v>99</v>
      </c>
      <c r="Q157" s="101">
        <v>41</v>
      </c>
      <c r="R157" s="116" t="str">
        <f>IF(Таблица3353[[#This Row],[Тип СШ]]="Т3", " росп", "")</f>
        <v xml:space="preserve"> росп</v>
      </c>
      <c r="S157" s="116" t="str">
        <f>IF(AND(Таблица3353[[#This Row],[Тип]]="Поперечник", Таблица3353[[#This Row],[условие]]="Да", Таблица3353[[#This Row],[№17]]=" росп"), "1,2,3",
"")</f>
        <v/>
      </c>
      <c r="T157" s="116" t="str">
        <f>IF(AND(Таблица3353[[#This Row],[Тип]]="Продол", Таблица3353[[#This Row],[условие]]="Да", Таблица3353[[#This Row],[№17]]=" росп"), "1,2",
"")</f>
        <v>1,2</v>
      </c>
      <c r="U157" s="116"/>
      <c r="V157" s="101" t="s">
        <v>88</v>
      </c>
      <c r="W15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57" s="152" t="str">
        <f>IF(Таблица3353[[#This Row],[Тип СШ]]="Т3",
(IF(Таблица3353[[#This Row],[Толщина]]&gt;16,"Δ8","Δ6")),Таблица3353[[#This Row],[Толщина]])</f>
        <v>Δ6</v>
      </c>
    </row>
    <row r="158" spans="1:29" x14ac:dyDescent="0.2">
      <c r="A158" s="117">
        <f t="shared" si="23"/>
        <v>158</v>
      </c>
      <c r="B158" s="97" t="str">
        <f>IF(ISNUMBER(Таблица3353[[#This Row],[№8]]), "Поперечник", "Продол")</f>
        <v>Продол</v>
      </c>
      <c r="C158" s="11" t="str">
        <f>CONCATENATE(I158,J158,K158,L158,Таблица3353[[#This Row],[№12]],N158,,O158,P158,Q158,R158,S158,T158,U158)</f>
        <v>АБ - С42 росп1,2</v>
      </c>
      <c r="D158" s="11" t="str">
        <f t="shared" si="28"/>
        <v>Т3</v>
      </c>
      <c r="E158" s="11" t="str">
        <f t="shared" si="29"/>
        <v>140 Δ6</v>
      </c>
      <c r="F158" s="129"/>
      <c r="G158" s="156" t="s">
        <v>141</v>
      </c>
      <c r="H15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58" s="132" t="str">
        <f t="shared" si="15"/>
        <v>АБ</v>
      </c>
      <c r="J158" s="132" t="str">
        <f>Таблица3353[[#This Row],[№7]]</f>
        <v xml:space="preserve"> </v>
      </c>
      <c r="K158" s="133" t="str">
        <f>IF(Таблица3353[[#This Row],[условие]]="Да", "- ", "(")</f>
        <v xml:space="preserve">- </v>
      </c>
      <c r="L158" s="101"/>
      <c r="M158" s="114" t="str">
        <f>IF(Таблица3353[[#This Row],[условие]]="Да", "", " - ")</f>
        <v/>
      </c>
      <c r="N158" s="101"/>
      <c r="O158" s="115" t="str">
        <f>IF(Таблица3353[[#This Row],[условие]]="Да", "", " )")</f>
        <v/>
      </c>
      <c r="P158" s="101" t="s">
        <v>99</v>
      </c>
      <c r="Q158" s="101">
        <f t="shared" si="20"/>
        <v>42</v>
      </c>
      <c r="R158" s="116" t="str">
        <f>IF(Таблица3353[[#This Row],[Тип СШ]]="Т3", " росп", "")</f>
        <v xml:space="preserve"> росп</v>
      </c>
      <c r="S158" s="116" t="str">
        <f>IF(AND(Таблица3353[[#This Row],[Тип]]="Поперечник", Таблица3353[[#This Row],[условие]]="Да", Таблица3353[[#This Row],[№17]]=" росп"), "1,2,3",
"")</f>
        <v/>
      </c>
      <c r="T158" s="116" t="str">
        <f>IF(AND(Таблица3353[[#This Row],[Тип]]="Продол", Таблица3353[[#This Row],[условие]]="Да", Таблица3353[[#This Row],[№17]]=" росп"), "1,2",
"")</f>
        <v>1,2</v>
      </c>
      <c r="U158" s="116"/>
      <c r="V158" s="101" t="s">
        <v>88</v>
      </c>
      <c r="W15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5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5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5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58" s="152" t="str">
        <f>IF(Таблица3353[[#This Row],[Тип СШ]]="Т3",
(IF(Таблица3353[[#This Row],[Толщина]]&gt;16,"Δ8","Δ6")),Таблица3353[[#This Row],[Толщина]])</f>
        <v>Δ6</v>
      </c>
    </row>
    <row r="159" spans="1:29" x14ac:dyDescent="0.2">
      <c r="A159" s="117">
        <f t="shared" si="23"/>
        <v>159</v>
      </c>
      <c r="B159" s="97" t="str">
        <f>IF(ISNUMBER(Таблица3353[[#This Row],[№8]]), "Поперечник", "Продол")</f>
        <v>Продол</v>
      </c>
      <c r="C159" s="11" t="str">
        <f>CONCATENATE(I159,J159,K159,L159,Таблица3353[[#This Row],[№12]],N159,,O159,P159,Q159,R159,S159,T159,U159)</f>
        <v>АБ (13 - 14 )</v>
      </c>
      <c r="D159" s="11" t="str">
        <f t="shared" si="28"/>
        <v>С4</v>
      </c>
      <c r="E159" s="11" t="str">
        <f t="shared" si="29"/>
        <v>9740×14</v>
      </c>
      <c r="F159" s="129"/>
      <c r="G159" s="156" t="s">
        <v>141</v>
      </c>
      <c r="H15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59" s="132" t="str">
        <f t="shared" si="15"/>
        <v>АБ</v>
      </c>
      <c r="J159" s="132" t="str">
        <f>Таблица3353[[#This Row],[№7]]</f>
        <v xml:space="preserve"> </v>
      </c>
      <c r="K159" s="133" t="str">
        <f>IF(Таблица3353[[#This Row],[условие]]="Да", "- ", "(")</f>
        <v>(</v>
      </c>
      <c r="L159" s="101">
        <v>13</v>
      </c>
      <c r="M159" s="114" t="str">
        <f>IF(Таблица3353[[#This Row],[условие]]="Да", "", " - ")</f>
        <v xml:space="preserve"> - </v>
      </c>
      <c r="N159" s="101">
        <f>Таблица3353[[#This Row],[№11]]+1</f>
        <v>14</v>
      </c>
      <c r="O159" s="115" t="str">
        <f>IF(Таблица3353[[#This Row],[условие]]="Да", "", " )")</f>
        <v xml:space="preserve"> )</v>
      </c>
      <c r="P159" s="101"/>
      <c r="Q159" s="101"/>
      <c r="R159" s="116" t="str">
        <f>IF(Таблица3353[[#This Row],[Тип СШ]]="Т3", " росп", "")</f>
        <v/>
      </c>
      <c r="S159" s="116" t="str">
        <f>IF(AND(Таблица3353[[#This Row],[Тип]]="Поперечник", Таблица3353[[#This Row],[условие]]="Да", Таблица3353[[#This Row],[№17]]=" росп"), "1,2,3",
"")</f>
        <v/>
      </c>
      <c r="T159" s="116" t="str">
        <f>IF(AND(Таблица3353[[#This Row],[Тип]]="Продол", Таблица3353[[#This Row],[условие]]="Да", Таблица3353[[#This Row],[№17]]=" росп"), "1,2",
"")</f>
        <v/>
      </c>
      <c r="U159" s="116"/>
      <c r="V159" s="93" t="s">
        <v>109</v>
      </c>
      <c r="W15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5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15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5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5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59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159" s="152">
        <f>IF(Таблица3353[[#This Row],[Тип СШ]]="Т3",
(IF(Таблица3353[[#This Row],[Толщина]]&gt;16,"Δ8","Δ6")),Таблица3353[[#This Row],[Толщина]])</f>
        <v>14</v>
      </c>
    </row>
    <row r="160" spans="1:29" x14ac:dyDescent="0.2">
      <c r="A160" s="117">
        <f t="shared" si="23"/>
        <v>160</v>
      </c>
      <c r="B160" s="97" t="str">
        <f>IF(ISNUMBER(Таблица3353[[#This Row],[№8]]), "Поперечник", "Продол")</f>
        <v>Продол</v>
      </c>
      <c r="C160" s="188" t="str">
        <f>CONCATENATE(I160,J160,K160,L160,Таблица3353[[#This Row],[№12]],N160,,O160,P160,Q160,R160,S160,T160,U160)</f>
        <v>АБ - С43 росп1,2</v>
      </c>
      <c r="D160" s="11" t="str">
        <f t="shared" si="28"/>
        <v>Т3</v>
      </c>
      <c r="E160" s="11" t="str">
        <f t="shared" ref="E160:E168" si="32">IF(V160="Т3",(CONCATENATE(AB160," ",AC160)),(CONCATENATE(AB160,"×",AC160)))</f>
        <v>140 Δ6</v>
      </c>
      <c r="F160" s="129"/>
      <c r="G160" s="156" t="s">
        <v>141</v>
      </c>
      <c r="H16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0" s="132" t="str">
        <f t="shared" si="15"/>
        <v>АБ</v>
      </c>
      <c r="J160" s="132" t="str">
        <f>Таблица3353[[#This Row],[№7]]</f>
        <v xml:space="preserve"> </v>
      </c>
      <c r="K160" s="133" t="str">
        <f>IF(Таблица3353[[#This Row],[условие]]="Да", "- ", "(")</f>
        <v xml:space="preserve">- </v>
      </c>
      <c r="L160" s="101"/>
      <c r="M160" s="161" t="str">
        <f>IF(Таблица3353[[#This Row],[условие]]="Да", "", " - ")</f>
        <v/>
      </c>
      <c r="N160" s="162"/>
      <c r="O160" s="115" t="str">
        <f>IF(Таблица3353[[#This Row],[условие]]="Да", "", " )")</f>
        <v/>
      </c>
      <c r="P160" s="101" t="s">
        <v>99</v>
      </c>
      <c r="Q160" s="189">
        <v>43</v>
      </c>
      <c r="R160" s="116" t="str">
        <f>IF(Таблица3353[[#This Row],[Тип СШ]]="Т3", " росп", "")</f>
        <v xml:space="preserve"> росп</v>
      </c>
      <c r="S160" s="116" t="str">
        <f>IF(AND(Таблица3353[[#This Row],[Тип]]="Поперечник", Таблица3353[[#This Row],[условие]]="Да", Таблица3353[[#This Row],[№17]]=" росп"), "1,2,3",
"")</f>
        <v/>
      </c>
      <c r="T160" s="116" t="str">
        <f>IF(AND(Таблица3353[[#This Row],[Тип]]="Продол", Таблица3353[[#This Row],[условие]]="Да", Таблица3353[[#This Row],[№17]]=" росп"), "1,2",
"")</f>
        <v>1,2</v>
      </c>
      <c r="U160" s="116"/>
      <c r="V160" s="101" t="s">
        <v>88</v>
      </c>
      <c r="W16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6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6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60" s="164" t="str">
        <f>IF(Таблица3353[[#This Row],[Тип СШ]]="Т3",
(IF(Таблица3353[[#This Row],[Толщина]]&gt;16,"Δ8","Δ6")),Таблица3353[[#This Row],[Толщина]])</f>
        <v>Δ6</v>
      </c>
    </row>
    <row r="161" spans="1:29" x14ac:dyDescent="0.2">
      <c r="A161" s="117">
        <f t="shared" si="23"/>
        <v>161</v>
      </c>
      <c r="B161" s="97" t="str">
        <f>IF(ISNUMBER(Таблица3353[[#This Row],[№8]]), "Поперечник", "Продол")</f>
        <v>Продол</v>
      </c>
      <c r="C161" s="188" t="str">
        <f>CONCATENATE(I161,J161,K161,L161,Таблица3353[[#This Row],[№12]],N161,,O161,P161,Q161,R161,S161,T161,U161)</f>
        <v>АБ - Д43</v>
      </c>
      <c r="D161" s="11" t="str">
        <f t="shared" si="28"/>
        <v>С18</v>
      </c>
      <c r="E161" s="11" t="str">
        <f t="shared" si="32"/>
        <v>420×32/40</v>
      </c>
      <c r="F161" s="129"/>
      <c r="G161" s="156" t="s">
        <v>141</v>
      </c>
      <c r="H16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1" s="132" t="str">
        <f t="shared" si="15"/>
        <v>АБ</v>
      </c>
      <c r="J161" s="132" t="str">
        <f>Таблица3353[[#This Row],[№7]]</f>
        <v xml:space="preserve"> </v>
      </c>
      <c r="K161" s="133" t="str">
        <f>IF(Таблица3353[[#This Row],[условие]]="Да", "- ", "(")</f>
        <v xml:space="preserve">- </v>
      </c>
      <c r="L161" s="101"/>
      <c r="M161" s="161" t="str">
        <f>IF(Таблица3353[[#This Row],[условие]]="Да", "", " - ")</f>
        <v/>
      </c>
      <c r="N161" s="162"/>
      <c r="O161" s="115" t="str">
        <f>IF(Таблица3353[[#This Row],[условие]]="Да", "", " )")</f>
        <v/>
      </c>
      <c r="P161" s="101" t="s">
        <v>43</v>
      </c>
      <c r="Q161" s="189">
        <v>43</v>
      </c>
      <c r="R161" s="116" t="str">
        <f>IF(Таблица3353[[#This Row],[Тип СШ]]="Т3", " росп", "")</f>
        <v/>
      </c>
      <c r="S161" s="116" t="str">
        <f>IF(AND(Таблица3353[[#This Row],[Тип]]="Поперечник", Таблица3353[[#This Row],[условие]]="Да", Таблица3353[[#This Row],[№17]]=" росп"), "1,2,3",
"")</f>
        <v/>
      </c>
      <c r="T161" s="116" t="str">
        <f>IF(AND(Таблица3353[[#This Row],[Тип]]="Продол", Таблица3353[[#This Row],[условие]]="Да", Таблица3353[[#This Row],[№17]]=" росп"), "1,2",
"")</f>
        <v/>
      </c>
      <c r="U161" s="116"/>
      <c r="V161" s="93" t="s">
        <v>87</v>
      </c>
      <c r="W161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6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1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61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32/40</v>
      </c>
      <c r="AB161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61" s="164" t="str">
        <f>IF(Таблица3353[[#This Row],[Тип СШ]]="Т3",
(IF(Таблица3353[[#This Row],[Толщина]]&gt;16,"Δ8","Δ6")),Таблица3353[[#This Row],[Толщина]])</f>
        <v>32/40</v>
      </c>
    </row>
    <row r="162" spans="1:29" x14ac:dyDescent="0.2">
      <c r="A162" s="117">
        <f t="shared" si="23"/>
        <v>162</v>
      </c>
      <c r="B162" s="97" t="str">
        <f>IF(ISNUMBER(Таблица3353[[#This Row],[№8]]), "Поперечник", "Продол")</f>
        <v>Продол</v>
      </c>
      <c r="C162" s="188" t="str">
        <f>CONCATENATE(I162,J162,K162,L162,Таблица3353[[#This Row],[№12]],N162,,O162,P162,Q162,R162,S162,T162,U162)</f>
        <v>АБ - Д43 росп1,2</v>
      </c>
      <c r="D162" s="11" t="str">
        <f t="shared" si="28"/>
        <v>Т3</v>
      </c>
      <c r="E162" s="11" t="str">
        <f t="shared" si="32"/>
        <v>428 Δ6</v>
      </c>
      <c r="F162" s="129"/>
      <c r="G162" s="156" t="s">
        <v>141</v>
      </c>
      <c r="H16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2" s="132" t="str">
        <f t="shared" si="15"/>
        <v>АБ</v>
      </c>
      <c r="J162" s="132" t="str">
        <f>Таблица3353[[#This Row],[№7]]</f>
        <v xml:space="preserve"> </v>
      </c>
      <c r="K162" s="133" t="str">
        <f>IF(Таблица3353[[#This Row],[условие]]="Да", "- ", "(")</f>
        <v xml:space="preserve">- </v>
      </c>
      <c r="L162" s="101"/>
      <c r="M162" s="161" t="str">
        <f>IF(Таблица3353[[#This Row],[условие]]="Да", "", " - ")</f>
        <v/>
      </c>
      <c r="N162" s="162"/>
      <c r="O162" s="115" t="str">
        <f>IF(Таблица3353[[#This Row],[условие]]="Да", "", " )")</f>
        <v/>
      </c>
      <c r="P162" s="101" t="s">
        <v>43</v>
      </c>
      <c r="Q162" s="189">
        <v>43</v>
      </c>
      <c r="R162" s="116" t="str">
        <f>IF(Таблица3353[[#This Row],[Тип СШ]]="Т3", " росп", "")</f>
        <v xml:space="preserve"> росп</v>
      </c>
      <c r="S162" s="116" t="str">
        <f>IF(AND(Таблица3353[[#This Row],[Тип]]="Поперечник", Таблица3353[[#This Row],[условие]]="Да", Таблица3353[[#This Row],[№17]]=" росп"), "1,2,3",
"")</f>
        <v/>
      </c>
      <c r="T162" s="116" t="str">
        <f>IF(AND(Таблица3353[[#This Row],[Тип]]="Продол", Таблица3353[[#This Row],[условие]]="Да", Таблица3353[[#This Row],[№17]]=" росп"), "1,2",
"")</f>
        <v>1,2</v>
      </c>
      <c r="U162" s="116"/>
      <c r="V162" s="101" t="s">
        <v>88</v>
      </c>
      <c r="W16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6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62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62" s="164" t="str">
        <f>IF(Таблица3353[[#This Row],[Тип СШ]]="Т3",
(IF(Таблица3353[[#This Row],[Толщина]]&gt;16,"Δ8","Δ6")),Таблица3353[[#This Row],[Толщина]])</f>
        <v>Δ6</v>
      </c>
    </row>
    <row r="163" spans="1:29" x14ac:dyDescent="0.2">
      <c r="A163" s="117">
        <f t="shared" si="23"/>
        <v>163</v>
      </c>
      <c r="B163" s="97" t="str">
        <f>IF(ISNUMBER(Таблица3353[[#This Row],[№8]]), "Поперечник", "Продол")</f>
        <v>Продол</v>
      </c>
      <c r="C163" s="188" t="str">
        <f>CONCATENATE(I163,J163,K163,L163,Таблица3353[[#This Row],[№12]],N163,,O163,P163,Q163,R163,S163,T163,U163)</f>
        <v>АБ - С44 росп1,2</v>
      </c>
      <c r="D163" s="11" t="str">
        <f t="shared" si="28"/>
        <v>Т3</v>
      </c>
      <c r="E163" s="11" t="str">
        <f t="shared" si="32"/>
        <v>140 Δ6</v>
      </c>
      <c r="F163" s="129"/>
      <c r="G163" s="156" t="s">
        <v>141</v>
      </c>
      <c r="H16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3" s="132" t="str">
        <f t="shared" si="15"/>
        <v>АБ</v>
      </c>
      <c r="J163" s="132" t="str">
        <f>Таблица3353[[#This Row],[№7]]</f>
        <v xml:space="preserve"> </v>
      </c>
      <c r="K163" s="133" t="str">
        <f>IF(Таблица3353[[#This Row],[условие]]="Да", "- ", "(")</f>
        <v xml:space="preserve">- </v>
      </c>
      <c r="L163" s="101"/>
      <c r="M163" s="161" t="str">
        <f>IF(Таблица3353[[#This Row],[условие]]="Да", "", " - ")</f>
        <v/>
      </c>
      <c r="N163" s="162"/>
      <c r="O163" s="115" t="str">
        <f>IF(Таблица3353[[#This Row],[условие]]="Да", "", " )")</f>
        <v/>
      </c>
      <c r="P163" s="101" t="s">
        <v>99</v>
      </c>
      <c r="Q163" s="189">
        <v>44</v>
      </c>
      <c r="R163" s="116" t="str">
        <f>IF(Таблица3353[[#This Row],[Тип СШ]]="Т3", " росп", "")</f>
        <v xml:space="preserve"> росп</v>
      </c>
      <c r="S163" s="116" t="str">
        <f>IF(AND(Таблица3353[[#This Row],[Тип]]="Поперечник", Таблица3353[[#This Row],[условие]]="Да", Таблица3353[[#This Row],[№17]]=" росп"), "1,2,3",
"")</f>
        <v/>
      </c>
      <c r="T163" s="116" t="str">
        <f>IF(AND(Таблица3353[[#This Row],[Тип]]="Продол", Таблица3353[[#This Row],[условие]]="Да", Таблица3353[[#This Row],[№17]]=" росп"), "1,2",
"")</f>
        <v>1,2</v>
      </c>
      <c r="U163" s="116"/>
      <c r="V163" s="101" t="s">
        <v>88</v>
      </c>
      <c r="W16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6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6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63" s="164" t="str">
        <f>IF(Таблица3353[[#This Row],[Тип СШ]]="Т3",
(IF(Таблица3353[[#This Row],[Толщина]]&gt;16,"Δ8","Δ6")),Таблица3353[[#This Row],[Толщина]])</f>
        <v>Δ6</v>
      </c>
    </row>
    <row r="164" spans="1:29" x14ac:dyDescent="0.2">
      <c r="A164" s="117">
        <f t="shared" si="23"/>
        <v>164</v>
      </c>
      <c r="B164" s="97" t="str">
        <f>IF(ISNUMBER(Таблица3353[[#This Row],[№8]]), "Поперечник", "Продол")</f>
        <v>Продол</v>
      </c>
      <c r="C164" s="188" t="str">
        <f>CONCATENATE(I164,J164,K164,L164,Таблица3353[[#This Row],[№12]],N164,,O164,P164,Q164,R164,S164,T164,U164)</f>
        <v>АБ - Д44</v>
      </c>
      <c r="D164" s="11" t="str">
        <f t="shared" si="28"/>
        <v>С18</v>
      </c>
      <c r="E164" s="11" t="str">
        <f t="shared" si="32"/>
        <v>420×32/50</v>
      </c>
      <c r="F164" s="129"/>
      <c r="G164" s="156" t="s">
        <v>141</v>
      </c>
      <c r="H16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4" s="132" t="str">
        <f t="shared" si="15"/>
        <v>АБ</v>
      </c>
      <c r="J164" s="132" t="str">
        <f>Таблица3353[[#This Row],[№7]]</f>
        <v xml:space="preserve"> </v>
      </c>
      <c r="K164" s="133" t="str">
        <f>IF(Таблица3353[[#This Row],[условие]]="Да", "- ", "(")</f>
        <v xml:space="preserve">- </v>
      </c>
      <c r="L164" s="101"/>
      <c r="M164" s="161" t="str">
        <f>IF(Таблица3353[[#This Row],[условие]]="Да", "", " - ")</f>
        <v/>
      </c>
      <c r="N164" s="162"/>
      <c r="O164" s="115" t="str">
        <f>IF(Таблица3353[[#This Row],[условие]]="Да", "", " )")</f>
        <v/>
      </c>
      <c r="P164" s="101" t="s">
        <v>43</v>
      </c>
      <c r="Q164" s="189">
        <v>44</v>
      </c>
      <c r="R164" s="116" t="str">
        <f>IF(Таблица3353[[#This Row],[Тип СШ]]="Т3", " росп", "")</f>
        <v/>
      </c>
      <c r="S164" s="116" t="str">
        <f>IF(AND(Таблица3353[[#This Row],[Тип]]="Поперечник", Таблица3353[[#This Row],[условие]]="Да", Таблица3353[[#This Row],[№17]]=" росп"), "1,2,3",
"")</f>
        <v/>
      </c>
      <c r="T164" s="116" t="str">
        <f>IF(AND(Таблица3353[[#This Row],[Тип]]="Продол", Таблица3353[[#This Row],[условие]]="Да", Таблица3353[[#This Row],[№17]]=" росп"), "1,2",
"")</f>
        <v/>
      </c>
      <c r="U164" s="116"/>
      <c r="V164" s="93" t="s">
        <v>87</v>
      </c>
      <c r="W16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6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64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32/50</v>
      </c>
      <c r="AB16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64" s="164" t="str">
        <f>IF(Таблица3353[[#This Row],[Тип СШ]]="Т3",
(IF(Таблица3353[[#This Row],[Толщина]]&gt;16,"Δ8","Δ6")),Таблица3353[[#This Row],[Толщина]])</f>
        <v>32/50</v>
      </c>
    </row>
    <row r="165" spans="1:29" x14ac:dyDescent="0.2">
      <c r="A165" s="117">
        <f t="shared" si="23"/>
        <v>165</v>
      </c>
      <c r="B165" s="97" t="str">
        <f>IF(ISNUMBER(Таблица3353[[#This Row],[№8]]), "Поперечник", "Продол")</f>
        <v>Продол</v>
      </c>
      <c r="C165" s="188" t="str">
        <f>CONCATENATE(I165,J165,K165,L165,Таблица3353[[#This Row],[№12]],N165,,O165,P165,Q165,R165,S165,T165,U165)</f>
        <v>АБ - Д44 росп1,2</v>
      </c>
      <c r="D165" s="11" t="str">
        <f t="shared" si="28"/>
        <v>Т3</v>
      </c>
      <c r="E165" s="11" t="str">
        <f t="shared" si="32"/>
        <v>428 Δ6</v>
      </c>
      <c r="F165" s="129"/>
      <c r="G165" s="156" t="s">
        <v>141</v>
      </c>
      <c r="H16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5" s="132" t="str">
        <f t="shared" si="15"/>
        <v>АБ</v>
      </c>
      <c r="J165" s="132" t="str">
        <f>Таблица3353[[#This Row],[№7]]</f>
        <v xml:space="preserve"> </v>
      </c>
      <c r="K165" s="133" t="str">
        <f>IF(Таблица3353[[#This Row],[условие]]="Да", "- ", "(")</f>
        <v xml:space="preserve">- </v>
      </c>
      <c r="L165" s="101"/>
      <c r="M165" s="161" t="str">
        <f>IF(Таблица3353[[#This Row],[условие]]="Да", "", " - ")</f>
        <v/>
      </c>
      <c r="N165" s="162"/>
      <c r="O165" s="115" t="str">
        <f>IF(Таблица3353[[#This Row],[условие]]="Да", "", " )")</f>
        <v/>
      </c>
      <c r="P165" s="101" t="s">
        <v>43</v>
      </c>
      <c r="Q165" s="189">
        <v>44</v>
      </c>
      <c r="R165" s="116" t="str">
        <f>IF(Таблица3353[[#This Row],[Тип СШ]]="Т3", " росп", "")</f>
        <v xml:space="preserve"> росп</v>
      </c>
      <c r="S165" s="116" t="str">
        <f>IF(AND(Таблица3353[[#This Row],[Тип]]="Поперечник", Таблица3353[[#This Row],[условие]]="Да", Таблица3353[[#This Row],[№17]]=" росп"), "1,2,3",
"")</f>
        <v/>
      </c>
      <c r="T165" s="116" t="str">
        <f>IF(AND(Таблица3353[[#This Row],[Тип]]="Продол", Таблица3353[[#This Row],[условие]]="Да", Таблица3353[[#This Row],[№17]]=" росп"), "1,2",
"")</f>
        <v>1,2</v>
      </c>
      <c r="U165" s="116"/>
      <c r="V165" s="101" t="s">
        <v>88</v>
      </c>
      <c r="W16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6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6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65" s="164" t="str">
        <f>IF(Таблица3353[[#This Row],[Тип СШ]]="Т3",
(IF(Таблица3353[[#This Row],[Толщина]]&gt;16,"Δ8","Δ6")),Таблица3353[[#This Row],[Толщина]])</f>
        <v>Δ6</v>
      </c>
    </row>
    <row r="166" spans="1:29" x14ac:dyDescent="0.2">
      <c r="A166" s="117">
        <f t="shared" si="23"/>
        <v>166</v>
      </c>
      <c r="B166" s="97" t="str">
        <f>IF(ISNUMBER(Таблица3353[[#This Row],[№8]]), "Поперечник", "Продол")</f>
        <v>Продол</v>
      </c>
      <c r="C166" s="188" t="str">
        <f>CONCATENATE(I166,J166,K166,L166,Таблица3353[[#This Row],[№12]],N166,,O166,P166,Q166,R166,S166,T166,U166)</f>
        <v>АБ - С45 росп1,2</v>
      </c>
      <c r="D166" s="11" t="str">
        <f t="shared" si="28"/>
        <v>Т3</v>
      </c>
      <c r="E166" s="11" t="str">
        <f t="shared" si="32"/>
        <v>140 Δ6</v>
      </c>
      <c r="F166" s="129"/>
      <c r="G166" s="156" t="s">
        <v>141</v>
      </c>
      <c r="H16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6" s="132" t="str">
        <f t="shared" si="15"/>
        <v>АБ</v>
      </c>
      <c r="J166" s="132" t="str">
        <f>Таблица3353[[#This Row],[№7]]</f>
        <v xml:space="preserve"> </v>
      </c>
      <c r="K166" s="133" t="str">
        <f>IF(Таблица3353[[#This Row],[условие]]="Да", "- ", "(")</f>
        <v xml:space="preserve">- </v>
      </c>
      <c r="L166" s="101"/>
      <c r="M166" s="161" t="str">
        <f>IF(Таблица3353[[#This Row],[условие]]="Да", "", " - ")</f>
        <v/>
      </c>
      <c r="N166" s="162"/>
      <c r="O166" s="115" t="str">
        <f>IF(Таблица3353[[#This Row],[условие]]="Да", "", " )")</f>
        <v/>
      </c>
      <c r="P166" s="101" t="s">
        <v>99</v>
      </c>
      <c r="Q166" s="189">
        <v>45</v>
      </c>
      <c r="R166" s="116" t="str">
        <f>IF(Таблица3353[[#This Row],[Тип СШ]]="Т3", " росп", "")</f>
        <v xml:space="preserve"> росп</v>
      </c>
      <c r="S166" s="116" t="str">
        <f>IF(AND(Таблица3353[[#This Row],[Тип]]="Поперечник", Таблица3353[[#This Row],[условие]]="Да", Таблица3353[[#This Row],[№17]]=" росп"), "1,2,3",
"")</f>
        <v/>
      </c>
      <c r="T166" s="116" t="str">
        <f>IF(AND(Таблица3353[[#This Row],[Тип]]="Продол", Таблица3353[[#This Row],[условие]]="Да", Таблица3353[[#This Row],[№17]]=" росп"), "1,2",
"")</f>
        <v>1,2</v>
      </c>
      <c r="U166" s="116"/>
      <c r="V166" s="101" t="s">
        <v>88</v>
      </c>
      <c r="W16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6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6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66" s="164" t="str">
        <f>IF(Таблица3353[[#This Row],[Тип СШ]]="Т3",
(IF(Таблица3353[[#This Row],[Толщина]]&gt;16,"Δ8","Δ6")),Таблица3353[[#This Row],[Толщина]])</f>
        <v>Δ6</v>
      </c>
    </row>
    <row r="167" spans="1:29" x14ac:dyDescent="0.2">
      <c r="A167" s="117">
        <f t="shared" si="23"/>
        <v>167</v>
      </c>
      <c r="B167" s="97" t="str">
        <f>IF(ISNUMBER(Таблица3353[[#This Row],[№8]]), "Поперечник", "Продол")</f>
        <v>Продол</v>
      </c>
      <c r="C167" s="188" t="str">
        <f>CONCATENATE(I167,J167,K167,L167,Таблица3353[[#This Row],[№12]],N167,,O167,P167,Q167,R167,S167,T167,U167)</f>
        <v>АБ - Д45</v>
      </c>
      <c r="D167" s="11" t="str">
        <f t="shared" si="28"/>
        <v>С18</v>
      </c>
      <c r="E167" s="11" t="str">
        <f t="shared" si="32"/>
        <v>420×32/50</v>
      </c>
      <c r="F167" s="129"/>
      <c r="G167" s="156" t="s">
        <v>141</v>
      </c>
      <c r="H16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7" s="132" t="str">
        <f t="shared" si="15"/>
        <v>АБ</v>
      </c>
      <c r="J167" s="132" t="str">
        <f>Таблица3353[[#This Row],[№7]]</f>
        <v xml:space="preserve"> </v>
      </c>
      <c r="K167" s="133" t="str">
        <f>IF(Таблица3353[[#This Row],[условие]]="Да", "- ", "(")</f>
        <v xml:space="preserve">- </v>
      </c>
      <c r="L167" s="101"/>
      <c r="M167" s="161" t="str">
        <f>IF(Таблица3353[[#This Row],[условие]]="Да", "", " - ")</f>
        <v/>
      </c>
      <c r="N167" s="162"/>
      <c r="O167" s="115" t="str">
        <f>IF(Таблица3353[[#This Row],[условие]]="Да", "", " )")</f>
        <v/>
      </c>
      <c r="P167" s="101" t="s">
        <v>43</v>
      </c>
      <c r="Q167" s="189">
        <v>45</v>
      </c>
      <c r="R167" s="116" t="str">
        <f>IF(Таблица3353[[#This Row],[Тип СШ]]="Т3", " росп", "")</f>
        <v/>
      </c>
      <c r="S167" s="116" t="str">
        <f>IF(AND(Таблица3353[[#This Row],[Тип]]="Поперечник", Таблица3353[[#This Row],[условие]]="Да", Таблица3353[[#This Row],[№17]]=" росп"), "1,2,3",
"")</f>
        <v/>
      </c>
      <c r="T167" s="116" t="str">
        <f>IF(AND(Таблица3353[[#This Row],[Тип]]="Продол", Таблица3353[[#This Row],[условие]]="Да", Таблица3353[[#This Row],[№17]]=" росп"), "1,2",
"")</f>
        <v/>
      </c>
      <c r="U167" s="116"/>
      <c r="V167" s="93" t="s">
        <v>87</v>
      </c>
      <c r="W16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6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67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32/50</v>
      </c>
      <c r="AB16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67" s="164" t="str">
        <f>IF(Таблица3353[[#This Row],[Тип СШ]]="Т3",
(IF(Таблица3353[[#This Row],[Толщина]]&gt;16,"Δ8","Δ6")),Таблица3353[[#This Row],[Толщина]])</f>
        <v>32/50</v>
      </c>
    </row>
    <row r="168" spans="1:29" x14ac:dyDescent="0.2">
      <c r="A168" s="117">
        <f t="shared" si="23"/>
        <v>168</v>
      </c>
      <c r="B168" s="97" t="str">
        <f>IF(ISNUMBER(Таблица3353[[#This Row],[№8]]), "Поперечник", "Продол")</f>
        <v>Продол</v>
      </c>
      <c r="C168" s="188" t="str">
        <f>CONCATENATE(I168,J168,K168,L168,Таблица3353[[#This Row],[№12]],N168,,O168,P168,Q168,R168,S168,T168,U168)</f>
        <v>АБ - Д45 росп1,2</v>
      </c>
      <c r="D168" s="11" t="str">
        <f t="shared" si="28"/>
        <v>Т3</v>
      </c>
      <c r="E168" s="11" t="str">
        <f t="shared" si="32"/>
        <v>428 Δ6</v>
      </c>
      <c r="F168" s="129"/>
      <c r="G168" s="156" t="s">
        <v>141</v>
      </c>
      <c r="H16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68" s="132" t="str">
        <f t="shared" si="15"/>
        <v>АБ</v>
      </c>
      <c r="J168" s="132" t="str">
        <f>Таблица3353[[#This Row],[№7]]</f>
        <v xml:space="preserve"> </v>
      </c>
      <c r="K168" s="133" t="str">
        <f>IF(Таблица3353[[#This Row],[условие]]="Да", "- ", "(")</f>
        <v xml:space="preserve">- </v>
      </c>
      <c r="L168" s="101"/>
      <c r="M168" s="161" t="str">
        <f>IF(Таблица3353[[#This Row],[условие]]="Да", "", " - ")</f>
        <v/>
      </c>
      <c r="N168" s="162"/>
      <c r="O168" s="115" t="str">
        <f>IF(Таблица3353[[#This Row],[условие]]="Да", "", " )")</f>
        <v/>
      </c>
      <c r="P168" s="101" t="s">
        <v>43</v>
      </c>
      <c r="Q168" s="189">
        <v>45</v>
      </c>
      <c r="R168" s="116" t="str">
        <f>IF(Таблица3353[[#This Row],[Тип СШ]]="Т3", " росп", "")</f>
        <v xml:space="preserve"> росп</v>
      </c>
      <c r="S168" s="116" t="str">
        <f>IF(AND(Таблица3353[[#This Row],[Тип]]="Поперечник", Таблица3353[[#This Row],[условие]]="Да", Таблица3353[[#This Row],[№17]]=" росп"), "1,2,3",
"")</f>
        <v/>
      </c>
      <c r="T168" s="116" t="str">
        <f>IF(AND(Таблица3353[[#This Row],[Тип]]="Продол", Таблица3353[[#This Row],[условие]]="Да", Таблица3353[[#This Row],[№17]]=" росп"), "1,2",
"")</f>
        <v>1,2</v>
      </c>
      <c r="U168" s="116"/>
      <c r="V168" s="101" t="s">
        <v>88</v>
      </c>
      <c r="W16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6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6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6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68" s="164" t="str">
        <f>IF(Таблица3353[[#This Row],[Тип СШ]]="Т3",
(IF(Таблица3353[[#This Row],[Толщина]]&gt;16,"Δ8","Δ6")),Таблица3353[[#This Row],[Толщина]])</f>
        <v>Δ6</v>
      </c>
    </row>
    <row r="169" spans="1:29" x14ac:dyDescent="0.2">
      <c r="A169" s="117">
        <f t="shared" si="23"/>
        <v>169</v>
      </c>
      <c r="B169" s="97" t="str">
        <f>IF(ISNUMBER(Таблица3353[[#This Row],[№8]]), "Поперечник", "Продол")</f>
        <v>Продол</v>
      </c>
      <c r="C169" s="11" t="str">
        <f>CONCATENATE(I169,J169,K169,L169,Таблица3353[[#This Row],[№12]],N169,,O169,P169,Q169,R169,S169,T169,U169)</f>
        <v>АБ (14 - 15 )</v>
      </c>
      <c r="D169" s="11" t="str">
        <f t="shared" si="28"/>
        <v>С4</v>
      </c>
      <c r="E169" s="11" t="str">
        <f t="shared" si="29"/>
        <v>11600×14</v>
      </c>
      <c r="F169" s="129"/>
      <c r="G169" s="156" t="s">
        <v>141</v>
      </c>
      <c r="H16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69" s="132" t="str">
        <f t="shared" si="15"/>
        <v>АБ</v>
      </c>
      <c r="J169" s="132" t="str">
        <f>Таблица3353[[#This Row],[№7]]</f>
        <v xml:space="preserve"> </v>
      </c>
      <c r="K169" s="133" t="str">
        <f>IF(Таблица3353[[#This Row],[условие]]="Да", "- ", "(")</f>
        <v>(</v>
      </c>
      <c r="L169" s="101">
        <v>14</v>
      </c>
      <c r="M169" s="114" t="str">
        <f>IF(Таблица3353[[#This Row],[условие]]="Да", "", " - ")</f>
        <v xml:space="preserve"> - </v>
      </c>
      <c r="N169" s="101">
        <f>Таблица3353[[#This Row],[№11]]+1</f>
        <v>15</v>
      </c>
      <c r="O169" s="115" t="str">
        <f>IF(Таблица3353[[#This Row],[условие]]="Да", "", " )")</f>
        <v xml:space="preserve"> )</v>
      </c>
      <c r="P169" s="101"/>
      <c r="Q169" s="101"/>
      <c r="R169" s="116" t="str">
        <f>IF(Таблица3353[[#This Row],[Тип СШ]]="Т3", " росп", "")</f>
        <v/>
      </c>
      <c r="S169" s="116" t="str">
        <f>IF(AND(Таблица3353[[#This Row],[Тип]]="Поперечник", Таблица3353[[#This Row],[условие]]="Да", Таблица3353[[#This Row],[№17]]=" росп"), "1,2,3",
"")</f>
        <v/>
      </c>
      <c r="T169" s="116" t="str">
        <f>IF(AND(Таблица3353[[#This Row],[Тип]]="Продол", Таблица3353[[#This Row],[условие]]="Да", Таблица3353[[#This Row],[№17]]=" росп"), "1,2",
"")</f>
        <v/>
      </c>
      <c r="U169" s="116"/>
      <c r="V169" s="93" t="s">
        <v>109</v>
      </c>
      <c r="W16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6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11600</v>
      </c>
      <c r="Y16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6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6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69" s="228">
        <f>VALUE(CONCATENATE(Таблица3353[[#This Row],[ДлинаС18]],Таблица3353[[#This Row],[ДлинаС4]],Таблица3353[[#This Row],[ДлинаТ8]],Таблица3353[[#This Row],[ДлинаТ3]]))</f>
        <v>11600</v>
      </c>
      <c r="AC169" s="152">
        <f>IF(Таблица3353[[#This Row],[Тип СШ]]="Т3",
(IF(Таблица3353[[#This Row],[Толщина]]&gt;16,"Δ8","Δ6")),Таблица3353[[#This Row],[Толщина]])</f>
        <v>14</v>
      </c>
    </row>
    <row r="170" spans="1:29" x14ac:dyDescent="0.2">
      <c r="A170" s="117">
        <f t="shared" si="23"/>
        <v>170</v>
      </c>
      <c r="B170" s="97" t="str">
        <f>IF(ISNUMBER(Таблица3353[[#This Row],[№8]]), "Поперечник", "Продол")</f>
        <v>Продол</v>
      </c>
      <c r="C170" s="11" t="str">
        <f>CONCATENATE(I170,J170,K170,L170,Таблица3353[[#This Row],[№12]],N170,,O170,P170,Q170,R170,S170,T170,U170)</f>
        <v>АБ - С46 росп1,2</v>
      </c>
      <c r="D170" s="11" t="str">
        <f t="shared" si="28"/>
        <v>Т3</v>
      </c>
      <c r="E170" s="11" t="str">
        <f t="shared" si="29"/>
        <v>140 Δ6</v>
      </c>
      <c r="F170" s="129"/>
      <c r="G170" s="156" t="s">
        <v>141</v>
      </c>
      <c r="H17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0" s="132" t="str">
        <f t="shared" si="15"/>
        <v>АБ</v>
      </c>
      <c r="J170" s="132" t="str">
        <f>Таблица3353[[#This Row],[№7]]</f>
        <v xml:space="preserve"> </v>
      </c>
      <c r="K170" s="133" t="str">
        <f>IF(Таблица3353[[#This Row],[условие]]="Да", "- ", "(")</f>
        <v xml:space="preserve">- </v>
      </c>
      <c r="L170" s="101"/>
      <c r="M170" s="114" t="str">
        <f>IF(Таблица3353[[#This Row],[условие]]="Да", "", " - ")</f>
        <v/>
      </c>
      <c r="N170" s="101"/>
      <c r="O170" s="115" t="str">
        <f>IF(Таблица3353[[#This Row],[условие]]="Да", "", " )")</f>
        <v/>
      </c>
      <c r="P170" s="101" t="s">
        <v>99</v>
      </c>
      <c r="Q170" s="101">
        <v>46</v>
      </c>
      <c r="R170" s="116" t="str">
        <f>IF(Таблица3353[[#This Row],[Тип СШ]]="Т3", " росп", "")</f>
        <v xml:space="preserve"> росп</v>
      </c>
      <c r="S170" s="116" t="str">
        <f>IF(AND(Таблица3353[[#This Row],[Тип]]="Поперечник", Таблица3353[[#This Row],[условие]]="Да", Таблица3353[[#This Row],[№17]]=" росп"), "1,2,3",
"")</f>
        <v/>
      </c>
      <c r="T170" s="116" t="str">
        <f>IF(AND(Таблица3353[[#This Row],[Тип]]="Продол", Таблица3353[[#This Row],[условие]]="Да", Таблица3353[[#This Row],[№17]]=" росп"), "1,2",
"")</f>
        <v>1,2</v>
      </c>
      <c r="U170" s="116"/>
      <c r="V170" s="101" t="s">
        <v>88</v>
      </c>
      <c r="W17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70" s="152" t="str">
        <f>IF(Таблица3353[[#This Row],[Тип СШ]]="Т3",
(IF(Таблица3353[[#This Row],[Толщина]]&gt;16,"Δ8","Δ6")),Таблица3353[[#This Row],[Толщина]])</f>
        <v>Δ6</v>
      </c>
    </row>
    <row r="171" spans="1:29" x14ac:dyDescent="0.2">
      <c r="A171" s="117">
        <f t="shared" si="23"/>
        <v>171</v>
      </c>
      <c r="B171" s="97" t="str">
        <f>IF(ISNUMBER(Таблица3353[[#This Row],[№8]]), "Поперечник", "Продол")</f>
        <v>Продол</v>
      </c>
      <c r="C171" s="11" t="str">
        <f>CONCATENATE(I171,J171,K171,L171,Таблица3353[[#This Row],[№12]],N171,,O171,P171,Q171,R171,S171,T171,U171)</f>
        <v>АБ - С47 росп1,2</v>
      </c>
      <c r="D171" s="11" t="str">
        <f t="shared" si="28"/>
        <v>Т3</v>
      </c>
      <c r="E171" s="11" t="str">
        <f t="shared" si="29"/>
        <v>140 Δ6</v>
      </c>
      <c r="F171" s="129"/>
      <c r="G171" s="156" t="s">
        <v>141</v>
      </c>
      <c r="H17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1" s="132" t="str">
        <f t="shared" si="15"/>
        <v>АБ</v>
      </c>
      <c r="J171" s="132" t="str">
        <f>Таблица3353[[#This Row],[№7]]</f>
        <v xml:space="preserve"> </v>
      </c>
      <c r="K171" s="133" t="str">
        <f>IF(Таблица3353[[#This Row],[условие]]="Да", "- ", "(")</f>
        <v xml:space="preserve">- </v>
      </c>
      <c r="L171" s="101"/>
      <c r="M171" s="114" t="str">
        <f>IF(Таблица3353[[#This Row],[условие]]="Да", "", " - ")</f>
        <v/>
      </c>
      <c r="N171" s="101"/>
      <c r="O171" s="115" t="str">
        <f>IF(Таблица3353[[#This Row],[условие]]="Да", "", " )")</f>
        <v/>
      </c>
      <c r="P171" s="101" t="s">
        <v>99</v>
      </c>
      <c r="Q171" s="101">
        <f t="shared" si="20"/>
        <v>47</v>
      </c>
      <c r="R171" s="116" t="str">
        <f>IF(Таблица3353[[#This Row],[Тип СШ]]="Т3", " росп", "")</f>
        <v xml:space="preserve"> росп</v>
      </c>
      <c r="S171" s="116" t="str">
        <f>IF(AND(Таблица3353[[#This Row],[Тип]]="Поперечник", Таблица3353[[#This Row],[условие]]="Да", Таблица3353[[#This Row],[№17]]=" росп"), "1,2,3",
"")</f>
        <v/>
      </c>
      <c r="T171" s="116" t="str">
        <f>IF(AND(Таблица3353[[#This Row],[Тип]]="Продол", Таблица3353[[#This Row],[условие]]="Да", Таблица3353[[#This Row],[№17]]=" росп"), "1,2",
"")</f>
        <v>1,2</v>
      </c>
      <c r="U171" s="116"/>
      <c r="V171" s="101" t="s">
        <v>88</v>
      </c>
      <c r="W17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71" s="152" t="str">
        <f>IF(Таблица3353[[#This Row],[Тип СШ]]="Т3",
(IF(Таблица3353[[#This Row],[Толщина]]&gt;16,"Δ8","Δ6")),Таблица3353[[#This Row],[Толщина]])</f>
        <v>Δ6</v>
      </c>
    </row>
    <row r="172" spans="1:29" x14ac:dyDescent="0.2">
      <c r="A172" s="117">
        <f t="shared" si="23"/>
        <v>172</v>
      </c>
      <c r="B172" s="97" t="str">
        <f>IF(ISNUMBER(Таблица3353[[#This Row],[№8]]), "Поперечник", "Продол")</f>
        <v>Продол</v>
      </c>
      <c r="C172" s="11" t="str">
        <f>CONCATENATE(I172,J172,K172,L172,Таблица3353[[#This Row],[№12]],N172,,O172,P172,Q172,R172,S172,T172,U172)</f>
        <v>АБ - С48 росп1,2</v>
      </c>
      <c r="D172" s="11" t="str">
        <f t="shared" si="28"/>
        <v>Т3</v>
      </c>
      <c r="E172" s="11" t="str">
        <f t="shared" si="29"/>
        <v>140 Δ6</v>
      </c>
      <c r="F172" s="129"/>
      <c r="G172" s="156" t="s">
        <v>141</v>
      </c>
      <c r="H17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2" s="132" t="str">
        <f t="shared" si="15"/>
        <v>АБ</v>
      </c>
      <c r="J172" s="132" t="str">
        <f>Таблица3353[[#This Row],[№7]]</f>
        <v xml:space="preserve"> </v>
      </c>
      <c r="K172" s="133" t="str">
        <f>IF(Таблица3353[[#This Row],[условие]]="Да", "- ", "(")</f>
        <v xml:space="preserve">- </v>
      </c>
      <c r="L172" s="101"/>
      <c r="M172" s="114" t="str">
        <f>IF(Таблица3353[[#This Row],[условие]]="Да", "", " - ")</f>
        <v/>
      </c>
      <c r="N172" s="101"/>
      <c r="O172" s="115" t="str">
        <f>IF(Таблица3353[[#This Row],[условие]]="Да", "", " )")</f>
        <v/>
      </c>
      <c r="P172" s="101" t="s">
        <v>99</v>
      </c>
      <c r="Q172" s="101">
        <f t="shared" si="20"/>
        <v>48</v>
      </c>
      <c r="R172" s="116" t="str">
        <f>IF(Таблица3353[[#This Row],[Тип СШ]]="Т3", " росп", "")</f>
        <v xml:space="preserve"> росп</v>
      </c>
      <c r="S172" s="116" t="str">
        <f>IF(AND(Таблица3353[[#This Row],[Тип]]="Поперечник", Таблица3353[[#This Row],[условие]]="Да", Таблица3353[[#This Row],[№17]]=" росп"), "1,2,3",
"")</f>
        <v/>
      </c>
      <c r="T172" s="116" t="str">
        <f>IF(AND(Таблица3353[[#This Row],[Тип]]="Продол", Таблица3353[[#This Row],[условие]]="Да", Таблица3353[[#This Row],[№17]]=" росп"), "1,2",
"")</f>
        <v>1,2</v>
      </c>
      <c r="U172" s="116"/>
      <c r="V172" s="101" t="s">
        <v>88</v>
      </c>
      <c r="W17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72" s="152" t="str">
        <f>IF(Таблица3353[[#This Row],[Тип СШ]]="Т3",
(IF(Таблица3353[[#This Row],[Толщина]]&gt;16,"Δ8","Δ6")),Таблица3353[[#This Row],[Толщина]])</f>
        <v>Δ6</v>
      </c>
    </row>
    <row r="173" spans="1:29" x14ac:dyDescent="0.2">
      <c r="A173" s="117">
        <f t="shared" si="23"/>
        <v>173</v>
      </c>
      <c r="B173" s="97" t="str">
        <f>IF(ISNUMBER(Таблица3353[[#This Row],[№8]]), "Поперечник", "Продол")</f>
        <v>Продол</v>
      </c>
      <c r="C173" s="188" t="str">
        <f>CONCATENATE(I173,J173,K173,L173,Таблица3353[[#This Row],[№12]],N173,,O173,P173,Q173,R173,S173,T173,U173)</f>
        <v>АБ - С49 росп1,2</v>
      </c>
      <c r="D173" s="11" t="str">
        <f t="shared" si="28"/>
        <v>Т3</v>
      </c>
      <c r="E173" s="11" t="str">
        <f t="shared" ref="E173:E175" si="33">IF(V173="Т3",(CONCATENATE(AB173," ",AC173)),(CONCATENATE(AB173,"×",AC173)))</f>
        <v>140 Δ6</v>
      </c>
      <c r="F173" s="129"/>
      <c r="G173" s="156" t="s">
        <v>141</v>
      </c>
      <c r="H17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3" s="132" t="str">
        <f t="shared" si="15"/>
        <v>АБ</v>
      </c>
      <c r="J173" s="132" t="str">
        <f>Таблица3353[[#This Row],[№7]]</f>
        <v xml:space="preserve"> </v>
      </c>
      <c r="K173" s="133" t="str">
        <f>IF(Таблица3353[[#This Row],[условие]]="Да", "- ", "(")</f>
        <v xml:space="preserve">- </v>
      </c>
      <c r="L173" s="101"/>
      <c r="M173" s="161" t="str">
        <f>IF(Таблица3353[[#This Row],[условие]]="Да", "", " - ")</f>
        <v/>
      </c>
      <c r="N173" s="162"/>
      <c r="O173" s="115" t="str">
        <f>IF(Таблица3353[[#This Row],[условие]]="Да", "", " )")</f>
        <v/>
      </c>
      <c r="P173" s="101" t="s">
        <v>99</v>
      </c>
      <c r="Q173" s="189">
        <v>49</v>
      </c>
      <c r="R173" s="116" t="str">
        <f>IF(Таблица3353[[#This Row],[Тип СШ]]="Т3", " росп", "")</f>
        <v xml:space="preserve"> росп</v>
      </c>
      <c r="S173" s="116" t="str">
        <f>IF(AND(Таблица3353[[#This Row],[Тип]]="Поперечник", Таблица3353[[#This Row],[условие]]="Да", Таблица3353[[#This Row],[№17]]=" росп"), "1,2,3",
"")</f>
        <v/>
      </c>
      <c r="T173" s="116" t="str">
        <f>IF(AND(Таблица3353[[#This Row],[Тип]]="Продол", Таблица3353[[#This Row],[условие]]="Да", Таблица3353[[#This Row],[№17]]=" росп"), "1,2",
"")</f>
        <v>1,2</v>
      </c>
      <c r="U173" s="116"/>
      <c r="V173" s="101" t="s">
        <v>88</v>
      </c>
      <c r="W17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73" s="164" t="str">
        <f>IF(Таблица3353[[#This Row],[Тип СШ]]="Т3",
(IF(Таблица3353[[#This Row],[Толщина]]&gt;16,"Δ8","Δ6")),Таблица3353[[#This Row],[Толщина]])</f>
        <v>Δ6</v>
      </c>
    </row>
    <row r="174" spans="1:29" x14ac:dyDescent="0.2">
      <c r="A174" s="117">
        <f t="shared" si="23"/>
        <v>174</v>
      </c>
      <c r="B174" s="97" t="str">
        <f>IF(ISNUMBER(Таблица3353[[#This Row],[№8]]), "Поперечник", "Продол")</f>
        <v>Продол</v>
      </c>
      <c r="C174" s="188" t="str">
        <f>CONCATENATE(I174,J174,K174,L174,Таблица3353[[#This Row],[№12]],N174,,O174,P174,Q174,R174,S174,T174,U174)</f>
        <v>АБ - Д49</v>
      </c>
      <c r="D174" s="11" t="str">
        <f t="shared" si="28"/>
        <v>С18</v>
      </c>
      <c r="E174" s="11" t="str">
        <f t="shared" si="33"/>
        <v>420×32</v>
      </c>
      <c r="F174" s="129"/>
      <c r="G174" s="156" t="s">
        <v>141</v>
      </c>
      <c r="H17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4" s="132" t="str">
        <f t="shared" si="15"/>
        <v>АБ</v>
      </c>
      <c r="J174" s="132" t="str">
        <f>Таблица3353[[#This Row],[№7]]</f>
        <v xml:space="preserve"> </v>
      </c>
      <c r="K174" s="133" t="str">
        <f>IF(Таблица3353[[#This Row],[условие]]="Да", "- ", "(")</f>
        <v xml:space="preserve">- </v>
      </c>
      <c r="L174" s="101"/>
      <c r="M174" s="161" t="str">
        <f>IF(Таблица3353[[#This Row],[условие]]="Да", "", " - ")</f>
        <v/>
      </c>
      <c r="N174" s="162"/>
      <c r="O174" s="115" t="str">
        <f>IF(Таблица3353[[#This Row],[условие]]="Да", "", " )")</f>
        <v/>
      </c>
      <c r="P174" s="101" t="s">
        <v>43</v>
      </c>
      <c r="Q174" s="189">
        <v>49</v>
      </c>
      <c r="R174" s="116" t="str">
        <f>IF(Таблица3353[[#This Row],[Тип СШ]]="Т3", " росп", "")</f>
        <v/>
      </c>
      <c r="S174" s="116" t="str">
        <f>IF(AND(Таблица3353[[#This Row],[Тип]]="Поперечник", Таблица3353[[#This Row],[условие]]="Да", Таблица3353[[#This Row],[№17]]=" росп"), "1,2,3",
"")</f>
        <v/>
      </c>
      <c r="T174" s="116" t="str">
        <f>IF(AND(Таблица3353[[#This Row],[Тип]]="Продол", Таблица3353[[#This Row],[условие]]="Да", Таблица3353[[#This Row],[№17]]=" росп"), "1,2",
"")</f>
        <v/>
      </c>
      <c r="U174" s="116"/>
      <c r="V174" s="93" t="s">
        <v>87</v>
      </c>
      <c r="W17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7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7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7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74" s="164">
        <f>IF(Таблица3353[[#This Row],[Тип СШ]]="Т3",
(IF(Таблица3353[[#This Row],[Толщина]]&gt;16,"Δ8","Δ6")),Таблица3353[[#This Row],[Толщина]])</f>
        <v>32</v>
      </c>
    </row>
    <row r="175" spans="1:29" x14ac:dyDescent="0.2">
      <c r="A175" s="117">
        <f t="shared" si="23"/>
        <v>175</v>
      </c>
      <c r="B175" s="97" t="str">
        <f>IF(ISNUMBER(Таблица3353[[#This Row],[№8]]), "Поперечник", "Продол")</f>
        <v>Продол</v>
      </c>
      <c r="C175" s="188" t="str">
        <f>CONCATENATE(I175,J175,K175,L175,Таблица3353[[#This Row],[№12]],N175,,O175,P175,Q175,R175,S175,T175,U175)</f>
        <v>АБ - Д49 росп1,2</v>
      </c>
      <c r="D175" s="11" t="str">
        <f t="shared" si="28"/>
        <v>Т3</v>
      </c>
      <c r="E175" s="11" t="str">
        <f t="shared" si="33"/>
        <v>428 Δ6</v>
      </c>
      <c r="F175" s="129"/>
      <c r="G175" s="156" t="s">
        <v>141</v>
      </c>
      <c r="H17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5" s="132" t="str">
        <f t="shared" si="15"/>
        <v>АБ</v>
      </c>
      <c r="J175" s="132" t="str">
        <f>Таблица3353[[#This Row],[№7]]</f>
        <v xml:space="preserve"> </v>
      </c>
      <c r="K175" s="133" t="str">
        <f>IF(Таблица3353[[#This Row],[условие]]="Да", "- ", "(")</f>
        <v xml:space="preserve">- </v>
      </c>
      <c r="L175" s="101"/>
      <c r="M175" s="161" t="str">
        <f>IF(Таблица3353[[#This Row],[условие]]="Да", "", " - ")</f>
        <v/>
      </c>
      <c r="N175" s="162"/>
      <c r="O175" s="115" t="str">
        <f>IF(Таблица3353[[#This Row],[условие]]="Да", "", " )")</f>
        <v/>
      </c>
      <c r="P175" s="101" t="s">
        <v>43</v>
      </c>
      <c r="Q175" s="189">
        <v>49</v>
      </c>
      <c r="R175" s="116" t="str">
        <f>IF(Таблица3353[[#This Row],[Тип СШ]]="Т3", " росп", "")</f>
        <v xml:space="preserve"> росп</v>
      </c>
      <c r="S175" s="116" t="str">
        <f>IF(AND(Таблица3353[[#This Row],[Тип]]="Поперечник", Таблица3353[[#This Row],[условие]]="Да", Таблица3353[[#This Row],[№17]]=" росп"), "1,2,3",
"")</f>
        <v/>
      </c>
      <c r="T175" s="116" t="str">
        <f>IF(AND(Таблица3353[[#This Row],[Тип]]="Продол", Таблица3353[[#This Row],[условие]]="Да", Таблица3353[[#This Row],[№17]]=" росп"), "1,2",
"")</f>
        <v>1,2</v>
      </c>
      <c r="U175" s="116"/>
      <c r="V175" s="101" t="s">
        <v>88</v>
      </c>
      <c r="W17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7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7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75" s="164" t="str">
        <f>IF(Таблица3353[[#This Row],[Тип СШ]]="Т3",
(IF(Таблица3353[[#This Row],[Толщина]]&gt;16,"Δ8","Δ6")),Таблица3353[[#This Row],[Толщина]])</f>
        <v>Δ6</v>
      </c>
    </row>
    <row r="176" spans="1:29" x14ac:dyDescent="0.2">
      <c r="A176" s="117">
        <f t="shared" si="23"/>
        <v>176</v>
      </c>
      <c r="B176" s="97" t="str">
        <f>IF(ISNUMBER(Таблица3353[[#This Row],[№8]]), "Поперечник", "Продол")</f>
        <v>Продол</v>
      </c>
      <c r="C176" s="11" t="str">
        <f>CONCATENATE(I176,J176,K176,L176,Таблица3353[[#This Row],[№12]],N176,,O176,P176,Q176,R176,S176,T176,U176)</f>
        <v>АБ (15 - 16 )</v>
      </c>
      <c r="D176" s="11" t="str">
        <f t="shared" si="28"/>
        <v>С4</v>
      </c>
      <c r="E176" s="11" t="str">
        <f t="shared" si="29"/>
        <v>10500×14</v>
      </c>
      <c r="F176" s="129"/>
      <c r="G176" s="156" t="s">
        <v>141</v>
      </c>
      <c r="H17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76" s="132" t="str">
        <f t="shared" si="15"/>
        <v>АБ</v>
      </c>
      <c r="J176" s="132" t="str">
        <f>Таблица3353[[#This Row],[№7]]</f>
        <v xml:space="preserve"> </v>
      </c>
      <c r="K176" s="133" t="str">
        <f>IF(Таблица3353[[#This Row],[условие]]="Да", "- ", "(")</f>
        <v>(</v>
      </c>
      <c r="L176" s="101">
        <v>15</v>
      </c>
      <c r="M176" s="114" t="str">
        <f>IF(Таблица3353[[#This Row],[условие]]="Да", "", " - ")</f>
        <v xml:space="preserve"> - </v>
      </c>
      <c r="N176" s="101">
        <f>Таблица3353[[#This Row],[№11]]+1</f>
        <v>16</v>
      </c>
      <c r="O176" s="115" t="str">
        <f>IF(Таблица3353[[#This Row],[условие]]="Да", "", " )")</f>
        <v xml:space="preserve"> )</v>
      </c>
      <c r="P176" s="101"/>
      <c r="Q176" s="101"/>
      <c r="R176" s="116" t="str">
        <f>IF(Таблица3353[[#This Row],[Тип СШ]]="Т3", " росп", "")</f>
        <v/>
      </c>
      <c r="S176" s="116" t="str">
        <f>IF(AND(Таблица3353[[#This Row],[Тип]]="Поперечник", Таблица3353[[#This Row],[условие]]="Да", Таблица3353[[#This Row],[№17]]=" росп"), "1,2,3",
"")</f>
        <v/>
      </c>
      <c r="T176" s="116" t="str">
        <f>IF(AND(Таблица3353[[#This Row],[Тип]]="Продол", Таблица3353[[#This Row],[условие]]="Да", Таблица3353[[#This Row],[№17]]=" росп"), "1,2",
"")</f>
        <v/>
      </c>
      <c r="U176" s="116"/>
      <c r="V176" s="93" t="s">
        <v>109</v>
      </c>
      <c r="W17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10500</v>
      </c>
      <c r="Y17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7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76" s="228">
        <f>VALUE(CONCATENATE(Таблица3353[[#This Row],[ДлинаС18]],Таблица3353[[#This Row],[ДлинаС4]],Таблица3353[[#This Row],[ДлинаТ8]],Таблица3353[[#This Row],[ДлинаТ3]]))</f>
        <v>10500</v>
      </c>
      <c r="AC176" s="152">
        <f>IF(Таблица3353[[#This Row],[Тип СШ]]="Т3",
(IF(Таблица3353[[#This Row],[Толщина]]&gt;16,"Δ8","Δ6")),Таблица3353[[#This Row],[Толщина]])</f>
        <v>14</v>
      </c>
    </row>
    <row r="177" spans="1:29" x14ac:dyDescent="0.2">
      <c r="A177" s="117">
        <f t="shared" si="23"/>
        <v>177</v>
      </c>
      <c r="B177" s="97" t="str">
        <f>IF(ISNUMBER(Таблица3353[[#This Row],[№8]]), "Поперечник", "Продол")</f>
        <v>Продол</v>
      </c>
      <c r="C177" s="11" t="str">
        <f>CONCATENATE(I177,J177,K177,L177,Таблица3353[[#This Row],[№12]],N177,,O177,P177,Q177,R177,S177,T177,U177)</f>
        <v>АБ - С50 росп1,2</v>
      </c>
      <c r="D177" s="11" t="str">
        <f t="shared" si="28"/>
        <v>Т3</v>
      </c>
      <c r="E177" s="11" t="str">
        <f t="shared" si="29"/>
        <v>140 Δ6</v>
      </c>
      <c r="F177" s="129"/>
      <c r="G177" s="156" t="s">
        <v>141</v>
      </c>
      <c r="H17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7" s="132" t="str">
        <f t="shared" si="15"/>
        <v>АБ</v>
      </c>
      <c r="J177" s="132" t="str">
        <f>Таблица3353[[#This Row],[№7]]</f>
        <v xml:space="preserve"> </v>
      </c>
      <c r="K177" s="133" t="str">
        <f>IF(Таблица3353[[#This Row],[условие]]="Да", "- ", "(")</f>
        <v xml:space="preserve">- </v>
      </c>
      <c r="L177" s="101"/>
      <c r="M177" s="114" t="str">
        <f>IF(Таблица3353[[#This Row],[условие]]="Да", "", " - ")</f>
        <v/>
      </c>
      <c r="N177" s="101"/>
      <c r="O177" s="115" t="str">
        <f>IF(Таблица3353[[#This Row],[условие]]="Да", "", " )")</f>
        <v/>
      </c>
      <c r="P177" s="101" t="s">
        <v>99</v>
      </c>
      <c r="Q177" s="101">
        <v>50</v>
      </c>
      <c r="R177" s="116" t="str">
        <f>IF(Таблица3353[[#This Row],[Тип СШ]]="Т3", " росп", "")</f>
        <v xml:space="preserve"> росп</v>
      </c>
      <c r="S177" s="116" t="str">
        <f>IF(AND(Таблица3353[[#This Row],[Тип]]="Поперечник", Таблица3353[[#This Row],[условие]]="Да", Таблица3353[[#This Row],[№17]]=" росп"), "1,2,3",
"")</f>
        <v/>
      </c>
      <c r="T177" s="116" t="str">
        <f>IF(AND(Таблица3353[[#This Row],[Тип]]="Продол", Таблица3353[[#This Row],[условие]]="Да", Таблица3353[[#This Row],[№17]]=" росп"), "1,2",
"")</f>
        <v>1,2</v>
      </c>
      <c r="U177" s="116"/>
      <c r="V177" s="101" t="s">
        <v>88</v>
      </c>
      <c r="W17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77" s="152" t="str">
        <f>IF(Таблица3353[[#This Row],[Тип СШ]]="Т3",
(IF(Таблица3353[[#This Row],[Толщина]]&gt;16,"Δ8","Δ6")),Таблица3353[[#This Row],[Толщина]])</f>
        <v>Δ6</v>
      </c>
    </row>
    <row r="178" spans="1:29" x14ac:dyDescent="0.2">
      <c r="A178" s="117">
        <f t="shared" si="23"/>
        <v>178</v>
      </c>
      <c r="B178" s="97" t="str">
        <f>IF(ISNUMBER(Таблица3353[[#This Row],[№8]]), "Поперечник", "Продол")</f>
        <v>Продол</v>
      </c>
      <c r="C178" s="11" t="str">
        <f>CONCATENATE(I178,J178,K178,L178,Таблица3353[[#This Row],[№12]],N178,,O178,P178,Q178,R178,S178,T178,U178)</f>
        <v>АБ - С51 росп1,2</v>
      </c>
      <c r="D178" s="11" t="str">
        <f t="shared" si="28"/>
        <v>Т3</v>
      </c>
      <c r="E178" s="11" t="str">
        <f t="shared" si="29"/>
        <v>140 Δ6</v>
      </c>
      <c r="F178" s="129"/>
      <c r="G178" s="156" t="s">
        <v>141</v>
      </c>
      <c r="H17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8" s="132" t="str">
        <f t="shared" si="15"/>
        <v>АБ</v>
      </c>
      <c r="J178" s="132" t="str">
        <f>Таблица3353[[#This Row],[№7]]</f>
        <v xml:space="preserve"> </v>
      </c>
      <c r="K178" s="133" t="str">
        <f>IF(Таблица3353[[#This Row],[условие]]="Да", "- ", "(")</f>
        <v xml:space="preserve">- </v>
      </c>
      <c r="L178" s="101"/>
      <c r="M178" s="114" t="str">
        <f>IF(Таблица3353[[#This Row],[условие]]="Да", "", " - ")</f>
        <v/>
      </c>
      <c r="N178" s="101"/>
      <c r="O178" s="115" t="str">
        <f>IF(Таблица3353[[#This Row],[условие]]="Да", "", " )")</f>
        <v/>
      </c>
      <c r="P178" s="101" t="s">
        <v>99</v>
      </c>
      <c r="Q178" s="101">
        <f t="shared" si="20"/>
        <v>51</v>
      </c>
      <c r="R178" s="116" t="str">
        <f>IF(Таблица3353[[#This Row],[Тип СШ]]="Т3", " росп", "")</f>
        <v xml:space="preserve"> росп</v>
      </c>
      <c r="S178" s="116" t="str">
        <f>IF(AND(Таблица3353[[#This Row],[Тип]]="Поперечник", Таблица3353[[#This Row],[условие]]="Да", Таблица3353[[#This Row],[№17]]=" росп"), "1,2,3",
"")</f>
        <v/>
      </c>
      <c r="T178" s="116" t="str">
        <f>IF(AND(Таблица3353[[#This Row],[Тип]]="Продол", Таблица3353[[#This Row],[условие]]="Да", Таблица3353[[#This Row],[№17]]=" росп"), "1,2",
"")</f>
        <v>1,2</v>
      </c>
      <c r="U178" s="116"/>
      <c r="V178" s="101" t="s">
        <v>88</v>
      </c>
      <c r="W17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78" s="152" t="str">
        <f>IF(Таблица3353[[#This Row],[Тип СШ]]="Т3",
(IF(Таблица3353[[#This Row],[Толщина]]&gt;16,"Δ8","Δ6")),Таблица3353[[#This Row],[Толщина]])</f>
        <v>Δ6</v>
      </c>
    </row>
    <row r="179" spans="1:29" x14ac:dyDescent="0.2">
      <c r="A179" s="117">
        <f t="shared" si="23"/>
        <v>179</v>
      </c>
      <c r="B179" s="97" t="str">
        <f>IF(ISNUMBER(Таблица3353[[#This Row],[№8]]), "Поперечник", "Продол")</f>
        <v>Продол</v>
      </c>
      <c r="C179" s="11" t="str">
        <f>CONCATENATE(I179,J179,K179,L179,Таблица3353[[#This Row],[№12]],N179,,O179,P179,Q179,R179,S179,T179,U179)</f>
        <v>АБ - С52 росп1,2</v>
      </c>
      <c r="D179" s="11" t="str">
        <f t="shared" si="28"/>
        <v>Т3</v>
      </c>
      <c r="E179" s="11" t="str">
        <f t="shared" si="29"/>
        <v>140 Δ6</v>
      </c>
      <c r="F179" s="129"/>
      <c r="G179" s="156" t="s">
        <v>141</v>
      </c>
      <c r="H17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79" s="132" t="str">
        <f t="shared" si="15"/>
        <v>АБ</v>
      </c>
      <c r="J179" s="132" t="str">
        <f>Таблица3353[[#This Row],[№7]]</f>
        <v xml:space="preserve"> </v>
      </c>
      <c r="K179" s="133" t="str">
        <f>IF(Таблица3353[[#This Row],[условие]]="Да", "- ", "(")</f>
        <v xml:space="preserve">- </v>
      </c>
      <c r="L179" s="101"/>
      <c r="M179" s="114" t="str">
        <f>IF(Таблица3353[[#This Row],[условие]]="Да", "", " - ")</f>
        <v/>
      </c>
      <c r="N179" s="101"/>
      <c r="O179" s="115" t="str">
        <f>IF(Таблица3353[[#This Row],[условие]]="Да", "", " )")</f>
        <v/>
      </c>
      <c r="P179" s="101" t="s">
        <v>99</v>
      </c>
      <c r="Q179" s="101">
        <f t="shared" si="20"/>
        <v>52</v>
      </c>
      <c r="R179" s="116" t="str">
        <f>IF(Таблица3353[[#This Row],[Тип СШ]]="Т3", " росп", "")</f>
        <v xml:space="preserve"> росп</v>
      </c>
      <c r="S179" s="116" t="str">
        <f>IF(AND(Таблица3353[[#This Row],[Тип]]="Поперечник", Таблица3353[[#This Row],[условие]]="Да", Таблица3353[[#This Row],[№17]]=" росп"), "1,2,3",
"")</f>
        <v/>
      </c>
      <c r="T179" s="116" t="str">
        <f>IF(AND(Таблица3353[[#This Row],[Тип]]="Продол", Таблица3353[[#This Row],[условие]]="Да", Таблица3353[[#This Row],[№17]]=" росп"), "1,2",
"")</f>
        <v>1,2</v>
      </c>
      <c r="U179" s="116"/>
      <c r="V179" s="101" t="s">
        <v>88</v>
      </c>
      <c r="W17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7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7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7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7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7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79" s="152" t="str">
        <f>IF(Таблица3353[[#This Row],[Тип СШ]]="Т3",
(IF(Таблица3353[[#This Row],[Толщина]]&gt;16,"Δ8","Δ6")),Таблица3353[[#This Row],[Толщина]])</f>
        <v>Δ6</v>
      </c>
    </row>
    <row r="180" spans="1:29" x14ac:dyDescent="0.2">
      <c r="A180" s="117">
        <f t="shared" si="23"/>
        <v>180</v>
      </c>
      <c r="B180" s="97" t="str">
        <f>IF(ISNUMBER(Таблица3353[[#This Row],[№8]]), "Поперечник", "Продол")</f>
        <v>Продол</v>
      </c>
      <c r="C180" s="11" t="str">
        <f>CONCATENATE(I180,J180,K180,L180,Таблица3353[[#This Row],[№12]],N180,,O180,P180,Q180,R180,S180,T180,U180)</f>
        <v>АБ (16 - 17 )</v>
      </c>
      <c r="D180" s="11" t="str">
        <f t="shared" si="28"/>
        <v>С4</v>
      </c>
      <c r="E180" s="11" t="str">
        <f t="shared" si="29"/>
        <v>9800×14</v>
      </c>
      <c r="F180" s="129"/>
      <c r="G180" s="156" t="s">
        <v>141</v>
      </c>
      <c r="H18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80" s="132" t="str">
        <f t="shared" si="15"/>
        <v>АБ</v>
      </c>
      <c r="J180" s="132" t="str">
        <f>Таблица3353[[#This Row],[№7]]</f>
        <v xml:space="preserve"> </v>
      </c>
      <c r="K180" s="133" t="str">
        <f>IF(Таблица3353[[#This Row],[условие]]="Да", "- ", "(")</f>
        <v>(</v>
      </c>
      <c r="L180" s="101">
        <v>16</v>
      </c>
      <c r="M180" s="114" t="str">
        <f>IF(Таблица3353[[#This Row],[условие]]="Да", "", " - ")</f>
        <v xml:space="preserve"> - </v>
      </c>
      <c r="N180" s="101">
        <f>Таблица3353[[#This Row],[№11]]+1</f>
        <v>17</v>
      </c>
      <c r="O180" s="115" t="str">
        <f>IF(Таблица3353[[#This Row],[условие]]="Да", "", " )")</f>
        <v xml:space="preserve"> )</v>
      </c>
      <c r="P180" s="101"/>
      <c r="Q180" s="101"/>
      <c r="R180" s="116" t="str">
        <f>IF(Таблица3353[[#This Row],[Тип СШ]]="Т3", " росп", "")</f>
        <v/>
      </c>
      <c r="S180" s="116" t="str">
        <f>IF(AND(Таблица3353[[#This Row],[Тип]]="Поперечник", Таблица3353[[#This Row],[условие]]="Да", Таблица3353[[#This Row],[№17]]=" росп"), "1,2,3",
"")</f>
        <v/>
      </c>
      <c r="T180" s="116" t="str">
        <f>IF(AND(Таблица3353[[#This Row],[Тип]]="Продол", Таблица3353[[#This Row],[условие]]="Да", Таблица3353[[#This Row],[№17]]=" росп"), "1,2",
"")</f>
        <v/>
      </c>
      <c r="U180" s="116"/>
      <c r="V180" s="93" t="s">
        <v>109</v>
      </c>
      <c r="W18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9800</v>
      </c>
      <c r="Y18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8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80" s="228">
        <f>VALUE(CONCATENATE(Таблица3353[[#This Row],[ДлинаС18]],Таблица3353[[#This Row],[ДлинаС4]],Таблица3353[[#This Row],[ДлинаТ8]],Таблица3353[[#This Row],[ДлинаТ3]]))</f>
        <v>9800</v>
      </c>
      <c r="AC180" s="152">
        <f>IF(Таблица3353[[#This Row],[Тип СШ]]="Т3",
(IF(Таблица3353[[#This Row],[Толщина]]&gt;16,"Δ8","Δ6")),Таблица3353[[#This Row],[Толщина]])</f>
        <v>14</v>
      </c>
    </row>
    <row r="181" spans="1:29" x14ac:dyDescent="0.2">
      <c r="A181" s="117">
        <f t="shared" si="23"/>
        <v>181</v>
      </c>
      <c r="B181" s="97" t="str">
        <f>IF(ISNUMBER(Таблица3353[[#This Row],[№8]]), "Поперечник", "Продол")</f>
        <v>Продол</v>
      </c>
      <c r="C181" s="188" t="str">
        <f>CONCATENATE(I181,J181,K181,L181,Таблица3353[[#This Row],[№12]],N181,,O181,P181,Q181,R181,S181,T181,U181)</f>
        <v>АБ - С53 росп1,2</v>
      </c>
      <c r="D181" s="11" t="str">
        <f t="shared" si="28"/>
        <v>Т3</v>
      </c>
      <c r="E181" s="11" t="str">
        <f t="shared" ref="E181:E183" si="34">IF(V181="Т3",(CONCATENATE(AB181," ",AC181)),(CONCATENATE(AB181,"×",AC181)))</f>
        <v>140 Δ6</v>
      </c>
      <c r="F181" s="129"/>
      <c r="G181" s="156" t="s">
        <v>141</v>
      </c>
      <c r="H18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1" s="132" t="str">
        <f t="shared" si="15"/>
        <v>АБ</v>
      </c>
      <c r="J181" s="132" t="str">
        <f>Таблица3353[[#This Row],[№7]]</f>
        <v xml:space="preserve"> </v>
      </c>
      <c r="K181" s="133" t="str">
        <f>IF(Таблица3353[[#This Row],[условие]]="Да", "- ", "(")</f>
        <v xml:space="preserve">- </v>
      </c>
      <c r="L181" s="101"/>
      <c r="M181" s="161" t="str">
        <f>IF(Таблица3353[[#This Row],[условие]]="Да", "", " - ")</f>
        <v/>
      </c>
      <c r="N181" s="162"/>
      <c r="O181" s="115" t="str">
        <f>IF(Таблица3353[[#This Row],[условие]]="Да", "", " )")</f>
        <v/>
      </c>
      <c r="P181" s="101" t="s">
        <v>99</v>
      </c>
      <c r="Q181" s="189">
        <v>53</v>
      </c>
      <c r="R181" s="116" t="str">
        <f>IF(Таблица3353[[#This Row],[Тип СШ]]="Т3", " росп", "")</f>
        <v xml:space="preserve"> росп</v>
      </c>
      <c r="S181" s="116" t="str">
        <f>IF(AND(Таблица3353[[#This Row],[Тип]]="Поперечник", Таблица3353[[#This Row],[условие]]="Да", Таблица3353[[#This Row],[№17]]=" росп"), "1,2,3",
"")</f>
        <v/>
      </c>
      <c r="T181" s="116" t="str">
        <f>IF(AND(Таблица3353[[#This Row],[Тип]]="Продол", Таблица3353[[#This Row],[условие]]="Да", Таблица3353[[#This Row],[№17]]=" росп"), "1,2",
"")</f>
        <v>1,2</v>
      </c>
      <c r="U181" s="116"/>
      <c r="V181" s="101" t="s">
        <v>88</v>
      </c>
      <c r="W18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8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8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81" s="164" t="str">
        <f>IF(Таблица3353[[#This Row],[Тип СШ]]="Т3",
(IF(Таблица3353[[#This Row],[Толщина]]&gt;16,"Δ8","Δ6")),Таблица3353[[#This Row],[Толщина]])</f>
        <v>Δ6</v>
      </c>
    </row>
    <row r="182" spans="1:29" x14ac:dyDescent="0.2">
      <c r="A182" s="117">
        <f t="shared" si="23"/>
        <v>182</v>
      </c>
      <c r="B182" s="97" t="str">
        <f>IF(ISNUMBER(Таблица3353[[#This Row],[№8]]), "Поперечник", "Продол")</f>
        <v>Продол</v>
      </c>
      <c r="C182" s="188" t="str">
        <f>CONCATENATE(I182,J182,K182,L182,Таблица3353[[#This Row],[№12]],N182,,O182,P182,Q182,R182,S182,T182,U182)</f>
        <v>АБ - Д53</v>
      </c>
      <c r="D182" s="11" t="str">
        <f t="shared" si="28"/>
        <v>С18</v>
      </c>
      <c r="E182" s="11" t="str">
        <f t="shared" si="34"/>
        <v>420×32</v>
      </c>
      <c r="F182" s="129"/>
      <c r="G182" s="156" t="s">
        <v>141</v>
      </c>
      <c r="H18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2" s="132" t="str">
        <f t="shared" si="15"/>
        <v>АБ</v>
      </c>
      <c r="J182" s="132" t="str">
        <f>Таблица3353[[#This Row],[№7]]</f>
        <v xml:space="preserve"> </v>
      </c>
      <c r="K182" s="133" t="str">
        <f>IF(Таблица3353[[#This Row],[условие]]="Да", "- ", "(")</f>
        <v xml:space="preserve">- </v>
      </c>
      <c r="L182" s="101"/>
      <c r="M182" s="161" t="str">
        <f>IF(Таблица3353[[#This Row],[условие]]="Да", "", " - ")</f>
        <v/>
      </c>
      <c r="N182" s="162"/>
      <c r="O182" s="115" t="str">
        <f>IF(Таблица3353[[#This Row],[условие]]="Да", "", " )")</f>
        <v/>
      </c>
      <c r="P182" s="101" t="s">
        <v>43</v>
      </c>
      <c r="Q182" s="189">
        <v>53</v>
      </c>
      <c r="R182" s="116" t="str">
        <f>IF(Таблица3353[[#This Row],[Тип СШ]]="Т3", " росп", "")</f>
        <v/>
      </c>
      <c r="S182" s="116" t="str">
        <f>IF(AND(Таблица3353[[#This Row],[Тип]]="Поперечник", Таблица3353[[#This Row],[условие]]="Да", Таблица3353[[#This Row],[№17]]=" росп"), "1,2,3",
"")</f>
        <v/>
      </c>
      <c r="T182" s="116" t="str">
        <f>IF(AND(Таблица3353[[#This Row],[Тип]]="Продол", Таблица3353[[#This Row],[условие]]="Да", Таблица3353[[#This Row],[№17]]=" росп"), "1,2",
"")</f>
        <v/>
      </c>
      <c r="U182" s="116"/>
      <c r="V182" s="93" t="s">
        <v>87</v>
      </c>
      <c r="W18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8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8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8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82" s="164">
        <f>IF(Таблица3353[[#This Row],[Тип СШ]]="Т3",
(IF(Таблица3353[[#This Row],[Толщина]]&gt;16,"Δ8","Δ6")),Таблица3353[[#This Row],[Толщина]])</f>
        <v>32</v>
      </c>
    </row>
    <row r="183" spans="1:29" x14ac:dyDescent="0.2">
      <c r="A183" s="117">
        <f t="shared" si="23"/>
        <v>183</v>
      </c>
      <c r="B183" s="97" t="str">
        <f>IF(ISNUMBER(Таблица3353[[#This Row],[№8]]), "Поперечник", "Продол")</f>
        <v>Продол</v>
      </c>
      <c r="C183" s="188" t="str">
        <f>CONCATENATE(I183,J183,K183,L183,Таблица3353[[#This Row],[№12]],N183,,O183,P183,Q183,R183,S183,T183,U183)</f>
        <v>АБ - Д53 росп1,2</v>
      </c>
      <c r="D183" s="11" t="str">
        <f t="shared" si="28"/>
        <v>Т3</v>
      </c>
      <c r="E183" s="11" t="str">
        <f t="shared" si="34"/>
        <v>428 Δ6</v>
      </c>
      <c r="F183" s="129"/>
      <c r="G183" s="156" t="s">
        <v>141</v>
      </c>
      <c r="H18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3" s="132" t="str">
        <f t="shared" si="15"/>
        <v>АБ</v>
      </c>
      <c r="J183" s="132" t="str">
        <f>Таблица3353[[#This Row],[№7]]</f>
        <v xml:space="preserve"> </v>
      </c>
      <c r="K183" s="133" t="str">
        <f>IF(Таблица3353[[#This Row],[условие]]="Да", "- ", "(")</f>
        <v xml:space="preserve">- </v>
      </c>
      <c r="L183" s="101"/>
      <c r="M183" s="161" t="str">
        <f>IF(Таблица3353[[#This Row],[условие]]="Да", "", " - ")</f>
        <v/>
      </c>
      <c r="N183" s="162"/>
      <c r="O183" s="115" t="str">
        <f>IF(Таблица3353[[#This Row],[условие]]="Да", "", " )")</f>
        <v/>
      </c>
      <c r="P183" s="101" t="s">
        <v>43</v>
      </c>
      <c r="Q183" s="189">
        <v>53</v>
      </c>
      <c r="R183" s="116" t="str">
        <f>IF(Таблица3353[[#This Row],[Тип СШ]]="Т3", " росп", "")</f>
        <v xml:space="preserve"> росп</v>
      </c>
      <c r="S183" s="116" t="str">
        <f>IF(AND(Таблица3353[[#This Row],[Тип]]="Поперечник", Таблица3353[[#This Row],[условие]]="Да", Таблица3353[[#This Row],[№17]]=" росп"), "1,2,3",
"")</f>
        <v/>
      </c>
      <c r="T183" s="116" t="str">
        <f>IF(AND(Таблица3353[[#This Row],[Тип]]="Продол", Таблица3353[[#This Row],[условие]]="Да", Таблица3353[[#This Row],[№17]]=" росп"), "1,2",
"")</f>
        <v>1,2</v>
      </c>
      <c r="U183" s="116"/>
      <c r="V183" s="101" t="s">
        <v>88</v>
      </c>
      <c r="W18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8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8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83" s="164" t="str">
        <f>IF(Таблица3353[[#This Row],[Тип СШ]]="Т3",
(IF(Таблица3353[[#This Row],[Толщина]]&gt;16,"Δ8","Δ6")),Таблица3353[[#This Row],[Толщина]])</f>
        <v>Δ6</v>
      </c>
    </row>
    <row r="184" spans="1:29" x14ac:dyDescent="0.2">
      <c r="A184" s="117">
        <f t="shared" si="23"/>
        <v>184</v>
      </c>
      <c r="B184" s="97" t="str">
        <f>IF(ISNUMBER(Таблица3353[[#This Row],[№8]]), "Поперечник", "Продол")</f>
        <v>Продол</v>
      </c>
      <c r="C184" s="11" t="str">
        <f>CONCATENATE(I184,J184,K184,L184,Таблица3353[[#This Row],[№12]],N184,,O184,P184,Q184,R184,S184,T184,U184)</f>
        <v>АБ - С54 росп1,2</v>
      </c>
      <c r="D184" s="11" t="str">
        <f t="shared" si="28"/>
        <v>Т3</v>
      </c>
      <c r="E184" s="11" t="str">
        <f t="shared" si="29"/>
        <v>140 Δ6</v>
      </c>
      <c r="F184" s="129"/>
      <c r="G184" s="156" t="s">
        <v>141</v>
      </c>
      <c r="H18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4" s="132" t="str">
        <f t="shared" si="15"/>
        <v>АБ</v>
      </c>
      <c r="J184" s="132" t="str">
        <f>Таблица3353[[#This Row],[№7]]</f>
        <v xml:space="preserve"> </v>
      </c>
      <c r="K184" s="133" t="str">
        <f>IF(Таблица3353[[#This Row],[условие]]="Да", "- ", "(")</f>
        <v xml:space="preserve">- </v>
      </c>
      <c r="L184" s="101"/>
      <c r="M184" s="114" t="str">
        <f>IF(Таблица3353[[#This Row],[условие]]="Да", "", " - ")</f>
        <v/>
      </c>
      <c r="N184" s="101"/>
      <c r="O184" s="115" t="str">
        <f>IF(Таблица3353[[#This Row],[условие]]="Да", "", " )")</f>
        <v/>
      </c>
      <c r="P184" s="101" t="s">
        <v>99</v>
      </c>
      <c r="Q184" s="101">
        <v>54</v>
      </c>
      <c r="R184" s="116" t="str">
        <f>IF(Таблица3353[[#This Row],[Тип СШ]]="Т3", " росп", "")</f>
        <v xml:space="preserve"> росп</v>
      </c>
      <c r="S184" s="116" t="str">
        <f>IF(AND(Таблица3353[[#This Row],[Тип]]="Поперечник", Таблица3353[[#This Row],[условие]]="Да", Таблица3353[[#This Row],[№17]]=" росп"), "1,2,3",
"")</f>
        <v/>
      </c>
      <c r="T184" s="116" t="str">
        <f>IF(AND(Таблица3353[[#This Row],[Тип]]="Продол", Таблица3353[[#This Row],[условие]]="Да", Таблица3353[[#This Row],[№17]]=" росп"), "1,2",
"")</f>
        <v>1,2</v>
      </c>
      <c r="U184" s="116"/>
      <c r="V184" s="101" t="s">
        <v>88</v>
      </c>
      <c r="W18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8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8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84" s="152" t="str">
        <f>IF(Таблица3353[[#This Row],[Тип СШ]]="Т3",
(IF(Таблица3353[[#This Row],[Толщина]]&gt;16,"Δ8","Δ6")),Таблица3353[[#This Row],[Толщина]])</f>
        <v>Δ6</v>
      </c>
    </row>
    <row r="185" spans="1:29" x14ac:dyDescent="0.2">
      <c r="A185" s="117">
        <f t="shared" si="23"/>
        <v>185</v>
      </c>
      <c r="B185" s="97" t="str">
        <f>IF(ISNUMBER(Таблица3353[[#This Row],[№8]]), "Поперечник", "Продол")</f>
        <v>Продол</v>
      </c>
      <c r="C185" s="11" t="str">
        <f>CONCATENATE(I185,J185,K185,L185,Таблица3353[[#This Row],[№12]],N185,,O185,P185,Q185,R185,S185,T185,U185)</f>
        <v>АБ - С55 росп1,2</v>
      </c>
      <c r="D185" s="11" t="str">
        <f t="shared" si="28"/>
        <v>Т3</v>
      </c>
      <c r="E185" s="11" t="str">
        <f t="shared" si="29"/>
        <v>140 Δ6</v>
      </c>
      <c r="F185" s="129"/>
      <c r="G185" s="156" t="s">
        <v>141</v>
      </c>
      <c r="H18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5" s="132" t="str">
        <f t="shared" si="15"/>
        <v>АБ</v>
      </c>
      <c r="J185" s="132" t="str">
        <f>Таблица3353[[#This Row],[№7]]</f>
        <v xml:space="preserve"> </v>
      </c>
      <c r="K185" s="133" t="str">
        <f>IF(Таблица3353[[#This Row],[условие]]="Да", "- ", "(")</f>
        <v xml:space="preserve">- </v>
      </c>
      <c r="L185" s="101"/>
      <c r="M185" s="114" t="str">
        <f>IF(Таблица3353[[#This Row],[условие]]="Да", "", " - ")</f>
        <v/>
      </c>
      <c r="N185" s="101"/>
      <c r="O185" s="115" t="str">
        <f>IF(Таблица3353[[#This Row],[условие]]="Да", "", " )")</f>
        <v/>
      </c>
      <c r="P185" s="101" t="s">
        <v>99</v>
      </c>
      <c r="Q185" s="101">
        <f t="shared" si="20"/>
        <v>55</v>
      </c>
      <c r="R185" s="116" t="str">
        <f>IF(Таблица3353[[#This Row],[Тип СШ]]="Т3", " росп", "")</f>
        <v xml:space="preserve"> росп</v>
      </c>
      <c r="S185" s="116" t="str">
        <f>IF(AND(Таблица3353[[#This Row],[Тип]]="Поперечник", Таблица3353[[#This Row],[условие]]="Да", Таблица3353[[#This Row],[№17]]=" росп"), "1,2,3",
"")</f>
        <v/>
      </c>
      <c r="T185" s="116" t="str">
        <f>IF(AND(Таблица3353[[#This Row],[Тип]]="Продол", Таблица3353[[#This Row],[условие]]="Да", Таблица3353[[#This Row],[№17]]=" росп"), "1,2",
"")</f>
        <v>1,2</v>
      </c>
      <c r="U185" s="116"/>
      <c r="V185" s="101" t="s">
        <v>88</v>
      </c>
      <c r="W18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8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8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85" s="152" t="str">
        <f>IF(Таблица3353[[#This Row],[Тип СШ]]="Т3",
(IF(Таблица3353[[#This Row],[Толщина]]&gt;16,"Δ8","Δ6")),Таблица3353[[#This Row],[Толщина]])</f>
        <v>Δ6</v>
      </c>
    </row>
    <row r="186" spans="1:29" x14ac:dyDescent="0.2">
      <c r="A186" s="117">
        <f t="shared" si="23"/>
        <v>186</v>
      </c>
      <c r="B186" s="97" t="str">
        <f>IF(ISNUMBER(Таблица3353[[#This Row],[№8]]), "Поперечник", "Продол")</f>
        <v>Продол</v>
      </c>
      <c r="C186" s="188" t="str">
        <f>CONCATENATE(I186,J186,K186,L186,Таблица3353[[#This Row],[№12]],N186,,O186,P186,Q186,R186,S186,T186,U186)</f>
        <v>АБ - С28 росп1,2</v>
      </c>
      <c r="D186" s="11" t="str">
        <f t="shared" si="28"/>
        <v>Т3</v>
      </c>
      <c r="E186" s="11" t="str">
        <f t="shared" ref="E186:E188" si="35">IF(V186="Т3",(CONCATENATE(AB186," ",AC186)),(CONCATENATE(AB186,"×",AC186)))</f>
        <v>140 Δ6</v>
      </c>
      <c r="F186" s="129"/>
      <c r="G186" s="156" t="s">
        <v>141</v>
      </c>
      <c r="H18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6" s="132" t="str">
        <f t="shared" si="15"/>
        <v>АБ</v>
      </c>
      <c r="J186" s="132" t="str">
        <f>Таблица3353[[#This Row],[№7]]</f>
        <v xml:space="preserve"> </v>
      </c>
      <c r="K186" s="133" t="str">
        <f>IF(Таблица3353[[#This Row],[условие]]="Да", "- ", "(")</f>
        <v xml:space="preserve">- </v>
      </c>
      <c r="L186" s="101"/>
      <c r="M186" s="161" t="str">
        <f>IF(Таблица3353[[#This Row],[условие]]="Да", "", " - ")</f>
        <v/>
      </c>
      <c r="N186" s="162"/>
      <c r="O186" s="115" t="str">
        <f>IF(Таблица3353[[#This Row],[условие]]="Да", "", " )")</f>
        <v/>
      </c>
      <c r="P186" s="101" t="s">
        <v>99</v>
      </c>
      <c r="Q186" s="189">
        <v>28</v>
      </c>
      <c r="R186" s="116" t="str">
        <f>IF(Таблица3353[[#This Row],[Тип СШ]]="Т3", " росп", "")</f>
        <v xml:space="preserve"> росп</v>
      </c>
      <c r="S186" s="116" t="str">
        <f>IF(AND(Таблица3353[[#This Row],[Тип]]="Поперечник", Таблица3353[[#This Row],[условие]]="Да", Таблица3353[[#This Row],[№17]]=" росп"), "1,2,3",
"")</f>
        <v/>
      </c>
      <c r="T186" s="116" t="str">
        <f>IF(AND(Таблица3353[[#This Row],[Тип]]="Продол", Таблица3353[[#This Row],[условие]]="Да", Таблица3353[[#This Row],[№17]]=" росп"), "1,2",
"")</f>
        <v>1,2</v>
      </c>
      <c r="U186" s="116"/>
      <c r="V186" s="101" t="s">
        <v>88</v>
      </c>
      <c r="W18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8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8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86" s="164" t="str">
        <f>IF(Таблица3353[[#This Row],[Тип СШ]]="Т3",
(IF(Таблица3353[[#This Row],[Толщина]]&gt;16,"Δ8","Δ6")),Таблица3353[[#This Row],[Толщина]])</f>
        <v>Δ6</v>
      </c>
    </row>
    <row r="187" spans="1:29" x14ac:dyDescent="0.2">
      <c r="A187" s="117">
        <f t="shared" si="23"/>
        <v>187</v>
      </c>
      <c r="B187" s="97" t="str">
        <f>IF(ISNUMBER(Таблица3353[[#This Row],[№8]]), "Поперечник", "Продол")</f>
        <v>Продол</v>
      </c>
      <c r="C187" s="188" t="str">
        <f>CONCATENATE(I187,J187,K187,L187,Таблица3353[[#This Row],[№12]],N187,,O187,P187,Q187,R187,S187,T187,U187)</f>
        <v>АБ - Д28</v>
      </c>
      <c r="D187" s="11" t="str">
        <f t="shared" si="28"/>
        <v>С18</v>
      </c>
      <c r="E187" s="11" t="str">
        <f t="shared" si="35"/>
        <v>420×32</v>
      </c>
      <c r="F187" s="129"/>
      <c r="G187" s="156" t="s">
        <v>141</v>
      </c>
      <c r="H18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7" s="132" t="str">
        <f t="shared" si="15"/>
        <v>АБ</v>
      </c>
      <c r="J187" s="132" t="str">
        <f>Таблица3353[[#This Row],[№7]]</f>
        <v xml:space="preserve"> </v>
      </c>
      <c r="K187" s="133" t="str">
        <f>IF(Таблица3353[[#This Row],[условие]]="Да", "- ", "(")</f>
        <v xml:space="preserve">- </v>
      </c>
      <c r="L187" s="101"/>
      <c r="M187" s="161" t="str">
        <f>IF(Таблица3353[[#This Row],[условие]]="Да", "", " - ")</f>
        <v/>
      </c>
      <c r="N187" s="162"/>
      <c r="O187" s="115" t="str">
        <f>IF(Таблица3353[[#This Row],[условие]]="Да", "", " )")</f>
        <v/>
      </c>
      <c r="P187" s="101" t="s">
        <v>43</v>
      </c>
      <c r="Q187" s="189">
        <v>28</v>
      </c>
      <c r="R187" s="116" t="str">
        <f>IF(Таблица3353[[#This Row],[Тип СШ]]="Т3", " росп", "")</f>
        <v/>
      </c>
      <c r="S187" s="116" t="str">
        <f>IF(AND(Таблица3353[[#This Row],[Тип]]="Поперечник", Таблица3353[[#This Row],[условие]]="Да", Таблица3353[[#This Row],[№17]]=" росп"), "1,2,3",
"")</f>
        <v/>
      </c>
      <c r="T187" s="116" t="str">
        <f>IF(AND(Таблица3353[[#This Row],[Тип]]="Продол", Таблица3353[[#This Row],[условие]]="Да", Таблица3353[[#This Row],[№17]]=" росп"), "1,2",
"")</f>
        <v/>
      </c>
      <c r="U187" s="116"/>
      <c r="V187" s="93" t="s">
        <v>87</v>
      </c>
      <c r="W18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18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8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18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187" s="164">
        <f>IF(Таблица3353[[#This Row],[Тип СШ]]="Т3",
(IF(Таблица3353[[#This Row],[Толщина]]&gt;16,"Δ8","Δ6")),Таблица3353[[#This Row],[Толщина]])</f>
        <v>32</v>
      </c>
    </row>
    <row r="188" spans="1:29" x14ac:dyDescent="0.2">
      <c r="A188" s="117">
        <f t="shared" si="23"/>
        <v>188</v>
      </c>
      <c r="B188" s="97" t="str">
        <f>IF(ISNUMBER(Таблица3353[[#This Row],[№8]]), "Поперечник", "Продол")</f>
        <v>Продол</v>
      </c>
      <c r="C188" s="188" t="str">
        <f>CONCATENATE(I188,J188,K188,L188,Таблица3353[[#This Row],[№12]],N188,,O188,P188,Q188,R188,S188,T188,U188)</f>
        <v>АБ - Д28 росп1,2</v>
      </c>
      <c r="D188" s="11" t="str">
        <f t="shared" si="28"/>
        <v>Т3</v>
      </c>
      <c r="E188" s="11" t="str">
        <f t="shared" si="35"/>
        <v>428 Δ6</v>
      </c>
      <c r="F188" s="129"/>
      <c r="G188" s="156" t="s">
        <v>141</v>
      </c>
      <c r="H18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88" s="132" t="str">
        <f t="shared" si="15"/>
        <v>АБ</v>
      </c>
      <c r="J188" s="132" t="str">
        <f>Таблица3353[[#This Row],[№7]]</f>
        <v xml:space="preserve"> </v>
      </c>
      <c r="K188" s="133" t="str">
        <f>IF(Таблица3353[[#This Row],[условие]]="Да", "- ", "(")</f>
        <v xml:space="preserve">- </v>
      </c>
      <c r="L188" s="101"/>
      <c r="M188" s="161" t="str">
        <f>IF(Таблица3353[[#This Row],[условие]]="Да", "", " - ")</f>
        <v/>
      </c>
      <c r="N188" s="162"/>
      <c r="O188" s="115" t="str">
        <f>IF(Таблица3353[[#This Row],[условие]]="Да", "", " )")</f>
        <v/>
      </c>
      <c r="P188" s="101" t="s">
        <v>43</v>
      </c>
      <c r="Q188" s="189">
        <v>28</v>
      </c>
      <c r="R188" s="116" t="str">
        <f>IF(Таблица3353[[#This Row],[Тип СШ]]="Т3", " росп", "")</f>
        <v xml:space="preserve"> росп</v>
      </c>
      <c r="S188" s="116" t="str">
        <f>IF(AND(Таблица3353[[#This Row],[Тип]]="Поперечник", Таблица3353[[#This Row],[условие]]="Да", Таблица3353[[#This Row],[№17]]=" росп"), "1,2,3",
"")</f>
        <v/>
      </c>
      <c r="T188" s="116" t="str">
        <f>IF(AND(Таблица3353[[#This Row],[Тип]]="Продол", Таблица3353[[#This Row],[условие]]="Да", Таблица3353[[#This Row],[№17]]=" росп"), "1,2",
"")</f>
        <v>1,2</v>
      </c>
      <c r="U188" s="116"/>
      <c r="V188" s="101" t="s">
        <v>88</v>
      </c>
      <c r="W18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8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18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8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188" s="164" t="str">
        <f>IF(Таблица3353[[#This Row],[Тип СШ]]="Т3",
(IF(Таблица3353[[#This Row],[Толщина]]&gt;16,"Δ8","Δ6")),Таблица3353[[#This Row],[Толщина]])</f>
        <v>Δ6</v>
      </c>
    </row>
    <row r="189" spans="1:29" x14ac:dyDescent="0.2">
      <c r="A189" s="117">
        <f t="shared" si="23"/>
        <v>189</v>
      </c>
      <c r="B189" s="97" t="str">
        <f>IF(ISNUMBER(Таблица3353[[#This Row],[№8]]), "Поперечник", "Продол")</f>
        <v>Продол</v>
      </c>
      <c r="C189" s="11" t="str">
        <f>CONCATENATE(I189,J189,K189,L189,Таблица3353[[#This Row],[№12]],N189,,O189,P189,Q189,R189,S189,T189,U189)</f>
        <v>АБ (17 - 18 )</v>
      </c>
      <c r="D189" s="11" t="str">
        <f t="shared" si="28"/>
        <v>С4</v>
      </c>
      <c r="E189" s="11" t="str">
        <f t="shared" si="29"/>
        <v>11455×14</v>
      </c>
      <c r="F189" s="129"/>
      <c r="G189" s="156" t="s">
        <v>141</v>
      </c>
      <c r="H18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89" s="132" t="str">
        <f t="shared" si="15"/>
        <v>АБ</v>
      </c>
      <c r="J189" s="132" t="str">
        <f>Таблица3353[[#This Row],[№7]]</f>
        <v xml:space="preserve"> </v>
      </c>
      <c r="K189" s="133" t="str">
        <f>IF(Таблица3353[[#This Row],[условие]]="Да", "- ", "(")</f>
        <v>(</v>
      </c>
      <c r="L189" s="101">
        <v>17</v>
      </c>
      <c r="M189" s="114" t="str">
        <f>IF(Таблица3353[[#This Row],[условие]]="Да", "", " - ")</f>
        <v xml:space="preserve"> - </v>
      </c>
      <c r="N189" s="101">
        <f>Таблица3353[[#This Row],[№11]]+1</f>
        <v>18</v>
      </c>
      <c r="O189" s="115" t="str">
        <f>IF(Таблица3353[[#This Row],[условие]]="Да", "", " )")</f>
        <v xml:space="preserve"> )</v>
      </c>
      <c r="P189" s="101"/>
      <c r="Q189" s="101"/>
      <c r="R189" s="116" t="str">
        <f>IF(Таблица3353[[#This Row],[Тип СШ]]="Т3", " росп", "")</f>
        <v/>
      </c>
      <c r="S189" s="116" t="str">
        <f>IF(AND(Таблица3353[[#This Row],[Тип]]="Поперечник", Таблица3353[[#This Row],[условие]]="Да", Таблица3353[[#This Row],[№17]]=" росп"), "1,2,3",
"")</f>
        <v/>
      </c>
      <c r="T189" s="116" t="str">
        <f>IF(AND(Таблица3353[[#This Row],[Тип]]="Продол", Таблица3353[[#This Row],[условие]]="Да", Таблица3353[[#This Row],[№17]]=" росп"), "1,2",
"")</f>
        <v/>
      </c>
      <c r="U189" s="116"/>
      <c r="V189" s="93" t="s">
        <v>109</v>
      </c>
      <c r="W18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8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11455</v>
      </c>
      <c r="Y18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8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8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89" s="228">
        <f>VALUE(CONCATENATE(Таблица3353[[#This Row],[ДлинаС18]],Таблица3353[[#This Row],[ДлинаС4]],Таблица3353[[#This Row],[ДлинаТ8]],Таблица3353[[#This Row],[ДлинаТ3]]))</f>
        <v>11455</v>
      </c>
      <c r="AC189" s="152">
        <f>IF(Таблица3353[[#This Row],[Тип СШ]]="Т3",
(IF(Таблица3353[[#This Row],[Толщина]]&gt;16,"Δ8","Δ6")),Таблица3353[[#This Row],[Толщина]])</f>
        <v>14</v>
      </c>
    </row>
    <row r="190" spans="1:29" x14ac:dyDescent="0.2">
      <c r="A190" s="117">
        <f t="shared" si="23"/>
        <v>190</v>
      </c>
      <c r="B190" s="97" t="str">
        <f>IF(ISNUMBER(Таблица3353[[#This Row],[№8]]), "Поперечник", "Продол")</f>
        <v>Продол</v>
      </c>
      <c r="C190" s="11" t="str">
        <f>CONCATENATE(I190,J190,K190,L190,Таблица3353[[#This Row],[№12]],N190,,O190,P190,Q190,R190,S190,T190,U190)</f>
        <v>АБ - С57 росп1,2</v>
      </c>
      <c r="D190" s="11" t="str">
        <f t="shared" si="28"/>
        <v>Т3</v>
      </c>
      <c r="E190" s="11" t="str">
        <f t="shared" si="29"/>
        <v>140 Δ6</v>
      </c>
      <c r="F190" s="129"/>
      <c r="G190" s="156" t="s">
        <v>141</v>
      </c>
      <c r="H19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0" s="132" t="str">
        <f t="shared" si="15"/>
        <v>АБ</v>
      </c>
      <c r="J190" s="132" t="str">
        <f>Таблица3353[[#This Row],[№7]]</f>
        <v xml:space="preserve"> </v>
      </c>
      <c r="K190" s="133" t="str">
        <f>IF(Таблица3353[[#This Row],[условие]]="Да", "- ", "(")</f>
        <v xml:space="preserve">- </v>
      </c>
      <c r="L190" s="101"/>
      <c r="M190" s="114" t="str">
        <f>IF(Таблица3353[[#This Row],[условие]]="Да", "", " - ")</f>
        <v/>
      </c>
      <c r="N190" s="101"/>
      <c r="O190" s="115" t="str">
        <f>IF(Таблица3353[[#This Row],[условие]]="Да", "", " )")</f>
        <v/>
      </c>
      <c r="P190" s="101" t="s">
        <v>99</v>
      </c>
      <c r="Q190" s="101">
        <v>57</v>
      </c>
      <c r="R190" s="116" t="str">
        <f>IF(Таблица3353[[#This Row],[Тип СШ]]="Т3", " росп", "")</f>
        <v xml:space="preserve"> росп</v>
      </c>
      <c r="S190" s="116" t="str">
        <f>IF(AND(Таблица3353[[#This Row],[Тип]]="Поперечник", Таблица3353[[#This Row],[условие]]="Да", Таблица3353[[#This Row],[№17]]=" росп"), "1,2,3",
"")</f>
        <v/>
      </c>
      <c r="T190" s="116" t="str">
        <f>IF(AND(Таблица3353[[#This Row],[Тип]]="Продол", Таблица3353[[#This Row],[условие]]="Да", Таблица3353[[#This Row],[№17]]=" росп"), "1,2",
"")</f>
        <v>1,2</v>
      </c>
      <c r="U190" s="116"/>
      <c r="V190" s="101" t="s">
        <v>88</v>
      </c>
      <c r="W19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0" s="152" t="str">
        <f>IF(Таблица3353[[#This Row],[Тип СШ]]="Т3",
(IF(Таблица3353[[#This Row],[Толщина]]&gt;16,"Δ8","Δ6")),Таблица3353[[#This Row],[Толщина]])</f>
        <v>Δ6</v>
      </c>
    </row>
    <row r="191" spans="1:29" x14ac:dyDescent="0.2">
      <c r="A191" s="117">
        <f t="shared" si="23"/>
        <v>191</v>
      </c>
      <c r="B191" s="97" t="str">
        <f>IF(ISNUMBER(Таблица3353[[#This Row],[№8]]), "Поперечник", "Продол")</f>
        <v>Продол</v>
      </c>
      <c r="C191" s="11" t="str">
        <f>CONCATENATE(I191,J191,K191,L191,Таблица3353[[#This Row],[№12]],N191,,O191,P191,Q191,R191,S191,T191,U191)</f>
        <v>АБ - С58 росп1,2</v>
      </c>
      <c r="D191" s="11" t="str">
        <f t="shared" si="28"/>
        <v>Т3</v>
      </c>
      <c r="E191" s="11" t="str">
        <f t="shared" si="29"/>
        <v>140 Δ6</v>
      </c>
      <c r="F191" s="129"/>
      <c r="G191" s="156" t="s">
        <v>141</v>
      </c>
      <c r="H19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1" s="132" t="str">
        <f t="shared" si="15"/>
        <v>АБ</v>
      </c>
      <c r="J191" s="132" t="str">
        <f>Таблица3353[[#This Row],[№7]]</f>
        <v xml:space="preserve"> </v>
      </c>
      <c r="K191" s="133" t="str">
        <f>IF(Таблица3353[[#This Row],[условие]]="Да", "- ", "(")</f>
        <v xml:space="preserve">- </v>
      </c>
      <c r="L191" s="101"/>
      <c r="M191" s="114" t="str">
        <f>IF(Таблица3353[[#This Row],[условие]]="Да", "", " - ")</f>
        <v/>
      </c>
      <c r="N191" s="101"/>
      <c r="O191" s="115" t="str">
        <f>IF(Таблица3353[[#This Row],[условие]]="Да", "", " )")</f>
        <v/>
      </c>
      <c r="P191" s="101" t="s">
        <v>99</v>
      </c>
      <c r="Q191" s="101">
        <f t="shared" si="20"/>
        <v>58</v>
      </c>
      <c r="R191" s="116" t="str">
        <f>IF(Таблица3353[[#This Row],[Тип СШ]]="Т3", " росп", "")</f>
        <v xml:space="preserve"> росп</v>
      </c>
      <c r="S191" s="116" t="str">
        <f>IF(AND(Таблица3353[[#This Row],[Тип]]="Поперечник", Таблица3353[[#This Row],[условие]]="Да", Таблица3353[[#This Row],[№17]]=" росп"), "1,2,3",
"")</f>
        <v/>
      </c>
      <c r="T191" s="116" t="str">
        <f>IF(AND(Таблица3353[[#This Row],[Тип]]="Продол", Таблица3353[[#This Row],[условие]]="Да", Таблица3353[[#This Row],[№17]]=" росп"), "1,2",
"")</f>
        <v>1,2</v>
      </c>
      <c r="U191" s="116"/>
      <c r="V191" s="101" t="s">
        <v>88</v>
      </c>
      <c r="W19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1" s="152" t="str">
        <f>IF(Таблица3353[[#This Row],[Тип СШ]]="Т3",
(IF(Таблица3353[[#This Row],[Толщина]]&gt;16,"Δ8","Δ6")),Таблица3353[[#This Row],[Толщина]])</f>
        <v>Δ6</v>
      </c>
    </row>
    <row r="192" spans="1:29" x14ac:dyDescent="0.2">
      <c r="A192" s="117">
        <f t="shared" si="23"/>
        <v>192</v>
      </c>
      <c r="B192" s="97" t="str">
        <f>IF(ISNUMBER(Таблица3353[[#This Row],[№8]]), "Поперечник", "Продол")</f>
        <v>Продол</v>
      </c>
      <c r="C192" s="11" t="str">
        <f>CONCATENATE(I192,J192,K192,L192,Таблица3353[[#This Row],[№12]],N192,,O192,P192,Q192,R192,S192,T192,U192)</f>
        <v>АБ - С59 росп1,2</v>
      </c>
      <c r="D192" s="11" t="str">
        <f t="shared" si="28"/>
        <v>Т3</v>
      </c>
      <c r="E192" s="11" t="str">
        <f t="shared" si="29"/>
        <v>140 Δ6</v>
      </c>
      <c r="F192" s="129"/>
      <c r="G192" s="156" t="s">
        <v>141</v>
      </c>
      <c r="H19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2" s="132" t="str">
        <f t="shared" si="15"/>
        <v>АБ</v>
      </c>
      <c r="J192" s="132" t="str">
        <f>Таблица3353[[#This Row],[№7]]</f>
        <v xml:space="preserve"> </v>
      </c>
      <c r="K192" s="133" t="str">
        <f>IF(Таблица3353[[#This Row],[условие]]="Да", "- ", "(")</f>
        <v xml:space="preserve">- </v>
      </c>
      <c r="L192" s="101"/>
      <c r="M192" s="114" t="str">
        <f>IF(Таблица3353[[#This Row],[условие]]="Да", "", " - ")</f>
        <v/>
      </c>
      <c r="N192" s="101"/>
      <c r="O192" s="115" t="str">
        <f>IF(Таблица3353[[#This Row],[условие]]="Да", "", " )")</f>
        <v/>
      </c>
      <c r="P192" s="101" t="s">
        <v>99</v>
      </c>
      <c r="Q192" s="101">
        <f t="shared" si="20"/>
        <v>59</v>
      </c>
      <c r="R192" s="116" t="str">
        <f>IF(Таблица3353[[#This Row],[Тип СШ]]="Т3", " росп", "")</f>
        <v xml:space="preserve"> росп</v>
      </c>
      <c r="S192" s="116" t="str">
        <f>IF(AND(Таблица3353[[#This Row],[Тип]]="Поперечник", Таблица3353[[#This Row],[условие]]="Да", Таблица3353[[#This Row],[№17]]=" росп"), "1,2,3",
"")</f>
        <v/>
      </c>
      <c r="T192" s="116" t="str">
        <f>IF(AND(Таблица3353[[#This Row],[Тип]]="Продол", Таблица3353[[#This Row],[условие]]="Да", Таблица3353[[#This Row],[№17]]=" росп"), "1,2",
"")</f>
        <v>1,2</v>
      </c>
      <c r="U192" s="116"/>
      <c r="V192" s="101" t="s">
        <v>88</v>
      </c>
      <c r="W19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2" s="152" t="str">
        <f>IF(Таблица3353[[#This Row],[Тип СШ]]="Т3",
(IF(Таблица3353[[#This Row],[Толщина]]&gt;16,"Δ8","Δ6")),Таблица3353[[#This Row],[Толщина]])</f>
        <v>Δ6</v>
      </c>
    </row>
    <row r="193" spans="1:30" x14ac:dyDescent="0.2">
      <c r="A193" s="117">
        <f t="shared" si="23"/>
        <v>193</v>
      </c>
      <c r="B193" s="97" t="str">
        <f>IF(ISNUMBER(Таблица3353[[#This Row],[№8]]), "Поперечник", "Продол")</f>
        <v>Продол</v>
      </c>
      <c r="C193" s="11" t="str">
        <f>CONCATENATE(I193,J193,K193,L193,Таблица3353[[#This Row],[№12]],N193,,O193,P193,Q193,R193,S193,T193,U193)</f>
        <v>АБ - С60 росп1,2</v>
      </c>
      <c r="D193" s="11" t="str">
        <f t="shared" si="28"/>
        <v>Т3</v>
      </c>
      <c r="E193" s="11" t="str">
        <f t="shared" si="29"/>
        <v>140 Δ6</v>
      </c>
      <c r="F193" s="129"/>
      <c r="G193" s="156" t="s">
        <v>141</v>
      </c>
      <c r="H19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3" s="132" t="str">
        <f t="shared" si="15"/>
        <v>АБ</v>
      </c>
      <c r="J193" s="132" t="str">
        <f>Таблица3353[[#This Row],[№7]]</f>
        <v xml:space="preserve"> </v>
      </c>
      <c r="K193" s="133" t="str">
        <f>IF(Таблица3353[[#This Row],[условие]]="Да", "- ", "(")</f>
        <v xml:space="preserve">- </v>
      </c>
      <c r="L193" s="101"/>
      <c r="M193" s="114" t="str">
        <f>IF(Таблица3353[[#This Row],[условие]]="Да", "", " - ")</f>
        <v/>
      </c>
      <c r="N193" s="101"/>
      <c r="O193" s="115" t="str">
        <f>IF(Таблица3353[[#This Row],[условие]]="Да", "", " )")</f>
        <v/>
      </c>
      <c r="P193" s="101" t="s">
        <v>99</v>
      </c>
      <c r="Q193" s="101">
        <f t="shared" si="20"/>
        <v>60</v>
      </c>
      <c r="R193" s="116" t="str">
        <f>IF(Таблица3353[[#This Row],[Тип СШ]]="Т3", " росп", "")</f>
        <v xml:space="preserve"> росп</v>
      </c>
      <c r="S193" s="116" t="str">
        <f>IF(AND(Таблица3353[[#This Row],[Тип]]="Поперечник", Таблица3353[[#This Row],[условие]]="Да", Таблица3353[[#This Row],[№17]]=" росп"), "1,2,3",
"")</f>
        <v/>
      </c>
      <c r="T193" s="116" t="str">
        <f>IF(AND(Таблица3353[[#This Row],[Тип]]="Продол", Таблица3353[[#This Row],[условие]]="Да", Таблица3353[[#This Row],[№17]]=" росп"), "1,2",
"")</f>
        <v>1,2</v>
      </c>
      <c r="U193" s="116"/>
      <c r="V193" s="101" t="s">
        <v>88</v>
      </c>
      <c r="W19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3" s="152" t="str">
        <f>IF(Таблица3353[[#This Row],[Тип СШ]]="Т3",
(IF(Таблица3353[[#This Row],[Толщина]]&gt;16,"Δ8","Δ6")),Таблица3353[[#This Row],[Толщина]])</f>
        <v>Δ6</v>
      </c>
    </row>
    <row r="194" spans="1:30" x14ac:dyDescent="0.2">
      <c r="A194" s="117">
        <f t="shared" si="23"/>
        <v>194</v>
      </c>
      <c r="B194" s="97" t="str">
        <f>IF(ISNUMBER(Таблица3353[[#This Row],[№8]]), "Поперечник", "Продол")</f>
        <v>Продол</v>
      </c>
      <c r="C194" s="11" t="str">
        <f>CONCATENATE(I194,J194,K194,L194,Таблица3353[[#This Row],[№12]],N194,,O194,P194,Q194,R194,S194,T194,U194)</f>
        <v>БВ (1 - 2 )</v>
      </c>
      <c r="D194" s="11" t="str">
        <f t="shared" si="28"/>
        <v>С4</v>
      </c>
      <c r="E194" s="11" t="str">
        <f t="shared" si="29"/>
        <v>9805×14</v>
      </c>
      <c r="F194" s="128" t="s">
        <v>101</v>
      </c>
      <c r="G194" s="93" t="s">
        <v>141</v>
      </c>
      <c r="H19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94" s="132" t="str">
        <f>Таблица3353[[#This Row],[№6]]</f>
        <v>БВ</v>
      </c>
      <c r="J194" s="132" t="str">
        <f>Таблица3353[[#This Row],[№7]]</f>
        <v xml:space="preserve"> </v>
      </c>
      <c r="K194" s="133" t="str">
        <f>IF(Таблица3353[[#This Row],[условие]]="Да", "- ", "(")</f>
        <v>(</v>
      </c>
      <c r="L194" s="93">
        <v>1</v>
      </c>
      <c r="M194" s="114" t="str">
        <f>IF(Таблица3353[[#This Row],[условие]]="Да", "", " - ")</f>
        <v xml:space="preserve"> - </v>
      </c>
      <c r="N194" s="93">
        <f>Таблица3353[[#This Row],[№11]]+1</f>
        <v>2</v>
      </c>
      <c r="O194" s="115" t="str">
        <f>IF(Таблица3353[[#This Row],[условие]]="Да", "", " )")</f>
        <v xml:space="preserve"> )</v>
      </c>
      <c r="P194" s="93"/>
      <c r="Q194" s="93"/>
      <c r="R194" s="116" t="str">
        <f>IF(Таблица3353[[#This Row],[Тип СШ]]="Т3", " росп", "")</f>
        <v/>
      </c>
      <c r="S194" s="116" t="str">
        <f>IF(AND(Таблица3353[[#This Row],[Тип]]="Поперечник", Таблица3353[[#This Row],[условие]]="Да", Таблица3353[[#This Row],[№17]]=" росп"), "1,2,3",
"")</f>
        <v/>
      </c>
      <c r="T194" s="116" t="str">
        <f>IF(AND(Таблица3353[[#This Row],[Тип]]="Продол", Таблица3353[[#This Row],[условие]]="Да", Таблица3353[[#This Row],[№17]]=" росп"), "1,2",
"")</f>
        <v/>
      </c>
      <c r="U194" s="116"/>
      <c r="V194" s="93" t="s">
        <v>109</v>
      </c>
      <c r="W19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9805</v>
      </c>
      <c r="Y19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9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94" s="228">
        <f>VALUE(CONCATENATE(Таблица3353[[#This Row],[ДлинаС18]],Таблица3353[[#This Row],[ДлинаС4]],Таблица3353[[#This Row],[ДлинаТ8]],Таблица3353[[#This Row],[ДлинаТ3]]))</f>
        <v>9805</v>
      </c>
      <c r="AC194" s="152">
        <f>IF(Таблица3353[[#This Row],[Тип СШ]]="Т3",
(IF(Таблица3353[[#This Row],[Толщина]]&gt;16,"Δ8","Δ6")),Таблица3353[[#This Row],[Толщина]])</f>
        <v>14</v>
      </c>
      <c r="AD194"/>
    </row>
    <row r="195" spans="1:30" x14ac:dyDescent="0.2">
      <c r="A195" s="117">
        <f t="shared" si="23"/>
        <v>195</v>
      </c>
      <c r="B195" s="97" t="str">
        <f>IF(ISNUMBER(Таблица3353[[#This Row],[№8]]), "Поперечник", "Продол")</f>
        <v>Продол</v>
      </c>
      <c r="C195" s="11" t="str">
        <f>CONCATENATE(I195,J195,K195,L195,Таблица3353[[#This Row],[№12]],N195,,O195,P195,Q195,R195,S195,T195,U195)</f>
        <v>БВ - С2 росп1,2</v>
      </c>
      <c r="D195" s="11" t="str">
        <f t="shared" si="28"/>
        <v>Т3</v>
      </c>
      <c r="E195" s="11" t="str">
        <f t="shared" si="29"/>
        <v>140 Δ6</v>
      </c>
      <c r="F195" s="129"/>
      <c r="G195" s="156" t="s">
        <v>141</v>
      </c>
      <c r="H19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5" s="132" t="str">
        <f t="shared" si="15"/>
        <v>БВ</v>
      </c>
      <c r="J195" s="132" t="str">
        <f>Таблица3353[[#This Row],[№7]]</f>
        <v xml:space="preserve"> </v>
      </c>
      <c r="K195" s="133" t="str">
        <f>IF(Таблица3353[[#This Row],[условие]]="Да", "- ", "(")</f>
        <v xml:space="preserve">- </v>
      </c>
      <c r="L195" s="101"/>
      <c r="M195" s="114" t="str">
        <f>IF(Таблица3353[[#This Row],[условие]]="Да", "", " - ")</f>
        <v/>
      </c>
      <c r="N195" s="101"/>
      <c r="O195" s="115" t="str">
        <f>IF(Таблица3353[[#This Row],[условие]]="Да", "", " )")</f>
        <v/>
      </c>
      <c r="P195" s="101" t="s">
        <v>99</v>
      </c>
      <c r="Q195" s="101">
        <v>2</v>
      </c>
      <c r="R195" s="116" t="str">
        <f>IF(Таблица3353[[#This Row],[Тип СШ]]="Т3", " росп", "")</f>
        <v xml:space="preserve"> росп</v>
      </c>
      <c r="S195" s="116" t="str">
        <f>IF(AND(Таблица3353[[#This Row],[Тип]]="Поперечник", Таблица3353[[#This Row],[условие]]="Да", Таблица3353[[#This Row],[№17]]=" росп"), "1,2,3",
"")</f>
        <v/>
      </c>
      <c r="T195" s="116" t="str">
        <f>IF(AND(Таблица3353[[#This Row],[Тип]]="Продол", Таблица3353[[#This Row],[условие]]="Да", Таблица3353[[#This Row],[№17]]=" росп"), "1,2",
"")</f>
        <v>1,2</v>
      </c>
      <c r="U195" s="116"/>
      <c r="V195" s="101" t="s">
        <v>88</v>
      </c>
      <c r="W19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5" s="152" t="str">
        <f>IF(Таблица3353[[#This Row],[Тип СШ]]="Т3",
(IF(Таблица3353[[#This Row],[Толщина]]&gt;16,"Δ8","Δ6")),Таблица3353[[#This Row],[Толщина]])</f>
        <v>Δ6</v>
      </c>
    </row>
    <row r="196" spans="1:30" x14ac:dyDescent="0.2">
      <c r="A196" s="117">
        <f t="shared" ref="A196:A259" si="36">A195+1</f>
        <v>196</v>
      </c>
      <c r="B196" s="97" t="str">
        <f>IF(ISNUMBER(Таблица3353[[#This Row],[№8]]), "Поперечник", "Продол")</f>
        <v>Продол</v>
      </c>
      <c r="C196" s="11" t="str">
        <f>CONCATENATE(I196,J196,K196,L196,Таблица3353[[#This Row],[№12]],N196,,O196,P196,Q196,R196,S196,T196,U196)</f>
        <v>БВ - С3 росп1,2</v>
      </c>
      <c r="D196" s="11" t="str">
        <f t="shared" si="28"/>
        <v>Т3</v>
      </c>
      <c r="E196" s="11" t="str">
        <f t="shared" si="29"/>
        <v>140 Δ6</v>
      </c>
      <c r="F196" s="129"/>
      <c r="G196" s="156" t="s">
        <v>141</v>
      </c>
      <c r="H19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6" s="132" t="str">
        <f t="shared" si="15"/>
        <v>БВ</v>
      </c>
      <c r="J196" s="132" t="str">
        <f>Таблица3353[[#This Row],[№7]]</f>
        <v xml:space="preserve"> </v>
      </c>
      <c r="K196" s="133" t="str">
        <f>IF(Таблица3353[[#This Row],[условие]]="Да", "- ", "(")</f>
        <v xml:space="preserve">- </v>
      </c>
      <c r="L196" s="101"/>
      <c r="M196" s="114" t="str">
        <f>IF(Таблица3353[[#This Row],[условие]]="Да", "", " - ")</f>
        <v/>
      </c>
      <c r="N196" s="101"/>
      <c r="O196" s="115" t="str">
        <f>IF(Таблица3353[[#This Row],[условие]]="Да", "", " )")</f>
        <v/>
      </c>
      <c r="P196" s="101" t="s">
        <v>99</v>
      </c>
      <c r="Q196" s="101">
        <f>Q195+1</f>
        <v>3</v>
      </c>
      <c r="R196" s="116" t="str">
        <f>IF(Таблица3353[[#This Row],[Тип СШ]]="Т3", " росп", "")</f>
        <v xml:space="preserve"> росп</v>
      </c>
      <c r="S196" s="116" t="str">
        <f>IF(AND(Таблица3353[[#This Row],[Тип]]="Поперечник", Таблица3353[[#This Row],[условие]]="Да", Таблица3353[[#This Row],[№17]]=" росп"), "1,2,3",
"")</f>
        <v/>
      </c>
      <c r="T196" s="116" t="str">
        <f>IF(AND(Таблица3353[[#This Row],[Тип]]="Продол", Таблица3353[[#This Row],[условие]]="Да", Таблица3353[[#This Row],[№17]]=" росп"), "1,2",
"")</f>
        <v>1,2</v>
      </c>
      <c r="U196" s="116"/>
      <c r="V196" s="101" t="s">
        <v>88</v>
      </c>
      <c r="W19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6" s="152" t="str">
        <f>IF(Таблица3353[[#This Row],[Тип СШ]]="Т3",
(IF(Таблица3353[[#This Row],[Толщина]]&gt;16,"Δ8","Δ6")),Таблица3353[[#This Row],[Толщина]])</f>
        <v>Δ6</v>
      </c>
    </row>
    <row r="197" spans="1:30" x14ac:dyDescent="0.2">
      <c r="A197" s="117">
        <f t="shared" si="36"/>
        <v>197</v>
      </c>
      <c r="B197" s="97" t="str">
        <f>IF(ISNUMBER(Таблица3353[[#This Row],[№8]]), "Поперечник", "Продол")</f>
        <v>Продол</v>
      </c>
      <c r="C197" s="11" t="str">
        <f>CONCATENATE(I197,J197,K197,L197,Таблица3353[[#This Row],[№12]],N197,,O197,P197,Q197,R197,S197,T197,U197)</f>
        <v>БВ - С4 росп1,2</v>
      </c>
      <c r="D197" s="11" t="str">
        <f t="shared" si="28"/>
        <v>Т3</v>
      </c>
      <c r="E197" s="11" t="str">
        <f t="shared" si="29"/>
        <v>140 Δ6</v>
      </c>
      <c r="F197" s="129"/>
      <c r="G197" s="156" t="s">
        <v>141</v>
      </c>
      <c r="H19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7" s="132" t="str">
        <f t="shared" si="15"/>
        <v>БВ</v>
      </c>
      <c r="J197" s="132" t="str">
        <f>Таблица3353[[#This Row],[№7]]</f>
        <v xml:space="preserve"> </v>
      </c>
      <c r="K197" s="133" t="str">
        <f>IF(Таблица3353[[#This Row],[условие]]="Да", "- ", "(")</f>
        <v xml:space="preserve">- </v>
      </c>
      <c r="L197" s="101"/>
      <c r="M197" s="114" t="str">
        <f>IF(Таблица3353[[#This Row],[условие]]="Да", "", " - ")</f>
        <v/>
      </c>
      <c r="N197" s="101"/>
      <c r="O197" s="115" t="str">
        <f>IF(Таблица3353[[#This Row],[условие]]="Да", "", " )")</f>
        <v/>
      </c>
      <c r="P197" s="101" t="s">
        <v>99</v>
      </c>
      <c r="Q197" s="101">
        <f t="shared" ref="Q197" si="37">Q196+1</f>
        <v>4</v>
      </c>
      <c r="R197" s="116" t="str">
        <f>IF(Таблица3353[[#This Row],[Тип СШ]]="Т3", " росп", "")</f>
        <v xml:space="preserve"> росп</v>
      </c>
      <c r="S197" s="116" t="str">
        <f>IF(AND(Таблица3353[[#This Row],[Тип]]="Поперечник", Таблица3353[[#This Row],[условие]]="Да", Таблица3353[[#This Row],[№17]]=" росп"), "1,2,3",
"")</f>
        <v/>
      </c>
      <c r="T197" s="116" t="str">
        <f>IF(AND(Таблица3353[[#This Row],[Тип]]="Продол", Таблица3353[[#This Row],[условие]]="Да", Таблица3353[[#This Row],[№17]]=" росп"), "1,2",
"")</f>
        <v>1,2</v>
      </c>
      <c r="U197" s="116"/>
      <c r="V197" s="101" t="s">
        <v>88</v>
      </c>
      <c r="W19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197" s="152" t="str">
        <f>IF(Таблица3353[[#This Row],[Тип СШ]]="Т3",
(IF(Таблица3353[[#This Row],[Толщина]]&gt;16,"Δ8","Δ6")),Таблица3353[[#This Row],[Толщина]])</f>
        <v>Δ6</v>
      </c>
    </row>
    <row r="198" spans="1:30" x14ac:dyDescent="0.2">
      <c r="A198" s="117">
        <f t="shared" si="36"/>
        <v>198</v>
      </c>
      <c r="B198" s="97" t="str">
        <f>IF(ISNUMBER(Таблица3353[[#This Row],[№8]]), "Поперечник", "Продол")</f>
        <v>Продол</v>
      </c>
      <c r="C198" s="11" t="str">
        <f>CONCATENATE(I198,J198,K198,L198,Таблица3353[[#This Row],[№12]],N198,,O198,P198,Q198,R198,S198,T198,U198)</f>
        <v>БВ (2 - 3 )</v>
      </c>
      <c r="D198" s="11" t="str">
        <f t="shared" si="28"/>
        <v>С4</v>
      </c>
      <c r="E198" s="11" t="str">
        <f t="shared" si="29"/>
        <v>10650×14</v>
      </c>
      <c r="F198" s="129"/>
      <c r="G198" s="156" t="s">
        <v>141</v>
      </c>
      <c r="H19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198" s="132" t="str">
        <f t="shared" si="15"/>
        <v>БВ</v>
      </c>
      <c r="J198" s="132" t="str">
        <f>Таблица3353[[#This Row],[№7]]</f>
        <v xml:space="preserve"> </v>
      </c>
      <c r="K198" s="133" t="str">
        <f>IF(Таблица3353[[#This Row],[условие]]="Да", "- ", "(")</f>
        <v>(</v>
      </c>
      <c r="L198" s="101">
        <v>2</v>
      </c>
      <c r="M198" s="114" t="str">
        <f>IF(Таблица3353[[#This Row],[условие]]="Да", "", " - ")</f>
        <v xml:space="preserve"> - </v>
      </c>
      <c r="N198" s="101">
        <f>Таблица3353[[#This Row],[№11]]+1</f>
        <v>3</v>
      </c>
      <c r="O198" s="115" t="str">
        <f>IF(Таблица3353[[#This Row],[условие]]="Да", "", " )")</f>
        <v xml:space="preserve"> )</v>
      </c>
      <c r="P198" s="101"/>
      <c r="Q198" s="101"/>
      <c r="R198" s="116" t="str">
        <f>IF(Таблица3353[[#This Row],[Тип СШ]]="Т3", " росп", "")</f>
        <v/>
      </c>
      <c r="S198" s="116" t="str">
        <f>IF(AND(Таблица3353[[#This Row],[Тип]]="Поперечник", Таблица3353[[#This Row],[условие]]="Да", Таблица3353[[#This Row],[№17]]=" росп"), "1,2,3",
"")</f>
        <v/>
      </c>
      <c r="T198" s="116" t="str">
        <f>IF(AND(Таблица3353[[#This Row],[Тип]]="Продол", Таблица3353[[#This Row],[условие]]="Да", Таблица3353[[#This Row],[№17]]=" росп"), "1,2",
"")</f>
        <v/>
      </c>
      <c r="U198" s="116"/>
      <c r="V198" s="93" t="s">
        <v>109</v>
      </c>
      <c r="W19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19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19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198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198" s="152">
        <f>IF(Таблица3353[[#This Row],[Тип СШ]]="Т3",
(IF(Таблица3353[[#This Row],[Толщина]]&gt;16,"Δ8","Δ6")),Таблица3353[[#This Row],[Толщина]])</f>
        <v>14</v>
      </c>
    </row>
    <row r="199" spans="1:30" x14ac:dyDescent="0.2">
      <c r="A199" s="117">
        <f t="shared" si="36"/>
        <v>199</v>
      </c>
      <c r="B199" s="97" t="str">
        <f>IF(ISNUMBER(Таблица3353[[#This Row],[№8]]), "Поперечник", "Продол")</f>
        <v>Продол</v>
      </c>
      <c r="C199" s="188" t="str">
        <f>CONCATENATE(I199,J199,K199,L199,Таблица3353[[#This Row],[№12]],N199,,O199,P199,Q199,R199,S199,T199,U199)</f>
        <v>БВ - С5 росп1,2</v>
      </c>
      <c r="D199" s="11" t="str">
        <f t="shared" si="28"/>
        <v>Т3</v>
      </c>
      <c r="E199" s="11" t="str">
        <f t="shared" si="29"/>
        <v>140 Δ6</v>
      </c>
      <c r="F199" s="129"/>
      <c r="G199" s="156" t="s">
        <v>141</v>
      </c>
      <c r="H19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199" s="132" t="str">
        <f t="shared" ref="I199:I262" si="38">I198</f>
        <v>БВ</v>
      </c>
      <c r="J199" s="132" t="str">
        <f>Таблица3353[[#This Row],[№7]]</f>
        <v xml:space="preserve"> </v>
      </c>
      <c r="K199" s="133" t="str">
        <f>IF(Таблица3353[[#This Row],[условие]]="Да", "- ", "(")</f>
        <v xml:space="preserve">- </v>
      </c>
      <c r="L199" s="101"/>
      <c r="M199" s="161" t="str">
        <f>IF(Таблица3353[[#This Row],[условие]]="Да", "", " - ")</f>
        <v/>
      </c>
      <c r="N199" s="162"/>
      <c r="O199" s="115" t="str">
        <f>IF(Таблица3353[[#This Row],[условие]]="Да", "", " )")</f>
        <v/>
      </c>
      <c r="P199" s="101" t="s">
        <v>99</v>
      </c>
      <c r="Q199" s="189">
        <v>5</v>
      </c>
      <c r="R199" s="116" t="str">
        <f>IF(Таблица3353[[#This Row],[Тип СШ]]="Т3", " росп", "")</f>
        <v xml:space="preserve"> росп</v>
      </c>
      <c r="S199" s="116" t="str">
        <f>IF(AND(Таблица3353[[#This Row],[Тип]]="Поперечник", Таблица3353[[#This Row],[условие]]="Да", Таблица3353[[#This Row],[№17]]=" росп"), "1,2,3",
"")</f>
        <v/>
      </c>
      <c r="T199" s="116" t="str">
        <f>IF(AND(Таблица3353[[#This Row],[Тип]]="Продол", Таблица3353[[#This Row],[условие]]="Да", Таблица3353[[#This Row],[№17]]=" росп"), "1,2",
"")</f>
        <v>1,2</v>
      </c>
      <c r="U199" s="116"/>
      <c r="V199" s="101" t="s">
        <v>88</v>
      </c>
      <c r="W19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19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19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19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19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19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199" s="164" t="str">
        <f>IF(Таблица3353[[#This Row],[Тип СШ]]="Т3",
(IF(Таблица3353[[#This Row],[Толщина]]&gt;16,"Δ8","Δ6")),Таблица3353[[#This Row],[Толщина]])</f>
        <v>Δ6</v>
      </c>
    </row>
    <row r="200" spans="1:30" x14ac:dyDescent="0.2">
      <c r="A200" s="117">
        <f t="shared" si="36"/>
        <v>200</v>
      </c>
      <c r="B200" s="97" t="str">
        <f>IF(ISNUMBER(Таблица3353[[#This Row],[№8]]), "Поперечник", "Продол")</f>
        <v>Продол</v>
      </c>
      <c r="C200" s="188" t="str">
        <f>CONCATENATE(I200,J200,K200,L200,Таблица3353[[#This Row],[№12]],N200,,O200,P200,Q200,R200,S200,T200,U200)</f>
        <v>БВ - Д5</v>
      </c>
      <c r="D200" s="11" t="str">
        <f t="shared" si="28"/>
        <v>С18</v>
      </c>
      <c r="E200" s="11" t="str">
        <f t="shared" si="29"/>
        <v>420×25/32</v>
      </c>
      <c r="F200" s="129"/>
      <c r="G200" s="156" t="s">
        <v>141</v>
      </c>
      <c r="H20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0" s="132" t="str">
        <f t="shared" si="38"/>
        <v>БВ</v>
      </c>
      <c r="J200" s="132" t="str">
        <f>Таблица3353[[#This Row],[№7]]</f>
        <v xml:space="preserve"> </v>
      </c>
      <c r="K200" s="133" t="str">
        <f>IF(Таблица3353[[#This Row],[условие]]="Да", "- ", "(")</f>
        <v xml:space="preserve">- </v>
      </c>
      <c r="L200" s="101"/>
      <c r="M200" s="161" t="str">
        <f>IF(Таблица3353[[#This Row],[условие]]="Да", "", " - ")</f>
        <v/>
      </c>
      <c r="N200" s="162"/>
      <c r="O200" s="115" t="str">
        <f>IF(Таблица3353[[#This Row],[условие]]="Да", "", " )")</f>
        <v/>
      </c>
      <c r="P200" s="101" t="s">
        <v>43</v>
      </c>
      <c r="Q200" s="189">
        <v>5</v>
      </c>
      <c r="R200" s="116" t="str">
        <f>IF(Таблица3353[[#This Row],[Тип СШ]]="Т3", " росп", "")</f>
        <v/>
      </c>
      <c r="S200" s="116" t="str">
        <f>IF(AND(Таблица3353[[#This Row],[Тип]]="Поперечник", Таблица3353[[#This Row],[условие]]="Да", Таблица3353[[#This Row],[№17]]=" росп"), "1,2,3",
"")</f>
        <v/>
      </c>
      <c r="T200" s="116" t="str">
        <f>IF(AND(Таблица3353[[#This Row],[Тип]]="Продол", Таблица3353[[#This Row],[условие]]="Да", Таблица3353[[#This Row],[№17]]=" росп"), "1,2",
"")</f>
        <v/>
      </c>
      <c r="U200" s="116"/>
      <c r="V200" s="93" t="s">
        <v>87</v>
      </c>
      <c r="W200" s="229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0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00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0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00" s="164" t="str">
        <f>IF(Таблица3353[[#This Row],[Тип СШ]]="Т3",
(IF(Таблица3353[[#This Row],[Толщина]]&gt;16,"Δ8","Δ6")),Таблица3353[[#This Row],[Толщина]])</f>
        <v>25/32</v>
      </c>
    </row>
    <row r="201" spans="1:30" x14ac:dyDescent="0.2">
      <c r="A201" s="117">
        <f t="shared" si="36"/>
        <v>201</v>
      </c>
      <c r="B201" s="97" t="str">
        <f>IF(ISNUMBER(Таблица3353[[#This Row],[№8]]), "Поперечник", "Продол")</f>
        <v>Продол</v>
      </c>
      <c r="C201" s="188" t="str">
        <f>CONCATENATE(I201,J201,K201,L201,Таблица3353[[#This Row],[№12]],N201,,O201,P201,Q201,R201,S201,T201,U201)</f>
        <v>БВ - Д5 росп1,2</v>
      </c>
      <c r="D201" s="11" t="str">
        <f t="shared" si="28"/>
        <v>Т3</v>
      </c>
      <c r="E201" s="11" t="str">
        <f t="shared" si="29"/>
        <v>428 Δ6</v>
      </c>
      <c r="F201" s="129"/>
      <c r="G201" s="156" t="s">
        <v>141</v>
      </c>
      <c r="H20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1" s="132" t="str">
        <f t="shared" si="38"/>
        <v>БВ</v>
      </c>
      <c r="J201" s="132" t="str">
        <f>Таблица3353[[#This Row],[№7]]</f>
        <v xml:space="preserve"> </v>
      </c>
      <c r="K201" s="133" t="str">
        <f>IF(Таблица3353[[#This Row],[условие]]="Да", "- ", "(")</f>
        <v xml:space="preserve">- </v>
      </c>
      <c r="L201" s="101"/>
      <c r="M201" s="161" t="str">
        <f>IF(Таблица3353[[#This Row],[условие]]="Да", "", " - ")</f>
        <v/>
      </c>
      <c r="N201" s="162"/>
      <c r="O201" s="115" t="str">
        <f>IF(Таблица3353[[#This Row],[условие]]="Да", "", " )")</f>
        <v/>
      </c>
      <c r="P201" s="101" t="s">
        <v>43</v>
      </c>
      <c r="Q201" s="189">
        <v>5</v>
      </c>
      <c r="R201" s="116" t="str">
        <f>IF(Таблица3353[[#This Row],[Тип СШ]]="Т3", " росп", "")</f>
        <v xml:space="preserve"> росп</v>
      </c>
      <c r="S201" s="116" t="str">
        <f>IF(AND(Таблица3353[[#This Row],[Тип]]="Поперечник", Таблица3353[[#This Row],[условие]]="Да", Таблица3353[[#This Row],[№17]]=" росп"), "1,2,3",
"")</f>
        <v/>
      </c>
      <c r="T201" s="116" t="str">
        <f>IF(AND(Таблица3353[[#This Row],[Тип]]="Продол", Таблица3353[[#This Row],[условие]]="Да", Таблица3353[[#This Row],[№17]]=" росп"), "1,2",
"")</f>
        <v>1,2</v>
      </c>
      <c r="U201" s="116"/>
      <c r="V201" s="101" t="s">
        <v>88</v>
      </c>
      <c r="W20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0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0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01" s="164" t="str">
        <f>IF(Таблица3353[[#This Row],[Тип СШ]]="Т3",
(IF(Таблица3353[[#This Row],[Толщина]]&gt;16,"Δ8","Δ6")),Таблица3353[[#This Row],[Толщина]])</f>
        <v>Δ6</v>
      </c>
    </row>
    <row r="202" spans="1:30" x14ac:dyDescent="0.2">
      <c r="A202" s="117">
        <f t="shared" si="36"/>
        <v>202</v>
      </c>
      <c r="B202" s="97" t="str">
        <f>IF(ISNUMBER(Таблица3353[[#This Row],[№8]]), "Поперечник", "Продол")</f>
        <v>Продол</v>
      </c>
      <c r="C202" s="11" t="str">
        <f>CONCATENATE(I202,J202,K202,L202,Таблица3353[[#This Row],[№12]],N202,,O202,P202,Q202,R202,S202,T202,U202)</f>
        <v>БВ - С6 росп1,2</v>
      </c>
      <c r="D202" s="11" t="str">
        <f t="shared" si="28"/>
        <v>Т3</v>
      </c>
      <c r="E202" s="11" t="str">
        <f t="shared" si="29"/>
        <v>140 Δ6</v>
      </c>
      <c r="F202" s="129"/>
      <c r="G202" s="156" t="s">
        <v>141</v>
      </c>
      <c r="H20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2" s="132" t="str">
        <f t="shared" si="38"/>
        <v>БВ</v>
      </c>
      <c r="J202" s="132" t="str">
        <f>Таблица3353[[#This Row],[№7]]</f>
        <v xml:space="preserve"> </v>
      </c>
      <c r="K202" s="133" t="str">
        <f>IF(Таблица3353[[#This Row],[условие]]="Да", "- ", "(")</f>
        <v xml:space="preserve">- </v>
      </c>
      <c r="L202" s="101"/>
      <c r="M202" s="114" t="str">
        <f>IF(Таблица3353[[#This Row],[условие]]="Да", "", " - ")</f>
        <v/>
      </c>
      <c r="N202" s="101"/>
      <c r="O202" s="115" t="str">
        <f>IF(Таблица3353[[#This Row],[условие]]="Да", "", " )")</f>
        <v/>
      </c>
      <c r="P202" s="101" t="s">
        <v>99</v>
      </c>
      <c r="Q202" s="101">
        <v>6</v>
      </c>
      <c r="R202" s="116" t="str">
        <f>IF(Таблица3353[[#This Row],[Тип СШ]]="Т3", " росп", "")</f>
        <v xml:space="preserve"> росп</v>
      </c>
      <c r="S202" s="116" t="str">
        <f>IF(AND(Таблица3353[[#This Row],[Тип]]="Поперечник", Таблица3353[[#This Row],[условие]]="Да", Таблица3353[[#This Row],[№17]]=" росп"), "1,2,3",
"")</f>
        <v/>
      </c>
      <c r="T202" s="116" t="str">
        <f>IF(AND(Таблица3353[[#This Row],[Тип]]="Продол", Таблица3353[[#This Row],[условие]]="Да", Таблица3353[[#This Row],[№17]]=" росп"), "1,2",
"")</f>
        <v>1,2</v>
      </c>
      <c r="U202" s="116"/>
      <c r="V202" s="101" t="s">
        <v>88</v>
      </c>
      <c r="W20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0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0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02" s="152" t="str">
        <f>IF(Таблица3353[[#This Row],[Тип СШ]]="Т3",
(IF(Таблица3353[[#This Row],[Толщина]]&gt;16,"Δ8","Δ6")),Таблица3353[[#This Row],[Толщина]])</f>
        <v>Δ6</v>
      </c>
    </row>
    <row r="203" spans="1:30" x14ac:dyDescent="0.2">
      <c r="A203" s="117">
        <f t="shared" si="36"/>
        <v>203</v>
      </c>
      <c r="B203" s="97" t="str">
        <f>IF(ISNUMBER(Таблица3353[[#This Row],[№8]]), "Поперечник", "Продол")</f>
        <v>Продол</v>
      </c>
      <c r="C203" s="11" t="str">
        <f>CONCATENATE(I203,J203,K203,L203,Таблица3353[[#This Row],[№12]],N203,,O203,P203,Q203,R203,S203,T203,U203)</f>
        <v>БВ - С7 росп1,2</v>
      </c>
      <c r="D203" s="11" t="str">
        <f t="shared" si="28"/>
        <v>Т3</v>
      </c>
      <c r="E203" s="11" t="str">
        <f t="shared" si="29"/>
        <v>140 Δ6</v>
      </c>
      <c r="F203" s="129"/>
      <c r="G203" s="156" t="s">
        <v>141</v>
      </c>
      <c r="H20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3" s="132" t="str">
        <f t="shared" si="38"/>
        <v>БВ</v>
      </c>
      <c r="J203" s="132" t="str">
        <f>Таблица3353[[#This Row],[№7]]</f>
        <v xml:space="preserve"> </v>
      </c>
      <c r="K203" s="133" t="str">
        <f>IF(Таблица3353[[#This Row],[условие]]="Да", "- ", "(")</f>
        <v xml:space="preserve">- </v>
      </c>
      <c r="L203" s="101"/>
      <c r="M203" s="114" t="str">
        <f>IF(Таблица3353[[#This Row],[условие]]="Да", "", " - ")</f>
        <v/>
      </c>
      <c r="N203" s="101"/>
      <c r="O203" s="115" t="str">
        <f>IF(Таблица3353[[#This Row],[условие]]="Да", "", " )")</f>
        <v/>
      </c>
      <c r="P203" s="101" t="s">
        <v>99</v>
      </c>
      <c r="Q203" s="101">
        <f>Q202+1</f>
        <v>7</v>
      </c>
      <c r="R203" s="116" t="str">
        <f>IF(Таблица3353[[#This Row],[Тип СШ]]="Т3", " росп", "")</f>
        <v xml:space="preserve"> росп</v>
      </c>
      <c r="S203" s="116" t="str">
        <f>IF(AND(Таблица3353[[#This Row],[Тип]]="Поперечник", Таблица3353[[#This Row],[условие]]="Да", Таблица3353[[#This Row],[№17]]=" росп"), "1,2,3",
"")</f>
        <v/>
      </c>
      <c r="T203" s="116" t="str">
        <f>IF(AND(Таблица3353[[#This Row],[Тип]]="Продол", Таблица3353[[#This Row],[условие]]="Да", Таблица3353[[#This Row],[№17]]=" росп"), "1,2",
"")</f>
        <v>1,2</v>
      </c>
      <c r="U203" s="116"/>
      <c r="V203" s="101" t="s">
        <v>88</v>
      </c>
      <c r="W20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0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0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03" s="152" t="str">
        <f>IF(Таблица3353[[#This Row],[Тип СШ]]="Т3",
(IF(Таблица3353[[#This Row],[Толщина]]&gt;16,"Δ8","Δ6")),Таблица3353[[#This Row],[Толщина]])</f>
        <v>Δ6</v>
      </c>
    </row>
    <row r="204" spans="1:30" x14ac:dyDescent="0.2">
      <c r="A204" s="117">
        <f t="shared" si="36"/>
        <v>204</v>
      </c>
      <c r="B204" s="97" t="str">
        <f>IF(ISNUMBER(Таблица3353[[#This Row],[№8]]), "Поперечник", "Продол")</f>
        <v>Продол</v>
      </c>
      <c r="C204" s="11" t="str">
        <f>CONCATENATE(I204,J204,K204,L204,Таблица3353[[#This Row],[№12]],N204,,O204,P204,Q204,R204,S204,T204,U204)</f>
        <v>БВ - С8 росп1,2</v>
      </c>
      <c r="D204" s="11" t="str">
        <f t="shared" si="28"/>
        <v>Т3</v>
      </c>
      <c r="E204" s="11" t="str">
        <f t="shared" si="29"/>
        <v>140 Δ6</v>
      </c>
      <c r="F204" s="129"/>
      <c r="G204" s="156" t="s">
        <v>141</v>
      </c>
      <c r="H20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4" s="132" t="str">
        <f t="shared" si="38"/>
        <v>БВ</v>
      </c>
      <c r="J204" s="132" t="str">
        <f>Таблица3353[[#This Row],[№7]]</f>
        <v xml:space="preserve"> </v>
      </c>
      <c r="K204" s="133" t="str">
        <f>IF(Таблица3353[[#This Row],[условие]]="Да", "- ", "(")</f>
        <v xml:space="preserve">- </v>
      </c>
      <c r="L204" s="101"/>
      <c r="M204" s="114" t="str">
        <f>IF(Таблица3353[[#This Row],[условие]]="Да", "", " - ")</f>
        <v/>
      </c>
      <c r="N204" s="101"/>
      <c r="O204" s="115" t="str">
        <f>IF(Таблица3353[[#This Row],[условие]]="Да", "", " )")</f>
        <v/>
      </c>
      <c r="P204" s="101" t="s">
        <v>99</v>
      </c>
      <c r="Q204" s="101">
        <f>Q203+1</f>
        <v>8</v>
      </c>
      <c r="R204" s="116" t="str">
        <f>IF(Таблица3353[[#This Row],[Тип СШ]]="Т3", " росп", "")</f>
        <v xml:space="preserve"> росп</v>
      </c>
      <c r="S204" s="116" t="str">
        <f>IF(AND(Таблица3353[[#This Row],[Тип]]="Поперечник", Таблица3353[[#This Row],[условие]]="Да", Таблица3353[[#This Row],[№17]]=" росп"), "1,2,3",
"")</f>
        <v/>
      </c>
      <c r="T204" s="116" t="str">
        <f>IF(AND(Таблица3353[[#This Row],[Тип]]="Продол", Таблица3353[[#This Row],[условие]]="Да", Таблица3353[[#This Row],[№17]]=" росп"), "1,2",
"")</f>
        <v>1,2</v>
      </c>
      <c r="U204" s="116"/>
      <c r="V204" s="101" t="s">
        <v>88</v>
      </c>
      <c r="W20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0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0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04" s="152" t="str">
        <f>IF(Таблица3353[[#This Row],[Тип СШ]]="Т3",
(IF(Таблица3353[[#This Row],[Толщина]]&gt;16,"Δ8","Δ6")),Таблица3353[[#This Row],[Толщина]])</f>
        <v>Δ6</v>
      </c>
    </row>
    <row r="205" spans="1:30" x14ac:dyDescent="0.2">
      <c r="A205" s="117">
        <f t="shared" si="36"/>
        <v>205</v>
      </c>
      <c r="B205" s="97" t="str">
        <f>IF(ISNUMBER(Таблица3353[[#This Row],[№8]]), "Поперечник", "Продол")</f>
        <v>Продол</v>
      </c>
      <c r="C205" s="11" t="str">
        <f>CONCATENATE(I205,J205,K205,L205,Таблица3353[[#This Row],[№12]],N205,,O205,P205,Q205,R205,S205,T205,U205)</f>
        <v>БВ (3 - 4 )</v>
      </c>
      <c r="D205" s="11" t="str">
        <f t="shared" si="28"/>
        <v>С4</v>
      </c>
      <c r="E205" s="11" t="str">
        <f t="shared" si="29"/>
        <v>9860×14</v>
      </c>
      <c r="F205" s="129"/>
      <c r="G205" s="156" t="s">
        <v>141</v>
      </c>
      <c r="H20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05" s="132" t="str">
        <f t="shared" si="38"/>
        <v>БВ</v>
      </c>
      <c r="J205" s="132" t="str">
        <f>Таблица3353[[#This Row],[№7]]</f>
        <v xml:space="preserve"> </v>
      </c>
      <c r="K205" s="133" t="str">
        <f>IF(Таблица3353[[#This Row],[условие]]="Да", "- ", "(")</f>
        <v>(</v>
      </c>
      <c r="L205" s="101">
        <v>3</v>
      </c>
      <c r="M205" s="114" t="str">
        <f>IF(Таблица3353[[#This Row],[условие]]="Да", "", " - ")</f>
        <v xml:space="preserve"> - </v>
      </c>
      <c r="N205" s="101">
        <f>Таблица3353[[#This Row],[№11]]+1</f>
        <v>4</v>
      </c>
      <c r="O205" s="115" t="str">
        <f>IF(Таблица3353[[#This Row],[условие]]="Да", "", " )")</f>
        <v xml:space="preserve"> )</v>
      </c>
      <c r="P205" s="101"/>
      <c r="Q205" s="101"/>
      <c r="R205" s="116" t="str">
        <f>IF(Таблица3353[[#This Row],[Тип СШ]]="Т3", " росп", "")</f>
        <v/>
      </c>
      <c r="S205" s="116" t="str">
        <f>IF(AND(Таблица3353[[#This Row],[Тип]]="Поперечник", Таблица3353[[#This Row],[условие]]="Да", Таблица3353[[#This Row],[№17]]=" росп"), "1,2,3",
"")</f>
        <v/>
      </c>
      <c r="T205" s="116" t="str">
        <f>IF(AND(Таблица3353[[#This Row],[Тип]]="Продол", Таблица3353[[#This Row],[условие]]="Да", Таблица3353[[#This Row],[№17]]=" росп"), "1,2",
"")</f>
        <v/>
      </c>
      <c r="U205" s="116"/>
      <c r="V205" s="93" t="s">
        <v>109</v>
      </c>
      <c r="W20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9860</v>
      </c>
      <c r="Y20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0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05" s="228">
        <f>VALUE(CONCATENATE(Таблица3353[[#This Row],[ДлинаС18]],Таблица3353[[#This Row],[ДлинаС4]],Таблица3353[[#This Row],[ДлинаТ8]],Таблица3353[[#This Row],[ДлинаТ3]]))</f>
        <v>9860</v>
      </c>
      <c r="AC205" s="152">
        <f>IF(Таблица3353[[#This Row],[Тип СШ]]="Т3",
(IF(Таблица3353[[#This Row],[Толщина]]&gt;16,"Δ8","Δ6")),Таблица3353[[#This Row],[Толщина]])</f>
        <v>14</v>
      </c>
    </row>
    <row r="206" spans="1:30" x14ac:dyDescent="0.2">
      <c r="A206" s="117">
        <f t="shared" si="36"/>
        <v>206</v>
      </c>
      <c r="B206" s="97" t="str">
        <f>IF(ISNUMBER(Таблица3353[[#This Row],[№8]]), "Поперечник", "Продол")</f>
        <v>Продол</v>
      </c>
      <c r="C206" s="188" t="str">
        <f>CONCATENATE(I206,J206,K206,L206,Таблица3353[[#This Row],[№12]],N206,,O206,P206,Q206,R206,S206,T206,U206)</f>
        <v>БВ - С9 росп1,2</v>
      </c>
      <c r="D206" s="11" t="str">
        <f t="shared" si="28"/>
        <v>Т3</v>
      </c>
      <c r="E206" s="11" t="str">
        <f t="shared" si="29"/>
        <v>140 Δ6</v>
      </c>
      <c r="F206" s="129"/>
      <c r="G206" s="156" t="s">
        <v>141</v>
      </c>
      <c r="H20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6" s="132" t="str">
        <f t="shared" si="38"/>
        <v>БВ</v>
      </c>
      <c r="J206" s="132" t="str">
        <f>Таблица3353[[#This Row],[№7]]</f>
        <v xml:space="preserve"> </v>
      </c>
      <c r="K206" s="133" t="str">
        <f>IF(Таблица3353[[#This Row],[условие]]="Да", "- ", "(")</f>
        <v xml:space="preserve">- </v>
      </c>
      <c r="L206" s="101"/>
      <c r="M206" s="161" t="str">
        <f>IF(Таблица3353[[#This Row],[условие]]="Да", "", " - ")</f>
        <v/>
      </c>
      <c r="N206" s="162"/>
      <c r="O206" s="115" t="str">
        <f>IF(Таблица3353[[#This Row],[условие]]="Да", "", " )")</f>
        <v/>
      </c>
      <c r="P206" s="101" t="s">
        <v>99</v>
      </c>
      <c r="Q206" s="189">
        <v>9</v>
      </c>
      <c r="R206" s="116" t="str">
        <f>IF(Таблица3353[[#This Row],[Тип СШ]]="Т3", " росп", "")</f>
        <v xml:space="preserve"> росп</v>
      </c>
      <c r="S206" s="116" t="str">
        <f>IF(AND(Таблица3353[[#This Row],[Тип]]="Поперечник", Таблица3353[[#This Row],[условие]]="Да", Таблица3353[[#This Row],[№17]]=" росп"), "1,2,3",
"")</f>
        <v/>
      </c>
      <c r="T206" s="116" t="str">
        <f>IF(AND(Таблица3353[[#This Row],[Тип]]="Продол", Таблица3353[[#This Row],[условие]]="Да", Таблица3353[[#This Row],[№17]]=" росп"), "1,2",
"")</f>
        <v>1,2</v>
      </c>
      <c r="U206" s="116"/>
      <c r="V206" s="101" t="s">
        <v>88</v>
      </c>
      <c r="W20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0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0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06" s="164" t="str">
        <f>IF(Таблица3353[[#This Row],[Тип СШ]]="Т3",
(IF(Таблица3353[[#This Row],[Толщина]]&gt;16,"Δ8","Δ6")),Таблица3353[[#This Row],[Толщина]])</f>
        <v>Δ6</v>
      </c>
    </row>
    <row r="207" spans="1:30" x14ac:dyDescent="0.2">
      <c r="A207" s="117">
        <f t="shared" si="36"/>
        <v>207</v>
      </c>
      <c r="B207" s="97" t="str">
        <f>IF(ISNUMBER(Таблица3353[[#This Row],[№8]]), "Поперечник", "Продол")</f>
        <v>Продол</v>
      </c>
      <c r="C207" s="188" t="str">
        <f>CONCATENATE(I207,J207,K207,L207,Таблица3353[[#This Row],[№12]],N207,,O207,P207,Q207,R207,S207,T207,U207)</f>
        <v>БВ - Д9</v>
      </c>
      <c r="D207" s="11" t="str">
        <f t="shared" ref="D207:D270" si="39">V207</f>
        <v>С18</v>
      </c>
      <c r="E207" s="11" t="str">
        <f t="shared" ref="E207:E270" si="40">IF(V207="Т3",(CONCATENATE(AB207," ",AC207)),(CONCATENATE(AB207,"×",AC207)))</f>
        <v>420×25/32</v>
      </c>
      <c r="F207" s="129"/>
      <c r="G207" s="156" t="s">
        <v>141</v>
      </c>
      <c r="H20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7" s="132" t="str">
        <f t="shared" si="38"/>
        <v>БВ</v>
      </c>
      <c r="J207" s="132" t="str">
        <f>Таблица3353[[#This Row],[№7]]</f>
        <v xml:space="preserve"> </v>
      </c>
      <c r="K207" s="133" t="str">
        <f>IF(Таблица3353[[#This Row],[условие]]="Да", "- ", "(")</f>
        <v xml:space="preserve">- </v>
      </c>
      <c r="L207" s="101"/>
      <c r="M207" s="161" t="str">
        <f>IF(Таблица3353[[#This Row],[условие]]="Да", "", " - ")</f>
        <v/>
      </c>
      <c r="N207" s="162"/>
      <c r="O207" s="115" t="str">
        <f>IF(Таблица3353[[#This Row],[условие]]="Да", "", " )")</f>
        <v/>
      </c>
      <c r="P207" s="101" t="s">
        <v>43</v>
      </c>
      <c r="Q207" s="189">
        <v>9</v>
      </c>
      <c r="R207" s="116" t="str">
        <f>IF(Таблица3353[[#This Row],[Тип СШ]]="Т3", " росп", "")</f>
        <v/>
      </c>
      <c r="S207" s="116" t="str">
        <f>IF(AND(Таблица3353[[#This Row],[Тип]]="Поперечник", Таблица3353[[#This Row],[условие]]="Да", Таблица3353[[#This Row],[№17]]=" росп"), "1,2,3",
"")</f>
        <v/>
      </c>
      <c r="T207" s="116" t="str">
        <f>IF(AND(Таблица3353[[#This Row],[Тип]]="Продол", Таблица3353[[#This Row],[условие]]="Да", Таблица3353[[#This Row],[№17]]=" росп"), "1,2",
"")</f>
        <v/>
      </c>
      <c r="U207" s="116"/>
      <c r="V207" s="93" t="s">
        <v>87</v>
      </c>
      <c r="W20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0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07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0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07" s="164" t="str">
        <f>IF(Таблица3353[[#This Row],[Тип СШ]]="Т3",
(IF(Таблица3353[[#This Row],[Толщина]]&gt;16,"Δ8","Δ6")),Таблица3353[[#This Row],[Толщина]])</f>
        <v>25/32</v>
      </c>
    </row>
    <row r="208" spans="1:30" x14ac:dyDescent="0.2">
      <c r="A208" s="117">
        <f t="shared" si="36"/>
        <v>208</v>
      </c>
      <c r="B208" s="97" t="str">
        <f>IF(ISNUMBER(Таблица3353[[#This Row],[№8]]), "Поперечник", "Продол")</f>
        <v>Продол</v>
      </c>
      <c r="C208" s="188" t="str">
        <f>CONCATENATE(I208,J208,K208,L208,Таблица3353[[#This Row],[№12]],N208,,O208,P208,Q208,R208,S208,T208,U208)</f>
        <v>БВ - Д9 росп1,2</v>
      </c>
      <c r="D208" s="11" t="str">
        <f t="shared" si="39"/>
        <v>Т3</v>
      </c>
      <c r="E208" s="11" t="str">
        <f t="shared" si="40"/>
        <v>428 Δ6</v>
      </c>
      <c r="F208" s="129"/>
      <c r="G208" s="156" t="s">
        <v>141</v>
      </c>
      <c r="H20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8" s="132" t="str">
        <f t="shared" si="38"/>
        <v>БВ</v>
      </c>
      <c r="J208" s="132" t="str">
        <f>Таблица3353[[#This Row],[№7]]</f>
        <v xml:space="preserve"> </v>
      </c>
      <c r="K208" s="133" t="str">
        <f>IF(Таблица3353[[#This Row],[условие]]="Да", "- ", "(")</f>
        <v xml:space="preserve">- </v>
      </c>
      <c r="L208" s="101"/>
      <c r="M208" s="161" t="str">
        <f>IF(Таблица3353[[#This Row],[условие]]="Да", "", " - ")</f>
        <v/>
      </c>
      <c r="N208" s="162"/>
      <c r="O208" s="115" t="str">
        <f>IF(Таблица3353[[#This Row],[условие]]="Да", "", " )")</f>
        <v/>
      </c>
      <c r="P208" s="101" t="s">
        <v>43</v>
      </c>
      <c r="Q208" s="189">
        <v>9</v>
      </c>
      <c r="R208" s="116" t="str">
        <f>IF(Таблица3353[[#This Row],[Тип СШ]]="Т3", " росп", "")</f>
        <v xml:space="preserve"> росп</v>
      </c>
      <c r="S208" s="116" t="str">
        <f>IF(AND(Таблица3353[[#This Row],[Тип]]="Поперечник", Таблица3353[[#This Row],[условие]]="Да", Таблица3353[[#This Row],[№17]]=" росп"), "1,2,3",
"")</f>
        <v/>
      </c>
      <c r="T208" s="116" t="str">
        <f>IF(AND(Таблица3353[[#This Row],[Тип]]="Продол", Таблица3353[[#This Row],[условие]]="Да", Таблица3353[[#This Row],[№17]]=" росп"), "1,2",
"")</f>
        <v>1,2</v>
      </c>
      <c r="U208" s="116"/>
      <c r="V208" s="101" t="s">
        <v>88</v>
      </c>
      <c r="W20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0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0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08" s="164" t="str">
        <f>IF(Таблица3353[[#This Row],[Тип СШ]]="Т3",
(IF(Таблица3353[[#This Row],[Толщина]]&gt;16,"Δ8","Δ6")),Таблица3353[[#This Row],[Толщина]])</f>
        <v>Δ6</v>
      </c>
    </row>
    <row r="209" spans="1:29" x14ac:dyDescent="0.2">
      <c r="A209" s="117">
        <f t="shared" si="36"/>
        <v>209</v>
      </c>
      <c r="B209" s="97" t="str">
        <f>IF(ISNUMBER(Таблица3353[[#This Row],[№8]]), "Поперечник", "Продол")</f>
        <v>Продол</v>
      </c>
      <c r="C209" s="11" t="str">
        <f>CONCATENATE(I209,J209,K209,L209,Таблица3353[[#This Row],[№12]],N209,,O209,P209,Q209,R209,S209,T209,U209)</f>
        <v>БВ - С10 росп1,2</v>
      </c>
      <c r="D209" s="11" t="str">
        <f t="shared" si="39"/>
        <v>Т3</v>
      </c>
      <c r="E209" s="11" t="str">
        <f t="shared" si="40"/>
        <v>140 Δ6</v>
      </c>
      <c r="F209" s="129"/>
      <c r="G209" s="156" t="s">
        <v>141</v>
      </c>
      <c r="H20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09" s="132" t="str">
        <f t="shared" si="38"/>
        <v>БВ</v>
      </c>
      <c r="J209" s="132" t="str">
        <f>Таблица3353[[#This Row],[№7]]</f>
        <v xml:space="preserve"> </v>
      </c>
      <c r="K209" s="133" t="str">
        <f>IF(Таблица3353[[#This Row],[условие]]="Да", "- ", "(")</f>
        <v xml:space="preserve">- </v>
      </c>
      <c r="L209" s="101"/>
      <c r="M209" s="114" t="str">
        <f>IF(Таблица3353[[#This Row],[условие]]="Да", "", " - ")</f>
        <v/>
      </c>
      <c r="N209" s="101"/>
      <c r="O209" s="115" t="str">
        <f>IF(Таблица3353[[#This Row],[условие]]="Да", "", " )")</f>
        <v/>
      </c>
      <c r="P209" s="101" t="s">
        <v>99</v>
      </c>
      <c r="Q209" s="101">
        <v>10</v>
      </c>
      <c r="R209" s="116" t="str">
        <f>IF(Таблица3353[[#This Row],[Тип СШ]]="Т3", " росп", "")</f>
        <v xml:space="preserve"> росп</v>
      </c>
      <c r="S209" s="116" t="str">
        <f>IF(AND(Таблица3353[[#This Row],[Тип]]="Поперечник", Таблица3353[[#This Row],[условие]]="Да", Таблица3353[[#This Row],[№17]]=" росп"), "1,2,3",
"")</f>
        <v/>
      </c>
      <c r="T209" s="116" t="str">
        <f>IF(AND(Таблица3353[[#This Row],[Тип]]="Продол", Таблица3353[[#This Row],[условие]]="Да", Таблица3353[[#This Row],[№17]]=" росп"), "1,2",
"")</f>
        <v>1,2</v>
      </c>
      <c r="U209" s="116"/>
      <c r="V209" s="101" t="s">
        <v>88</v>
      </c>
      <c r="W20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0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0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0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0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0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09" s="152" t="str">
        <f>IF(Таблица3353[[#This Row],[Тип СШ]]="Т3",
(IF(Таблица3353[[#This Row],[Толщина]]&gt;16,"Δ8","Δ6")),Таблица3353[[#This Row],[Толщина]])</f>
        <v>Δ6</v>
      </c>
    </row>
    <row r="210" spans="1:29" x14ac:dyDescent="0.2">
      <c r="A210" s="117">
        <f t="shared" si="36"/>
        <v>210</v>
      </c>
      <c r="B210" s="97" t="str">
        <f>IF(ISNUMBER(Таблица3353[[#This Row],[№8]]), "Поперечник", "Продол")</f>
        <v>Продол</v>
      </c>
      <c r="C210" s="11" t="str">
        <f>CONCATENATE(I210,J210,K210,L210,Таблица3353[[#This Row],[№12]],N210,,O210,P210,Q210,R210,S210,T210,U210)</f>
        <v>БВ - С11 росп1,2</v>
      </c>
      <c r="D210" s="11" t="str">
        <f t="shared" si="39"/>
        <v>Т3</v>
      </c>
      <c r="E210" s="11" t="str">
        <f t="shared" si="40"/>
        <v>140 Δ6</v>
      </c>
      <c r="F210" s="129"/>
      <c r="G210" s="156" t="s">
        <v>141</v>
      </c>
      <c r="H21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0" s="132" t="str">
        <f t="shared" si="38"/>
        <v>БВ</v>
      </c>
      <c r="J210" s="132" t="str">
        <f>Таблица3353[[#This Row],[№7]]</f>
        <v xml:space="preserve"> </v>
      </c>
      <c r="K210" s="133" t="str">
        <f>IF(Таблица3353[[#This Row],[условие]]="Да", "- ", "(")</f>
        <v xml:space="preserve">- </v>
      </c>
      <c r="L210" s="101"/>
      <c r="M210" s="114" t="str">
        <f>IF(Таблица3353[[#This Row],[условие]]="Да", "", " - ")</f>
        <v/>
      </c>
      <c r="N210" s="101"/>
      <c r="O210" s="115" t="str">
        <f>IF(Таблица3353[[#This Row],[условие]]="Да", "", " )")</f>
        <v/>
      </c>
      <c r="P210" s="101" t="s">
        <v>99</v>
      </c>
      <c r="Q210" s="101">
        <f>Q209+1</f>
        <v>11</v>
      </c>
      <c r="R210" s="116" t="str">
        <f>IF(Таблица3353[[#This Row],[Тип СШ]]="Т3", " росп", "")</f>
        <v xml:space="preserve"> росп</v>
      </c>
      <c r="S210" s="116" t="str">
        <f>IF(AND(Таблица3353[[#This Row],[Тип]]="Поперечник", Таблица3353[[#This Row],[условие]]="Да", Таблица3353[[#This Row],[№17]]=" росп"), "1,2,3",
"")</f>
        <v/>
      </c>
      <c r="T210" s="116" t="str">
        <f>IF(AND(Таблица3353[[#This Row],[Тип]]="Продол", Таблица3353[[#This Row],[условие]]="Да", Таблица3353[[#This Row],[№17]]=" росп"), "1,2",
"")</f>
        <v>1,2</v>
      </c>
      <c r="U210" s="116"/>
      <c r="V210" s="101" t="s">
        <v>88</v>
      </c>
      <c r="W21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10" s="152" t="str">
        <f>IF(Таблица3353[[#This Row],[Тип СШ]]="Т3",
(IF(Таблица3353[[#This Row],[Толщина]]&gt;16,"Δ8","Δ6")),Таблица3353[[#This Row],[Толщина]])</f>
        <v>Δ6</v>
      </c>
    </row>
    <row r="211" spans="1:29" x14ac:dyDescent="0.2">
      <c r="A211" s="117">
        <f t="shared" si="36"/>
        <v>211</v>
      </c>
      <c r="B211" s="97" t="str">
        <f>IF(ISNUMBER(Таблица3353[[#This Row],[№8]]), "Поперечник", "Продол")</f>
        <v>Продол</v>
      </c>
      <c r="C211" s="11" t="str">
        <f>CONCATENATE(I211,J211,K211,L211,Таблица3353[[#This Row],[№12]],N211,,O211,P211,Q211,R211,S211,T211,U211)</f>
        <v>БВ (4 - 5 )</v>
      </c>
      <c r="D211" s="11" t="str">
        <f t="shared" si="39"/>
        <v>С4</v>
      </c>
      <c r="E211" s="11" t="str">
        <f t="shared" si="40"/>
        <v>10650×14</v>
      </c>
      <c r="F211" s="129"/>
      <c r="G211" s="156" t="s">
        <v>141</v>
      </c>
      <c r="H21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11" s="132" t="str">
        <f t="shared" si="38"/>
        <v>БВ</v>
      </c>
      <c r="J211" s="132" t="str">
        <f>Таблица3353[[#This Row],[№7]]</f>
        <v xml:space="preserve"> </v>
      </c>
      <c r="K211" s="133" t="str">
        <f>IF(Таблица3353[[#This Row],[условие]]="Да", "- ", "(")</f>
        <v>(</v>
      </c>
      <c r="L211" s="101">
        <v>4</v>
      </c>
      <c r="M211" s="114" t="str">
        <f>IF(Таблица3353[[#This Row],[условие]]="Да", "", " - ")</f>
        <v xml:space="preserve"> - </v>
      </c>
      <c r="N211" s="101">
        <f>Таблица3353[[#This Row],[№11]]+1</f>
        <v>5</v>
      </c>
      <c r="O211" s="115" t="str">
        <f>IF(Таблица3353[[#This Row],[условие]]="Да", "", " )")</f>
        <v xml:space="preserve"> )</v>
      </c>
      <c r="P211" s="101"/>
      <c r="Q211" s="101"/>
      <c r="R211" s="116" t="str">
        <f>IF(Таблица3353[[#This Row],[Тип СШ]]="Т3", " росп", "")</f>
        <v/>
      </c>
      <c r="S211" s="116" t="str">
        <f>IF(AND(Таблица3353[[#This Row],[Тип]]="Поперечник", Таблица3353[[#This Row],[условие]]="Да", Таблица3353[[#This Row],[№17]]=" росп"), "1,2,3",
"")</f>
        <v/>
      </c>
      <c r="T211" s="116" t="str">
        <f>IF(AND(Таблица3353[[#This Row],[Тип]]="Продол", Таблица3353[[#This Row],[условие]]="Да", Таблица3353[[#This Row],[№17]]=" росп"), "1,2",
"")</f>
        <v/>
      </c>
      <c r="U211" s="116"/>
      <c r="V211" s="93" t="s">
        <v>109</v>
      </c>
      <c r="W21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21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1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11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211" s="152">
        <f>IF(Таблица3353[[#This Row],[Тип СШ]]="Т3",
(IF(Таблица3353[[#This Row],[Толщина]]&gt;16,"Δ8","Δ6")),Таблица3353[[#This Row],[Толщина]])</f>
        <v>14</v>
      </c>
    </row>
    <row r="212" spans="1:29" x14ac:dyDescent="0.2">
      <c r="A212" s="117">
        <f t="shared" si="36"/>
        <v>212</v>
      </c>
      <c r="B212" s="97" t="str">
        <f>IF(ISNUMBER(Таблица3353[[#This Row],[№8]]), "Поперечник", "Продол")</f>
        <v>Продол</v>
      </c>
      <c r="C212" s="11" t="str">
        <f>CONCATENATE(I212,J212,K212,L212,Таблица3353[[#This Row],[№12]],N212,,O212,P212,Q212,R212,S212,T212,U212)</f>
        <v>БВ - С12 росп1,2</v>
      </c>
      <c r="D212" s="11" t="str">
        <f t="shared" si="39"/>
        <v>Т3</v>
      </c>
      <c r="E212" s="11" t="str">
        <f t="shared" si="40"/>
        <v>140 Δ6</v>
      </c>
      <c r="F212" s="129"/>
      <c r="G212" s="156" t="s">
        <v>141</v>
      </c>
      <c r="H21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2" s="132" t="str">
        <f t="shared" si="38"/>
        <v>БВ</v>
      </c>
      <c r="J212" s="132" t="str">
        <f>Таблица3353[[#This Row],[№7]]</f>
        <v xml:space="preserve"> </v>
      </c>
      <c r="K212" s="133" t="str">
        <f>IF(Таблица3353[[#This Row],[условие]]="Да", "- ", "(")</f>
        <v xml:space="preserve">- </v>
      </c>
      <c r="L212" s="101"/>
      <c r="M212" s="114" t="str">
        <f>IF(Таблица3353[[#This Row],[условие]]="Да", "", " - ")</f>
        <v/>
      </c>
      <c r="N212" s="101"/>
      <c r="O212" s="115" t="str">
        <f>IF(Таблица3353[[#This Row],[условие]]="Да", "", " )")</f>
        <v/>
      </c>
      <c r="P212" s="101" t="s">
        <v>99</v>
      </c>
      <c r="Q212" s="101">
        <v>12</v>
      </c>
      <c r="R212" s="116" t="str">
        <f>IF(Таблица3353[[#This Row],[Тип СШ]]="Т3", " росп", "")</f>
        <v xml:space="preserve"> росп</v>
      </c>
      <c r="S212" s="116" t="str">
        <f>IF(AND(Таблица3353[[#This Row],[Тип]]="Поперечник", Таблица3353[[#This Row],[условие]]="Да", Таблица3353[[#This Row],[№17]]=" росп"), "1,2,3",
"")</f>
        <v/>
      </c>
      <c r="T212" s="116" t="str">
        <f>IF(AND(Таблица3353[[#This Row],[Тип]]="Продол", Таблица3353[[#This Row],[условие]]="Да", Таблица3353[[#This Row],[№17]]=" росп"), "1,2",
"")</f>
        <v>1,2</v>
      </c>
      <c r="U212" s="116"/>
      <c r="V212" s="101" t="s">
        <v>88</v>
      </c>
      <c r="W21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12" s="152" t="str">
        <f>IF(Таблица3353[[#This Row],[Тип СШ]]="Т3",
(IF(Таблица3353[[#This Row],[Толщина]]&gt;16,"Δ8","Δ6")),Таблица3353[[#This Row],[Толщина]])</f>
        <v>Δ6</v>
      </c>
    </row>
    <row r="213" spans="1:29" x14ac:dyDescent="0.2">
      <c r="A213" s="117">
        <f t="shared" si="36"/>
        <v>213</v>
      </c>
      <c r="B213" s="97" t="str">
        <f>IF(ISNUMBER(Таблица3353[[#This Row],[№8]]), "Поперечник", "Продол")</f>
        <v>Продол</v>
      </c>
      <c r="C213" s="188" t="str">
        <f>CONCATENATE(I213,J213,K213,L213,Таблица3353[[#This Row],[№12]],N213,,O213,P213,Q213,R213,S213,T213,U213)</f>
        <v>БВ - С13 росп1,2</v>
      </c>
      <c r="D213" s="11" t="str">
        <f t="shared" si="39"/>
        <v>Т3</v>
      </c>
      <c r="E213" s="11" t="str">
        <f t="shared" si="40"/>
        <v>140 Δ6</v>
      </c>
      <c r="F213" s="129"/>
      <c r="G213" s="156" t="s">
        <v>141</v>
      </c>
      <c r="H21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3" s="132" t="str">
        <f t="shared" si="38"/>
        <v>БВ</v>
      </c>
      <c r="J213" s="132" t="str">
        <f>Таблица3353[[#This Row],[№7]]</f>
        <v xml:space="preserve"> </v>
      </c>
      <c r="K213" s="133" t="str">
        <f>IF(Таблица3353[[#This Row],[условие]]="Да", "- ", "(")</f>
        <v xml:space="preserve">- </v>
      </c>
      <c r="L213" s="101"/>
      <c r="M213" s="161" t="str">
        <f>IF(Таблица3353[[#This Row],[условие]]="Да", "", " - ")</f>
        <v/>
      </c>
      <c r="N213" s="162"/>
      <c r="O213" s="115" t="str">
        <f>IF(Таблица3353[[#This Row],[условие]]="Да", "", " )")</f>
        <v/>
      </c>
      <c r="P213" s="101" t="s">
        <v>99</v>
      </c>
      <c r="Q213" s="189">
        <v>13</v>
      </c>
      <c r="R213" s="116" t="str">
        <f>IF(Таблица3353[[#This Row],[Тип СШ]]="Т3", " росп", "")</f>
        <v xml:space="preserve"> росп</v>
      </c>
      <c r="S213" s="116" t="str">
        <f>IF(AND(Таблица3353[[#This Row],[Тип]]="Поперечник", Таблица3353[[#This Row],[условие]]="Да", Таблица3353[[#This Row],[№17]]=" росп"), "1,2,3",
"")</f>
        <v/>
      </c>
      <c r="T213" s="116" t="str">
        <f>IF(AND(Таблица3353[[#This Row],[Тип]]="Продол", Таблица3353[[#This Row],[условие]]="Да", Таблица3353[[#This Row],[№17]]=" росп"), "1,2",
"")</f>
        <v>1,2</v>
      </c>
      <c r="U213" s="116"/>
      <c r="V213" s="101" t="s">
        <v>88</v>
      </c>
      <c r="W21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13" s="164" t="str">
        <f>IF(Таблица3353[[#This Row],[Тип СШ]]="Т3",
(IF(Таблица3353[[#This Row],[Толщина]]&gt;16,"Δ8","Δ6")),Таблица3353[[#This Row],[Толщина]])</f>
        <v>Δ6</v>
      </c>
    </row>
    <row r="214" spans="1:29" x14ac:dyDescent="0.2">
      <c r="A214" s="117">
        <f t="shared" si="36"/>
        <v>214</v>
      </c>
      <c r="B214" s="97" t="str">
        <f>IF(ISNUMBER(Таблица3353[[#This Row],[№8]]), "Поперечник", "Продол")</f>
        <v>Продол</v>
      </c>
      <c r="C214" s="188" t="str">
        <f>CONCATENATE(I214,J214,K214,L214,Таблица3353[[#This Row],[№12]],N214,,O214,P214,Q214,R214,S214,T214,U214)</f>
        <v>БВ - Д13</v>
      </c>
      <c r="D214" s="11" t="str">
        <f t="shared" si="39"/>
        <v>С18</v>
      </c>
      <c r="E214" s="11" t="str">
        <f t="shared" si="40"/>
        <v>420×40</v>
      </c>
      <c r="F214" s="129"/>
      <c r="G214" s="156" t="s">
        <v>141</v>
      </c>
      <c r="H21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4" s="132" t="str">
        <f t="shared" si="38"/>
        <v>БВ</v>
      </c>
      <c r="J214" s="132" t="str">
        <f>Таблица3353[[#This Row],[№7]]</f>
        <v xml:space="preserve"> </v>
      </c>
      <c r="K214" s="133" t="str">
        <f>IF(Таблица3353[[#This Row],[условие]]="Да", "- ", "(")</f>
        <v xml:space="preserve">- </v>
      </c>
      <c r="L214" s="101"/>
      <c r="M214" s="161" t="str">
        <f>IF(Таблица3353[[#This Row],[условие]]="Да", "", " - ")</f>
        <v/>
      </c>
      <c r="N214" s="162"/>
      <c r="O214" s="115" t="str">
        <f>IF(Таблица3353[[#This Row],[условие]]="Да", "", " )")</f>
        <v/>
      </c>
      <c r="P214" s="101" t="s">
        <v>43</v>
      </c>
      <c r="Q214" s="189">
        <v>13</v>
      </c>
      <c r="R214" s="116" t="str">
        <f>IF(Таблица3353[[#This Row],[Тип СШ]]="Т3", " росп", "")</f>
        <v/>
      </c>
      <c r="S214" s="116" t="str">
        <f>IF(AND(Таблица3353[[#This Row],[Тип]]="Поперечник", Таблица3353[[#This Row],[условие]]="Да", Таблица3353[[#This Row],[№17]]=" росп"), "1,2,3",
"")</f>
        <v/>
      </c>
      <c r="T214" s="116" t="str">
        <f>IF(AND(Таблица3353[[#This Row],[Тип]]="Продол", Таблица3353[[#This Row],[условие]]="Да", Таблица3353[[#This Row],[№17]]=" росп"), "1,2",
"")</f>
        <v/>
      </c>
      <c r="U214" s="116"/>
      <c r="V214" s="93" t="s">
        <v>87</v>
      </c>
      <c r="W21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1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1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21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14" s="164">
        <f>IF(Таблица3353[[#This Row],[Тип СШ]]="Т3",
(IF(Таблица3353[[#This Row],[Толщина]]&gt;16,"Δ8","Δ6")),Таблица3353[[#This Row],[Толщина]])</f>
        <v>40</v>
      </c>
    </row>
    <row r="215" spans="1:29" x14ac:dyDescent="0.2">
      <c r="A215" s="117">
        <f t="shared" si="36"/>
        <v>215</v>
      </c>
      <c r="B215" s="97" t="str">
        <f>IF(ISNUMBER(Таблица3353[[#This Row],[№8]]), "Поперечник", "Продол")</f>
        <v>Продол</v>
      </c>
      <c r="C215" s="188" t="str">
        <f>CONCATENATE(I215,J215,K215,L215,Таблица3353[[#This Row],[№12]],N215,,O215,P215,Q215,R215,S215,T215,U215)</f>
        <v>БВ - Д13 росп1,2</v>
      </c>
      <c r="D215" s="11" t="str">
        <f t="shared" si="39"/>
        <v>Т3</v>
      </c>
      <c r="E215" s="11" t="str">
        <f t="shared" si="40"/>
        <v>428 Δ6</v>
      </c>
      <c r="F215" s="129"/>
      <c r="G215" s="156" t="s">
        <v>141</v>
      </c>
      <c r="H21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5" s="132" t="str">
        <f t="shared" si="38"/>
        <v>БВ</v>
      </c>
      <c r="J215" s="132" t="str">
        <f>Таблица3353[[#This Row],[№7]]</f>
        <v xml:space="preserve"> </v>
      </c>
      <c r="K215" s="133" t="str">
        <f>IF(Таблица3353[[#This Row],[условие]]="Да", "- ", "(")</f>
        <v xml:space="preserve">- </v>
      </c>
      <c r="L215" s="101"/>
      <c r="M215" s="161" t="str">
        <f>IF(Таблица3353[[#This Row],[условие]]="Да", "", " - ")</f>
        <v/>
      </c>
      <c r="N215" s="162"/>
      <c r="O215" s="115" t="str">
        <f>IF(Таблица3353[[#This Row],[условие]]="Да", "", " )")</f>
        <v/>
      </c>
      <c r="P215" s="101" t="s">
        <v>43</v>
      </c>
      <c r="Q215" s="189">
        <v>13</v>
      </c>
      <c r="R215" s="116" t="str">
        <f>IF(Таблица3353[[#This Row],[Тип СШ]]="Т3", " росп", "")</f>
        <v xml:space="preserve"> росп</v>
      </c>
      <c r="S215" s="116" t="str">
        <f>IF(AND(Таблица3353[[#This Row],[Тип]]="Поперечник", Таблица3353[[#This Row],[условие]]="Да", Таблица3353[[#This Row],[№17]]=" росп"), "1,2,3",
"")</f>
        <v/>
      </c>
      <c r="T215" s="116" t="str">
        <f>IF(AND(Таблица3353[[#This Row],[Тип]]="Продол", Таблица3353[[#This Row],[условие]]="Да", Таблица3353[[#This Row],[№17]]=" росп"), "1,2",
"")</f>
        <v>1,2</v>
      </c>
      <c r="U215" s="116"/>
      <c r="V215" s="101" t="s">
        <v>88</v>
      </c>
      <c r="W21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1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1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15" s="164" t="str">
        <f>IF(Таблица3353[[#This Row],[Тип СШ]]="Т3",
(IF(Таблица3353[[#This Row],[Толщина]]&gt;16,"Δ8","Δ6")),Таблица3353[[#This Row],[Толщина]])</f>
        <v>Δ6</v>
      </c>
    </row>
    <row r="216" spans="1:29" x14ac:dyDescent="0.2">
      <c r="A216" s="117">
        <f t="shared" si="36"/>
        <v>216</v>
      </c>
      <c r="B216" s="97" t="str">
        <f>IF(ISNUMBER(Таблица3353[[#This Row],[№8]]), "Поперечник", "Продол")</f>
        <v>Продол</v>
      </c>
      <c r="C216" s="11" t="str">
        <f>CONCATENATE(I216,J216,K216,L216,Таблица3353[[#This Row],[№12]],N216,,O216,P216,Q216,R216,S216,T216,U216)</f>
        <v>БВ - С14 росп1,2</v>
      </c>
      <c r="D216" s="11" t="str">
        <f t="shared" si="39"/>
        <v>Т3</v>
      </c>
      <c r="E216" s="11" t="str">
        <f t="shared" si="40"/>
        <v>140 Δ6</v>
      </c>
      <c r="F216" s="129"/>
      <c r="G216" s="156" t="s">
        <v>141</v>
      </c>
      <c r="H21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6" s="132" t="str">
        <f t="shared" si="38"/>
        <v>БВ</v>
      </c>
      <c r="J216" s="132" t="str">
        <f>Таблица3353[[#This Row],[№7]]</f>
        <v xml:space="preserve"> </v>
      </c>
      <c r="K216" s="133" t="str">
        <f>IF(Таблица3353[[#This Row],[условие]]="Да", "- ", "(")</f>
        <v xml:space="preserve">- </v>
      </c>
      <c r="L216" s="101"/>
      <c r="M216" s="114" t="str">
        <f>IF(Таблица3353[[#This Row],[условие]]="Да", "", " - ")</f>
        <v/>
      </c>
      <c r="N216" s="101"/>
      <c r="O216" s="115" t="str">
        <f>IF(Таблица3353[[#This Row],[условие]]="Да", "", " )")</f>
        <v/>
      </c>
      <c r="P216" s="101" t="s">
        <v>99</v>
      </c>
      <c r="Q216" s="101">
        <v>14</v>
      </c>
      <c r="R216" s="116" t="str">
        <f>IF(Таблица3353[[#This Row],[Тип СШ]]="Т3", " росп", "")</f>
        <v xml:space="preserve"> росп</v>
      </c>
      <c r="S216" s="116" t="str">
        <f>IF(AND(Таблица3353[[#This Row],[Тип]]="Поперечник", Таблица3353[[#This Row],[условие]]="Да", Таблица3353[[#This Row],[№17]]=" росп"), "1,2,3",
"")</f>
        <v/>
      </c>
      <c r="T216" s="116" t="str">
        <f>IF(AND(Таблица3353[[#This Row],[Тип]]="Продол", Таблица3353[[#This Row],[условие]]="Да", Таблица3353[[#This Row],[№17]]=" росп"), "1,2",
"")</f>
        <v>1,2</v>
      </c>
      <c r="U216" s="116"/>
      <c r="V216" s="101" t="s">
        <v>88</v>
      </c>
      <c r="W21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16" s="152" t="str">
        <f>IF(Таблица3353[[#This Row],[Тип СШ]]="Т3",
(IF(Таблица3353[[#This Row],[Толщина]]&gt;16,"Δ8","Δ6")),Таблица3353[[#This Row],[Толщина]])</f>
        <v>Δ6</v>
      </c>
    </row>
    <row r="217" spans="1:29" x14ac:dyDescent="0.2">
      <c r="A217" s="117">
        <f t="shared" si="36"/>
        <v>217</v>
      </c>
      <c r="B217" s="97" t="str">
        <f>IF(ISNUMBER(Таблица3353[[#This Row],[№8]]), "Поперечник", "Продол")</f>
        <v>Продол</v>
      </c>
      <c r="C217" s="11" t="str">
        <f>CONCATENATE(I217,J217,K217,L217,Таблица3353[[#This Row],[№12]],N217,,O217,P217,Q217,R217,S217,T217,U217)</f>
        <v>БВ - С15 росп1,2</v>
      </c>
      <c r="D217" s="11" t="str">
        <f t="shared" si="39"/>
        <v>Т3</v>
      </c>
      <c r="E217" s="11" t="str">
        <f t="shared" si="40"/>
        <v>140 Δ6</v>
      </c>
      <c r="F217" s="129"/>
      <c r="G217" s="156" t="s">
        <v>141</v>
      </c>
      <c r="H21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7" s="132" t="str">
        <f t="shared" si="38"/>
        <v>БВ</v>
      </c>
      <c r="J217" s="132" t="str">
        <f>Таблица3353[[#This Row],[№7]]</f>
        <v xml:space="preserve"> </v>
      </c>
      <c r="K217" s="133" t="str">
        <f>IF(Таблица3353[[#This Row],[условие]]="Да", "- ", "(")</f>
        <v xml:space="preserve">- </v>
      </c>
      <c r="L217" s="101"/>
      <c r="M217" s="114" t="str">
        <f>IF(Таблица3353[[#This Row],[условие]]="Да", "", " - ")</f>
        <v/>
      </c>
      <c r="N217" s="101"/>
      <c r="O217" s="115" t="str">
        <f>IF(Таблица3353[[#This Row],[условие]]="Да", "", " )")</f>
        <v/>
      </c>
      <c r="P217" s="101" t="s">
        <v>99</v>
      </c>
      <c r="Q217" s="101">
        <f t="shared" ref="Q217:Q270" si="41">Q216+1</f>
        <v>15</v>
      </c>
      <c r="R217" s="116" t="str">
        <f>IF(Таблица3353[[#This Row],[Тип СШ]]="Т3", " росп", "")</f>
        <v xml:space="preserve"> росп</v>
      </c>
      <c r="S217" s="116" t="str">
        <f>IF(AND(Таблица3353[[#This Row],[Тип]]="Поперечник", Таблица3353[[#This Row],[условие]]="Да", Таблица3353[[#This Row],[№17]]=" росп"), "1,2,3",
"")</f>
        <v/>
      </c>
      <c r="T217" s="116" t="str">
        <f>IF(AND(Таблица3353[[#This Row],[Тип]]="Продол", Таблица3353[[#This Row],[условие]]="Да", Таблица3353[[#This Row],[№17]]=" росп"), "1,2",
"")</f>
        <v>1,2</v>
      </c>
      <c r="U217" s="116"/>
      <c r="V217" s="101" t="s">
        <v>88</v>
      </c>
      <c r="W21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17" s="152" t="str">
        <f>IF(Таблица3353[[#This Row],[Тип СШ]]="Т3",
(IF(Таблица3353[[#This Row],[Толщина]]&gt;16,"Δ8","Δ6")),Таблица3353[[#This Row],[Толщина]])</f>
        <v>Δ6</v>
      </c>
    </row>
    <row r="218" spans="1:29" x14ac:dyDescent="0.2">
      <c r="A218" s="117">
        <f t="shared" si="36"/>
        <v>218</v>
      </c>
      <c r="B218" s="97" t="str">
        <f>IF(ISNUMBER(Таблица3353[[#This Row],[№8]]), "Поперечник", "Продол")</f>
        <v>Продол</v>
      </c>
      <c r="C218" s="11" t="str">
        <f>CONCATENATE(I218,J218,K218,L218,Таблица3353[[#This Row],[№12]],N218,,O218,P218,Q218,R218,S218,T218,U218)</f>
        <v>БВ (5 - 6 )</v>
      </c>
      <c r="D218" s="11" t="str">
        <f t="shared" si="39"/>
        <v>С4</v>
      </c>
      <c r="E218" s="11" t="str">
        <f t="shared" si="40"/>
        <v>8790×14</v>
      </c>
      <c r="F218" s="129"/>
      <c r="G218" s="156" t="s">
        <v>141</v>
      </c>
      <c r="H21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18" s="132" t="str">
        <f t="shared" si="38"/>
        <v>БВ</v>
      </c>
      <c r="J218" s="132" t="str">
        <f>Таблица3353[[#This Row],[№7]]</f>
        <v xml:space="preserve"> </v>
      </c>
      <c r="K218" s="133" t="str">
        <f>IF(Таблица3353[[#This Row],[условие]]="Да", "- ", "(")</f>
        <v>(</v>
      </c>
      <c r="L218" s="101">
        <v>5</v>
      </c>
      <c r="M218" s="114" t="str">
        <f>IF(Таблица3353[[#This Row],[условие]]="Да", "", " - ")</f>
        <v xml:space="preserve"> - </v>
      </c>
      <c r="N218" s="101">
        <f>Таблица3353[[#This Row],[№11]]+1</f>
        <v>6</v>
      </c>
      <c r="O218" s="115" t="str">
        <f>IF(Таблица3353[[#This Row],[условие]]="Да", "", " )")</f>
        <v xml:space="preserve"> )</v>
      </c>
      <c r="P218" s="101"/>
      <c r="Q218" s="101"/>
      <c r="R218" s="116" t="str">
        <f>IF(Таблица3353[[#This Row],[Тип СШ]]="Т3", " росп", "")</f>
        <v/>
      </c>
      <c r="S218" s="116" t="str">
        <f>IF(AND(Таблица3353[[#This Row],[Тип]]="Поперечник", Таблица3353[[#This Row],[условие]]="Да", Таблица3353[[#This Row],[№17]]=" росп"), "1,2,3",
"")</f>
        <v/>
      </c>
      <c r="T218" s="116" t="str">
        <f>IF(AND(Таблица3353[[#This Row],[Тип]]="Продол", Таблица3353[[#This Row],[условие]]="Да", Таблица3353[[#This Row],[№17]]=" росп"), "1,2",
"")</f>
        <v/>
      </c>
      <c r="U218" s="116"/>
      <c r="V218" s="93" t="s">
        <v>109</v>
      </c>
      <c r="W21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8790</v>
      </c>
      <c r="Y21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1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18" s="228">
        <f>VALUE(CONCATENATE(Таблица3353[[#This Row],[ДлинаС18]],Таблица3353[[#This Row],[ДлинаС4]],Таблица3353[[#This Row],[ДлинаТ8]],Таблица3353[[#This Row],[ДлинаТ3]]))</f>
        <v>8790</v>
      </c>
      <c r="AC218" s="152">
        <f>IF(Таблица3353[[#This Row],[Тип СШ]]="Т3",
(IF(Таблица3353[[#This Row],[Толщина]]&gt;16,"Δ8","Δ6")),Таблица3353[[#This Row],[Толщина]])</f>
        <v>14</v>
      </c>
    </row>
    <row r="219" spans="1:29" x14ac:dyDescent="0.2">
      <c r="A219" s="117">
        <f t="shared" si="36"/>
        <v>219</v>
      </c>
      <c r="B219" s="97" t="str">
        <f>IF(ISNUMBER(Таблица3353[[#This Row],[№8]]), "Поперечник", "Продол")</f>
        <v>Продол</v>
      </c>
      <c r="C219" s="188" t="str">
        <f>CONCATENATE(I219,J219,K219,L219,Таблица3353[[#This Row],[№12]],N219,,O219,P219,Q219,R219,S219,T219,U219)</f>
        <v>БВ - СС16 росп1,2</v>
      </c>
      <c r="D219" s="11" t="str">
        <f t="shared" si="39"/>
        <v>Т3</v>
      </c>
      <c r="E219" s="11" t="str">
        <f t="shared" si="40"/>
        <v>140 Δ6</v>
      </c>
      <c r="F219" s="129"/>
      <c r="G219" s="156" t="s">
        <v>141</v>
      </c>
      <c r="H21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19" s="132" t="str">
        <f t="shared" si="38"/>
        <v>БВ</v>
      </c>
      <c r="J219" s="132" t="str">
        <f>Таблица3353[[#This Row],[№7]]</f>
        <v xml:space="preserve"> </v>
      </c>
      <c r="K219" s="133" t="str">
        <f>IF(Таблица3353[[#This Row],[условие]]="Да", "- ", "(")</f>
        <v xml:space="preserve">- </v>
      </c>
      <c r="L219" s="101" t="s">
        <v>99</v>
      </c>
      <c r="M219" s="161" t="str">
        <f>IF(Таблица3353[[#This Row],[условие]]="Да", "", " - ")</f>
        <v/>
      </c>
      <c r="N219" s="162"/>
      <c r="O219" s="115" t="str">
        <f>IF(Таблица3353[[#This Row],[условие]]="Да", "", " )")</f>
        <v/>
      </c>
      <c r="P219" s="101" t="s">
        <v>99</v>
      </c>
      <c r="Q219" s="189">
        <v>16</v>
      </c>
      <c r="R219" s="116" t="str">
        <f>IF(Таблица3353[[#This Row],[Тип СШ]]="Т3", " росп", "")</f>
        <v xml:space="preserve"> росп</v>
      </c>
      <c r="S219" s="116" t="str">
        <f>IF(AND(Таблица3353[[#This Row],[Тип]]="Поперечник", Таблица3353[[#This Row],[условие]]="Да", Таблица3353[[#This Row],[№17]]=" росп"), "1,2,3",
"")</f>
        <v/>
      </c>
      <c r="T219" s="116" t="str">
        <f>IF(AND(Таблица3353[[#This Row],[Тип]]="Продол", Таблица3353[[#This Row],[условие]]="Да", Таблица3353[[#This Row],[№17]]=" росп"), "1,2",
"")</f>
        <v>1,2</v>
      </c>
      <c r="U219" s="116"/>
      <c r="V219" s="101" t="s">
        <v>88</v>
      </c>
      <c r="W21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1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1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1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1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1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19" s="164" t="str">
        <f>IF(Таблица3353[[#This Row],[Тип СШ]]="Т3",
(IF(Таблица3353[[#This Row],[Толщина]]&gt;16,"Δ8","Δ6")),Таблица3353[[#This Row],[Толщина]])</f>
        <v>Δ6</v>
      </c>
    </row>
    <row r="220" spans="1:29" x14ac:dyDescent="0.2">
      <c r="A220" s="117">
        <f t="shared" si="36"/>
        <v>220</v>
      </c>
      <c r="B220" s="97" t="str">
        <f>IF(ISNUMBER(Таблица3353[[#This Row],[№8]]), "Поперечник", "Продол")</f>
        <v>Продол</v>
      </c>
      <c r="C220" s="188" t="str">
        <f>CONCATENATE(I220,J220,K220,L220,Таблица3353[[#This Row],[№12]],N220,,O220,P220,Q220,R220,S220,T220,U220)</f>
        <v>БВ - Д16</v>
      </c>
      <c r="D220" s="11" t="str">
        <f t="shared" si="39"/>
        <v>С18</v>
      </c>
      <c r="E220" s="11" t="str">
        <f t="shared" si="40"/>
        <v>420×40</v>
      </c>
      <c r="F220" s="129"/>
      <c r="G220" s="156" t="s">
        <v>141</v>
      </c>
      <c r="H22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0" s="132" t="str">
        <f t="shared" si="38"/>
        <v>БВ</v>
      </c>
      <c r="J220" s="132" t="str">
        <f>Таблица3353[[#This Row],[№7]]</f>
        <v xml:space="preserve"> </v>
      </c>
      <c r="K220" s="133" t="str">
        <f>IF(Таблица3353[[#This Row],[условие]]="Да", "- ", "(")</f>
        <v xml:space="preserve">- </v>
      </c>
      <c r="L220" s="101"/>
      <c r="M220" s="161" t="str">
        <f>IF(Таблица3353[[#This Row],[условие]]="Да", "", " - ")</f>
        <v/>
      </c>
      <c r="N220" s="162"/>
      <c r="O220" s="115" t="str">
        <f>IF(Таблица3353[[#This Row],[условие]]="Да", "", " )")</f>
        <v/>
      </c>
      <c r="P220" s="101" t="s">
        <v>43</v>
      </c>
      <c r="Q220" s="189">
        <v>16</v>
      </c>
      <c r="R220" s="116" t="str">
        <f>IF(Таблица3353[[#This Row],[Тип СШ]]="Т3", " росп", "")</f>
        <v/>
      </c>
      <c r="S220" s="116" t="str">
        <f>IF(AND(Таблица3353[[#This Row],[Тип]]="Поперечник", Таблица3353[[#This Row],[условие]]="Да", Таблица3353[[#This Row],[№17]]=" росп"), "1,2,3",
"")</f>
        <v/>
      </c>
      <c r="T220" s="116" t="str">
        <f>IF(AND(Таблица3353[[#This Row],[Тип]]="Продол", Таблица3353[[#This Row],[условие]]="Да", Таблица3353[[#This Row],[№17]]=" росп"), "1,2",
"")</f>
        <v/>
      </c>
      <c r="U220" s="116"/>
      <c r="V220" s="93" t="s">
        <v>87</v>
      </c>
      <c r="W22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2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2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22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20" s="164">
        <f>IF(Таблица3353[[#This Row],[Тип СШ]]="Т3",
(IF(Таблица3353[[#This Row],[Толщина]]&gt;16,"Δ8","Δ6")),Таблица3353[[#This Row],[Толщина]])</f>
        <v>40</v>
      </c>
    </row>
    <row r="221" spans="1:29" x14ac:dyDescent="0.2">
      <c r="A221" s="117">
        <f t="shared" si="36"/>
        <v>221</v>
      </c>
      <c r="B221" s="97" t="str">
        <f>IF(ISNUMBER(Таблица3353[[#This Row],[№8]]), "Поперечник", "Продол")</f>
        <v>Продол</v>
      </c>
      <c r="C221" s="188" t="str">
        <f>CONCATENATE(I221,J221,K221,L221,Таблица3353[[#This Row],[№12]],N221,,O221,P221,Q221,R221,S221,T221,U221)</f>
        <v>БВ - Д16 росп1,2</v>
      </c>
      <c r="D221" s="11" t="str">
        <f t="shared" si="39"/>
        <v>Т3</v>
      </c>
      <c r="E221" s="11" t="str">
        <f t="shared" si="40"/>
        <v>428 Δ6</v>
      </c>
      <c r="F221" s="129"/>
      <c r="G221" s="156" t="s">
        <v>141</v>
      </c>
      <c r="H22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1" s="132" t="str">
        <f t="shared" si="38"/>
        <v>БВ</v>
      </c>
      <c r="J221" s="132" t="str">
        <f>Таблица3353[[#This Row],[№7]]</f>
        <v xml:space="preserve"> </v>
      </c>
      <c r="K221" s="133" t="str">
        <f>IF(Таблица3353[[#This Row],[условие]]="Да", "- ", "(")</f>
        <v xml:space="preserve">- </v>
      </c>
      <c r="L221" s="101"/>
      <c r="M221" s="161" t="str">
        <f>IF(Таблица3353[[#This Row],[условие]]="Да", "", " - ")</f>
        <v/>
      </c>
      <c r="N221" s="162"/>
      <c r="O221" s="115" t="str">
        <f>IF(Таблица3353[[#This Row],[условие]]="Да", "", " )")</f>
        <v/>
      </c>
      <c r="P221" s="101" t="s">
        <v>43</v>
      </c>
      <c r="Q221" s="189">
        <v>16</v>
      </c>
      <c r="R221" s="116" t="str">
        <f>IF(Таблица3353[[#This Row],[Тип СШ]]="Т3", " росп", "")</f>
        <v xml:space="preserve"> росп</v>
      </c>
      <c r="S221" s="116" t="str">
        <f>IF(AND(Таблица3353[[#This Row],[Тип]]="Поперечник", Таблица3353[[#This Row],[условие]]="Да", Таблица3353[[#This Row],[№17]]=" росп"), "1,2,3",
"")</f>
        <v/>
      </c>
      <c r="T221" s="116" t="str">
        <f>IF(AND(Таблица3353[[#This Row],[Тип]]="Продол", Таблица3353[[#This Row],[условие]]="Да", Таблица3353[[#This Row],[№17]]=" росп"), "1,2",
"")</f>
        <v>1,2</v>
      </c>
      <c r="U221" s="116"/>
      <c r="V221" s="101" t="s">
        <v>88</v>
      </c>
      <c r="W22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2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2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21" s="164" t="str">
        <f>IF(Таблица3353[[#This Row],[Тип СШ]]="Т3",
(IF(Таблица3353[[#This Row],[Толщина]]&gt;16,"Δ8","Δ6")),Таблица3353[[#This Row],[Толщина]])</f>
        <v>Δ6</v>
      </c>
    </row>
    <row r="222" spans="1:29" x14ac:dyDescent="0.2">
      <c r="A222" s="117">
        <f t="shared" si="36"/>
        <v>222</v>
      </c>
      <c r="B222" s="97" t="str">
        <f>IF(ISNUMBER(Таблица3353[[#This Row],[№8]]), "Поперечник", "Продол")</f>
        <v>Продол</v>
      </c>
      <c r="C222" s="11" t="str">
        <f>CONCATENATE(I222,J222,K222,L222,Таблица3353[[#This Row],[№12]],N222,,O222,P222,Q222,R222,S222,T222,U222)</f>
        <v>БВ - С17 росп1,2</v>
      </c>
      <c r="D222" s="11" t="str">
        <f t="shared" si="39"/>
        <v>Т3</v>
      </c>
      <c r="E222" s="11" t="str">
        <f t="shared" si="40"/>
        <v>140 Δ6</v>
      </c>
      <c r="F222" s="129"/>
      <c r="G222" s="156" t="s">
        <v>141</v>
      </c>
      <c r="H22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2" s="132" t="str">
        <f t="shared" si="38"/>
        <v>БВ</v>
      </c>
      <c r="J222" s="132" t="str">
        <f>Таблица3353[[#This Row],[№7]]</f>
        <v xml:space="preserve"> </v>
      </c>
      <c r="K222" s="133" t="str">
        <f>IF(Таблица3353[[#This Row],[условие]]="Да", "- ", "(")</f>
        <v xml:space="preserve">- </v>
      </c>
      <c r="L222" s="101"/>
      <c r="M222" s="114" t="str">
        <f>IF(Таблица3353[[#This Row],[условие]]="Да", "", " - ")</f>
        <v/>
      </c>
      <c r="N222" s="101"/>
      <c r="O222" s="115" t="str">
        <f>IF(Таблица3353[[#This Row],[условие]]="Да", "", " )")</f>
        <v/>
      </c>
      <c r="P222" s="101" t="s">
        <v>99</v>
      </c>
      <c r="Q222" s="101">
        <v>17</v>
      </c>
      <c r="R222" s="116" t="str">
        <f>IF(Таблица3353[[#This Row],[Тип СШ]]="Т3", " росп", "")</f>
        <v xml:space="preserve"> росп</v>
      </c>
      <c r="S222" s="116" t="str">
        <f>IF(AND(Таблица3353[[#This Row],[Тип]]="Поперечник", Таблица3353[[#This Row],[условие]]="Да", Таблица3353[[#This Row],[№17]]=" росп"), "1,2,3",
"")</f>
        <v/>
      </c>
      <c r="T222" s="116" t="str">
        <f>IF(AND(Таблица3353[[#This Row],[Тип]]="Продол", Таблица3353[[#This Row],[условие]]="Да", Таблица3353[[#This Row],[№17]]=" росп"), "1,2",
"")</f>
        <v>1,2</v>
      </c>
      <c r="U222" s="116"/>
      <c r="V222" s="101" t="s">
        <v>88</v>
      </c>
      <c r="W22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2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2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22" s="152" t="str">
        <f>IF(Таблица3353[[#This Row],[Тип СШ]]="Т3",
(IF(Таблица3353[[#This Row],[Толщина]]&gt;16,"Δ8","Δ6")),Таблица3353[[#This Row],[Толщина]])</f>
        <v>Δ6</v>
      </c>
    </row>
    <row r="223" spans="1:29" x14ac:dyDescent="0.2">
      <c r="A223" s="117">
        <f t="shared" si="36"/>
        <v>223</v>
      </c>
      <c r="B223" s="97" t="str">
        <f>IF(ISNUMBER(Таблица3353[[#This Row],[№8]]), "Поперечник", "Продол")</f>
        <v>Продол</v>
      </c>
      <c r="C223" s="11" t="str">
        <f>CONCATENATE(I223,J223,K223,L223,Таблица3353[[#This Row],[№12]],N223,,O223,P223,Q223,R223,S223,T223,U223)</f>
        <v>БВ - С18 росп1,2</v>
      </c>
      <c r="D223" s="11" t="str">
        <f t="shared" si="39"/>
        <v>Т3</v>
      </c>
      <c r="E223" s="11" t="str">
        <f t="shared" si="40"/>
        <v>140 Δ6</v>
      </c>
      <c r="F223" s="129"/>
      <c r="G223" s="156" t="s">
        <v>141</v>
      </c>
      <c r="H22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3" s="132" t="str">
        <f t="shared" si="38"/>
        <v>БВ</v>
      </c>
      <c r="J223" s="132" t="str">
        <f>Таблица3353[[#This Row],[№7]]</f>
        <v xml:space="preserve"> </v>
      </c>
      <c r="K223" s="133" t="str">
        <f>IF(Таблица3353[[#This Row],[условие]]="Да", "- ", "(")</f>
        <v xml:space="preserve">- </v>
      </c>
      <c r="L223" s="101"/>
      <c r="M223" s="114" t="str">
        <f>IF(Таблица3353[[#This Row],[условие]]="Да", "", " - ")</f>
        <v/>
      </c>
      <c r="N223" s="101"/>
      <c r="O223" s="115" t="str">
        <f>IF(Таблица3353[[#This Row],[условие]]="Да", "", " )")</f>
        <v/>
      </c>
      <c r="P223" s="101" t="s">
        <v>99</v>
      </c>
      <c r="Q223" s="101">
        <f t="shared" si="41"/>
        <v>18</v>
      </c>
      <c r="R223" s="116" t="str">
        <f>IF(Таблица3353[[#This Row],[Тип СШ]]="Т3", " росп", "")</f>
        <v xml:space="preserve"> росп</v>
      </c>
      <c r="S223" s="116" t="str">
        <f>IF(AND(Таблица3353[[#This Row],[Тип]]="Поперечник", Таблица3353[[#This Row],[условие]]="Да", Таблица3353[[#This Row],[№17]]=" росп"), "1,2,3",
"")</f>
        <v/>
      </c>
      <c r="T223" s="116" t="str">
        <f>IF(AND(Таблица3353[[#This Row],[Тип]]="Продол", Таблица3353[[#This Row],[условие]]="Да", Таблица3353[[#This Row],[№17]]=" росп"), "1,2",
"")</f>
        <v>1,2</v>
      </c>
      <c r="U223" s="116"/>
      <c r="V223" s="101" t="s">
        <v>88</v>
      </c>
      <c r="W22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2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2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23" s="152" t="str">
        <f>IF(Таблица3353[[#This Row],[Тип СШ]]="Т3",
(IF(Таблица3353[[#This Row],[Толщина]]&gt;16,"Δ8","Δ6")),Таблица3353[[#This Row],[Толщина]])</f>
        <v>Δ6</v>
      </c>
    </row>
    <row r="224" spans="1:29" x14ac:dyDescent="0.2">
      <c r="A224" s="117">
        <f t="shared" si="36"/>
        <v>224</v>
      </c>
      <c r="B224" s="97" t="str">
        <f>IF(ISNUMBER(Таблица3353[[#This Row],[№8]]), "Поперечник", "Продол")</f>
        <v>Продол</v>
      </c>
      <c r="C224" s="11" t="str">
        <f>CONCATENATE(I224,J224,K224,L224,Таблица3353[[#This Row],[№12]],N224,,O224,P224,Q224,R224,S224,T224,U224)</f>
        <v>БВ (6 - 7 )</v>
      </c>
      <c r="D224" s="11" t="str">
        <f t="shared" si="39"/>
        <v>С4</v>
      </c>
      <c r="E224" s="11" t="str">
        <f t="shared" si="40"/>
        <v>9740×14</v>
      </c>
      <c r="F224" s="129"/>
      <c r="G224" s="156" t="s">
        <v>141</v>
      </c>
      <c r="H22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24" s="132" t="str">
        <f t="shared" si="38"/>
        <v>БВ</v>
      </c>
      <c r="J224" s="132" t="str">
        <f>Таблица3353[[#This Row],[№7]]</f>
        <v xml:space="preserve"> </v>
      </c>
      <c r="K224" s="133" t="str">
        <f>IF(Таблица3353[[#This Row],[условие]]="Да", "- ", "(")</f>
        <v>(</v>
      </c>
      <c r="L224" s="101">
        <v>6</v>
      </c>
      <c r="M224" s="114" t="str">
        <f>IF(Таблица3353[[#This Row],[условие]]="Да", "", " - ")</f>
        <v xml:space="preserve"> - </v>
      </c>
      <c r="N224" s="101">
        <f>Таблица3353[[#This Row],[№11]]+1</f>
        <v>7</v>
      </c>
      <c r="O224" s="115" t="str">
        <f>IF(Таблица3353[[#This Row],[условие]]="Да", "", " )")</f>
        <v xml:space="preserve"> )</v>
      </c>
      <c r="P224" s="101"/>
      <c r="Q224" s="101"/>
      <c r="R224" s="116" t="str">
        <f>IF(Таблица3353[[#This Row],[Тип СШ]]="Т3", " росп", "")</f>
        <v/>
      </c>
      <c r="S224" s="116" t="str">
        <f>IF(AND(Таблица3353[[#This Row],[Тип]]="Поперечник", Таблица3353[[#This Row],[условие]]="Да", Таблица3353[[#This Row],[№17]]=" росп"), "1,2,3",
"")</f>
        <v/>
      </c>
      <c r="T224" s="116" t="str">
        <f>IF(AND(Таблица3353[[#This Row],[Тип]]="Продол", Таблица3353[[#This Row],[условие]]="Да", Таблица3353[[#This Row],[№17]]=" росп"), "1,2",
"")</f>
        <v/>
      </c>
      <c r="U224" s="116"/>
      <c r="V224" s="93" t="s">
        <v>109</v>
      </c>
      <c r="W22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22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2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24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224" s="152">
        <f>IF(Таблица3353[[#This Row],[Тип СШ]]="Т3",
(IF(Таблица3353[[#This Row],[Толщина]]&gt;16,"Δ8","Δ6")),Таблица3353[[#This Row],[Толщина]])</f>
        <v>14</v>
      </c>
    </row>
    <row r="225" spans="1:29" x14ac:dyDescent="0.2">
      <c r="A225" s="117">
        <f t="shared" si="36"/>
        <v>225</v>
      </c>
      <c r="B225" s="97" t="str">
        <f>IF(ISNUMBER(Таблица3353[[#This Row],[№8]]), "Поперечник", "Продол")</f>
        <v>Продол</v>
      </c>
      <c r="C225" s="188" t="str">
        <f>CONCATENATE(I225,J225,K225,L225,Таблица3353[[#This Row],[№12]],N225,,O225,P225,Q225,R225,S225,T225,U225)</f>
        <v>БВ - С19 росп1,2</v>
      </c>
      <c r="D225" s="11" t="str">
        <f t="shared" si="39"/>
        <v>Т3</v>
      </c>
      <c r="E225" s="11" t="str">
        <f t="shared" si="40"/>
        <v>140 Δ6</v>
      </c>
      <c r="F225" s="129"/>
      <c r="G225" s="156" t="s">
        <v>141</v>
      </c>
      <c r="H22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5" s="132" t="str">
        <f t="shared" si="38"/>
        <v>БВ</v>
      </c>
      <c r="J225" s="132" t="str">
        <f>Таблица3353[[#This Row],[№7]]</f>
        <v xml:space="preserve"> </v>
      </c>
      <c r="K225" s="133" t="str">
        <f>IF(Таблица3353[[#This Row],[условие]]="Да", "- ", "(")</f>
        <v xml:space="preserve">- </v>
      </c>
      <c r="L225" s="101"/>
      <c r="M225" s="161" t="str">
        <f>IF(Таблица3353[[#This Row],[условие]]="Да", "", " - ")</f>
        <v/>
      </c>
      <c r="N225" s="162"/>
      <c r="O225" s="115" t="str">
        <f>IF(Таблица3353[[#This Row],[условие]]="Да", "", " )")</f>
        <v/>
      </c>
      <c r="P225" s="101" t="s">
        <v>99</v>
      </c>
      <c r="Q225" s="189">
        <v>19</v>
      </c>
      <c r="R225" s="116" t="str">
        <f>IF(Таблица3353[[#This Row],[Тип СШ]]="Т3", " росп", "")</f>
        <v xml:space="preserve"> росп</v>
      </c>
      <c r="S225" s="116" t="str">
        <f>IF(AND(Таблица3353[[#This Row],[Тип]]="Поперечник", Таблица3353[[#This Row],[условие]]="Да", Таблица3353[[#This Row],[№17]]=" росп"), "1,2,3",
"")</f>
        <v/>
      </c>
      <c r="T225" s="116" t="str">
        <f>IF(AND(Таблица3353[[#This Row],[Тип]]="Продол", Таблица3353[[#This Row],[условие]]="Да", Таблица3353[[#This Row],[№17]]=" росп"), "1,2",
"")</f>
        <v>1,2</v>
      </c>
      <c r="U225" s="116"/>
      <c r="V225" s="101" t="s">
        <v>88</v>
      </c>
      <c r="W22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2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2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25" s="164" t="str">
        <f>IF(Таблица3353[[#This Row],[Тип СШ]]="Т3",
(IF(Таблица3353[[#This Row],[Толщина]]&gt;16,"Δ8","Δ6")),Таблица3353[[#This Row],[Толщина]])</f>
        <v>Δ6</v>
      </c>
    </row>
    <row r="226" spans="1:29" x14ac:dyDescent="0.2">
      <c r="A226" s="117">
        <f t="shared" si="36"/>
        <v>226</v>
      </c>
      <c r="B226" s="97" t="str">
        <f>IF(ISNUMBER(Таблица3353[[#This Row],[№8]]), "Поперечник", "Продол")</f>
        <v>Продол</v>
      </c>
      <c r="C226" s="188" t="str">
        <f>CONCATENATE(I226,J226,K226,L226,Таблица3353[[#This Row],[№12]],N226,,O226,P226,Q226,R226,S226,T226,U226)</f>
        <v>БВ - Д19</v>
      </c>
      <c r="D226" s="11" t="str">
        <f t="shared" si="39"/>
        <v>С18</v>
      </c>
      <c r="E226" s="11" t="str">
        <f t="shared" si="40"/>
        <v>420×40</v>
      </c>
      <c r="F226" s="129"/>
      <c r="G226" s="156" t="s">
        <v>141</v>
      </c>
      <c r="H22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6" s="132" t="str">
        <f t="shared" si="38"/>
        <v>БВ</v>
      </c>
      <c r="J226" s="132" t="str">
        <f>Таблица3353[[#This Row],[№7]]</f>
        <v xml:space="preserve"> </v>
      </c>
      <c r="K226" s="133" t="str">
        <f>IF(Таблица3353[[#This Row],[условие]]="Да", "- ", "(")</f>
        <v xml:space="preserve">- </v>
      </c>
      <c r="L226" s="101"/>
      <c r="M226" s="161" t="str">
        <f>IF(Таблица3353[[#This Row],[условие]]="Да", "", " - ")</f>
        <v/>
      </c>
      <c r="N226" s="162"/>
      <c r="O226" s="115" t="str">
        <f>IF(Таблица3353[[#This Row],[условие]]="Да", "", " )")</f>
        <v/>
      </c>
      <c r="P226" s="101" t="s">
        <v>43</v>
      </c>
      <c r="Q226" s="189">
        <v>19</v>
      </c>
      <c r="R226" s="116" t="str">
        <f>IF(Таблица3353[[#This Row],[Тип СШ]]="Т3", " росп", "")</f>
        <v/>
      </c>
      <c r="S226" s="116" t="str">
        <f>IF(AND(Таблица3353[[#This Row],[Тип]]="Поперечник", Таблица3353[[#This Row],[условие]]="Да", Таблица3353[[#This Row],[№17]]=" росп"), "1,2,3",
"")</f>
        <v/>
      </c>
      <c r="T226" s="116" t="str">
        <f>IF(AND(Таблица3353[[#This Row],[Тип]]="Продол", Таблица3353[[#This Row],[условие]]="Да", Таблица3353[[#This Row],[№17]]=" росп"), "1,2",
"")</f>
        <v/>
      </c>
      <c r="U226" s="116"/>
      <c r="V226" s="93" t="s">
        <v>87</v>
      </c>
      <c r="W22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2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2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22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26" s="164">
        <f>IF(Таблица3353[[#This Row],[Тип СШ]]="Т3",
(IF(Таблица3353[[#This Row],[Толщина]]&gt;16,"Δ8","Δ6")),Таблица3353[[#This Row],[Толщина]])</f>
        <v>40</v>
      </c>
    </row>
    <row r="227" spans="1:29" x14ac:dyDescent="0.2">
      <c r="A227" s="117">
        <f t="shared" si="36"/>
        <v>227</v>
      </c>
      <c r="B227" s="97" t="str">
        <f>IF(ISNUMBER(Таблица3353[[#This Row],[№8]]), "Поперечник", "Продол")</f>
        <v>Продол</v>
      </c>
      <c r="C227" s="188" t="str">
        <f>CONCATENATE(I227,J227,K227,L227,Таблица3353[[#This Row],[№12]],N227,,O227,P227,Q227,R227,S227,T227,U227)</f>
        <v>БВ - Д19 росп1,2</v>
      </c>
      <c r="D227" s="11" t="str">
        <f t="shared" si="39"/>
        <v>Т3</v>
      </c>
      <c r="E227" s="11" t="str">
        <f t="shared" si="40"/>
        <v>428 Δ6</v>
      </c>
      <c r="F227" s="129"/>
      <c r="G227" s="156" t="s">
        <v>141</v>
      </c>
      <c r="H22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7" s="132" t="str">
        <f t="shared" si="38"/>
        <v>БВ</v>
      </c>
      <c r="J227" s="132" t="str">
        <f>Таблица3353[[#This Row],[№7]]</f>
        <v xml:space="preserve"> </v>
      </c>
      <c r="K227" s="133" t="str">
        <f>IF(Таблица3353[[#This Row],[условие]]="Да", "- ", "(")</f>
        <v xml:space="preserve">- </v>
      </c>
      <c r="L227" s="101"/>
      <c r="M227" s="161" t="str">
        <f>IF(Таблица3353[[#This Row],[условие]]="Да", "", " - ")</f>
        <v/>
      </c>
      <c r="N227" s="162"/>
      <c r="O227" s="115" t="str">
        <f>IF(Таблица3353[[#This Row],[условие]]="Да", "", " )")</f>
        <v/>
      </c>
      <c r="P227" s="101" t="s">
        <v>43</v>
      </c>
      <c r="Q227" s="189">
        <v>19</v>
      </c>
      <c r="R227" s="116" t="str">
        <f>IF(Таблица3353[[#This Row],[Тип СШ]]="Т3", " росп", "")</f>
        <v xml:space="preserve"> росп</v>
      </c>
      <c r="S227" s="116" t="str">
        <f>IF(AND(Таблица3353[[#This Row],[Тип]]="Поперечник", Таблица3353[[#This Row],[условие]]="Да", Таблица3353[[#This Row],[№17]]=" росп"), "1,2,3",
"")</f>
        <v/>
      </c>
      <c r="T227" s="116" t="str">
        <f>IF(AND(Таблица3353[[#This Row],[Тип]]="Продол", Таблица3353[[#This Row],[условие]]="Да", Таблица3353[[#This Row],[№17]]=" росп"), "1,2",
"")</f>
        <v>1,2</v>
      </c>
      <c r="U227" s="116"/>
      <c r="V227" s="101" t="s">
        <v>88</v>
      </c>
      <c r="W22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2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2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27" s="164" t="str">
        <f>IF(Таблица3353[[#This Row],[Тип СШ]]="Т3",
(IF(Таблица3353[[#This Row],[Толщина]]&gt;16,"Δ8","Δ6")),Таблица3353[[#This Row],[Толщина]])</f>
        <v>Δ6</v>
      </c>
    </row>
    <row r="228" spans="1:29" x14ac:dyDescent="0.2">
      <c r="A228" s="117">
        <f t="shared" si="36"/>
        <v>228</v>
      </c>
      <c r="B228" s="97" t="str">
        <f>IF(ISNUMBER(Таблица3353[[#This Row],[№8]]), "Поперечник", "Продол")</f>
        <v>Продол</v>
      </c>
      <c r="C228" s="188" t="str">
        <f>CONCATENATE(I228,J228,K228,L228,Таблица3353[[#This Row],[№12]],N228,,O228,P228,Q228,R228,S228,T228,U228)</f>
        <v>БВ - С20 росп1,2</v>
      </c>
      <c r="D228" s="11" t="str">
        <f t="shared" si="39"/>
        <v>Т3</v>
      </c>
      <c r="E228" s="11" t="str">
        <f t="shared" si="40"/>
        <v>140 Δ6</v>
      </c>
      <c r="F228" s="129"/>
      <c r="G228" s="156" t="s">
        <v>141</v>
      </c>
      <c r="H22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8" s="132" t="str">
        <f t="shared" si="38"/>
        <v>БВ</v>
      </c>
      <c r="J228" s="132" t="str">
        <f>Таблица3353[[#This Row],[№7]]</f>
        <v xml:space="preserve"> </v>
      </c>
      <c r="K228" s="133" t="str">
        <f>IF(Таблица3353[[#This Row],[условие]]="Да", "- ", "(")</f>
        <v xml:space="preserve">- </v>
      </c>
      <c r="L228" s="101"/>
      <c r="M228" s="161" t="str">
        <f>IF(Таблица3353[[#This Row],[условие]]="Да", "", " - ")</f>
        <v/>
      </c>
      <c r="N228" s="162"/>
      <c r="O228" s="115" t="str">
        <f>IF(Таблица3353[[#This Row],[условие]]="Да", "", " )")</f>
        <v/>
      </c>
      <c r="P228" s="101" t="s">
        <v>99</v>
      </c>
      <c r="Q228" s="189">
        <v>20</v>
      </c>
      <c r="R228" s="116" t="str">
        <f>IF(Таблица3353[[#This Row],[Тип СШ]]="Т3", " росп", "")</f>
        <v xml:space="preserve"> росп</v>
      </c>
      <c r="S228" s="116" t="str">
        <f>IF(AND(Таблица3353[[#This Row],[Тип]]="Поперечник", Таблица3353[[#This Row],[условие]]="Да", Таблица3353[[#This Row],[№17]]=" росп"), "1,2,3",
"")</f>
        <v/>
      </c>
      <c r="T228" s="116" t="str">
        <f>IF(AND(Таблица3353[[#This Row],[Тип]]="Продол", Таблица3353[[#This Row],[условие]]="Да", Таблица3353[[#This Row],[№17]]=" росп"), "1,2",
"")</f>
        <v>1,2</v>
      </c>
      <c r="U228" s="116"/>
      <c r="V228" s="101" t="s">
        <v>88</v>
      </c>
      <c r="W22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2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2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2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28" s="164" t="str">
        <f>IF(Таблица3353[[#This Row],[Тип СШ]]="Т3",
(IF(Таблица3353[[#This Row],[Толщина]]&gt;16,"Δ8","Δ6")),Таблица3353[[#This Row],[Толщина]])</f>
        <v>Δ6</v>
      </c>
    </row>
    <row r="229" spans="1:29" x14ac:dyDescent="0.2">
      <c r="A229" s="117">
        <f t="shared" si="36"/>
        <v>229</v>
      </c>
      <c r="B229" s="97" t="str">
        <f>IF(ISNUMBER(Таблица3353[[#This Row],[№8]]), "Поперечник", "Продол")</f>
        <v>Продол</v>
      </c>
      <c r="C229" s="188" t="str">
        <f>CONCATENATE(I229,J229,K229,L229,Таблица3353[[#This Row],[№12]],N229,,O229,P229,Q229,R229,S229,T229,U229)</f>
        <v>БВ - Д20</v>
      </c>
      <c r="D229" s="11" t="str">
        <f t="shared" si="39"/>
        <v>С18</v>
      </c>
      <c r="E229" s="11" t="str">
        <f t="shared" si="40"/>
        <v>420×40</v>
      </c>
      <c r="F229" s="129"/>
      <c r="G229" s="156" t="s">
        <v>141</v>
      </c>
      <c r="H22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29" s="132" t="str">
        <f t="shared" si="38"/>
        <v>БВ</v>
      </c>
      <c r="J229" s="132" t="str">
        <f>Таблица3353[[#This Row],[№7]]</f>
        <v xml:space="preserve"> </v>
      </c>
      <c r="K229" s="133" t="str">
        <f>IF(Таблица3353[[#This Row],[условие]]="Да", "- ", "(")</f>
        <v xml:space="preserve">- </v>
      </c>
      <c r="L229" s="101"/>
      <c r="M229" s="161" t="str">
        <f>IF(Таблица3353[[#This Row],[условие]]="Да", "", " - ")</f>
        <v/>
      </c>
      <c r="N229" s="162"/>
      <c r="O229" s="115" t="str">
        <f>IF(Таблица3353[[#This Row],[условие]]="Да", "", " )")</f>
        <v/>
      </c>
      <c r="P229" s="101" t="s">
        <v>43</v>
      </c>
      <c r="Q229" s="189">
        <v>20</v>
      </c>
      <c r="R229" s="116" t="str">
        <f>IF(Таблица3353[[#This Row],[Тип СШ]]="Т3", " росп", "")</f>
        <v/>
      </c>
      <c r="S229" s="116" t="str">
        <f>IF(AND(Таблица3353[[#This Row],[Тип]]="Поперечник", Таблица3353[[#This Row],[условие]]="Да", Таблица3353[[#This Row],[№17]]=" росп"), "1,2,3",
"")</f>
        <v/>
      </c>
      <c r="T229" s="116" t="str">
        <f>IF(AND(Таблица3353[[#This Row],[Тип]]="Продол", Таблица3353[[#This Row],[условие]]="Да", Таблица3353[[#This Row],[№17]]=" росп"), "1,2",
"")</f>
        <v/>
      </c>
      <c r="U229" s="116"/>
      <c r="V229" s="93" t="s">
        <v>87</v>
      </c>
      <c r="W229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2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2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29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2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229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29" s="164">
        <f>IF(Таблица3353[[#This Row],[Тип СШ]]="Т3",
(IF(Таблица3353[[#This Row],[Толщина]]&gt;16,"Δ8","Δ6")),Таблица3353[[#This Row],[Толщина]])</f>
        <v>40</v>
      </c>
    </row>
    <row r="230" spans="1:29" x14ac:dyDescent="0.2">
      <c r="A230" s="117">
        <f t="shared" si="36"/>
        <v>230</v>
      </c>
      <c r="B230" s="97" t="str">
        <f>IF(ISNUMBER(Таблица3353[[#This Row],[№8]]), "Поперечник", "Продол")</f>
        <v>Продол</v>
      </c>
      <c r="C230" s="188" t="str">
        <f>CONCATENATE(I230,J230,K230,L230,Таблица3353[[#This Row],[№12]],N230,,O230,P230,Q230,R230,S230,T230,U230)</f>
        <v>БВ - Д20 росп1,2</v>
      </c>
      <c r="D230" s="11" t="str">
        <f t="shared" si="39"/>
        <v>Т3</v>
      </c>
      <c r="E230" s="11" t="str">
        <f t="shared" si="40"/>
        <v>428 Δ6</v>
      </c>
      <c r="F230" s="129"/>
      <c r="G230" s="156" t="s">
        <v>141</v>
      </c>
      <c r="H23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0" s="132" t="str">
        <f t="shared" si="38"/>
        <v>БВ</v>
      </c>
      <c r="J230" s="132" t="str">
        <f>Таблица3353[[#This Row],[№7]]</f>
        <v xml:space="preserve"> </v>
      </c>
      <c r="K230" s="133" t="str">
        <f>IF(Таблица3353[[#This Row],[условие]]="Да", "- ", "(")</f>
        <v xml:space="preserve">- </v>
      </c>
      <c r="L230" s="101"/>
      <c r="M230" s="161" t="str">
        <f>IF(Таблица3353[[#This Row],[условие]]="Да", "", " - ")</f>
        <v/>
      </c>
      <c r="N230" s="162"/>
      <c r="O230" s="115" t="str">
        <f>IF(Таблица3353[[#This Row],[условие]]="Да", "", " )")</f>
        <v/>
      </c>
      <c r="P230" s="101" t="s">
        <v>43</v>
      </c>
      <c r="Q230" s="189">
        <v>20</v>
      </c>
      <c r="R230" s="116" t="str">
        <f>IF(Таблица3353[[#This Row],[Тип СШ]]="Т3", " росп", "")</f>
        <v xml:space="preserve"> росп</v>
      </c>
      <c r="S230" s="116" t="str">
        <f>IF(AND(Таблица3353[[#This Row],[Тип]]="Поперечник", Таблица3353[[#This Row],[условие]]="Да", Таблица3353[[#This Row],[№17]]=" росп"), "1,2,3",
"")</f>
        <v/>
      </c>
      <c r="T230" s="116" t="str">
        <f>IF(AND(Таблица3353[[#This Row],[Тип]]="Продол", Таблица3353[[#This Row],[условие]]="Да", Таблица3353[[#This Row],[№17]]=" росп"), "1,2",
"")</f>
        <v>1,2</v>
      </c>
      <c r="U230" s="116"/>
      <c r="V230" s="101" t="s">
        <v>88</v>
      </c>
      <c r="W23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3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30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30" s="164" t="str">
        <f>IF(Таблица3353[[#This Row],[Тип СШ]]="Т3",
(IF(Таблица3353[[#This Row],[Толщина]]&gt;16,"Δ8","Δ6")),Таблица3353[[#This Row],[Толщина]])</f>
        <v>Δ6</v>
      </c>
    </row>
    <row r="231" spans="1:29" x14ac:dyDescent="0.2">
      <c r="A231" s="117">
        <f t="shared" si="36"/>
        <v>231</v>
      </c>
      <c r="B231" s="97" t="str">
        <f>IF(ISNUMBER(Таблица3353[[#This Row],[№8]]), "Поперечник", "Продол")</f>
        <v>Продол</v>
      </c>
      <c r="C231" s="188" t="str">
        <f>CONCATENATE(I231,J231,K231,L231,Таблица3353[[#This Row],[№12]],N231,,O231,P231,Q231,R231,S231,T231,U231)</f>
        <v>БВ - С21 росп1,2</v>
      </c>
      <c r="D231" s="11" t="str">
        <f t="shared" si="39"/>
        <v>Т3</v>
      </c>
      <c r="E231" s="11" t="str">
        <f t="shared" si="40"/>
        <v>140 Δ6</v>
      </c>
      <c r="F231" s="129"/>
      <c r="G231" s="156" t="s">
        <v>141</v>
      </c>
      <c r="H23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1" s="132" t="str">
        <f t="shared" si="38"/>
        <v>БВ</v>
      </c>
      <c r="J231" s="132" t="str">
        <f>Таблица3353[[#This Row],[№7]]</f>
        <v xml:space="preserve"> </v>
      </c>
      <c r="K231" s="133" t="str">
        <f>IF(Таблица3353[[#This Row],[условие]]="Да", "- ", "(")</f>
        <v xml:space="preserve">- </v>
      </c>
      <c r="L231" s="101"/>
      <c r="M231" s="161" t="str">
        <f>IF(Таблица3353[[#This Row],[условие]]="Да", "", " - ")</f>
        <v/>
      </c>
      <c r="N231" s="162"/>
      <c r="O231" s="115" t="str">
        <f>IF(Таблица3353[[#This Row],[условие]]="Да", "", " )")</f>
        <v/>
      </c>
      <c r="P231" s="101" t="s">
        <v>99</v>
      </c>
      <c r="Q231" s="189">
        <v>21</v>
      </c>
      <c r="R231" s="116" t="str">
        <f>IF(Таблица3353[[#This Row],[Тип СШ]]="Т3", " росп", "")</f>
        <v xml:space="preserve"> росп</v>
      </c>
      <c r="S231" s="116" t="str">
        <f>IF(AND(Таблица3353[[#This Row],[Тип]]="Поперечник", Таблица3353[[#This Row],[условие]]="Да", Таблица3353[[#This Row],[№17]]=" росп"), "1,2,3",
"")</f>
        <v/>
      </c>
      <c r="T231" s="116" t="str">
        <f>IF(AND(Таблица3353[[#This Row],[Тип]]="Продол", Таблица3353[[#This Row],[условие]]="Да", Таблица3353[[#This Row],[№17]]=" росп"), "1,2",
"")</f>
        <v>1,2</v>
      </c>
      <c r="U231" s="116"/>
      <c r="V231" s="101" t="s">
        <v>88</v>
      </c>
      <c r="W23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3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3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31" s="164" t="str">
        <f>IF(Таблица3353[[#This Row],[Тип СШ]]="Т3",
(IF(Таблица3353[[#This Row],[Толщина]]&gt;16,"Δ8","Δ6")),Таблица3353[[#This Row],[Толщина]])</f>
        <v>Δ6</v>
      </c>
    </row>
    <row r="232" spans="1:29" x14ac:dyDescent="0.2">
      <c r="A232" s="117">
        <f t="shared" si="36"/>
        <v>232</v>
      </c>
      <c r="B232" s="97" t="str">
        <f>IF(ISNUMBER(Таблица3353[[#This Row],[№8]]), "Поперечник", "Продол")</f>
        <v>Продол</v>
      </c>
      <c r="C232" s="188" t="str">
        <f>CONCATENATE(I232,J232,K232,L232,Таблица3353[[#This Row],[№12]],N232,,O232,P232,Q232,R232,S232,T232,U232)</f>
        <v>БВ - Д21</v>
      </c>
      <c r="D232" s="11" t="str">
        <f t="shared" si="39"/>
        <v>С18</v>
      </c>
      <c r="E232" s="11" t="str">
        <f t="shared" si="40"/>
        <v>420×40</v>
      </c>
      <c r="F232" s="129"/>
      <c r="G232" s="156" t="s">
        <v>141</v>
      </c>
      <c r="H23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2" s="132" t="str">
        <f t="shared" si="38"/>
        <v>БВ</v>
      </c>
      <c r="J232" s="132" t="str">
        <f>Таблица3353[[#This Row],[№7]]</f>
        <v xml:space="preserve"> </v>
      </c>
      <c r="K232" s="133" t="str">
        <f>IF(Таблица3353[[#This Row],[условие]]="Да", "- ", "(")</f>
        <v xml:space="preserve">- </v>
      </c>
      <c r="L232" s="101"/>
      <c r="M232" s="161" t="str">
        <f>IF(Таблица3353[[#This Row],[условие]]="Да", "", " - ")</f>
        <v/>
      </c>
      <c r="N232" s="162"/>
      <c r="O232" s="115" t="str">
        <f>IF(Таблица3353[[#This Row],[условие]]="Да", "", " )")</f>
        <v/>
      </c>
      <c r="P232" s="101" t="s">
        <v>43</v>
      </c>
      <c r="Q232" s="189">
        <v>21</v>
      </c>
      <c r="R232" s="116" t="str">
        <f>IF(Таблица3353[[#This Row],[Тип СШ]]="Т3", " росп", "")</f>
        <v/>
      </c>
      <c r="S232" s="116" t="str">
        <f>IF(AND(Таблица3353[[#This Row],[Тип]]="Поперечник", Таблица3353[[#This Row],[условие]]="Да", Таблица3353[[#This Row],[№17]]=" росп"), "1,2,3",
"")</f>
        <v/>
      </c>
      <c r="T232" s="116" t="str">
        <f>IF(AND(Таблица3353[[#This Row],[Тип]]="Продол", Таблица3353[[#This Row],[условие]]="Да", Таблица3353[[#This Row],[№17]]=" росп"), "1,2",
"")</f>
        <v/>
      </c>
      <c r="U232" s="116"/>
      <c r="V232" s="93" t="s">
        <v>87</v>
      </c>
      <c r="W23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3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3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23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32" s="164">
        <f>IF(Таблица3353[[#This Row],[Тип СШ]]="Т3",
(IF(Таблица3353[[#This Row],[Толщина]]&gt;16,"Δ8","Δ6")),Таблица3353[[#This Row],[Толщина]])</f>
        <v>40</v>
      </c>
    </row>
    <row r="233" spans="1:29" x14ac:dyDescent="0.2">
      <c r="A233" s="117">
        <f t="shared" si="36"/>
        <v>233</v>
      </c>
      <c r="B233" s="97" t="str">
        <f>IF(ISNUMBER(Таблица3353[[#This Row],[№8]]), "Поперечник", "Продол")</f>
        <v>Продол</v>
      </c>
      <c r="C233" s="188" t="str">
        <f>CONCATENATE(I233,J233,K233,L233,Таблица3353[[#This Row],[№12]],N233,,O233,P233,Q233,R233,S233,T233,U233)</f>
        <v>БВ - Д21 росп1,2</v>
      </c>
      <c r="D233" s="11" t="str">
        <f t="shared" si="39"/>
        <v>Т3</v>
      </c>
      <c r="E233" s="11" t="str">
        <f t="shared" si="40"/>
        <v>428 Δ6</v>
      </c>
      <c r="F233" s="129"/>
      <c r="G233" s="156" t="s">
        <v>141</v>
      </c>
      <c r="H23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3" s="132" t="str">
        <f t="shared" si="38"/>
        <v>БВ</v>
      </c>
      <c r="J233" s="132" t="str">
        <f>Таблица3353[[#This Row],[№7]]</f>
        <v xml:space="preserve"> </v>
      </c>
      <c r="K233" s="133" t="str">
        <f>IF(Таблица3353[[#This Row],[условие]]="Да", "- ", "(")</f>
        <v xml:space="preserve">- </v>
      </c>
      <c r="L233" s="101"/>
      <c r="M233" s="161" t="str">
        <f>IF(Таблица3353[[#This Row],[условие]]="Да", "", " - ")</f>
        <v/>
      </c>
      <c r="N233" s="162"/>
      <c r="O233" s="115" t="str">
        <f>IF(Таблица3353[[#This Row],[условие]]="Да", "", " )")</f>
        <v/>
      </c>
      <c r="P233" s="101" t="s">
        <v>43</v>
      </c>
      <c r="Q233" s="189">
        <v>21</v>
      </c>
      <c r="R233" s="116" t="str">
        <f>IF(Таблица3353[[#This Row],[Тип СШ]]="Т3", " росп", "")</f>
        <v xml:space="preserve"> росп</v>
      </c>
      <c r="S233" s="116" t="str">
        <f>IF(AND(Таблица3353[[#This Row],[Тип]]="Поперечник", Таблица3353[[#This Row],[условие]]="Да", Таблица3353[[#This Row],[№17]]=" росп"), "1,2,3",
"")</f>
        <v/>
      </c>
      <c r="T233" s="116" t="str">
        <f>IF(AND(Таблица3353[[#This Row],[Тип]]="Продол", Таблица3353[[#This Row],[условие]]="Да", Таблица3353[[#This Row],[№17]]=" росп"), "1,2",
"")</f>
        <v>1,2</v>
      </c>
      <c r="U233" s="116"/>
      <c r="V233" s="101" t="s">
        <v>88</v>
      </c>
      <c r="W23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3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3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33" s="164" t="str">
        <f>IF(Таблица3353[[#This Row],[Тип СШ]]="Т3",
(IF(Таблица3353[[#This Row],[Толщина]]&gt;16,"Δ8","Δ6")),Таблица3353[[#This Row],[Толщина]])</f>
        <v>Δ6</v>
      </c>
    </row>
    <row r="234" spans="1:29" x14ac:dyDescent="0.2">
      <c r="A234" s="117">
        <f t="shared" si="36"/>
        <v>234</v>
      </c>
      <c r="B234" s="97" t="str">
        <f>IF(ISNUMBER(Таблица3353[[#This Row],[№8]]), "Поперечник", "Продол")</f>
        <v>Продол</v>
      </c>
      <c r="C234" s="11" t="str">
        <f>CONCATENATE(I234,J234,K234,L234,Таблица3353[[#This Row],[№12]],N234,,O234,P234,Q234,R234,S234,T234,U234)</f>
        <v>БВ (7 - 8 )</v>
      </c>
      <c r="D234" s="11" t="str">
        <f t="shared" si="39"/>
        <v>С4</v>
      </c>
      <c r="E234" s="11" t="str">
        <f t="shared" si="40"/>
        <v>10800×14</v>
      </c>
      <c r="F234" s="129"/>
      <c r="G234" s="156" t="s">
        <v>141</v>
      </c>
      <c r="H23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34" s="132" t="str">
        <f t="shared" si="38"/>
        <v>БВ</v>
      </c>
      <c r="J234" s="132" t="str">
        <f>Таблица3353[[#This Row],[№7]]</f>
        <v xml:space="preserve"> </v>
      </c>
      <c r="K234" s="133" t="str">
        <f>IF(Таблица3353[[#This Row],[условие]]="Да", "- ", "(")</f>
        <v>(</v>
      </c>
      <c r="L234" s="101">
        <v>7</v>
      </c>
      <c r="M234" s="114" t="str">
        <f>IF(Таблица3353[[#This Row],[условие]]="Да", "", " - ")</f>
        <v xml:space="preserve"> - </v>
      </c>
      <c r="N234" s="101">
        <f>Таблица3353[[#This Row],[№11]]+1</f>
        <v>8</v>
      </c>
      <c r="O234" s="115" t="str">
        <f>IF(Таблица3353[[#This Row],[условие]]="Да", "", " )")</f>
        <v xml:space="preserve"> )</v>
      </c>
      <c r="P234" s="101"/>
      <c r="Q234" s="101"/>
      <c r="R234" s="116" t="str">
        <f>IF(Таблица3353[[#This Row],[Тип СШ]]="Т3", " росп", "")</f>
        <v/>
      </c>
      <c r="S234" s="116" t="str">
        <f>IF(AND(Таблица3353[[#This Row],[Тип]]="Поперечник", Таблица3353[[#This Row],[условие]]="Да", Таблица3353[[#This Row],[№17]]=" росп"), "1,2,3",
"")</f>
        <v/>
      </c>
      <c r="T234" s="116" t="str">
        <f>IF(AND(Таблица3353[[#This Row],[Тип]]="Продол", Таблица3353[[#This Row],[условие]]="Да", Таблица3353[[#This Row],[№17]]=" росп"), "1,2",
"")</f>
        <v/>
      </c>
      <c r="U234" s="116"/>
      <c r="V234" s="93" t="s">
        <v>109</v>
      </c>
      <c r="W23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23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3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34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234" s="152">
        <f>IF(Таблица3353[[#This Row],[Тип СШ]]="Т3",
(IF(Таблица3353[[#This Row],[Толщина]]&gt;16,"Δ8","Δ6")),Таблица3353[[#This Row],[Толщина]])</f>
        <v>14</v>
      </c>
    </row>
    <row r="235" spans="1:29" x14ac:dyDescent="0.2">
      <c r="A235" s="117">
        <f t="shared" si="36"/>
        <v>235</v>
      </c>
      <c r="B235" s="97" t="str">
        <f>IF(ISNUMBER(Таблица3353[[#This Row],[№8]]), "Поперечник", "Продол")</f>
        <v>Продол</v>
      </c>
      <c r="C235" s="11" t="str">
        <f>CONCATENATE(I235,J235,K235,L235,Таблица3353[[#This Row],[№12]],N235,,O235,P235,Q235,R235,S235,T235,U235)</f>
        <v>БВ - С22 росп1,2</v>
      </c>
      <c r="D235" s="11" t="str">
        <f t="shared" si="39"/>
        <v>Т3</v>
      </c>
      <c r="E235" s="11" t="str">
        <f t="shared" si="40"/>
        <v>140 Δ6</v>
      </c>
      <c r="F235" s="129"/>
      <c r="G235" s="156" t="s">
        <v>141</v>
      </c>
      <c r="H23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5" s="132" t="str">
        <f t="shared" si="38"/>
        <v>БВ</v>
      </c>
      <c r="J235" s="132" t="str">
        <f>Таблица3353[[#This Row],[№7]]</f>
        <v xml:space="preserve"> </v>
      </c>
      <c r="K235" s="133" t="str">
        <f>IF(Таблица3353[[#This Row],[условие]]="Да", "- ", "(")</f>
        <v xml:space="preserve">- </v>
      </c>
      <c r="L235" s="101"/>
      <c r="M235" s="114" t="str">
        <f>IF(Таблица3353[[#This Row],[условие]]="Да", "", " - ")</f>
        <v/>
      </c>
      <c r="N235" s="101"/>
      <c r="O235" s="115" t="str">
        <f>IF(Таблица3353[[#This Row],[условие]]="Да", "", " )")</f>
        <v/>
      </c>
      <c r="P235" s="101" t="s">
        <v>99</v>
      </c>
      <c r="Q235" s="101">
        <v>22</v>
      </c>
      <c r="R235" s="116" t="str">
        <f>IF(Таблица3353[[#This Row],[Тип СШ]]="Т3", " росп", "")</f>
        <v xml:space="preserve"> росп</v>
      </c>
      <c r="S235" s="116" t="str">
        <f>IF(AND(Таблица3353[[#This Row],[Тип]]="Поперечник", Таблица3353[[#This Row],[условие]]="Да", Таблица3353[[#This Row],[№17]]=" росп"), "1,2,3",
"")</f>
        <v/>
      </c>
      <c r="T235" s="116" t="str">
        <f>IF(AND(Таблица3353[[#This Row],[Тип]]="Продол", Таблица3353[[#This Row],[условие]]="Да", Таблица3353[[#This Row],[№17]]=" росп"), "1,2",
"")</f>
        <v>1,2</v>
      </c>
      <c r="U235" s="116"/>
      <c r="V235" s="101" t="s">
        <v>88</v>
      </c>
      <c r="W23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3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3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35" s="152" t="str">
        <f>IF(Таблица3353[[#This Row],[Тип СШ]]="Т3",
(IF(Таблица3353[[#This Row],[Толщина]]&gt;16,"Δ8","Δ6")),Таблица3353[[#This Row],[Толщина]])</f>
        <v>Δ6</v>
      </c>
    </row>
    <row r="236" spans="1:29" x14ac:dyDescent="0.2">
      <c r="A236" s="117">
        <f t="shared" si="36"/>
        <v>236</v>
      </c>
      <c r="B236" s="97" t="str">
        <f>IF(ISNUMBER(Таблица3353[[#This Row],[№8]]), "Поперечник", "Продол")</f>
        <v>Продол</v>
      </c>
      <c r="C236" s="11" t="str">
        <f>CONCATENATE(I236,J236,K236,L236,Таблица3353[[#This Row],[№12]],N236,,O236,P236,Q236,R236,S236,T236,U236)</f>
        <v>БВ - С23 росп1,2</v>
      </c>
      <c r="D236" s="11" t="str">
        <f t="shared" si="39"/>
        <v>Т3</v>
      </c>
      <c r="E236" s="11" t="str">
        <f t="shared" si="40"/>
        <v>140 Δ6</v>
      </c>
      <c r="F236" s="129"/>
      <c r="G236" s="156" t="s">
        <v>141</v>
      </c>
      <c r="H23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6" s="132" t="str">
        <f t="shared" si="38"/>
        <v>БВ</v>
      </c>
      <c r="J236" s="132" t="str">
        <f>Таблица3353[[#This Row],[№7]]</f>
        <v xml:space="preserve"> </v>
      </c>
      <c r="K236" s="133" t="str">
        <f>IF(Таблица3353[[#This Row],[условие]]="Да", "- ", "(")</f>
        <v xml:space="preserve">- </v>
      </c>
      <c r="L236" s="101"/>
      <c r="M236" s="114" t="str">
        <f>IF(Таблица3353[[#This Row],[условие]]="Да", "", " - ")</f>
        <v/>
      </c>
      <c r="N236" s="101"/>
      <c r="O236" s="115" t="str">
        <f>IF(Таблица3353[[#This Row],[условие]]="Да", "", " )")</f>
        <v/>
      </c>
      <c r="P236" s="101" t="s">
        <v>99</v>
      </c>
      <c r="Q236" s="101">
        <f>Q235+1</f>
        <v>23</v>
      </c>
      <c r="R236" s="116" t="str">
        <f>IF(Таблица3353[[#This Row],[Тип СШ]]="Т3", " росп", "")</f>
        <v xml:space="preserve"> росп</v>
      </c>
      <c r="S236" s="116" t="str">
        <f>IF(AND(Таблица3353[[#This Row],[Тип]]="Поперечник", Таблица3353[[#This Row],[условие]]="Да", Таблица3353[[#This Row],[№17]]=" росп"), "1,2,3",
"")</f>
        <v/>
      </c>
      <c r="T236" s="116" t="str">
        <f>IF(AND(Таблица3353[[#This Row],[Тип]]="Продол", Таблица3353[[#This Row],[условие]]="Да", Таблица3353[[#This Row],[№17]]=" росп"), "1,2",
"")</f>
        <v>1,2</v>
      </c>
      <c r="U236" s="116"/>
      <c r="V236" s="101" t="s">
        <v>88</v>
      </c>
      <c r="W23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3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3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36" s="152" t="str">
        <f>IF(Таблица3353[[#This Row],[Тип СШ]]="Т3",
(IF(Таблица3353[[#This Row],[Толщина]]&gt;16,"Δ8","Δ6")),Таблица3353[[#This Row],[Толщина]])</f>
        <v>Δ6</v>
      </c>
    </row>
    <row r="237" spans="1:29" x14ac:dyDescent="0.2">
      <c r="A237" s="117">
        <f t="shared" si="36"/>
        <v>237</v>
      </c>
      <c r="B237" s="97" t="str">
        <f>IF(ISNUMBER(Таблица3353[[#This Row],[№8]]), "Поперечник", "Продол")</f>
        <v>Продол</v>
      </c>
      <c r="C237" s="188" t="str">
        <f>CONCATENATE(I237,J237,K237,L237,Таблица3353[[#This Row],[№12]],N237,,O237,P237,Q237,R237,S237,T237,U237)</f>
        <v>БВ - С24 росп1,2</v>
      </c>
      <c r="D237" s="11" t="str">
        <f t="shared" si="39"/>
        <v>Т3</v>
      </c>
      <c r="E237" s="11" t="str">
        <f t="shared" si="40"/>
        <v>140 Δ6</v>
      </c>
      <c r="F237" s="129"/>
      <c r="G237" s="156" t="s">
        <v>141</v>
      </c>
      <c r="H23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7" s="132" t="str">
        <f t="shared" si="38"/>
        <v>БВ</v>
      </c>
      <c r="J237" s="132" t="str">
        <f>Таблица3353[[#This Row],[№7]]</f>
        <v xml:space="preserve"> </v>
      </c>
      <c r="K237" s="133" t="str">
        <f>IF(Таблица3353[[#This Row],[условие]]="Да", "- ", "(")</f>
        <v xml:space="preserve">- </v>
      </c>
      <c r="L237" s="101"/>
      <c r="M237" s="161" t="str">
        <f>IF(Таблица3353[[#This Row],[условие]]="Да", "", " - ")</f>
        <v/>
      </c>
      <c r="N237" s="162"/>
      <c r="O237" s="115" t="str">
        <f>IF(Таблица3353[[#This Row],[условие]]="Да", "", " )")</f>
        <v/>
      </c>
      <c r="P237" s="101" t="s">
        <v>99</v>
      </c>
      <c r="Q237" s="189">
        <v>24</v>
      </c>
      <c r="R237" s="116" t="str">
        <f>IF(Таблица3353[[#This Row],[Тип СШ]]="Т3", " росп", "")</f>
        <v xml:space="preserve"> росп</v>
      </c>
      <c r="S237" s="116" t="str">
        <f>IF(AND(Таблица3353[[#This Row],[Тип]]="Поперечник", Таблица3353[[#This Row],[условие]]="Да", Таблица3353[[#This Row],[№17]]=" росп"), "1,2,3",
"")</f>
        <v/>
      </c>
      <c r="T237" s="116" t="str">
        <f>IF(AND(Таблица3353[[#This Row],[Тип]]="Продол", Таблица3353[[#This Row],[условие]]="Да", Таблица3353[[#This Row],[№17]]=" росп"), "1,2",
"")</f>
        <v>1,2</v>
      </c>
      <c r="U237" s="116"/>
      <c r="V237" s="101" t="s">
        <v>88</v>
      </c>
      <c r="W23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3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3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37" s="152" t="str">
        <f>IF(Таблица3353[[#This Row],[Тип СШ]]="Т3",
(IF(Таблица3353[[#This Row],[Толщина]]&gt;16,"Δ8","Δ6")),Таблица3353[[#This Row],[Толщина]])</f>
        <v>Δ6</v>
      </c>
    </row>
    <row r="238" spans="1:29" x14ac:dyDescent="0.2">
      <c r="A238" s="117">
        <f t="shared" si="36"/>
        <v>238</v>
      </c>
      <c r="B238" s="97" t="str">
        <f>IF(ISNUMBER(Таблица3353[[#This Row],[№8]]), "Поперечник", "Продол")</f>
        <v>Продол</v>
      </c>
      <c r="C238" s="188" t="str">
        <f>CONCATENATE(I238,J238,K238,L238,Таблица3353[[#This Row],[№12]],N238,,O238,P238,Q238,R238,S238,T238,U238)</f>
        <v>БВ - Д24</v>
      </c>
      <c r="D238" s="11" t="str">
        <f t="shared" si="39"/>
        <v>С18</v>
      </c>
      <c r="E238" s="11" t="str">
        <f t="shared" si="40"/>
        <v>420×25/32</v>
      </c>
      <c r="F238" s="129"/>
      <c r="G238" s="156" t="s">
        <v>141</v>
      </c>
      <c r="H23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8" s="132" t="str">
        <f t="shared" si="38"/>
        <v>БВ</v>
      </c>
      <c r="J238" s="132" t="str">
        <f>Таблица3353[[#This Row],[№7]]</f>
        <v xml:space="preserve"> </v>
      </c>
      <c r="K238" s="133" t="str">
        <f>IF(Таблица3353[[#This Row],[условие]]="Да", "- ", "(")</f>
        <v xml:space="preserve">- </v>
      </c>
      <c r="L238" s="101"/>
      <c r="M238" s="161" t="str">
        <f>IF(Таблица3353[[#This Row],[условие]]="Да", "", " - ")</f>
        <v/>
      </c>
      <c r="N238" s="162"/>
      <c r="O238" s="115" t="str">
        <f>IF(Таблица3353[[#This Row],[условие]]="Да", "", " )")</f>
        <v/>
      </c>
      <c r="P238" s="101" t="s">
        <v>43</v>
      </c>
      <c r="Q238" s="189">
        <v>24</v>
      </c>
      <c r="R238" s="116" t="str">
        <f>IF(Таблица3353[[#This Row],[Тип СШ]]="Т3", " росп", "")</f>
        <v/>
      </c>
      <c r="S238" s="116" t="str">
        <f>IF(AND(Таблица3353[[#This Row],[Тип]]="Поперечник", Таблица3353[[#This Row],[условие]]="Да", Таблица3353[[#This Row],[№17]]=" росп"), "1,2,3",
"")</f>
        <v/>
      </c>
      <c r="T238" s="116" t="str">
        <f>IF(AND(Таблица3353[[#This Row],[Тип]]="Продол", Таблица3353[[#This Row],[условие]]="Да", Таблица3353[[#This Row],[№17]]=" росп"), "1,2",
"")</f>
        <v/>
      </c>
      <c r="U238" s="116"/>
      <c r="V238" s="93" t="s">
        <v>87</v>
      </c>
      <c r="W23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3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38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3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38" s="164" t="str">
        <f>IF(Таблица3353[[#This Row],[Тип СШ]]="Т3",
(IF(Таблица3353[[#This Row],[Толщина]]&gt;16,"Δ8","Δ6")),Таблица3353[[#This Row],[Толщина]])</f>
        <v>25/32</v>
      </c>
    </row>
    <row r="239" spans="1:29" x14ac:dyDescent="0.2">
      <c r="A239" s="117">
        <f t="shared" si="36"/>
        <v>239</v>
      </c>
      <c r="B239" s="97" t="str">
        <f>IF(ISNUMBER(Таблица3353[[#This Row],[№8]]), "Поперечник", "Продол")</f>
        <v>Продол</v>
      </c>
      <c r="C239" s="188" t="str">
        <f>CONCATENATE(I239,J239,K239,L239,Таблица3353[[#This Row],[№12]],N239,,O239,P239,Q239,R239,S239,T239,U239)</f>
        <v>БВ - Д24 росп1,2</v>
      </c>
      <c r="D239" s="11" t="str">
        <f t="shared" si="39"/>
        <v>Т3</v>
      </c>
      <c r="E239" s="11" t="str">
        <f t="shared" si="40"/>
        <v>428 Δ6</v>
      </c>
      <c r="F239" s="129"/>
      <c r="G239" s="156" t="s">
        <v>141</v>
      </c>
      <c r="H23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39" s="132" t="str">
        <f t="shared" si="38"/>
        <v>БВ</v>
      </c>
      <c r="J239" s="132" t="str">
        <f>Таблица3353[[#This Row],[№7]]</f>
        <v xml:space="preserve"> </v>
      </c>
      <c r="K239" s="133" t="str">
        <f>IF(Таблица3353[[#This Row],[условие]]="Да", "- ", "(")</f>
        <v xml:space="preserve">- </v>
      </c>
      <c r="L239" s="101"/>
      <c r="M239" s="161" t="str">
        <f>IF(Таблица3353[[#This Row],[условие]]="Да", "", " - ")</f>
        <v/>
      </c>
      <c r="N239" s="162"/>
      <c r="O239" s="115" t="str">
        <f>IF(Таблица3353[[#This Row],[условие]]="Да", "", " )")</f>
        <v/>
      </c>
      <c r="P239" s="101" t="s">
        <v>43</v>
      </c>
      <c r="Q239" s="189">
        <v>24</v>
      </c>
      <c r="R239" s="116" t="str">
        <f>IF(Таблица3353[[#This Row],[Тип СШ]]="Т3", " росп", "")</f>
        <v xml:space="preserve"> росп</v>
      </c>
      <c r="S239" s="116" t="str">
        <f>IF(AND(Таблица3353[[#This Row],[Тип]]="Поперечник", Таблица3353[[#This Row],[условие]]="Да", Таблица3353[[#This Row],[№17]]=" росп"), "1,2,3",
"")</f>
        <v/>
      </c>
      <c r="T239" s="116" t="str">
        <f>IF(AND(Таблица3353[[#This Row],[Тип]]="Продол", Таблица3353[[#This Row],[условие]]="Да", Таблица3353[[#This Row],[№17]]=" росп"), "1,2",
"")</f>
        <v>1,2</v>
      </c>
      <c r="U239" s="116"/>
      <c r="V239" s="101" t="s">
        <v>88</v>
      </c>
      <c r="W23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3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3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3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3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3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39" s="164" t="str">
        <f>IF(Таблица3353[[#This Row],[Тип СШ]]="Т3",
(IF(Таблица3353[[#This Row],[Толщина]]&gt;16,"Δ8","Δ6")),Таблица3353[[#This Row],[Толщина]])</f>
        <v>Δ6</v>
      </c>
    </row>
    <row r="240" spans="1:29" x14ac:dyDescent="0.2">
      <c r="A240" s="117">
        <f t="shared" si="36"/>
        <v>240</v>
      </c>
      <c r="B240" s="97" t="str">
        <f>IF(ISNUMBER(Таблица3353[[#This Row],[№8]]), "Поперечник", "Продол")</f>
        <v>Продол</v>
      </c>
      <c r="C240" s="11" t="str">
        <f>CONCATENATE(I240,J240,K240,L240,Таблица3353[[#This Row],[№12]],N240,,O240,P240,Q240,R240,S240,T240,U240)</f>
        <v>БВ - С25 росп1,2</v>
      </c>
      <c r="D240" s="11" t="str">
        <f t="shared" si="39"/>
        <v>Т3</v>
      </c>
      <c r="E240" s="11" t="str">
        <f t="shared" si="40"/>
        <v>140 Δ6</v>
      </c>
      <c r="F240" s="129"/>
      <c r="G240" s="156" t="s">
        <v>141</v>
      </c>
      <c r="H24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0" s="132" t="str">
        <f t="shared" si="38"/>
        <v>БВ</v>
      </c>
      <c r="J240" s="132" t="str">
        <f>Таблица3353[[#This Row],[№7]]</f>
        <v xml:space="preserve"> </v>
      </c>
      <c r="K240" s="133" t="str">
        <f>IF(Таблица3353[[#This Row],[условие]]="Да", "- ", "(")</f>
        <v xml:space="preserve">- </v>
      </c>
      <c r="L240" s="101"/>
      <c r="M240" s="114" t="str">
        <f>IF(Таблица3353[[#This Row],[условие]]="Да", "", " - ")</f>
        <v/>
      </c>
      <c r="N240" s="101"/>
      <c r="O240" s="115" t="str">
        <f>IF(Таблица3353[[#This Row],[условие]]="Да", "", " )")</f>
        <v/>
      </c>
      <c r="P240" s="101" t="s">
        <v>99</v>
      </c>
      <c r="Q240" s="101">
        <v>25</v>
      </c>
      <c r="R240" s="116" t="str">
        <f>IF(Таблица3353[[#This Row],[Тип СШ]]="Т3", " росп", "")</f>
        <v xml:space="preserve"> росп</v>
      </c>
      <c r="S240" s="116" t="str">
        <f>IF(AND(Таблица3353[[#This Row],[Тип]]="Поперечник", Таблица3353[[#This Row],[условие]]="Да", Таблица3353[[#This Row],[№17]]=" росп"), "1,2,3",
"")</f>
        <v/>
      </c>
      <c r="T240" s="116" t="str">
        <f>IF(AND(Таблица3353[[#This Row],[Тип]]="Продол", Таблица3353[[#This Row],[условие]]="Да", Таблица3353[[#This Row],[№17]]=" росп"), "1,2",
"")</f>
        <v>1,2</v>
      </c>
      <c r="U240" s="116"/>
      <c r="V240" s="101" t="s">
        <v>88</v>
      </c>
      <c r="W24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0" s="152" t="str">
        <f>IF(Таблица3353[[#This Row],[Тип СШ]]="Т3",
(IF(Таблица3353[[#This Row],[Толщина]]&gt;16,"Δ8","Δ6")),Таблица3353[[#This Row],[Толщина]])</f>
        <v>Δ6</v>
      </c>
    </row>
    <row r="241" spans="1:29" x14ac:dyDescent="0.2">
      <c r="A241" s="117">
        <f t="shared" si="36"/>
        <v>241</v>
      </c>
      <c r="B241" s="97" t="str">
        <f>IF(ISNUMBER(Таблица3353[[#This Row],[№8]]), "Поперечник", "Продол")</f>
        <v>Продол</v>
      </c>
      <c r="C241" s="11" t="str">
        <f>CONCATENATE(I241,J241,K241,L241,Таблица3353[[#This Row],[№12]],N241,,O241,P241,Q241,R241,S241,T241,U241)</f>
        <v>БВ (8 - 9 )</v>
      </c>
      <c r="D241" s="11" t="str">
        <f t="shared" si="39"/>
        <v>С4</v>
      </c>
      <c r="E241" s="11" t="str">
        <f t="shared" si="40"/>
        <v>9920×14</v>
      </c>
      <c r="F241" s="129"/>
      <c r="G241" s="156" t="s">
        <v>141</v>
      </c>
      <c r="H24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41" s="132" t="str">
        <f t="shared" si="38"/>
        <v>БВ</v>
      </c>
      <c r="J241" s="132" t="str">
        <f>Таблица3353[[#This Row],[№7]]</f>
        <v xml:space="preserve"> </v>
      </c>
      <c r="K241" s="133" t="str">
        <f>IF(Таблица3353[[#This Row],[условие]]="Да", "- ", "(")</f>
        <v>(</v>
      </c>
      <c r="L241" s="101">
        <v>8</v>
      </c>
      <c r="M241" s="114" t="str">
        <f>IF(Таблица3353[[#This Row],[условие]]="Да", "", " - ")</f>
        <v xml:space="preserve"> - </v>
      </c>
      <c r="N241" s="101">
        <f>Таблица3353[[#This Row],[№11]]+1</f>
        <v>9</v>
      </c>
      <c r="O241" s="115" t="str">
        <f>IF(Таблица3353[[#This Row],[условие]]="Да", "", " )")</f>
        <v xml:space="preserve"> )</v>
      </c>
      <c r="P241" s="101"/>
      <c r="Q241" s="101"/>
      <c r="R241" s="116" t="str">
        <f>IF(Таблица3353[[#This Row],[Тип СШ]]="Т3", " росп", "")</f>
        <v/>
      </c>
      <c r="S241" s="116" t="str">
        <f>IF(AND(Таблица3353[[#This Row],[Тип]]="Поперечник", Таблица3353[[#This Row],[условие]]="Да", Таблица3353[[#This Row],[№17]]=" росп"), "1,2,3",
"")</f>
        <v/>
      </c>
      <c r="T241" s="116" t="str">
        <f>IF(AND(Таблица3353[[#This Row],[Тип]]="Продол", Таблица3353[[#This Row],[условие]]="Да", Таблица3353[[#This Row],[№17]]=" росп"), "1,2",
"")</f>
        <v/>
      </c>
      <c r="U241" s="116"/>
      <c r="V241" s="93" t="s">
        <v>109</v>
      </c>
      <c r="W24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24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4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41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241" s="152">
        <f>IF(Таблица3353[[#This Row],[Тип СШ]]="Т3",
(IF(Таблица3353[[#This Row],[Толщина]]&gt;16,"Δ8","Δ6")),Таблица3353[[#This Row],[Толщина]])</f>
        <v>14</v>
      </c>
    </row>
    <row r="242" spans="1:29" x14ac:dyDescent="0.2">
      <c r="A242" s="117">
        <f t="shared" si="36"/>
        <v>242</v>
      </c>
      <c r="B242" s="97" t="str">
        <f>IF(ISNUMBER(Таблица3353[[#This Row],[№8]]), "Поперечник", "Продол")</f>
        <v>Продол</v>
      </c>
      <c r="C242" s="11" t="str">
        <f>CONCATENATE(I242,J242,K242,L242,Таблица3353[[#This Row],[№12]],N242,,O242,P242,Q242,R242,S242,T242,U242)</f>
        <v>БВ - С26 росп1,2</v>
      </c>
      <c r="D242" s="11" t="str">
        <f t="shared" si="39"/>
        <v>Т3</v>
      </c>
      <c r="E242" s="11" t="str">
        <f t="shared" si="40"/>
        <v>140 Δ6</v>
      </c>
      <c r="F242" s="129"/>
      <c r="G242" s="156" t="s">
        <v>141</v>
      </c>
      <c r="H24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2" s="132" t="str">
        <f t="shared" si="38"/>
        <v>БВ</v>
      </c>
      <c r="J242" s="132" t="str">
        <f>Таблица3353[[#This Row],[№7]]</f>
        <v xml:space="preserve"> </v>
      </c>
      <c r="K242" s="133" t="str">
        <f>IF(Таблица3353[[#This Row],[условие]]="Да", "- ", "(")</f>
        <v xml:space="preserve">- </v>
      </c>
      <c r="L242" s="101"/>
      <c r="M242" s="114" t="str">
        <f>IF(Таблица3353[[#This Row],[условие]]="Да", "", " - ")</f>
        <v/>
      </c>
      <c r="N242" s="101"/>
      <c r="O242" s="115" t="str">
        <f>IF(Таблица3353[[#This Row],[условие]]="Да", "", " )")</f>
        <v/>
      </c>
      <c r="P242" s="101" t="s">
        <v>99</v>
      </c>
      <c r="Q242" s="101">
        <v>26</v>
      </c>
      <c r="R242" s="116" t="str">
        <f>IF(Таблица3353[[#This Row],[Тип СШ]]="Т3", " росп", "")</f>
        <v xml:space="preserve"> росп</v>
      </c>
      <c r="S242" s="116" t="str">
        <f>IF(AND(Таблица3353[[#This Row],[Тип]]="Поперечник", Таблица3353[[#This Row],[условие]]="Да", Таблица3353[[#This Row],[№17]]=" росп"), "1,2,3",
"")</f>
        <v/>
      </c>
      <c r="T242" s="116" t="str">
        <f>IF(AND(Таблица3353[[#This Row],[Тип]]="Продол", Таблица3353[[#This Row],[условие]]="Да", Таблица3353[[#This Row],[№17]]=" росп"), "1,2",
"")</f>
        <v>1,2</v>
      </c>
      <c r="U242" s="116"/>
      <c r="V242" s="101" t="s">
        <v>88</v>
      </c>
      <c r="W24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2" s="152" t="str">
        <f>IF(Таблица3353[[#This Row],[Тип СШ]]="Т3",
(IF(Таблица3353[[#This Row],[Толщина]]&gt;16,"Δ8","Δ6")),Таблица3353[[#This Row],[Толщина]])</f>
        <v>Δ6</v>
      </c>
    </row>
    <row r="243" spans="1:29" x14ac:dyDescent="0.2">
      <c r="A243" s="117">
        <f t="shared" si="36"/>
        <v>243</v>
      </c>
      <c r="B243" s="97" t="str">
        <f>IF(ISNUMBER(Таблица3353[[#This Row],[№8]]), "Поперечник", "Продол")</f>
        <v>Продол</v>
      </c>
      <c r="C243" s="11" t="str">
        <f>CONCATENATE(I243,J243,K243,L243,Таблица3353[[#This Row],[№12]],N243,,O243,P243,Q243,R243,S243,T243,U243)</f>
        <v>БВ - С27 росп1,2</v>
      </c>
      <c r="D243" s="11" t="str">
        <f t="shared" si="39"/>
        <v>Т3</v>
      </c>
      <c r="E243" s="11" t="str">
        <f t="shared" si="40"/>
        <v>140 Δ6</v>
      </c>
      <c r="F243" s="129"/>
      <c r="G243" s="156" t="s">
        <v>141</v>
      </c>
      <c r="H24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3" s="132" t="str">
        <f t="shared" si="38"/>
        <v>БВ</v>
      </c>
      <c r="J243" s="132" t="str">
        <f>Таблица3353[[#This Row],[№7]]</f>
        <v xml:space="preserve"> </v>
      </c>
      <c r="K243" s="133" t="str">
        <f>IF(Таблица3353[[#This Row],[условие]]="Да", "- ", "(")</f>
        <v xml:space="preserve">- </v>
      </c>
      <c r="L243" s="101"/>
      <c r="M243" s="114" t="str">
        <f>IF(Таблица3353[[#This Row],[условие]]="Да", "", " - ")</f>
        <v/>
      </c>
      <c r="N243" s="101"/>
      <c r="O243" s="115" t="str">
        <f>IF(Таблица3353[[#This Row],[условие]]="Да", "", " )")</f>
        <v/>
      </c>
      <c r="P243" s="101" t="s">
        <v>99</v>
      </c>
      <c r="Q243" s="101">
        <f t="shared" si="41"/>
        <v>27</v>
      </c>
      <c r="R243" s="116" t="str">
        <f>IF(Таблица3353[[#This Row],[Тип СШ]]="Т3", " росп", "")</f>
        <v xml:space="preserve"> росп</v>
      </c>
      <c r="S243" s="116" t="str">
        <f>IF(AND(Таблица3353[[#This Row],[Тип]]="Поперечник", Таблица3353[[#This Row],[условие]]="Да", Таблица3353[[#This Row],[№17]]=" росп"), "1,2,3",
"")</f>
        <v/>
      </c>
      <c r="T243" s="116" t="str">
        <f>IF(AND(Таблица3353[[#This Row],[Тип]]="Продол", Таблица3353[[#This Row],[условие]]="Да", Таблица3353[[#This Row],[№17]]=" росп"), "1,2",
"")</f>
        <v>1,2</v>
      </c>
      <c r="U243" s="116"/>
      <c r="V243" s="101" t="s">
        <v>88</v>
      </c>
      <c r="W24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3" s="152" t="str">
        <f>IF(Таблица3353[[#This Row],[Тип СШ]]="Т3",
(IF(Таблица3353[[#This Row],[Толщина]]&gt;16,"Δ8","Δ6")),Таблица3353[[#This Row],[Толщина]])</f>
        <v>Δ6</v>
      </c>
    </row>
    <row r="244" spans="1:29" x14ac:dyDescent="0.2">
      <c r="A244" s="117">
        <f t="shared" si="36"/>
        <v>244</v>
      </c>
      <c r="B244" s="97" t="str">
        <f>IF(ISNUMBER(Таблица3353[[#This Row],[№8]]), "Поперечник", "Продол")</f>
        <v>Продол</v>
      </c>
      <c r="C244" s="188" t="str">
        <f>CONCATENATE(I244,J244,K244,L244,Таблица3353[[#This Row],[№12]],N244,,O244,P244,Q244,R244,S244,T244,U244)</f>
        <v>БВ - С28 росп1,2</v>
      </c>
      <c r="D244" s="11" t="str">
        <f t="shared" si="39"/>
        <v>Т3</v>
      </c>
      <c r="E244" s="11" t="str">
        <f t="shared" si="40"/>
        <v>140 Δ6</v>
      </c>
      <c r="F244" s="129"/>
      <c r="G244" s="156" t="s">
        <v>141</v>
      </c>
      <c r="H24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4" s="132" t="str">
        <f t="shared" si="38"/>
        <v>БВ</v>
      </c>
      <c r="J244" s="132" t="str">
        <f>Таблица3353[[#This Row],[№7]]</f>
        <v xml:space="preserve"> </v>
      </c>
      <c r="K244" s="133" t="str">
        <f>IF(Таблица3353[[#This Row],[условие]]="Да", "- ", "(")</f>
        <v xml:space="preserve">- </v>
      </c>
      <c r="L244" s="101"/>
      <c r="M244" s="161" t="str">
        <f>IF(Таблица3353[[#This Row],[условие]]="Да", "", " - ")</f>
        <v/>
      </c>
      <c r="N244" s="162"/>
      <c r="O244" s="115" t="str">
        <f>IF(Таблица3353[[#This Row],[условие]]="Да", "", " )")</f>
        <v/>
      </c>
      <c r="P244" s="101" t="s">
        <v>99</v>
      </c>
      <c r="Q244" s="189">
        <v>28</v>
      </c>
      <c r="R244" s="116" t="str">
        <f>IF(Таблица3353[[#This Row],[Тип СШ]]="Т3", " росп", "")</f>
        <v xml:space="preserve"> росп</v>
      </c>
      <c r="S244" s="116" t="str">
        <f>IF(AND(Таблица3353[[#This Row],[Тип]]="Поперечник", Таблица3353[[#This Row],[условие]]="Да", Таблица3353[[#This Row],[№17]]=" росп"), "1,2,3",
"")</f>
        <v/>
      </c>
      <c r="T244" s="116" t="str">
        <f>IF(AND(Таблица3353[[#This Row],[Тип]]="Продол", Таблица3353[[#This Row],[условие]]="Да", Таблица3353[[#This Row],[№17]]=" росп"), "1,2",
"")</f>
        <v>1,2</v>
      </c>
      <c r="U244" s="116"/>
      <c r="V244" s="101" t="s">
        <v>88</v>
      </c>
      <c r="W24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4" s="152" t="str">
        <f>IF(Таблица3353[[#This Row],[Тип СШ]]="Т3",
(IF(Таблица3353[[#This Row],[Толщина]]&gt;16,"Δ8","Δ6")),Таблица3353[[#This Row],[Толщина]])</f>
        <v>Δ6</v>
      </c>
    </row>
    <row r="245" spans="1:29" x14ac:dyDescent="0.2">
      <c r="A245" s="117">
        <f t="shared" si="36"/>
        <v>245</v>
      </c>
      <c r="B245" s="97" t="str">
        <f>IF(ISNUMBER(Таблица3353[[#This Row],[№8]]), "Поперечник", "Продол")</f>
        <v>Продол</v>
      </c>
      <c r="C245" s="188" t="str">
        <f>CONCATENATE(I245,J245,K245,L245,Таблица3353[[#This Row],[№12]],N245,,O245,P245,Q245,R245,S245,T245,U245)</f>
        <v>БВ - Д28</v>
      </c>
      <c r="D245" s="11" t="str">
        <f t="shared" si="39"/>
        <v>С18</v>
      </c>
      <c r="E245" s="11" t="str">
        <f t="shared" si="40"/>
        <v>420×25/32</v>
      </c>
      <c r="F245" s="129"/>
      <c r="G245" s="156" t="s">
        <v>141</v>
      </c>
      <c r="H24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5" s="132" t="str">
        <f t="shared" si="38"/>
        <v>БВ</v>
      </c>
      <c r="J245" s="132" t="str">
        <f>Таблица3353[[#This Row],[№7]]</f>
        <v xml:space="preserve"> </v>
      </c>
      <c r="K245" s="133" t="str">
        <f>IF(Таблица3353[[#This Row],[условие]]="Да", "- ", "(")</f>
        <v xml:space="preserve">- </v>
      </c>
      <c r="L245" s="101"/>
      <c r="M245" s="161" t="str">
        <f>IF(Таблица3353[[#This Row],[условие]]="Да", "", " - ")</f>
        <v/>
      </c>
      <c r="N245" s="162"/>
      <c r="O245" s="115" t="str">
        <f>IF(Таблица3353[[#This Row],[условие]]="Да", "", " )")</f>
        <v/>
      </c>
      <c r="P245" s="101" t="s">
        <v>43</v>
      </c>
      <c r="Q245" s="189">
        <v>28</v>
      </c>
      <c r="R245" s="116" t="str">
        <f>IF(Таблица3353[[#This Row],[Тип СШ]]="Т3", " росп", "")</f>
        <v/>
      </c>
      <c r="S245" s="116" t="str">
        <f>IF(AND(Таблица3353[[#This Row],[Тип]]="Поперечник", Таблица3353[[#This Row],[условие]]="Да", Таблица3353[[#This Row],[№17]]=" росп"), "1,2,3",
"")</f>
        <v/>
      </c>
      <c r="T245" s="116" t="str">
        <f>IF(AND(Таблица3353[[#This Row],[Тип]]="Продол", Таблица3353[[#This Row],[условие]]="Да", Таблица3353[[#This Row],[№17]]=" росп"), "1,2",
"")</f>
        <v/>
      </c>
      <c r="U245" s="116"/>
      <c r="V245" s="93" t="s">
        <v>87</v>
      </c>
      <c r="W245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4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5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45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45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45" s="164" t="str">
        <f>IF(Таблица3353[[#This Row],[Тип СШ]]="Т3",
(IF(Таблица3353[[#This Row],[Толщина]]&gt;16,"Δ8","Δ6")),Таблица3353[[#This Row],[Толщина]])</f>
        <v>25/32</v>
      </c>
    </row>
    <row r="246" spans="1:29" x14ac:dyDescent="0.2">
      <c r="A246" s="117">
        <f t="shared" si="36"/>
        <v>246</v>
      </c>
      <c r="B246" s="97" t="str">
        <f>IF(ISNUMBER(Таблица3353[[#This Row],[№8]]), "Поперечник", "Продол")</f>
        <v>Продол</v>
      </c>
      <c r="C246" s="188" t="str">
        <f>CONCATENATE(I246,J246,K246,L246,Таблица3353[[#This Row],[№12]],N246,,O246,P246,Q246,R246,S246,T246,U246)</f>
        <v>БВ - Д28 росп1,2</v>
      </c>
      <c r="D246" s="11" t="str">
        <f t="shared" si="39"/>
        <v>Т3</v>
      </c>
      <c r="E246" s="11" t="str">
        <f t="shared" si="40"/>
        <v>428 Δ6</v>
      </c>
      <c r="F246" s="129"/>
      <c r="G246" s="156" t="s">
        <v>141</v>
      </c>
      <c r="H24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6" s="132" t="str">
        <f t="shared" si="38"/>
        <v>БВ</v>
      </c>
      <c r="J246" s="132" t="str">
        <f>Таблица3353[[#This Row],[№7]]</f>
        <v xml:space="preserve"> </v>
      </c>
      <c r="K246" s="133" t="str">
        <f>IF(Таблица3353[[#This Row],[условие]]="Да", "- ", "(")</f>
        <v xml:space="preserve">- </v>
      </c>
      <c r="L246" s="101"/>
      <c r="M246" s="161" t="str">
        <f>IF(Таблица3353[[#This Row],[условие]]="Да", "", " - ")</f>
        <v/>
      </c>
      <c r="N246" s="162"/>
      <c r="O246" s="115" t="str">
        <f>IF(Таблица3353[[#This Row],[условие]]="Да", "", " )")</f>
        <v/>
      </c>
      <c r="P246" s="101" t="s">
        <v>43</v>
      </c>
      <c r="Q246" s="189">
        <v>28</v>
      </c>
      <c r="R246" s="116" t="str">
        <f>IF(Таблица3353[[#This Row],[Тип СШ]]="Т3", " росп", "")</f>
        <v xml:space="preserve"> росп</v>
      </c>
      <c r="S246" s="116" t="str">
        <f>IF(AND(Таблица3353[[#This Row],[Тип]]="Поперечник", Таблица3353[[#This Row],[условие]]="Да", Таблица3353[[#This Row],[№17]]=" росп"), "1,2,3",
"")</f>
        <v/>
      </c>
      <c r="T246" s="116" t="str">
        <f>IF(AND(Таблица3353[[#This Row],[Тип]]="Продол", Таблица3353[[#This Row],[условие]]="Да", Таблица3353[[#This Row],[№17]]=" росп"), "1,2",
"")</f>
        <v>1,2</v>
      </c>
      <c r="U246" s="116"/>
      <c r="V246" s="101" t="s">
        <v>88</v>
      </c>
      <c r="W24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4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46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46" s="164" t="str">
        <f>IF(Таблица3353[[#This Row],[Тип СШ]]="Т3",
(IF(Таблица3353[[#This Row],[Толщина]]&gt;16,"Δ8","Δ6")),Таблица3353[[#This Row],[Толщина]])</f>
        <v>Δ6</v>
      </c>
    </row>
    <row r="247" spans="1:29" x14ac:dyDescent="0.2">
      <c r="A247" s="117">
        <f t="shared" si="36"/>
        <v>247</v>
      </c>
      <c r="B247" s="97" t="str">
        <f>IF(ISNUMBER(Таблица3353[[#This Row],[№8]]), "Поперечник", "Продол")</f>
        <v>Продол</v>
      </c>
      <c r="C247" s="11" t="str">
        <f>CONCATENATE(I247,J247,K247,L247,Таблица3353[[#This Row],[№12]],N247,,O247,P247,Q247,R247,S247,T247,U247)</f>
        <v>БВ (9 - 10 )</v>
      </c>
      <c r="D247" s="11" t="str">
        <f t="shared" si="39"/>
        <v>С4</v>
      </c>
      <c r="E247" s="11" t="str">
        <f t="shared" si="40"/>
        <v>10800×14</v>
      </c>
      <c r="F247" s="129"/>
      <c r="G247" s="156" t="s">
        <v>141</v>
      </c>
      <c r="H24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47" s="132" t="str">
        <f t="shared" si="38"/>
        <v>БВ</v>
      </c>
      <c r="J247" s="132" t="str">
        <f>Таблица3353[[#This Row],[№7]]</f>
        <v xml:space="preserve"> </v>
      </c>
      <c r="K247" s="133" t="str">
        <f>IF(Таблица3353[[#This Row],[условие]]="Да", "- ", "(")</f>
        <v>(</v>
      </c>
      <c r="L247" s="101">
        <v>9</v>
      </c>
      <c r="M247" s="114" t="str">
        <f>IF(Таблица3353[[#This Row],[условие]]="Да", "", " - ")</f>
        <v xml:space="preserve"> - </v>
      </c>
      <c r="N247" s="101">
        <f>Таблица3353[[#This Row],[№11]]+1</f>
        <v>10</v>
      </c>
      <c r="O247" s="115" t="str">
        <f>IF(Таблица3353[[#This Row],[условие]]="Да", "", " )")</f>
        <v xml:space="preserve"> )</v>
      </c>
      <c r="P247" s="101"/>
      <c r="Q247" s="101"/>
      <c r="R247" s="116" t="str">
        <f>IF(Таблица3353[[#This Row],[Тип СШ]]="Т3", " росп", "")</f>
        <v/>
      </c>
      <c r="S247" s="116" t="str">
        <f>IF(AND(Таблица3353[[#This Row],[Тип]]="Поперечник", Таблица3353[[#This Row],[условие]]="Да", Таблица3353[[#This Row],[№17]]=" росп"), "1,2,3",
"")</f>
        <v/>
      </c>
      <c r="T247" s="116" t="str">
        <f>IF(AND(Таблица3353[[#This Row],[Тип]]="Продол", Таблица3353[[#This Row],[условие]]="Да", Таблица3353[[#This Row],[№17]]=" росп"), "1,2",
"")</f>
        <v/>
      </c>
      <c r="U247" s="116"/>
      <c r="V247" s="93" t="s">
        <v>109</v>
      </c>
      <c r="W24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7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24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7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4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47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247" s="152">
        <f>IF(Таблица3353[[#This Row],[Тип СШ]]="Т3",
(IF(Таблица3353[[#This Row],[Толщина]]&gt;16,"Δ8","Δ6")),Таблица3353[[#This Row],[Толщина]])</f>
        <v>14</v>
      </c>
    </row>
    <row r="248" spans="1:29" x14ac:dyDescent="0.2">
      <c r="A248" s="117">
        <f t="shared" si="36"/>
        <v>248</v>
      </c>
      <c r="B248" s="97" t="str">
        <f>IF(ISNUMBER(Таблица3353[[#This Row],[№8]]), "Поперечник", "Продол")</f>
        <v>Продол</v>
      </c>
      <c r="C248" s="11" t="str">
        <f>CONCATENATE(I248,J248,K248,L248,Таблица3353[[#This Row],[№12]],N248,,O248,P248,Q248,R248,S248,T248,U248)</f>
        <v>БВ - С29 росп1,2</v>
      </c>
      <c r="D248" s="11" t="str">
        <f t="shared" si="39"/>
        <v>Т3</v>
      </c>
      <c r="E248" s="11" t="str">
        <f t="shared" si="40"/>
        <v>140 Δ6</v>
      </c>
      <c r="F248" s="129"/>
      <c r="G248" s="156" t="s">
        <v>141</v>
      </c>
      <c r="H24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8" s="132" t="str">
        <f t="shared" si="38"/>
        <v>БВ</v>
      </c>
      <c r="J248" s="132" t="str">
        <f>Таблица3353[[#This Row],[№7]]</f>
        <v xml:space="preserve"> </v>
      </c>
      <c r="K248" s="133" t="str">
        <f>IF(Таблица3353[[#This Row],[условие]]="Да", "- ", "(")</f>
        <v xml:space="preserve">- </v>
      </c>
      <c r="L248" s="101"/>
      <c r="M248" s="114" t="str">
        <f>IF(Таблица3353[[#This Row],[условие]]="Да", "", " - ")</f>
        <v/>
      </c>
      <c r="N248" s="101"/>
      <c r="O248" s="115" t="str">
        <f>IF(Таблица3353[[#This Row],[условие]]="Да", "", " )")</f>
        <v/>
      </c>
      <c r="P248" s="101" t="s">
        <v>99</v>
      </c>
      <c r="Q248" s="101">
        <v>29</v>
      </c>
      <c r="R248" s="116" t="str">
        <f>IF(Таблица3353[[#This Row],[Тип СШ]]="Т3", " росп", "")</f>
        <v xml:space="preserve"> росп</v>
      </c>
      <c r="S248" s="116" t="str">
        <f>IF(AND(Таблица3353[[#This Row],[Тип]]="Поперечник", Таблица3353[[#This Row],[условие]]="Да", Таблица3353[[#This Row],[№17]]=" росп"), "1,2,3",
"")</f>
        <v/>
      </c>
      <c r="T248" s="116" t="str">
        <f>IF(AND(Таблица3353[[#This Row],[Тип]]="Продол", Таблица3353[[#This Row],[условие]]="Да", Таблица3353[[#This Row],[№17]]=" росп"), "1,2",
"")</f>
        <v>1,2</v>
      </c>
      <c r="U248" s="116"/>
      <c r="V248" s="101" t="s">
        <v>88</v>
      </c>
      <c r="W24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8" s="152" t="str">
        <f>IF(Таблица3353[[#This Row],[Тип СШ]]="Т3",
(IF(Таблица3353[[#This Row],[Толщина]]&gt;16,"Δ8","Δ6")),Таблица3353[[#This Row],[Толщина]])</f>
        <v>Δ6</v>
      </c>
    </row>
    <row r="249" spans="1:29" x14ac:dyDescent="0.2">
      <c r="A249" s="117">
        <f t="shared" si="36"/>
        <v>249</v>
      </c>
      <c r="B249" s="97" t="str">
        <f>IF(ISNUMBER(Таблица3353[[#This Row],[№8]]), "Поперечник", "Продол")</f>
        <v>Продол</v>
      </c>
      <c r="C249" s="11" t="str">
        <f>CONCATENATE(I249,J249,K249,L249,Таблица3353[[#This Row],[№12]],N249,,O249,P249,Q249,R249,S249,T249,U249)</f>
        <v>БВ - С30 росп1,2</v>
      </c>
      <c r="D249" s="11" t="str">
        <f t="shared" si="39"/>
        <v>Т3</v>
      </c>
      <c r="E249" s="11" t="str">
        <f t="shared" si="40"/>
        <v>140 Δ6</v>
      </c>
      <c r="F249" s="129"/>
      <c r="G249" s="156" t="s">
        <v>141</v>
      </c>
      <c r="H24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49" s="132" t="str">
        <f t="shared" si="38"/>
        <v>БВ</v>
      </c>
      <c r="J249" s="132" t="str">
        <f>Таблица3353[[#This Row],[№7]]</f>
        <v xml:space="preserve"> </v>
      </c>
      <c r="K249" s="133" t="str">
        <f>IF(Таблица3353[[#This Row],[условие]]="Да", "- ", "(")</f>
        <v xml:space="preserve">- </v>
      </c>
      <c r="L249" s="101"/>
      <c r="M249" s="114" t="str">
        <f>IF(Таблица3353[[#This Row],[условие]]="Да", "", " - ")</f>
        <v/>
      </c>
      <c r="N249" s="101"/>
      <c r="O249" s="115" t="str">
        <f>IF(Таблица3353[[#This Row],[условие]]="Да", "", " )")</f>
        <v/>
      </c>
      <c r="P249" s="101" t="s">
        <v>99</v>
      </c>
      <c r="Q249" s="101">
        <f t="shared" si="41"/>
        <v>30</v>
      </c>
      <c r="R249" s="116" t="str">
        <f>IF(Таблица3353[[#This Row],[Тип СШ]]="Т3", " росп", "")</f>
        <v xml:space="preserve"> росп</v>
      </c>
      <c r="S249" s="116" t="str">
        <f>IF(AND(Таблица3353[[#This Row],[Тип]]="Поперечник", Таблица3353[[#This Row],[условие]]="Да", Таблица3353[[#This Row],[№17]]=" росп"), "1,2,3",
"")</f>
        <v/>
      </c>
      <c r="T249" s="116" t="str">
        <f>IF(AND(Таблица3353[[#This Row],[Тип]]="Продол", Таблица3353[[#This Row],[условие]]="Да", Таблица3353[[#This Row],[№17]]=" росп"), "1,2",
"")</f>
        <v>1,2</v>
      </c>
      <c r="U249" s="116"/>
      <c r="V249" s="101" t="s">
        <v>88</v>
      </c>
      <c r="W24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4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4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4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4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4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49" s="152" t="str">
        <f>IF(Таблица3353[[#This Row],[Тип СШ]]="Т3",
(IF(Таблица3353[[#This Row],[Толщина]]&gt;16,"Δ8","Δ6")),Таблица3353[[#This Row],[Толщина]])</f>
        <v>Δ6</v>
      </c>
    </row>
    <row r="250" spans="1:29" x14ac:dyDescent="0.2">
      <c r="A250" s="117">
        <f t="shared" si="36"/>
        <v>250</v>
      </c>
      <c r="B250" s="97" t="str">
        <f>IF(ISNUMBER(Таблица3353[[#This Row],[№8]]), "Поперечник", "Продол")</f>
        <v>Продол</v>
      </c>
      <c r="C250" s="11" t="str">
        <f>CONCATENATE(I250,J250,K250,L250,Таблица3353[[#This Row],[№12]],N250,,O250,P250,Q250,R250,S250,T250,U250)</f>
        <v>БВ - С31 росп1,2</v>
      </c>
      <c r="D250" s="11" t="str">
        <f t="shared" si="39"/>
        <v>Т3</v>
      </c>
      <c r="E250" s="11" t="str">
        <f t="shared" si="40"/>
        <v>140 Δ6</v>
      </c>
      <c r="F250" s="129"/>
      <c r="G250" s="156" t="s">
        <v>141</v>
      </c>
      <c r="H25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0" s="132" t="str">
        <f t="shared" si="38"/>
        <v>БВ</v>
      </c>
      <c r="J250" s="132" t="str">
        <f>Таблица3353[[#This Row],[№7]]</f>
        <v xml:space="preserve"> </v>
      </c>
      <c r="K250" s="133" t="str">
        <f>IF(Таблица3353[[#This Row],[условие]]="Да", "- ", "(")</f>
        <v xml:space="preserve">- </v>
      </c>
      <c r="L250" s="101"/>
      <c r="M250" s="114" t="str">
        <f>IF(Таблица3353[[#This Row],[условие]]="Да", "", " - ")</f>
        <v/>
      </c>
      <c r="N250" s="101"/>
      <c r="O250" s="115" t="str">
        <f>IF(Таблица3353[[#This Row],[условие]]="Да", "", " )")</f>
        <v/>
      </c>
      <c r="P250" s="101" t="s">
        <v>99</v>
      </c>
      <c r="Q250" s="101">
        <f t="shared" si="41"/>
        <v>31</v>
      </c>
      <c r="R250" s="116" t="str">
        <f>IF(Таблица3353[[#This Row],[Тип СШ]]="Т3", " росп", "")</f>
        <v xml:space="preserve"> росп</v>
      </c>
      <c r="S250" s="116" t="str">
        <f>IF(AND(Таблица3353[[#This Row],[Тип]]="Поперечник", Таблица3353[[#This Row],[условие]]="Да", Таблица3353[[#This Row],[№17]]=" росп"), "1,2,3",
"")</f>
        <v/>
      </c>
      <c r="T250" s="116" t="str">
        <f>IF(AND(Таблица3353[[#This Row],[Тип]]="Продол", Таблица3353[[#This Row],[условие]]="Да", Таблица3353[[#This Row],[№17]]=" росп"), "1,2",
"")</f>
        <v>1,2</v>
      </c>
      <c r="U250" s="116"/>
      <c r="V250" s="101" t="s">
        <v>88</v>
      </c>
      <c r="W25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50" s="152" t="str">
        <f>IF(Таблица3353[[#This Row],[Тип СШ]]="Т3",
(IF(Таблица3353[[#This Row],[Толщина]]&gt;16,"Δ8","Δ6")),Таблица3353[[#This Row],[Толщина]])</f>
        <v>Δ6</v>
      </c>
    </row>
    <row r="251" spans="1:29" x14ac:dyDescent="0.2">
      <c r="A251" s="117">
        <f t="shared" si="36"/>
        <v>251</v>
      </c>
      <c r="B251" s="97" t="str">
        <f>IF(ISNUMBER(Таблица3353[[#This Row],[№8]]), "Поперечник", "Продол")</f>
        <v>Продол</v>
      </c>
      <c r="C251" s="188" t="str">
        <f>CONCATENATE(I251,J251,K251,L251,Таблица3353[[#This Row],[№12]],N251,,O251,P251,Q251,R251,S251,T251,U251)</f>
        <v>БВ - С32 росп1,2</v>
      </c>
      <c r="D251" s="11" t="str">
        <f t="shared" si="39"/>
        <v>Т3</v>
      </c>
      <c r="E251" s="11" t="str">
        <f t="shared" si="40"/>
        <v>140 Δ6</v>
      </c>
      <c r="F251" s="129"/>
      <c r="G251" s="156" t="s">
        <v>141</v>
      </c>
      <c r="H25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1" s="132" t="str">
        <f t="shared" si="38"/>
        <v>БВ</v>
      </c>
      <c r="J251" s="132" t="str">
        <f>Таблица3353[[#This Row],[№7]]</f>
        <v xml:space="preserve"> </v>
      </c>
      <c r="K251" s="133" t="str">
        <f>IF(Таблица3353[[#This Row],[условие]]="Да", "- ", "(")</f>
        <v xml:space="preserve">- </v>
      </c>
      <c r="L251" s="101"/>
      <c r="M251" s="161" t="str">
        <f>IF(Таблица3353[[#This Row],[условие]]="Да", "", " - ")</f>
        <v/>
      </c>
      <c r="N251" s="162"/>
      <c r="O251" s="115" t="str">
        <f>IF(Таблица3353[[#This Row],[условие]]="Да", "", " )")</f>
        <v/>
      </c>
      <c r="P251" s="101" t="s">
        <v>99</v>
      </c>
      <c r="Q251" s="189">
        <v>32</v>
      </c>
      <c r="R251" s="116" t="str">
        <f>IF(Таблица3353[[#This Row],[Тип СШ]]="Т3", " росп", "")</f>
        <v xml:space="preserve"> росп</v>
      </c>
      <c r="S251" s="116" t="str">
        <f>IF(AND(Таблица3353[[#This Row],[Тип]]="Поперечник", Таблица3353[[#This Row],[условие]]="Да", Таблица3353[[#This Row],[№17]]=" росп"), "1,2,3",
"")</f>
        <v/>
      </c>
      <c r="T251" s="116" t="str">
        <f>IF(AND(Таблица3353[[#This Row],[Тип]]="Продол", Таблица3353[[#This Row],[условие]]="Да", Таблица3353[[#This Row],[№17]]=" росп"), "1,2",
"")</f>
        <v>1,2</v>
      </c>
      <c r="U251" s="116"/>
      <c r="V251" s="101" t="s">
        <v>88</v>
      </c>
      <c r="W25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51" s="164" t="str">
        <f>IF(Таблица3353[[#This Row],[Тип СШ]]="Т3",
(IF(Таблица3353[[#This Row],[Толщина]]&gt;16,"Δ8","Δ6")),Таблица3353[[#This Row],[Толщина]])</f>
        <v>Δ6</v>
      </c>
    </row>
    <row r="252" spans="1:29" x14ac:dyDescent="0.2">
      <c r="A252" s="117">
        <f t="shared" si="36"/>
        <v>252</v>
      </c>
      <c r="B252" s="97" t="str">
        <f>IF(ISNUMBER(Таблица3353[[#This Row],[№8]]), "Поперечник", "Продол")</f>
        <v>Продол</v>
      </c>
      <c r="C252" s="188" t="str">
        <f>CONCATENATE(I252,J252,K252,L252,Таблица3353[[#This Row],[№12]],N252,,O252,P252,Q252,R252,S252,T252,U252)</f>
        <v>БВ - Д32</v>
      </c>
      <c r="D252" s="11" t="str">
        <f t="shared" si="39"/>
        <v>С18</v>
      </c>
      <c r="E252" s="11" t="str">
        <f t="shared" si="40"/>
        <v>420×25/32</v>
      </c>
      <c r="F252" s="129"/>
      <c r="G252" s="156" t="s">
        <v>141</v>
      </c>
      <c r="H25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2" s="132" t="str">
        <f t="shared" si="38"/>
        <v>БВ</v>
      </c>
      <c r="J252" s="132" t="str">
        <f>Таблица3353[[#This Row],[№7]]</f>
        <v xml:space="preserve"> </v>
      </c>
      <c r="K252" s="133" t="str">
        <f>IF(Таблица3353[[#This Row],[условие]]="Да", "- ", "(")</f>
        <v xml:space="preserve">- </v>
      </c>
      <c r="L252" s="101"/>
      <c r="M252" s="161" t="str">
        <f>IF(Таблица3353[[#This Row],[условие]]="Да", "", " - ")</f>
        <v/>
      </c>
      <c r="N252" s="162"/>
      <c r="O252" s="115" t="str">
        <f>IF(Таблица3353[[#This Row],[условие]]="Да", "", " )")</f>
        <v/>
      </c>
      <c r="P252" s="101" t="s">
        <v>43</v>
      </c>
      <c r="Q252" s="189">
        <v>32</v>
      </c>
      <c r="R252" s="116" t="str">
        <f>IF(Таблица3353[[#This Row],[Тип СШ]]="Т3", " росп", "")</f>
        <v/>
      </c>
      <c r="S252" s="116" t="str">
        <f>IF(AND(Таблица3353[[#This Row],[Тип]]="Поперечник", Таблица3353[[#This Row],[условие]]="Да", Таблица3353[[#This Row],[№17]]=" росп"), "1,2,3",
"")</f>
        <v/>
      </c>
      <c r="T252" s="116" t="str">
        <f>IF(AND(Таблица3353[[#This Row],[Тип]]="Продол", Таблица3353[[#This Row],[условие]]="Да", Таблица3353[[#This Row],[№17]]=" росп"), "1,2",
"")</f>
        <v/>
      </c>
      <c r="U252" s="116"/>
      <c r="V252" s="93" t="s">
        <v>87</v>
      </c>
      <c r="W25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5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52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5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52" s="164" t="str">
        <f>IF(Таблица3353[[#This Row],[Тип СШ]]="Т3",
(IF(Таблица3353[[#This Row],[Толщина]]&gt;16,"Δ8","Δ6")),Таблица3353[[#This Row],[Толщина]])</f>
        <v>25/32</v>
      </c>
    </row>
    <row r="253" spans="1:29" x14ac:dyDescent="0.2">
      <c r="A253" s="117">
        <f t="shared" si="36"/>
        <v>253</v>
      </c>
      <c r="B253" s="97" t="str">
        <f>IF(ISNUMBER(Таблица3353[[#This Row],[№8]]), "Поперечник", "Продол")</f>
        <v>Продол</v>
      </c>
      <c r="C253" s="188" t="str">
        <f>CONCATENATE(I253,J253,K253,L253,Таблица3353[[#This Row],[№12]],N253,,O253,P253,Q253,R253,S253,T253,U253)</f>
        <v>БВ - Д32 росп1,2</v>
      </c>
      <c r="D253" s="11" t="str">
        <f t="shared" si="39"/>
        <v>Т3</v>
      </c>
      <c r="E253" s="11" t="str">
        <f t="shared" si="40"/>
        <v>428 Δ6</v>
      </c>
      <c r="F253" s="129"/>
      <c r="G253" s="156" t="s">
        <v>141</v>
      </c>
      <c r="H25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3" s="132" t="str">
        <f t="shared" si="38"/>
        <v>БВ</v>
      </c>
      <c r="J253" s="132" t="str">
        <f>Таблица3353[[#This Row],[№7]]</f>
        <v xml:space="preserve"> </v>
      </c>
      <c r="K253" s="133" t="str">
        <f>IF(Таблица3353[[#This Row],[условие]]="Да", "- ", "(")</f>
        <v xml:space="preserve">- </v>
      </c>
      <c r="L253" s="101"/>
      <c r="M253" s="161" t="str">
        <f>IF(Таблица3353[[#This Row],[условие]]="Да", "", " - ")</f>
        <v/>
      </c>
      <c r="N253" s="162"/>
      <c r="O253" s="115" t="str">
        <f>IF(Таблица3353[[#This Row],[условие]]="Да", "", " )")</f>
        <v/>
      </c>
      <c r="P253" s="101" t="s">
        <v>43</v>
      </c>
      <c r="Q253" s="189">
        <v>32</v>
      </c>
      <c r="R253" s="116" t="str">
        <f>IF(Таблица3353[[#This Row],[Тип СШ]]="Т3", " росп", "")</f>
        <v xml:space="preserve"> росп</v>
      </c>
      <c r="S253" s="116" t="str">
        <f>IF(AND(Таблица3353[[#This Row],[Тип]]="Поперечник", Таблица3353[[#This Row],[условие]]="Да", Таблица3353[[#This Row],[№17]]=" росп"), "1,2,3",
"")</f>
        <v/>
      </c>
      <c r="T253" s="116" t="str">
        <f>IF(AND(Таблица3353[[#This Row],[Тип]]="Продол", Таблица3353[[#This Row],[условие]]="Да", Таблица3353[[#This Row],[№17]]=" росп"), "1,2",
"")</f>
        <v>1,2</v>
      </c>
      <c r="U253" s="116"/>
      <c r="V253" s="101" t="s">
        <v>88</v>
      </c>
      <c r="W25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5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5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53" s="164" t="str">
        <f>IF(Таблица3353[[#This Row],[Тип СШ]]="Т3",
(IF(Таблица3353[[#This Row],[Толщина]]&gt;16,"Δ8","Δ6")),Таблица3353[[#This Row],[Толщина]])</f>
        <v>Δ6</v>
      </c>
    </row>
    <row r="254" spans="1:29" x14ac:dyDescent="0.2">
      <c r="A254" s="117">
        <f t="shared" si="36"/>
        <v>254</v>
      </c>
      <c r="B254" s="97" t="str">
        <f>IF(ISNUMBER(Таблица3353[[#This Row],[№8]]), "Поперечник", "Продол")</f>
        <v>Продол</v>
      </c>
      <c r="C254" s="11" t="str">
        <f>CONCATENATE(I254,J254,K254,L254,Таблица3353[[#This Row],[№12]],N254,,O254,P254,Q254,R254,S254,T254,U254)</f>
        <v>БВ (10 - 11 )</v>
      </c>
      <c r="D254" s="11" t="str">
        <f t="shared" si="39"/>
        <v>С4</v>
      </c>
      <c r="E254" s="11" t="str">
        <f t="shared" si="40"/>
        <v>8870×14</v>
      </c>
      <c r="F254" s="129"/>
      <c r="G254" s="156" t="s">
        <v>141</v>
      </c>
      <c r="H25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54" s="132" t="str">
        <f t="shared" si="38"/>
        <v>БВ</v>
      </c>
      <c r="J254" s="132" t="str">
        <f>Таблица3353[[#This Row],[№7]]</f>
        <v xml:space="preserve"> </v>
      </c>
      <c r="K254" s="133" t="str">
        <f>IF(Таблица3353[[#This Row],[условие]]="Да", "- ", "(")</f>
        <v>(</v>
      </c>
      <c r="L254" s="101">
        <v>10</v>
      </c>
      <c r="M254" s="114" t="str">
        <f>IF(Таблица3353[[#This Row],[условие]]="Да", "", " - ")</f>
        <v xml:space="preserve"> - </v>
      </c>
      <c r="N254" s="101">
        <f>Таблица3353[[#This Row],[№11]]+1</f>
        <v>11</v>
      </c>
      <c r="O254" s="115" t="str">
        <f>IF(Таблица3353[[#This Row],[условие]]="Да", "", " )")</f>
        <v xml:space="preserve"> )</v>
      </c>
      <c r="P254" s="101"/>
      <c r="Q254" s="101"/>
      <c r="R254" s="116" t="str">
        <f>IF(Таблица3353[[#This Row],[Тип СШ]]="Т3", " росп", "")</f>
        <v/>
      </c>
      <c r="S254" s="116" t="str">
        <f>IF(AND(Таблица3353[[#This Row],[Тип]]="Поперечник", Таблица3353[[#This Row],[условие]]="Да", Таблица3353[[#This Row],[№17]]=" росп"), "1,2,3",
"")</f>
        <v/>
      </c>
      <c r="T254" s="116" t="str">
        <f>IF(AND(Таблица3353[[#This Row],[Тип]]="Продол", Таблица3353[[#This Row],[условие]]="Да", Таблица3353[[#This Row],[№17]]=" росп"), "1,2",
"")</f>
        <v/>
      </c>
      <c r="U254" s="116"/>
      <c r="V254" s="93" t="s">
        <v>109</v>
      </c>
      <c r="W25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8870</v>
      </c>
      <c r="Y25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5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54" s="228">
        <f>VALUE(CONCATENATE(Таблица3353[[#This Row],[ДлинаС18]],Таблица3353[[#This Row],[ДлинаС4]],Таблица3353[[#This Row],[ДлинаТ8]],Таблица3353[[#This Row],[ДлинаТ3]]))</f>
        <v>8870</v>
      </c>
      <c r="AC254" s="152">
        <f>IF(Таблица3353[[#This Row],[Тип СШ]]="Т3",
(IF(Таблица3353[[#This Row],[Толщина]]&gt;16,"Δ8","Δ6")),Таблица3353[[#This Row],[Толщина]])</f>
        <v>14</v>
      </c>
    </row>
    <row r="255" spans="1:29" x14ac:dyDescent="0.2">
      <c r="A255" s="117">
        <f t="shared" si="36"/>
        <v>255</v>
      </c>
      <c r="B255" s="97" t="str">
        <f>IF(ISNUMBER(Таблица3353[[#This Row],[№8]]), "Поперечник", "Продол")</f>
        <v>Продол</v>
      </c>
      <c r="C255" s="11" t="str">
        <f>CONCATENATE(I255,J255,K255,L255,Таблица3353[[#This Row],[№12]],N255,,O255,P255,Q255,R255,S255,T255,U255)</f>
        <v>БВ - С33 росп1,2</v>
      </c>
      <c r="D255" s="11" t="str">
        <f t="shared" si="39"/>
        <v>Т3</v>
      </c>
      <c r="E255" s="11" t="str">
        <f t="shared" si="40"/>
        <v>140 Δ6</v>
      </c>
      <c r="F255" s="129"/>
      <c r="G255" s="156" t="s">
        <v>141</v>
      </c>
      <c r="H25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5" s="132" t="str">
        <f t="shared" si="38"/>
        <v>БВ</v>
      </c>
      <c r="J255" s="132" t="str">
        <f>Таблица3353[[#This Row],[№7]]</f>
        <v xml:space="preserve"> </v>
      </c>
      <c r="K255" s="133" t="str">
        <f>IF(Таблица3353[[#This Row],[условие]]="Да", "- ", "(")</f>
        <v xml:space="preserve">- </v>
      </c>
      <c r="L255" s="101"/>
      <c r="M255" s="114" t="str">
        <f>IF(Таблица3353[[#This Row],[условие]]="Да", "", " - ")</f>
        <v/>
      </c>
      <c r="N255" s="101"/>
      <c r="O255" s="115" t="str">
        <f>IF(Таблица3353[[#This Row],[условие]]="Да", "", " )")</f>
        <v/>
      </c>
      <c r="P255" s="101" t="s">
        <v>99</v>
      </c>
      <c r="Q255" s="101">
        <v>33</v>
      </c>
      <c r="R255" s="116" t="str">
        <f>IF(Таблица3353[[#This Row],[Тип СШ]]="Т3", " росп", "")</f>
        <v xml:space="preserve"> росп</v>
      </c>
      <c r="S255" s="116" t="str">
        <f>IF(AND(Таблица3353[[#This Row],[Тип]]="Поперечник", Таблица3353[[#This Row],[условие]]="Да", Таблица3353[[#This Row],[№17]]=" росп"), "1,2,3",
"")</f>
        <v/>
      </c>
      <c r="T255" s="116" t="str">
        <f>IF(AND(Таблица3353[[#This Row],[Тип]]="Продол", Таблица3353[[#This Row],[условие]]="Да", Таблица3353[[#This Row],[№17]]=" росп"), "1,2",
"")</f>
        <v>1,2</v>
      </c>
      <c r="U255" s="116"/>
      <c r="V255" s="101" t="s">
        <v>88</v>
      </c>
      <c r="W25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55" s="152" t="str">
        <f>IF(Таблица3353[[#This Row],[Тип СШ]]="Т3",
(IF(Таблица3353[[#This Row],[Толщина]]&gt;16,"Δ8","Δ6")),Таблица3353[[#This Row],[Толщина]])</f>
        <v>Δ6</v>
      </c>
    </row>
    <row r="256" spans="1:29" x14ac:dyDescent="0.2">
      <c r="A256" s="117">
        <f t="shared" si="36"/>
        <v>256</v>
      </c>
      <c r="B256" s="97" t="str">
        <f>IF(ISNUMBER(Таблица3353[[#This Row],[№8]]), "Поперечник", "Продол")</f>
        <v>Продол</v>
      </c>
      <c r="C256" s="11" t="str">
        <f>CONCATENATE(I256,J256,K256,L256,Таблица3353[[#This Row],[№12]],N256,,O256,P256,Q256,R256,S256,T256,U256)</f>
        <v>БВ - С34 росп1,2</v>
      </c>
      <c r="D256" s="11" t="str">
        <f t="shared" si="39"/>
        <v>Т3</v>
      </c>
      <c r="E256" s="11" t="str">
        <f t="shared" si="40"/>
        <v>140 Δ6</v>
      </c>
      <c r="F256" s="129"/>
      <c r="G256" s="156" t="s">
        <v>141</v>
      </c>
      <c r="H25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6" s="132" t="str">
        <f t="shared" si="38"/>
        <v>БВ</v>
      </c>
      <c r="J256" s="132" t="str">
        <f>Таблица3353[[#This Row],[№7]]</f>
        <v xml:space="preserve"> </v>
      </c>
      <c r="K256" s="133" t="str">
        <f>IF(Таблица3353[[#This Row],[условие]]="Да", "- ", "(")</f>
        <v xml:space="preserve">- </v>
      </c>
      <c r="L256" s="101"/>
      <c r="M256" s="114" t="str">
        <f>IF(Таблица3353[[#This Row],[условие]]="Да", "", " - ")</f>
        <v/>
      </c>
      <c r="N256" s="101"/>
      <c r="O256" s="115" t="str">
        <f>IF(Таблица3353[[#This Row],[условие]]="Да", "", " )")</f>
        <v/>
      </c>
      <c r="P256" s="101" t="s">
        <v>99</v>
      </c>
      <c r="Q256" s="101">
        <f t="shared" si="41"/>
        <v>34</v>
      </c>
      <c r="R256" s="116" t="str">
        <f>IF(Таблица3353[[#This Row],[Тип СШ]]="Т3", " росп", "")</f>
        <v xml:space="preserve"> росп</v>
      </c>
      <c r="S256" s="116" t="str">
        <f>IF(AND(Таблица3353[[#This Row],[Тип]]="Поперечник", Таблица3353[[#This Row],[условие]]="Да", Таблица3353[[#This Row],[№17]]=" росп"), "1,2,3",
"")</f>
        <v/>
      </c>
      <c r="T256" s="116" t="str">
        <f>IF(AND(Таблица3353[[#This Row],[Тип]]="Продол", Таблица3353[[#This Row],[условие]]="Да", Таблица3353[[#This Row],[№17]]=" росп"), "1,2",
"")</f>
        <v>1,2</v>
      </c>
      <c r="U256" s="116"/>
      <c r="V256" s="101" t="s">
        <v>88</v>
      </c>
      <c r="W25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56" s="152" t="str">
        <f>IF(Таблица3353[[#This Row],[Тип СШ]]="Т3",
(IF(Таблица3353[[#This Row],[Толщина]]&gt;16,"Δ8","Δ6")),Таблица3353[[#This Row],[Толщина]])</f>
        <v>Δ6</v>
      </c>
    </row>
    <row r="257" spans="1:29" x14ac:dyDescent="0.2">
      <c r="A257" s="117">
        <f t="shared" si="36"/>
        <v>257</v>
      </c>
      <c r="B257" s="97" t="str">
        <f>IF(ISNUMBER(Таблица3353[[#This Row],[№8]]), "Поперечник", "Продол")</f>
        <v>Продол</v>
      </c>
      <c r="C257" s="11" t="str">
        <f>CONCATENATE(I257,J257,K257,L257,Таблица3353[[#This Row],[№12]],N257,,O257,P257,Q257,R257,S257,T257,U257)</f>
        <v>БВ - С35 росп1,2</v>
      </c>
      <c r="D257" s="11" t="str">
        <f t="shared" si="39"/>
        <v>Т3</v>
      </c>
      <c r="E257" s="11" t="str">
        <f t="shared" si="40"/>
        <v>140 Δ6</v>
      </c>
      <c r="F257" s="129"/>
      <c r="G257" s="156" t="s">
        <v>141</v>
      </c>
      <c r="H25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7" s="132" t="str">
        <f t="shared" si="38"/>
        <v>БВ</v>
      </c>
      <c r="J257" s="132" t="str">
        <f>Таблица3353[[#This Row],[№7]]</f>
        <v xml:space="preserve"> </v>
      </c>
      <c r="K257" s="133" t="str">
        <f>IF(Таблица3353[[#This Row],[условие]]="Да", "- ", "(")</f>
        <v xml:space="preserve">- </v>
      </c>
      <c r="L257" s="101"/>
      <c r="M257" s="114" t="str">
        <f>IF(Таблица3353[[#This Row],[условие]]="Да", "", " - ")</f>
        <v/>
      </c>
      <c r="N257" s="101"/>
      <c r="O257" s="115" t="str">
        <f>IF(Таблица3353[[#This Row],[условие]]="Да", "", " )")</f>
        <v/>
      </c>
      <c r="P257" s="101" t="s">
        <v>99</v>
      </c>
      <c r="Q257" s="101">
        <f t="shared" si="41"/>
        <v>35</v>
      </c>
      <c r="R257" s="116" t="str">
        <f>IF(Таблица3353[[#This Row],[Тип СШ]]="Т3", " росп", "")</f>
        <v xml:space="preserve"> росп</v>
      </c>
      <c r="S257" s="116" t="str">
        <f>IF(AND(Таблица3353[[#This Row],[Тип]]="Поперечник", Таблица3353[[#This Row],[условие]]="Да", Таблица3353[[#This Row],[№17]]=" росп"), "1,2,3",
"")</f>
        <v/>
      </c>
      <c r="T257" s="116" t="str">
        <f>IF(AND(Таблица3353[[#This Row],[Тип]]="Продол", Таблица3353[[#This Row],[условие]]="Да", Таблица3353[[#This Row],[№17]]=" росп"), "1,2",
"")</f>
        <v>1,2</v>
      </c>
      <c r="U257" s="116"/>
      <c r="V257" s="101" t="s">
        <v>88</v>
      </c>
      <c r="W25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57" s="152" t="str">
        <f>IF(Таблица3353[[#This Row],[Тип СШ]]="Т3",
(IF(Таблица3353[[#This Row],[Толщина]]&gt;16,"Δ8","Δ6")),Таблица3353[[#This Row],[Толщина]])</f>
        <v>Δ6</v>
      </c>
    </row>
    <row r="258" spans="1:29" x14ac:dyDescent="0.2">
      <c r="A258" s="117">
        <f t="shared" si="36"/>
        <v>258</v>
      </c>
      <c r="B258" s="97" t="str">
        <f>IF(ISNUMBER(Таблица3353[[#This Row],[№8]]), "Поперечник", "Продол")</f>
        <v>Продол</v>
      </c>
      <c r="C258" s="11" t="str">
        <f>CONCATENATE(I258,J258,K258,L258,Таблица3353[[#This Row],[№12]],N258,,O258,P258,Q258,R258,S258,T258,U258)</f>
        <v>БВ (11 - 12 )</v>
      </c>
      <c r="D258" s="11" t="str">
        <f t="shared" si="39"/>
        <v>С4</v>
      </c>
      <c r="E258" s="11" t="str">
        <f t="shared" si="40"/>
        <v>9920×14</v>
      </c>
      <c r="F258" s="129"/>
      <c r="G258" s="156" t="s">
        <v>141</v>
      </c>
      <c r="H25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58" s="132" t="str">
        <f t="shared" si="38"/>
        <v>БВ</v>
      </c>
      <c r="J258" s="132" t="str">
        <f>Таблица3353[[#This Row],[№7]]</f>
        <v xml:space="preserve"> </v>
      </c>
      <c r="K258" s="133" t="str">
        <f>IF(Таблица3353[[#This Row],[условие]]="Да", "- ", "(")</f>
        <v>(</v>
      </c>
      <c r="L258" s="101">
        <v>11</v>
      </c>
      <c r="M258" s="114" t="str">
        <f>IF(Таблица3353[[#This Row],[условие]]="Да", "", " - ")</f>
        <v xml:space="preserve"> - </v>
      </c>
      <c r="N258" s="101">
        <f>Таблица3353[[#This Row],[№11]]+1</f>
        <v>12</v>
      </c>
      <c r="O258" s="115" t="str">
        <f>IF(Таблица3353[[#This Row],[условие]]="Да", "", " )")</f>
        <v xml:space="preserve"> )</v>
      </c>
      <c r="P258" s="101"/>
      <c r="Q258" s="101"/>
      <c r="R258" s="116" t="str">
        <f>IF(Таблица3353[[#This Row],[Тип СШ]]="Т3", " росп", "")</f>
        <v/>
      </c>
      <c r="S258" s="116" t="str">
        <f>IF(AND(Таблица3353[[#This Row],[Тип]]="Поперечник", Таблица3353[[#This Row],[условие]]="Да", Таблица3353[[#This Row],[№17]]=" росп"), "1,2,3",
"")</f>
        <v/>
      </c>
      <c r="T258" s="116" t="str">
        <f>IF(AND(Таблица3353[[#This Row],[Тип]]="Продол", Таблица3353[[#This Row],[условие]]="Да", Таблица3353[[#This Row],[№17]]=" росп"), "1,2",
"")</f>
        <v/>
      </c>
      <c r="U258" s="116"/>
      <c r="V258" s="93" t="s">
        <v>109</v>
      </c>
      <c r="W25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25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5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58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258" s="152">
        <f>IF(Таблица3353[[#This Row],[Тип СШ]]="Т3",
(IF(Таблица3353[[#This Row],[Толщина]]&gt;16,"Δ8","Δ6")),Таблица3353[[#This Row],[Толщина]])</f>
        <v>14</v>
      </c>
    </row>
    <row r="259" spans="1:29" x14ac:dyDescent="0.2">
      <c r="A259" s="117">
        <f t="shared" si="36"/>
        <v>259</v>
      </c>
      <c r="B259" s="97" t="str">
        <f>IF(ISNUMBER(Таблица3353[[#This Row],[№8]]), "Поперечник", "Продол")</f>
        <v>Продол</v>
      </c>
      <c r="C259" s="188" t="str">
        <f>CONCATENATE(I259,J259,K259,L259,Таблица3353[[#This Row],[№12]],N259,,O259,P259,Q259,R259,S259,T259,U259)</f>
        <v>БВ - С36 росп1,2</v>
      </c>
      <c r="D259" s="11" t="str">
        <f t="shared" si="39"/>
        <v>Т3</v>
      </c>
      <c r="E259" s="11" t="str">
        <f t="shared" si="40"/>
        <v>140 Δ6</v>
      </c>
      <c r="F259" s="129"/>
      <c r="G259" s="156" t="s">
        <v>141</v>
      </c>
      <c r="H25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59" s="132" t="str">
        <f t="shared" si="38"/>
        <v>БВ</v>
      </c>
      <c r="J259" s="132" t="str">
        <f>Таблица3353[[#This Row],[№7]]</f>
        <v xml:space="preserve"> </v>
      </c>
      <c r="K259" s="133" t="str">
        <f>IF(Таблица3353[[#This Row],[условие]]="Да", "- ", "(")</f>
        <v xml:space="preserve">- </v>
      </c>
      <c r="L259" s="101"/>
      <c r="M259" s="161" t="str">
        <f>IF(Таблица3353[[#This Row],[условие]]="Да", "", " - ")</f>
        <v/>
      </c>
      <c r="N259" s="162"/>
      <c r="O259" s="115" t="str">
        <f>IF(Таблица3353[[#This Row],[условие]]="Да", "", " )")</f>
        <v/>
      </c>
      <c r="P259" s="101" t="s">
        <v>99</v>
      </c>
      <c r="Q259" s="189">
        <v>36</v>
      </c>
      <c r="R259" s="116" t="str">
        <f>IF(Таблица3353[[#This Row],[Тип СШ]]="Т3", " росп", "")</f>
        <v xml:space="preserve"> росп</v>
      </c>
      <c r="S259" s="116" t="str">
        <f>IF(AND(Таблица3353[[#This Row],[Тип]]="Поперечник", Таблица3353[[#This Row],[условие]]="Да", Таблица3353[[#This Row],[№17]]=" росп"), "1,2,3",
"")</f>
        <v/>
      </c>
      <c r="T259" s="116" t="str">
        <f>IF(AND(Таблица3353[[#This Row],[Тип]]="Продол", Таблица3353[[#This Row],[условие]]="Да", Таблица3353[[#This Row],[№17]]=" росп"), "1,2",
"")</f>
        <v>1,2</v>
      </c>
      <c r="U259" s="116"/>
      <c r="V259" s="101" t="s">
        <v>88</v>
      </c>
      <c r="W25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5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5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5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5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5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59" s="164" t="str">
        <f>IF(Таблица3353[[#This Row],[Тип СШ]]="Т3",
(IF(Таблица3353[[#This Row],[Толщина]]&gt;16,"Δ8","Δ6")),Таблица3353[[#This Row],[Толщина]])</f>
        <v>Δ6</v>
      </c>
    </row>
    <row r="260" spans="1:29" x14ac:dyDescent="0.2">
      <c r="A260" s="117">
        <f t="shared" ref="A260:A323" si="42">A259+1</f>
        <v>260</v>
      </c>
      <c r="B260" s="97" t="str">
        <f>IF(ISNUMBER(Таблица3353[[#This Row],[№8]]), "Поперечник", "Продол")</f>
        <v>Продол</v>
      </c>
      <c r="C260" s="188" t="str">
        <f>CONCATENATE(I260,J260,K260,L260,Таблица3353[[#This Row],[№12]],N260,,O260,P260,Q260,R260,S260,T260,U260)</f>
        <v>БВ - Д36</v>
      </c>
      <c r="D260" s="11" t="str">
        <f t="shared" si="39"/>
        <v>С18</v>
      </c>
      <c r="E260" s="11" t="str">
        <f t="shared" si="40"/>
        <v>420×25/32</v>
      </c>
      <c r="F260" s="129"/>
      <c r="G260" s="156" t="s">
        <v>141</v>
      </c>
      <c r="H26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0" s="132" t="str">
        <f t="shared" si="38"/>
        <v>БВ</v>
      </c>
      <c r="J260" s="132" t="str">
        <f>Таблица3353[[#This Row],[№7]]</f>
        <v xml:space="preserve"> </v>
      </c>
      <c r="K260" s="133" t="str">
        <f>IF(Таблица3353[[#This Row],[условие]]="Да", "- ", "(")</f>
        <v xml:space="preserve">- </v>
      </c>
      <c r="L260" s="101"/>
      <c r="M260" s="161" t="str">
        <f>IF(Таблица3353[[#This Row],[условие]]="Да", "", " - ")</f>
        <v/>
      </c>
      <c r="N260" s="162"/>
      <c r="O260" s="115" t="str">
        <f>IF(Таблица3353[[#This Row],[условие]]="Да", "", " )")</f>
        <v/>
      </c>
      <c r="P260" s="101" t="s">
        <v>43</v>
      </c>
      <c r="Q260" s="189">
        <v>36</v>
      </c>
      <c r="R260" s="116" t="str">
        <f>IF(Таблица3353[[#This Row],[Тип СШ]]="Т3", " росп", "")</f>
        <v/>
      </c>
      <c r="S260" s="116" t="str">
        <f>IF(AND(Таблица3353[[#This Row],[Тип]]="Поперечник", Таблица3353[[#This Row],[условие]]="Да", Таблица3353[[#This Row],[№17]]=" росп"), "1,2,3",
"")</f>
        <v/>
      </c>
      <c r="T260" s="116" t="str">
        <f>IF(AND(Таблица3353[[#This Row],[Тип]]="Продол", Таблица3353[[#This Row],[условие]]="Да", Таблица3353[[#This Row],[№17]]=" росп"), "1,2",
"")</f>
        <v/>
      </c>
      <c r="U260" s="116"/>
      <c r="V260" s="93" t="s">
        <v>87</v>
      </c>
      <c r="W26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6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60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6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60" s="164" t="str">
        <f>IF(Таблица3353[[#This Row],[Тип СШ]]="Т3",
(IF(Таблица3353[[#This Row],[Толщина]]&gt;16,"Δ8","Δ6")),Таблица3353[[#This Row],[Толщина]])</f>
        <v>25/32</v>
      </c>
    </row>
    <row r="261" spans="1:29" x14ac:dyDescent="0.2">
      <c r="A261" s="117">
        <f t="shared" si="42"/>
        <v>261</v>
      </c>
      <c r="B261" s="97" t="str">
        <f>IF(ISNUMBER(Таблица3353[[#This Row],[№8]]), "Поперечник", "Продол")</f>
        <v>Продол</v>
      </c>
      <c r="C261" s="188" t="str">
        <f>CONCATENATE(I261,J261,K261,L261,Таблица3353[[#This Row],[№12]],N261,,O261,P261,Q261,R261,S261,T261,U261)</f>
        <v>БВ - Д36 росп1,2</v>
      </c>
      <c r="D261" s="11" t="str">
        <f t="shared" si="39"/>
        <v>Т3</v>
      </c>
      <c r="E261" s="11" t="str">
        <f t="shared" si="40"/>
        <v>428 Δ6</v>
      </c>
      <c r="F261" s="129"/>
      <c r="G261" s="156" t="s">
        <v>141</v>
      </c>
      <c r="H26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1" s="132" t="str">
        <f t="shared" si="38"/>
        <v>БВ</v>
      </c>
      <c r="J261" s="132" t="str">
        <f>Таблица3353[[#This Row],[№7]]</f>
        <v xml:space="preserve"> </v>
      </c>
      <c r="K261" s="133" t="str">
        <f>IF(Таблица3353[[#This Row],[условие]]="Да", "- ", "(")</f>
        <v xml:space="preserve">- </v>
      </c>
      <c r="L261" s="101"/>
      <c r="M261" s="161" t="str">
        <f>IF(Таблица3353[[#This Row],[условие]]="Да", "", " - ")</f>
        <v/>
      </c>
      <c r="N261" s="162"/>
      <c r="O261" s="115" t="str">
        <f>IF(Таблица3353[[#This Row],[условие]]="Да", "", " )")</f>
        <v/>
      </c>
      <c r="P261" s="101" t="s">
        <v>43</v>
      </c>
      <c r="Q261" s="189">
        <v>36</v>
      </c>
      <c r="R261" s="116" t="str">
        <f>IF(Таблица3353[[#This Row],[Тип СШ]]="Т3", " росп", "")</f>
        <v xml:space="preserve"> росп</v>
      </c>
      <c r="S261" s="116" t="str">
        <f>IF(AND(Таблица3353[[#This Row],[Тип]]="Поперечник", Таблица3353[[#This Row],[условие]]="Да", Таблица3353[[#This Row],[№17]]=" росп"), "1,2,3",
"")</f>
        <v/>
      </c>
      <c r="T261" s="116" t="str">
        <f>IF(AND(Таблица3353[[#This Row],[Тип]]="Продол", Таблица3353[[#This Row],[условие]]="Да", Таблица3353[[#This Row],[№17]]=" росп"), "1,2",
"")</f>
        <v>1,2</v>
      </c>
      <c r="U261" s="116"/>
      <c r="V261" s="101" t="s">
        <v>88</v>
      </c>
      <c r="W26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6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6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61" s="164" t="str">
        <f>IF(Таблица3353[[#This Row],[Тип СШ]]="Т3",
(IF(Таблица3353[[#This Row],[Толщина]]&gt;16,"Δ8","Δ6")),Таблица3353[[#This Row],[Толщина]])</f>
        <v>Δ6</v>
      </c>
    </row>
    <row r="262" spans="1:29" x14ac:dyDescent="0.2">
      <c r="A262" s="117">
        <f t="shared" si="42"/>
        <v>262</v>
      </c>
      <c r="B262" s="97" t="str">
        <f>IF(ISNUMBER(Таблица3353[[#This Row],[№8]]), "Поперечник", "Продол")</f>
        <v>Продол</v>
      </c>
      <c r="C262" s="11" t="str">
        <f>CONCATENATE(I262,J262,K262,L262,Таблица3353[[#This Row],[№12]],N262,,O262,P262,Q262,R262,S262,T262,U262)</f>
        <v>БВ - С37 росп1,2</v>
      </c>
      <c r="D262" s="11" t="str">
        <f t="shared" si="39"/>
        <v>Т3</v>
      </c>
      <c r="E262" s="11" t="str">
        <f t="shared" si="40"/>
        <v>140 Δ6</v>
      </c>
      <c r="F262" s="129"/>
      <c r="G262" s="156" t="s">
        <v>141</v>
      </c>
      <c r="H26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2" s="132" t="str">
        <f t="shared" si="38"/>
        <v>БВ</v>
      </c>
      <c r="J262" s="132" t="str">
        <f>Таблица3353[[#This Row],[№7]]</f>
        <v xml:space="preserve"> </v>
      </c>
      <c r="K262" s="133" t="str">
        <f>IF(Таблица3353[[#This Row],[условие]]="Да", "- ", "(")</f>
        <v xml:space="preserve">- </v>
      </c>
      <c r="L262" s="101"/>
      <c r="M262" s="114" t="str">
        <f>IF(Таблица3353[[#This Row],[условие]]="Да", "", " - ")</f>
        <v/>
      </c>
      <c r="N262" s="101"/>
      <c r="O262" s="115" t="str">
        <f>IF(Таблица3353[[#This Row],[условие]]="Да", "", " )")</f>
        <v/>
      </c>
      <c r="P262" s="101" t="s">
        <v>99</v>
      </c>
      <c r="Q262" s="101">
        <v>37</v>
      </c>
      <c r="R262" s="116" t="str">
        <f>IF(Таблица3353[[#This Row],[Тип СШ]]="Т3", " росп", "")</f>
        <v xml:space="preserve"> росп</v>
      </c>
      <c r="S262" s="116" t="str">
        <f>IF(AND(Таблица3353[[#This Row],[Тип]]="Поперечник", Таблица3353[[#This Row],[условие]]="Да", Таблица3353[[#This Row],[№17]]=" росп"), "1,2,3",
"")</f>
        <v/>
      </c>
      <c r="T262" s="116" t="str">
        <f>IF(AND(Таблица3353[[#This Row],[Тип]]="Продол", Таблица3353[[#This Row],[условие]]="Да", Таблица3353[[#This Row],[№17]]=" росп"), "1,2",
"")</f>
        <v>1,2</v>
      </c>
      <c r="U262" s="116"/>
      <c r="V262" s="101" t="s">
        <v>88</v>
      </c>
      <c r="W26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6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6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62" s="152" t="str">
        <f>IF(Таблица3353[[#This Row],[Тип СШ]]="Т3",
(IF(Таблица3353[[#This Row],[Толщина]]&gt;16,"Δ8","Δ6")),Таблица3353[[#This Row],[Толщина]])</f>
        <v>Δ6</v>
      </c>
    </row>
    <row r="263" spans="1:29" x14ac:dyDescent="0.2">
      <c r="A263" s="117">
        <f t="shared" si="42"/>
        <v>263</v>
      </c>
      <c r="B263" s="97" t="str">
        <f>IF(ISNUMBER(Таблица3353[[#This Row],[№8]]), "Поперечник", "Продол")</f>
        <v>Продол</v>
      </c>
      <c r="C263" s="11" t="str">
        <f>CONCATENATE(I263,J263,K263,L263,Таблица3353[[#This Row],[№12]],N263,,O263,P263,Q263,R263,S263,T263,U263)</f>
        <v>БВ - С38 росп1,2</v>
      </c>
      <c r="D263" s="11" t="str">
        <f t="shared" si="39"/>
        <v>Т3</v>
      </c>
      <c r="E263" s="11" t="str">
        <f t="shared" si="40"/>
        <v>140 Δ6</v>
      </c>
      <c r="F263" s="129"/>
      <c r="G263" s="156" t="s">
        <v>141</v>
      </c>
      <c r="H26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3" s="132" t="str">
        <f t="shared" ref="I263:I305" si="43">I262</f>
        <v>БВ</v>
      </c>
      <c r="J263" s="132" t="str">
        <f>Таблица3353[[#This Row],[№7]]</f>
        <v xml:space="preserve"> </v>
      </c>
      <c r="K263" s="133" t="str">
        <f>IF(Таблица3353[[#This Row],[условие]]="Да", "- ", "(")</f>
        <v xml:space="preserve">- </v>
      </c>
      <c r="L263" s="101"/>
      <c r="M263" s="114" t="str">
        <f>IF(Таблица3353[[#This Row],[условие]]="Да", "", " - ")</f>
        <v/>
      </c>
      <c r="N263" s="101"/>
      <c r="O263" s="115" t="str">
        <f>IF(Таблица3353[[#This Row],[условие]]="Да", "", " )")</f>
        <v/>
      </c>
      <c r="P263" s="101" t="s">
        <v>99</v>
      </c>
      <c r="Q263" s="101">
        <f t="shared" si="41"/>
        <v>38</v>
      </c>
      <c r="R263" s="116" t="str">
        <f>IF(Таблица3353[[#This Row],[Тип СШ]]="Т3", " росп", "")</f>
        <v xml:space="preserve"> росп</v>
      </c>
      <c r="S263" s="116" t="str">
        <f>IF(AND(Таблица3353[[#This Row],[Тип]]="Поперечник", Таблица3353[[#This Row],[условие]]="Да", Таблица3353[[#This Row],[№17]]=" росп"), "1,2,3",
"")</f>
        <v/>
      </c>
      <c r="T263" s="116" t="str">
        <f>IF(AND(Таблица3353[[#This Row],[Тип]]="Продол", Таблица3353[[#This Row],[условие]]="Да", Таблица3353[[#This Row],[№17]]=" росп"), "1,2",
"")</f>
        <v>1,2</v>
      </c>
      <c r="U263" s="116"/>
      <c r="V263" s="101" t="s">
        <v>88</v>
      </c>
      <c r="W26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6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6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63" s="152" t="str">
        <f>IF(Таблица3353[[#This Row],[Тип СШ]]="Т3",
(IF(Таблица3353[[#This Row],[Толщина]]&gt;16,"Δ8","Δ6")),Таблица3353[[#This Row],[Толщина]])</f>
        <v>Δ6</v>
      </c>
    </row>
    <row r="264" spans="1:29" x14ac:dyDescent="0.2">
      <c r="A264" s="117">
        <f t="shared" si="42"/>
        <v>264</v>
      </c>
      <c r="B264" s="97" t="str">
        <f>IF(ISNUMBER(Таблица3353[[#This Row],[№8]]), "Поперечник", "Продол")</f>
        <v>Продол</v>
      </c>
      <c r="C264" s="11" t="str">
        <f>CONCATENATE(I264,J264,K264,L264,Таблица3353[[#This Row],[№12]],N264,,O264,P264,Q264,R264,S264,T264,U264)</f>
        <v>БВ (12 - 13 )</v>
      </c>
      <c r="D264" s="11" t="str">
        <f t="shared" si="39"/>
        <v>С4</v>
      </c>
      <c r="E264" s="11" t="str">
        <f t="shared" si="40"/>
        <v>10800×14</v>
      </c>
      <c r="F264" s="129"/>
      <c r="G264" s="156" t="s">
        <v>141</v>
      </c>
      <c r="H26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64" s="132" t="str">
        <f t="shared" si="43"/>
        <v>БВ</v>
      </c>
      <c r="J264" s="132" t="str">
        <f>Таблица3353[[#This Row],[№7]]</f>
        <v xml:space="preserve"> </v>
      </c>
      <c r="K264" s="133" t="str">
        <f>IF(Таблица3353[[#This Row],[условие]]="Да", "- ", "(")</f>
        <v>(</v>
      </c>
      <c r="L264" s="101">
        <v>12</v>
      </c>
      <c r="M264" s="114" t="str">
        <f>IF(Таблица3353[[#This Row],[условие]]="Да", "", " - ")</f>
        <v xml:space="preserve"> - </v>
      </c>
      <c r="N264" s="101">
        <f>Таблица3353[[#This Row],[№11]]+1</f>
        <v>13</v>
      </c>
      <c r="O264" s="115" t="str">
        <f>IF(Таблица3353[[#This Row],[условие]]="Да", "", " )")</f>
        <v xml:space="preserve"> )</v>
      </c>
      <c r="P264" s="101"/>
      <c r="Q264" s="101"/>
      <c r="R264" s="116" t="str">
        <f>IF(Таблица3353[[#This Row],[Тип СШ]]="Т3", " росп", "")</f>
        <v/>
      </c>
      <c r="S264" s="116" t="str">
        <f>IF(AND(Таблица3353[[#This Row],[Тип]]="Поперечник", Таблица3353[[#This Row],[условие]]="Да", Таблица3353[[#This Row],[№17]]=" росп"), "1,2,3",
"")</f>
        <v/>
      </c>
      <c r="T264" s="116" t="str">
        <f>IF(AND(Таблица3353[[#This Row],[Тип]]="Продол", Таблица3353[[#This Row],[условие]]="Да", Таблица3353[[#This Row],[№17]]=" росп"), "1,2",
"")</f>
        <v/>
      </c>
      <c r="U264" s="116"/>
      <c r="V264" s="93" t="s">
        <v>109</v>
      </c>
      <c r="W26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26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6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64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264" s="152">
        <f>IF(Таблица3353[[#This Row],[Тип СШ]]="Т3",
(IF(Таблица3353[[#This Row],[Толщина]]&gt;16,"Δ8","Δ6")),Таблица3353[[#This Row],[Толщина]])</f>
        <v>14</v>
      </c>
    </row>
    <row r="265" spans="1:29" x14ac:dyDescent="0.2">
      <c r="A265" s="117">
        <f t="shared" si="42"/>
        <v>265</v>
      </c>
      <c r="B265" s="97" t="str">
        <f>IF(ISNUMBER(Таблица3353[[#This Row],[№8]]), "Поперечник", "Продол")</f>
        <v>Продол</v>
      </c>
      <c r="C265" s="11" t="str">
        <f>CONCATENATE(I265,J265,K265,L265,Таблица3353[[#This Row],[№12]],N265,,O265,P265,Q265,R265,S265,T265,U265)</f>
        <v>БВ - С39 росп1,2</v>
      </c>
      <c r="D265" s="11" t="str">
        <f t="shared" si="39"/>
        <v>Т3</v>
      </c>
      <c r="E265" s="11" t="str">
        <f t="shared" si="40"/>
        <v>140 Δ6</v>
      </c>
      <c r="F265" s="129"/>
      <c r="G265" s="156" t="s">
        <v>141</v>
      </c>
      <c r="H26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5" s="132" t="str">
        <f t="shared" si="43"/>
        <v>БВ</v>
      </c>
      <c r="J265" s="132" t="str">
        <f>Таблица3353[[#This Row],[№7]]</f>
        <v xml:space="preserve"> </v>
      </c>
      <c r="K265" s="133" t="str">
        <f>IF(Таблица3353[[#This Row],[условие]]="Да", "- ", "(")</f>
        <v xml:space="preserve">- </v>
      </c>
      <c r="L265" s="101"/>
      <c r="M265" s="114" t="str">
        <f>IF(Таблица3353[[#This Row],[условие]]="Да", "", " - ")</f>
        <v/>
      </c>
      <c r="N265" s="101"/>
      <c r="O265" s="115" t="str">
        <f>IF(Таблица3353[[#This Row],[условие]]="Да", "", " )")</f>
        <v/>
      </c>
      <c r="P265" s="101" t="s">
        <v>99</v>
      </c>
      <c r="Q265" s="101">
        <v>39</v>
      </c>
      <c r="R265" s="116" t="str">
        <f>IF(Таблица3353[[#This Row],[Тип СШ]]="Т3", " росп", "")</f>
        <v xml:space="preserve"> росп</v>
      </c>
      <c r="S265" s="116" t="str">
        <f>IF(AND(Таблица3353[[#This Row],[Тип]]="Поперечник", Таблица3353[[#This Row],[условие]]="Да", Таблица3353[[#This Row],[№17]]=" росп"), "1,2,3",
"")</f>
        <v/>
      </c>
      <c r="T265" s="116" t="str">
        <f>IF(AND(Таблица3353[[#This Row],[Тип]]="Продол", Таблица3353[[#This Row],[условие]]="Да", Таблица3353[[#This Row],[№17]]=" росп"), "1,2",
"")</f>
        <v>1,2</v>
      </c>
      <c r="U265" s="116"/>
      <c r="V265" s="101" t="s">
        <v>88</v>
      </c>
      <c r="W26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6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6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65" s="152" t="str">
        <f>IF(Таблица3353[[#This Row],[Тип СШ]]="Т3",
(IF(Таблица3353[[#This Row],[Толщина]]&gt;16,"Δ8","Δ6")),Таблица3353[[#This Row],[Толщина]])</f>
        <v>Δ6</v>
      </c>
    </row>
    <row r="266" spans="1:29" x14ac:dyDescent="0.2">
      <c r="A266" s="117">
        <f t="shared" si="42"/>
        <v>266</v>
      </c>
      <c r="B266" s="97" t="str">
        <f>IF(ISNUMBER(Таблица3353[[#This Row],[№8]]), "Поперечник", "Продол")</f>
        <v>Продол</v>
      </c>
      <c r="C266" s="188" t="str">
        <f>CONCATENATE(I266,J266,K266,L266,Таблица3353[[#This Row],[№12]],N266,,O266,P266,Q266,R266,S266,T266,U266)</f>
        <v>БВ - С40 росп1,2</v>
      </c>
      <c r="D266" s="11" t="str">
        <f t="shared" si="39"/>
        <v>Т3</v>
      </c>
      <c r="E266" s="11" t="str">
        <f t="shared" si="40"/>
        <v>140 Δ6</v>
      </c>
      <c r="F266" s="129"/>
      <c r="G266" s="156" t="s">
        <v>141</v>
      </c>
      <c r="H26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6" s="132" t="str">
        <f t="shared" si="43"/>
        <v>БВ</v>
      </c>
      <c r="J266" s="132" t="str">
        <f>Таблица3353[[#This Row],[№7]]</f>
        <v xml:space="preserve"> </v>
      </c>
      <c r="K266" s="133" t="str">
        <f>IF(Таблица3353[[#This Row],[условие]]="Да", "- ", "(")</f>
        <v xml:space="preserve">- </v>
      </c>
      <c r="L266" s="101"/>
      <c r="M266" s="161" t="str">
        <f>IF(Таблица3353[[#This Row],[условие]]="Да", "", " - ")</f>
        <v/>
      </c>
      <c r="N266" s="162"/>
      <c r="O266" s="115" t="str">
        <f>IF(Таблица3353[[#This Row],[условие]]="Да", "", " )")</f>
        <v/>
      </c>
      <c r="P266" s="101" t="s">
        <v>99</v>
      </c>
      <c r="Q266" s="189">
        <v>40</v>
      </c>
      <c r="R266" s="116" t="str">
        <f>IF(Таблица3353[[#This Row],[Тип СШ]]="Т3", " росп", "")</f>
        <v xml:space="preserve"> росп</v>
      </c>
      <c r="S266" s="116" t="str">
        <f>IF(AND(Таблица3353[[#This Row],[Тип]]="Поперечник", Таблица3353[[#This Row],[условие]]="Да", Таблица3353[[#This Row],[№17]]=" росп"), "1,2,3",
"")</f>
        <v/>
      </c>
      <c r="T266" s="116" t="str">
        <f>IF(AND(Таблица3353[[#This Row],[Тип]]="Продол", Таблица3353[[#This Row],[условие]]="Да", Таблица3353[[#This Row],[№17]]=" росп"), "1,2",
"")</f>
        <v>1,2</v>
      </c>
      <c r="U266" s="116"/>
      <c r="V266" s="101" t="s">
        <v>88</v>
      </c>
      <c r="W26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6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6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66" s="164" t="str">
        <f>IF(Таблица3353[[#This Row],[Тип СШ]]="Т3",
(IF(Таблица3353[[#This Row],[Толщина]]&gt;16,"Δ8","Δ6")),Таблица3353[[#This Row],[Толщина]])</f>
        <v>Δ6</v>
      </c>
    </row>
    <row r="267" spans="1:29" x14ac:dyDescent="0.2">
      <c r="A267" s="117">
        <f t="shared" si="42"/>
        <v>267</v>
      </c>
      <c r="B267" s="97" t="str">
        <f>IF(ISNUMBER(Таблица3353[[#This Row],[№8]]), "Поперечник", "Продол")</f>
        <v>Продол</v>
      </c>
      <c r="C267" s="188" t="str">
        <f>CONCATENATE(I267,J267,K267,L267,Таблица3353[[#This Row],[№12]],N267,,O267,P267,Q267,R267,S267,T267,U267)</f>
        <v>БВ - Д40</v>
      </c>
      <c r="D267" s="11" t="str">
        <f t="shared" si="39"/>
        <v>С18</v>
      </c>
      <c r="E267" s="11" t="str">
        <f t="shared" si="40"/>
        <v>420×25/32</v>
      </c>
      <c r="F267" s="129"/>
      <c r="G267" s="156" t="s">
        <v>141</v>
      </c>
      <c r="H26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7" s="132" t="str">
        <f t="shared" si="43"/>
        <v>БВ</v>
      </c>
      <c r="J267" s="132" t="str">
        <f>Таблица3353[[#This Row],[№7]]</f>
        <v xml:space="preserve"> </v>
      </c>
      <c r="K267" s="133" t="str">
        <f>IF(Таблица3353[[#This Row],[условие]]="Да", "- ", "(")</f>
        <v xml:space="preserve">- </v>
      </c>
      <c r="L267" s="101"/>
      <c r="M267" s="161" t="str">
        <f>IF(Таблица3353[[#This Row],[условие]]="Да", "", " - ")</f>
        <v/>
      </c>
      <c r="N267" s="162"/>
      <c r="O267" s="115" t="str">
        <f>IF(Таблица3353[[#This Row],[условие]]="Да", "", " )")</f>
        <v/>
      </c>
      <c r="P267" s="101" t="s">
        <v>43</v>
      </c>
      <c r="Q267" s="189">
        <v>40</v>
      </c>
      <c r="R267" s="116" t="str">
        <f>IF(Таблица3353[[#This Row],[Тип СШ]]="Т3", " росп", "")</f>
        <v/>
      </c>
      <c r="S267" s="116" t="str">
        <f>IF(AND(Таблица3353[[#This Row],[Тип]]="Поперечник", Таблица3353[[#This Row],[условие]]="Да", Таблица3353[[#This Row],[№17]]=" росп"), "1,2,3",
"")</f>
        <v/>
      </c>
      <c r="T267" s="116" t="str">
        <f>IF(AND(Таблица3353[[#This Row],[Тип]]="Продол", Таблица3353[[#This Row],[условие]]="Да", Таблица3353[[#This Row],[№17]]=" росп"), "1,2",
"")</f>
        <v/>
      </c>
      <c r="U267" s="116"/>
      <c r="V267" s="93" t="s">
        <v>87</v>
      </c>
      <c r="W26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6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67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6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67" s="164" t="str">
        <f>IF(Таблица3353[[#This Row],[Тип СШ]]="Т3",
(IF(Таблица3353[[#This Row],[Толщина]]&gt;16,"Δ8","Δ6")),Таблица3353[[#This Row],[Толщина]])</f>
        <v>25/32</v>
      </c>
    </row>
    <row r="268" spans="1:29" x14ac:dyDescent="0.2">
      <c r="A268" s="117">
        <f t="shared" si="42"/>
        <v>268</v>
      </c>
      <c r="B268" s="97" t="str">
        <f>IF(ISNUMBER(Таблица3353[[#This Row],[№8]]), "Поперечник", "Продол")</f>
        <v>Продол</v>
      </c>
      <c r="C268" s="188" t="str">
        <f>CONCATENATE(I268,J268,K268,L268,Таблица3353[[#This Row],[№12]],N268,,O268,P268,Q268,R268,S268,T268,U268)</f>
        <v>БВ - Д40 росп1,2</v>
      </c>
      <c r="D268" s="11" t="str">
        <f t="shared" si="39"/>
        <v>Т3</v>
      </c>
      <c r="E268" s="11" t="str">
        <f t="shared" si="40"/>
        <v>428 Δ6</v>
      </c>
      <c r="F268" s="129"/>
      <c r="G268" s="156" t="s">
        <v>141</v>
      </c>
      <c r="H26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8" s="132" t="str">
        <f t="shared" si="43"/>
        <v>БВ</v>
      </c>
      <c r="J268" s="132" t="str">
        <f>Таблица3353[[#This Row],[№7]]</f>
        <v xml:space="preserve"> </v>
      </c>
      <c r="K268" s="133" t="str">
        <f>IF(Таблица3353[[#This Row],[условие]]="Да", "- ", "(")</f>
        <v xml:space="preserve">- </v>
      </c>
      <c r="L268" s="101"/>
      <c r="M268" s="161" t="str">
        <f>IF(Таблица3353[[#This Row],[условие]]="Да", "", " - ")</f>
        <v/>
      </c>
      <c r="N268" s="162"/>
      <c r="O268" s="115" t="str">
        <f>IF(Таблица3353[[#This Row],[условие]]="Да", "", " )")</f>
        <v/>
      </c>
      <c r="P268" s="101" t="s">
        <v>43</v>
      </c>
      <c r="Q268" s="189">
        <v>40</v>
      </c>
      <c r="R268" s="116" t="str">
        <f>IF(Таблица3353[[#This Row],[Тип СШ]]="Т3", " росп", "")</f>
        <v xml:space="preserve"> росп</v>
      </c>
      <c r="S268" s="116" t="str">
        <f>IF(AND(Таблица3353[[#This Row],[Тип]]="Поперечник", Таблица3353[[#This Row],[условие]]="Да", Таблица3353[[#This Row],[№17]]=" росп"), "1,2,3",
"")</f>
        <v/>
      </c>
      <c r="T268" s="116" t="str">
        <f>IF(AND(Таблица3353[[#This Row],[Тип]]="Продол", Таблица3353[[#This Row],[условие]]="Да", Таблица3353[[#This Row],[№17]]=" росп"), "1,2",
"")</f>
        <v>1,2</v>
      </c>
      <c r="U268" s="116"/>
      <c r="V268" s="101" t="s">
        <v>88</v>
      </c>
      <c r="W26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6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6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68" s="164" t="str">
        <f>IF(Таблица3353[[#This Row],[Тип СШ]]="Т3",
(IF(Таблица3353[[#This Row],[Толщина]]&gt;16,"Δ8","Δ6")),Таблица3353[[#This Row],[Толщина]])</f>
        <v>Δ6</v>
      </c>
    </row>
    <row r="269" spans="1:29" x14ac:dyDescent="0.2">
      <c r="A269" s="117">
        <f t="shared" si="42"/>
        <v>269</v>
      </c>
      <c r="B269" s="97" t="str">
        <f>IF(ISNUMBER(Таблица3353[[#This Row],[№8]]), "Поперечник", "Продол")</f>
        <v>Продол</v>
      </c>
      <c r="C269" s="11" t="str">
        <f>CONCATENATE(I269,J269,K269,L269,Таблица3353[[#This Row],[№12]],N269,,O269,P269,Q269,R269,S269,T269,U269)</f>
        <v>БВ - С41 росп1,2</v>
      </c>
      <c r="D269" s="11" t="str">
        <f t="shared" si="39"/>
        <v>Т3</v>
      </c>
      <c r="E269" s="11" t="str">
        <f t="shared" si="40"/>
        <v>140 Δ6</v>
      </c>
      <c r="F269" s="129"/>
      <c r="G269" s="156" t="s">
        <v>141</v>
      </c>
      <c r="H26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69" s="132" t="str">
        <f t="shared" si="43"/>
        <v>БВ</v>
      </c>
      <c r="J269" s="132" t="str">
        <f>Таблица3353[[#This Row],[№7]]</f>
        <v xml:space="preserve"> </v>
      </c>
      <c r="K269" s="133" t="str">
        <f>IF(Таблица3353[[#This Row],[условие]]="Да", "- ", "(")</f>
        <v xml:space="preserve">- </v>
      </c>
      <c r="L269" s="101"/>
      <c r="M269" s="114" t="str">
        <f>IF(Таблица3353[[#This Row],[условие]]="Да", "", " - ")</f>
        <v/>
      </c>
      <c r="N269" s="101"/>
      <c r="O269" s="115" t="str">
        <f>IF(Таблица3353[[#This Row],[условие]]="Да", "", " )")</f>
        <v/>
      </c>
      <c r="P269" s="101" t="s">
        <v>99</v>
      </c>
      <c r="Q269" s="101">
        <v>41</v>
      </c>
      <c r="R269" s="116" t="str">
        <f>IF(Таблица3353[[#This Row],[Тип СШ]]="Т3", " росп", "")</f>
        <v xml:space="preserve"> росп</v>
      </c>
      <c r="S269" s="116" t="str">
        <f>IF(AND(Таблица3353[[#This Row],[Тип]]="Поперечник", Таблица3353[[#This Row],[условие]]="Да", Таблица3353[[#This Row],[№17]]=" росп"), "1,2,3",
"")</f>
        <v/>
      </c>
      <c r="T269" s="116" t="str">
        <f>IF(AND(Таблица3353[[#This Row],[Тип]]="Продол", Таблица3353[[#This Row],[условие]]="Да", Таблица3353[[#This Row],[№17]]=" росп"), "1,2",
"")</f>
        <v>1,2</v>
      </c>
      <c r="U269" s="116"/>
      <c r="V269" s="101" t="s">
        <v>88</v>
      </c>
      <c r="W26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6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6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6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6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6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69" s="152" t="str">
        <f>IF(Таблица3353[[#This Row],[Тип СШ]]="Т3",
(IF(Таблица3353[[#This Row],[Толщина]]&gt;16,"Δ8","Δ6")),Таблица3353[[#This Row],[Толщина]])</f>
        <v>Δ6</v>
      </c>
    </row>
    <row r="270" spans="1:29" x14ac:dyDescent="0.2">
      <c r="A270" s="117">
        <f t="shared" si="42"/>
        <v>270</v>
      </c>
      <c r="B270" s="97" t="str">
        <f>IF(ISNUMBER(Таблица3353[[#This Row],[№8]]), "Поперечник", "Продол")</f>
        <v>Продол</v>
      </c>
      <c r="C270" s="11" t="str">
        <f>CONCATENATE(I270,J270,K270,L270,Таблица3353[[#This Row],[№12]],N270,,O270,P270,Q270,R270,S270,T270,U270)</f>
        <v>БВ - С42 росп1,2</v>
      </c>
      <c r="D270" s="11" t="str">
        <f t="shared" si="39"/>
        <v>Т3</v>
      </c>
      <c r="E270" s="11" t="str">
        <f t="shared" si="40"/>
        <v>140 Δ6</v>
      </c>
      <c r="F270" s="129"/>
      <c r="G270" s="156" t="s">
        <v>141</v>
      </c>
      <c r="H27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0" s="132" t="str">
        <f t="shared" si="43"/>
        <v>БВ</v>
      </c>
      <c r="J270" s="132" t="str">
        <f>Таблица3353[[#This Row],[№7]]</f>
        <v xml:space="preserve"> </v>
      </c>
      <c r="K270" s="133" t="str">
        <f>IF(Таблица3353[[#This Row],[условие]]="Да", "- ", "(")</f>
        <v xml:space="preserve">- </v>
      </c>
      <c r="L270" s="101"/>
      <c r="M270" s="114" t="str">
        <f>IF(Таблица3353[[#This Row],[условие]]="Да", "", " - ")</f>
        <v/>
      </c>
      <c r="N270" s="101"/>
      <c r="O270" s="115" t="str">
        <f>IF(Таблица3353[[#This Row],[условие]]="Да", "", " )")</f>
        <v/>
      </c>
      <c r="P270" s="101" t="s">
        <v>99</v>
      </c>
      <c r="Q270" s="101">
        <f t="shared" si="41"/>
        <v>42</v>
      </c>
      <c r="R270" s="116" t="str">
        <f>IF(Таблица3353[[#This Row],[Тип СШ]]="Т3", " росп", "")</f>
        <v xml:space="preserve"> росп</v>
      </c>
      <c r="S270" s="116" t="str">
        <f>IF(AND(Таблица3353[[#This Row],[Тип]]="Поперечник", Таблица3353[[#This Row],[условие]]="Да", Таблица3353[[#This Row],[№17]]=" росп"), "1,2,3",
"")</f>
        <v/>
      </c>
      <c r="T270" s="116" t="str">
        <f>IF(AND(Таблица3353[[#This Row],[Тип]]="Продол", Таблица3353[[#This Row],[условие]]="Да", Таблица3353[[#This Row],[№17]]=" росп"), "1,2",
"")</f>
        <v>1,2</v>
      </c>
      <c r="U270" s="116"/>
      <c r="V270" s="101" t="s">
        <v>88</v>
      </c>
      <c r="W27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7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7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70" s="152" t="str">
        <f>IF(Таблица3353[[#This Row],[Тип СШ]]="Т3",
(IF(Таблица3353[[#This Row],[Толщина]]&gt;16,"Δ8","Δ6")),Таблица3353[[#This Row],[Толщина]])</f>
        <v>Δ6</v>
      </c>
    </row>
    <row r="271" spans="1:29" x14ac:dyDescent="0.2">
      <c r="A271" s="117">
        <f t="shared" si="42"/>
        <v>271</v>
      </c>
      <c r="B271" s="97" t="str">
        <f>IF(ISNUMBER(Таблица3353[[#This Row],[№8]]), "Поперечник", "Продол")</f>
        <v>Продол</v>
      </c>
      <c r="C271" s="11" t="str">
        <f>CONCATENATE(I271,J271,K271,L271,Таблица3353[[#This Row],[№12]],N271,,O271,P271,Q271,R271,S271,T271,U271)</f>
        <v>БВ (13 - 14 )</v>
      </c>
      <c r="D271" s="11" t="str">
        <f t="shared" ref="D271:D334" si="44">V271</f>
        <v>С4</v>
      </c>
      <c r="E271" s="11" t="str">
        <f t="shared" ref="E271:E334" si="45">IF(V271="Т3",(CONCATENATE(AB271," ",AC271)),(CONCATENATE(AB271,"×",AC271)))</f>
        <v>9740×14</v>
      </c>
      <c r="F271" s="129"/>
      <c r="G271" s="156" t="s">
        <v>141</v>
      </c>
      <c r="H27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71" s="132" t="str">
        <f t="shared" si="43"/>
        <v>БВ</v>
      </c>
      <c r="J271" s="132" t="str">
        <f>Таблица3353[[#This Row],[№7]]</f>
        <v xml:space="preserve"> </v>
      </c>
      <c r="K271" s="133" t="str">
        <f>IF(Таблица3353[[#This Row],[условие]]="Да", "- ", "(")</f>
        <v>(</v>
      </c>
      <c r="L271" s="101">
        <v>13</v>
      </c>
      <c r="M271" s="114" t="str">
        <f>IF(Таблица3353[[#This Row],[условие]]="Да", "", " - ")</f>
        <v xml:space="preserve"> - </v>
      </c>
      <c r="N271" s="101">
        <f>Таблица3353[[#This Row],[№11]]+1</f>
        <v>14</v>
      </c>
      <c r="O271" s="115" t="str">
        <f>IF(Таблица3353[[#This Row],[условие]]="Да", "", " )")</f>
        <v xml:space="preserve"> )</v>
      </c>
      <c r="P271" s="101"/>
      <c r="Q271" s="101"/>
      <c r="R271" s="116" t="str">
        <f>IF(Таблица3353[[#This Row],[Тип СШ]]="Т3", " росп", "")</f>
        <v/>
      </c>
      <c r="S271" s="116" t="str">
        <f>IF(AND(Таблица3353[[#This Row],[Тип]]="Поперечник", Таблица3353[[#This Row],[условие]]="Да", Таблица3353[[#This Row],[№17]]=" росп"), "1,2,3",
"")</f>
        <v/>
      </c>
      <c r="T271" s="116" t="str">
        <f>IF(AND(Таблица3353[[#This Row],[Тип]]="Продол", Таблица3353[[#This Row],[условие]]="Да", Таблица3353[[#This Row],[№17]]=" росп"), "1,2",
"")</f>
        <v/>
      </c>
      <c r="U271" s="116"/>
      <c r="V271" s="93" t="s">
        <v>109</v>
      </c>
      <c r="W27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27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7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71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271" s="152">
        <f>IF(Таблица3353[[#This Row],[Тип СШ]]="Т3",
(IF(Таблица3353[[#This Row],[Толщина]]&gt;16,"Δ8","Δ6")),Таблица3353[[#This Row],[Толщина]])</f>
        <v>14</v>
      </c>
    </row>
    <row r="272" spans="1:29" x14ac:dyDescent="0.2">
      <c r="A272" s="117">
        <f t="shared" si="42"/>
        <v>272</v>
      </c>
      <c r="B272" s="97" t="str">
        <f>IF(ISNUMBER(Таблица3353[[#This Row],[№8]]), "Поперечник", "Продол")</f>
        <v>Продол</v>
      </c>
      <c r="C272" s="188" t="str">
        <f>CONCATENATE(I272,J272,K272,L272,Таблица3353[[#This Row],[№12]],N272,,O272,P272,Q272,R272,S272,T272,U272)</f>
        <v>БВ - С43 росп1,2</v>
      </c>
      <c r="D272" s="11" t="str">
        <f t="shared" si="44"/>
        <v>Т3</v>
      </c>
      <c r="E272" s="11" t="str">
        <f t="shared" si="45"/>
        <v>140 Δ6</v>
      </c>
      <c r="F272" s="129"/>
      <c r="G272" s="156" t="s">
        <v>141</v>
      </c>
      <c r="H27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2" s="132" t="str">
        <f t="shared" si="43"/>
        <v>БВ</v>
      </c>
      <c r="J272" s="132" t="str">
        <f>Таблица3353[[#This Row],[№7]]</f>
        <v xml:space="preserve"> </v>
      </c>
      <c r="K272" s="133" t="str">
        <f>IF(Таблица3353[[#This Row],[условие]]="Да", "- ", "(")</f>
        <v xml:space="preserve">- </v>
      </c>
      <c r="L272" s="101"/>
      <c r="M272" s="161" t="str">
        <f>IF(Таблица3353[[#This Row],[условие]]="Да", "", " - ")</f>
        <v/>
      </c>
      <c r="N272" s="162"/>
      <c r="O272" s="115" t="str">
        <f>IF(Таблица3353[[#This Row],[условие]]="Да", "", " )")</f>
        <v/>
      </c>
      <c r="P272" s="101" t="s">
        <v>99</v>
      </c>
      <c r="Q272" s="189">
        <v>43</v>
      </c>
      <c r="R272" s="116" t="str">
        <f>IF(Таблица3353[[#This Row],[Тип СШ]]="Т3", " росп", "")</f>
        <v xml:space="preserve"> росп</v>
      </c>
      <c r="S272" s="116" t="str">
        <f>IF(AND(Таблица3353[[#This Row],[Тип]]="Поперечник", Таблица3353[[#This Row],[условие]]="Да", Таблица3353[[#This Row],[№17]]=" росп"), "1,2,3",
"")</f>
        <v/>
      </c>
      <c r="T272" s="116" t="str">
        <f>IF(AND(Таблица3353[[#This Row],[Тип]]="Продол", Таблица3353[[#This Row],[условие]]="Да", Таблица3353[[#This Row],[№17]]=" росп"), "1,2",
"")</f>
        <v>1,2</v>
      </c>
      <c r="U272" s="116"/>
      <c r="V272" s="101" t="s">
        <v>88</v>
      </c>
      <c r="W27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7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7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72" s="164" t="str">
        <f>IF(Таблица3353[[#This Row],[Тип СШ]]="Т3",
(IF(Таблица3353[[#This Row],[Толщина]]&gt;16,"Δ8","Δ6")),Таблица3353[[#This Row],[Толщина]])</f>
        <v>Δ6</v>
      </c>
    </row>
    <row r="273" spans="1:29" x14ac:dyDescent="0.2">
      <c r="A273" s="117">
        <f t="shared" si="42"/>
        <v>273</v>
      </c>
      <c r="B273" s="97" t="str">
        <f>IF(ISNUMBER(Таблица3353[[#This Row],[№8]]), "Поперечник", "Продол")</f>
        <v>Продол</v>
      </c>
      <c r="C273" s="188" t="str">
        <f>CONCATENATE(I273,J273,K273,L273,Таблица3353[[#This Row],[№12]],N273,,O273,P273,Q273,R273,S273,T273,U273)</f>
        <v>БВ - Д43</v>
      </c>
      <c r="D273" s="11" t="str">
        <f t="shared" si="44"/>
        <v>С18</v>
      </c>
      <c r="E273" s="11" t="str">
        <f t="shared" si="45"/>
        <v>420×32</v>
      </c>
      <c r="F273" s="129"/>
      <c r="G273" s="156" t="s">
        <v>141</v>
      </c>
      <c r="H27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3" s="132" t="str">
        <f t="shared" si="43"/>
        <v>БВ</v>
      </c>
      <c r="J273" s="132" t="str">
        <f>Таблица3353[[#This Row],[№7]]</f>
        <v xml:space="preserve"> </v>
      </c>
      <c r="K273" s="133" t="str">
        <f>IF(Таблица3353[[#This Row],[условие]]="Да", "- ", "(")</f>
        <v xml:space="preserve">- </v>
      </c>
      <c r="L273" s="101"/>
      <c r="M273" s="161" t="str">
        <f>IF(Таблица3353[[#This Row],[условие]]="Да", "", " - ")</f>
        <v/>
      </c>
      <c r="N273" s="162"/>
      <c r="O273" s="115" t="str">
        <f>IF(Таблица3353[[#This Row],[условие]]="Да", "", " )")</f>
        <v/>
      </c>
      <c r="P273" s="101" t="s">
        <v>43</v>
      </c>
      <c r="Q273" s="189">
        <v>43</v>
      </c>
      <c r="R273" s="116" t="str">
        <f>IF(Таблица3353[[#This Row],[Тип СШ]]="Т3", " росп", "")</f>
        <v/>
      </c>
      <c r="S273" s="116" t="str">
        <f>IF(AND(Таблица3353[[#This Row],[Тип]]="Поперечник", Таблица3353[[#This Row],[условие]]="Да", Таблица3353[[#This Row],[№17]]=" росп"), "1,2,3",
"")</f>
        <v/>
      </c>
      <c r="T273" s="116" t="str">
        <f>IF(AND(Таблица3353[[#This Row],[Тип]]="Продол", Таблица3353[[#This Row],[условие]]="Да", Таблица3353[[#This Row],[№17]]=" росп"), "1,2",
"")</f>
        <v/>
      </c>
      <c r="U273" s="116"/>
      <c r="V273" s="93" t="s">
        <v>87</v>
      </c>
      <c r="W273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7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3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7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273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73" s="164">
        <f>IF(Таблица3353[[#This Row],[Тип СШ]]="Т3",
(IF(Таблица3353[[#This Row],[Толщина]]&gt;16,"Δ8","Δ6")),Таблица3353[[#This Row],[Толщина]])</f>
        <v>32</v>
      </c>
    </row>
    <row r="274" spans="1:29" x14ac:dyDescent="0.2">
      <c r="A274" s="117">
        <f t="shared" si="42"/>
        <v>274</v>
      </c>
      <c r="B274" s="97" t="str">
        <f>IF(ISNUMBER(Таблица3353[[#This Row],[№8]]), "Поперечник", "Продол")</f>
        <v>Продол</v>
      </c>
      <c r="C274" s="188" t="str">
        <f>CONCATENATE(I274,J274,K274,L274,Таблица3353[[#This Row],[№12]],N274,,O274,P274,Q274,R274,S274,T274,U274)</f>
        <v>БВ - Д43 росп1,2</v>
      </c>
      <c r="D274" s="11" t="str">
        <f t="shared" si="44"/>
        <v>Т3</v>
      </c>
      <c r="E274" s="11" t="str">
        <f t="shared" si="45"/>
        <v>428 Δ6</v>
      </c>
      <c r="F274" s="129"/>
      <c r="G274" s="156" t="s">
        <v>141</v>
      </c>
      <c r="H27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4" s="132" t="str">
        <f t="shared" si="43"/>
        <v>БВ</v>
      </c>
      <c r="J274" s="132" t="str">
        <f>Таблица3353[[#This Row],[№7]]</f>
        <v xml:space="preserve"> </v>
      </c>
      <c r="K274" s="133" t="str">
        <f>IF(Таблица3353[[#This Row],[условие]]="Да", "- ", "(")</f>
        <v xml:space="preserve">- </v>
      </c>
      <c r="L274" s="101"/>
      <c r="M274" s="161" t="str">
        <f>IF(Таблица3353[[#This Row],[условие]]="Да", "", " - ")</f>
        <v/>
      </c>
      <c r="N274" s="162"/>
      <c r="O274" s="115" t="str">
        <f>IF(Таблица3353[[#This Row],[условие]]="Да", "", " )")</f>
        <v/>
      </c>
      <c r="P274" s="101" t="s">
        <v>43</v>
      </c>
      <c r="Q274" s="189">
        <v>43</v>
      </c>
      <c r="R274" s="116" t="str">
        <f>IF(Таблица3353[[#This Row],[Тип СШ]]="Т3", " росп", "")</f>
        <v xml:space="preserve"> росп</v>
      </c>
      <c r="S274" s="116" t="str">
        <f>IF(AND(Таблица3353[[#This Row],[Тип]]="Поперечник", Таблица3353[[#This Row],[условие]]="Да", Таблица3353[[#This Row],[№17]]=" росп"), "1,2,3",
"")</f>
        <v/>
      </c>
      <c r="T274" s="116" t="str">
        <f>IF(AND(Таблица3353[[#This Row],[Тип]]="Продол", Таблица3353[[#This Row],[условие]]="Да", Таблица3353[[#This Row],[№17]]=" росп"), "1,2",
"")</f>
        <v>1,2</v>
      </c>
      <c r="U274" s="116"/>
      <c r="V274" s="101" t="s">
        <v>88</v>
      </c>
      <c r="W27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7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74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74" s="164" t="str">
        <f>IF(Таблица3353[[#This Row],[Тип СШ]]="Т3",
(IF(Таблица3353[[#This Row],[Толщина]]&gt;16,"Δ8","Δ6")),Таблица3353[[#This Row],[Толщина]])</f>
        <v>Δ6</v>
      </c>
    </row>
    <row r="275" spans="1:29" x14ac:dyDescent="0.2">
      <c r="A275" s="117">
        <f t="shared" si="42"/>
        <v>275</v>
      </c>
      <c r="B275" s="97" t="str">
        <f>IF(ISNUMBER(Таблица3353[[#This Row],[№8]]), "Поперечник", "Продол")</f>
        <v>Продол</v>
      </c>
      <c r="C275" s="188" t="str">
        <f>CONCATENATE(I275,J275,K275,L275,Таблица3353[[#This Row],[№12]],N275,,O275,P275,Q275,R275,S275,T275,U275)</f>
        <v>БВ - С44 росп1,2</v>
      </c>
      <c r="D275" s="11" t="str">
        <f t="shared" si="44"/>
        <v>Т3</v>
      </c>
      <c r="E275" s="11" t="str">
        <f t="shared" si="45"/>
        <v>140 Δ6</v>
      </c>
      <c r="F275" s="129"/>
      <c r="G275" s="156" t="s">
        <v>141</v>
      </c>
      <c r="H27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5" s="132" t="str">
        <f t="shared" si="43"/>
        <v>БВ</v>
      </c>
      <c r="J275" s="132" t="str">
        <f>Таблица3353[[#This Row],[№7]]</f>
        <v xml:space="preserve"> </v>
      </c>
      <c r="K275" s="133" t="str">
        <f>IF(Таблица3353[[#This Row],[условие]]="Да", "- ", "(")</f>
        <v xml:space="preserve">- </v>
      </c>
      <c r="L275" s="101"/>
      <c r="M275" s="161" t="str">
        <f>IF(Таблица3353[[#This Row],[условие]]="Да", "", " - ")</f>
        <v/>
      </c>
      <c r="N275" s="162"/>
      <c r="O275" s="115" t="str">
        <f>IF(Таблица3353[[#This Row],[условие]]="Да", "", " )")</f>
        <v/>
      </c>
      <c r="P275" s="101" t="s">
        <v>99</v>
      </c>
      <c r="Q275" s="189">
        <v>44</v>
      </c>
      <c r="R275" s="116" t="str">
        <f>IF(Таблица3353[[#This Row],[Тип СШ]]="Т3", " росп", "")</f>
        <v xml:space="preserve"> росп</v>
      </c>
      <c r="S275" s="116" t="str">
        <f>IF(AND(Таблица3353[[#This Row],[Тип]]="Поперечник", Таблица3353[[#This Row],[условие]]="Да", Таблица3353[[#This Row],[№17]]=" росп"), "1,2,3",
"")</f>
        <v/>
      </c>
      <c r="T275" s="116" t="str">
        <f>IF(AND(Таблица3353[[#This Row],[Тип]]="Продол", Таблица3353[[#This Row],[условие]]="Да", Таблица3353[[#This Row],[№17]]=" росп"), "1,2",
"")</f>
        <v>1,2</v>
      </c>
      <c r="U275" s="116"/>
      <c r="V275" s="101" t="s">
        <v>88</v>
      </c>
      <c r="W27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7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7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75" s="164" t="str">
        <f>IF(Таблица3353[[#This Row],[Тип СШ]]="Т3",
(IF(Таблица3353[[#This Row],[Толщина]]&gt;16,"Δ8","Δ6")),Таблица3353[[#This Row],[Толщина]])</f>
        <v>Δ6</v>
      </c>
    </row>
    <row r="276" spans="1:29" x14ac:dyDescent="0.2">
      <c r="A276" s="117">
        <f t="shared" si="42"/>
        <v>276</v>
      </c>
      <c r="B276" s="97" t="str">
        <f>IF(ISNUMBER(Таблица3353[[#This Row],[№8]]), "Поперечник", "Продол")</f>
        <v>Продол</v>
      </c>
      <c r="C276" s="188" t="str">
        <f>CONCATENATE(I276,J276,K276,L276,Таблица3353[[#This Row],[№12]],N276,,O276,P276,Q276,R276,S276,T276,U276)</f>
        <v>БВ - Д44</v>
      </c>
      <c r="D276" s="11" t="str">
        <f t="shared" si="44"/>
        <v>С18</v>
      </c>
      <c r="E276" s="11" t="str">
        <f t="shared" si="45"/>
        <v>420×32</v>
      </c>
      <c r="F276" s="129"/>
      <c r="G276" s="156" t="s">
        <v>141</v>
      </c>
      <c r="H27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6" s="132" t="str">
        <f t="shared" si="43"/>
        <v>БВ</v>
      </c>
      <c r="J276" s="132" t="str">
        <f>Таблица3353[[#This Row],[№7]]</f>
        <v xml:space="preserve"> </v>
      </c>
      <c r="K276" s="133" t="str">
        <f>IF(Таблица3353[[#This Row],[условие]]="Да", "- ", "(")</f>
        <v xml:space="preserve">- </v>
      </c>
      <c r="L276" s="101"/>
      <c r="M276" s="161" t="str">
        <f>IF(Таблица3353[[#This Row],[условие]]="Да", "", " - ")</f>
        <v/>
      </c>
      <c r="N276" s="162"/>
      <c r="O276" s="115" t="str">
        <f>IF(Таблица3353[[#This Row],[условие]]="Да", "", " )")</f>
        <v/>
      </c>
      <c r="P276" s="101" t="s">
        <v>43</v>
      </c>
      <c r="Q276" s="189">
        <v>44</v>
      </c>
      <c r="R276" s="116" t="str">
        <f>IF(Таблица3353[[#This Row],[Тип СШ]]="Т3", " росп", "")</f>
        <v/>
      </c>
      <c r="S276" s="116" t="str">
        <f>IF(AND(Таблица3353[[#This Row],[Тип]]="Поперечник", Таблица3353[[#This Row],[условие]]="Да", Таблица3353[[#This Row],[№17]]=" росп"), "1,2,3",
"")</f>
        <v/>
      </c>
      <c r="T276" s="116" t="str">
        <f>IF(AND(Таблица3353[[#This Row],[Тип]]="Продол", Таблица3353[[#This Row],[условие]]="Да", Таблица3353[[#This Row],[№17]]=" росп"), "1,2",
"")</f>
        <v/>
      </c>
      <c r="U276" s="116"/>
      <c r="V276" s="93" t="s">
        <v>87</v>
      </c>
      <c r="W27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7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7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27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76" s="164">
        <f>IF(Таблица3353[[#This Row],[Тип СШ]]="Т3",
(IF(Таблица3353[[#This Row],[Толщина]]&gt;16,"Δ8","Δ6")),Таблица3353[[#This Row],[Толщина]])</f>
        <v>32</v>
      </c>
    </row>
    <row r="277" spans="1:29" x14ac:dyDescent="0.2">
      <c r="A277" s="117">
        <f t="shared" si="42"/>
        <v>277</v>
      </c>
      <c r="B277" s="97" t="str">
        <f>IF(ISNUMBER(Таблица3353[[#This Row],[№8]]), "Поперечник", "Продол")</f>
        <v>Продол</v>
      </c>
      <c r="C277" s="188" t="str">
        <f>CONCATENATE(I277,J277,K277,L277,Таблица3353[[#This Row],[№12]],N277,,O277,P277,Q277,R277,S277,T277,U277)</f>
        <v>БВ - Д44 росп1,2</v>
      </c>
      <c r="D277" s="11" t="str">
        <f t="shared" si="44"/>
        <v>Т3</v>
      </c>
      <c r="E277" s="11" t="str">
        <f t="shared" si="45"/>
        <v>428 Δ6</v>
      </c>
      <c r="F277" s="129"/>
      <c r="G277" s="156" t="s">
        <v>141</v>
      </c>
      <c r="H27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7" s="132" t="str">
        <f t="shared" si="43"/>
        <v>БВ</v>
      </c>
      <c r="J277" s="132" t="str">
        <f>Таблица3353[[#This Row],[№7]]</f>
        <v xml:space="preserve"> </v>
      </c>
      <c r="K277" s="133" t="str">
        <f>IF(Таблица3353[[#This Row],[условие]]="Да", "- ", "(")</f>
        <v xml:space="preserve">- </v>
      </c>
      <c r="L277" s="101"/>
      <c r="M277" s="161" t="str">
        <f>IF(Таблица3353[[#This Row],[условие]]="Да", "", " - ")</f>
        <v/>
      </c>
      <c r="N277" s="162"/>
      <c r="O277" s="115" t="str">
        <f>IF(Таблица3353[[#This Row],[условие]]="Да", "", " )")</f>
        <v/>
      </c>
      <c r="P277" s="101" t="s">
        <v>43</v>
      </c>
      <c r="Q277" s="189">
        <v>44</v>
      </c>
      <c r="R277" s="116" t="str">
        <f>IF(Таблица3353[[#This Row],[Тип СШ]]="Т3", " росп", "")</f>
        <v xml:space="preserve"> росп</v>
      </c>
      <c r="S277" s="116" t="str">
        <f>IF(AND(Таблица3353[[#This Row],[Тип]]="Поперечник", Таблица3353[[#This Row],[условие]]="Да", Таблица3353[[#This Row],[№17]]=" росп"), "1,2,3",
"")</f>
        <v/>
      </c>
      <c r="T277" s="116" t="str">
        <f>IF(AND(Таблица3353[[#This Row],[Тип]]="Продол", Таблица3353[[#This Row],[условие]]="Да", Таблица3353[[#This Row],[№17]]=" росп"), "1,2",
"")</f>
        <v>1,2</v>
      </c>
      <c r="U277" s="116"/>
      <c r="V277" s="101" t="s">
        <v>88</v>
      </c>
      <c r="W27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7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7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77" s="164" t="str">
        <f>IF(Таблица3353[[#This Row],[Тип СШ]]="Т3",
(IF(Таблица3353[[#This Row],[Толщина]]&gt;16,"Δ8","Δ6")),Таблица3353[[#This Row],[Толщина]])</f>
        <v>Δ6</v>
      </c>
    </row>
    <row r="278" spans="1:29" x14ac:dyDescent="0.2">
      <c r="A278" s="117">
        <f t="shared" si="42"/>
        <v>278</v>
      </c>
      <c r="B278" s="97" t="str">
        <f>IF(ISNUMBER(Таблица3353[[#This Row],[№8]]), "Поперечник", "Продол")</f>
        <v>Продол</v>
      </c>
      <c r="C278" s="188" t="str">
        <f>CONCATENATE(I278,J278,K278,L278,Таблица3353[[#This Row],[№12]],N278,,O278,P278,Q278,R278,S278,T278,U278)</f>
        <v>БВ - С45 росп1,2</v>
      </c>
      <c r="D278" s="11" t="str">
        <f t="shared" si="44"/>
        <v>Т3</v>
      </c>
      <c r="E278" s="11" t="str">
        <f t="shared" si="45"/>
        <v>140 Δ6</v>
      </c>
      <c r="F278" s="129"/>
      <c r="G278" s="156" t="s">
        <v>141</v>
      </c>
      <c r="H27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8" s="132" t="str">
        <f t="shared" si="43"/>
        <v>БВ</v>
      </c>
      <c r="J278" s="132" t="str">
        <f>Таблица3353[[#This Row],[№7]]</f>
        <v xml:space="preserve"> </v>
      </c>
      <c r="K278" s="133" t="str">
        <f>IF(Таблица3353[[#This Row],[условие]]="Да", "- ", "(")</f>
        <v xml:space="preserve">- </v>
      </c>
      <c r="L278" s="101"/>
      <c r="M278" s="161" t="str">
        <f>IF(Таблица3353[[#This Row],[условие]]="Да", "", " - ")</f>
        <v/>
      </c>
      <c r="N278" s="162"/>
      <c r="O278" s="115" t="str">
        <f>IF(Таблица3353[[#This Row],[условие]]="Да", "", " )")</f>
        <v/>
      </c>
      <c r="P278" s="101" t="s">
        <v>99</v>
      </c>
      <c r="Q278" s="189">
        <v>45</v>
      </c>
      <c r="R278" s="116" t="str">
        <f>IF(Таблица3353[[#This Row],[Тип СШ]]="Т3", " росп", "")</f>
        <v xml:space="preserve"> росп</v>
      </c>
      <c r="S278" s="116" t="str">
        <f>IF(AND(Таблица3353[[#This Row],[Тип]]="Поперечник", Таблица3353[[#This Row],[условие]]="Да", Таблица3353[[#This Row],[№17]]=" росп"), "1,2,3",
"")</f>
        <v/>
      </c>
      <c r="T278" s="116" t="str">
        <f>IF(AND(Таблица3353[[#This Row],[Тип]]="Продол", Таблица3353[[#This Row],[условие]]="Да", Таблица3353[[#This Row],[№17]]=" росп"), "1,2",
"")</f>
        <v>1,2</v>
      </c>
      <c r="U278" s="116"/>
      <c r="V278" s="101" t="s">
        <v>88</v>
      </c>
      <c r="W27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7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7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7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78" s="164" t="str">
        <f>IF(Таблица3353[[#This Row],[Тип СШ]]="Т3",
(IF(Таблица3353[[#This Row],[Толщина]]&gt;16,"Δ8","Δ6")),Таблица3353[[#This Row],[Толщина]])</f>
        <v>Δ6</v>
      </c>
    </row>
    <row r="279" spans="1:29" x14ac:dyDescent="0.2">
      <c r="A279" s="117">
        <f t="shared" si="42"/>
        <v>279</v>
      </c>
      <c r="B279" s="97" t="str">
        <f>IF(ISNUMBER(Таблица3353[[#This Row],[№8]]), "Поперечник", "Продол")</f>
        <v>Продол</v>
      </c>
      <c r="C279" s="188" t="str">
        <f>CONCATENATE(I279,J279,K279,L279,Таблица3353[[#This Row],[№12]],N279,,O279,P279,Q279,R279,S279,T279,U279)</f>
        <v>БВ - Д45</v>
      </c>
      <c r="D279" s="11" t="str">
        <f t="shared" si="44"/>
        <v>С18</v>
      </c>
      <c r="E279" s="11" t="str">
        <f t="shared" si="45"/>
        <v>420×32</v>
      </c>
      <c r="F279" s="129"/>
      <c r="G279" s="156" t="s">
        <v>141</v>
      </c>
      <c r="H27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79" s="132" t="str">
        <f t="shared" si="43"/>
        <v>БВ</v>
      </c>
      <c r="J279" s="132" t="str">
        <f>Таблица3353[[#This Row],[№7]]</f>
        <v xml:space="preserve"> </v>
      </c>
      <c r="K279" s="133" t="str">
        <f>IF(Таблица3353[[#This Row],[условие]]="Да", "- ", "(")</f>
        <v xml:space="preserve">- </v>
      </c>
      <c r="L279" s="101"/>
      <c r="M279" s="161" t="str">
        <f>IF(Таблица3353[[#This Row],[условие]]="Да", "", " - ")</f>
        <v/>
      </c>
      <c r="N279" s="162"/>
      <c r="O279" s="115" t="str">
        <f>IF(Таблица3353[[#This Row],[условие]]="Да", "", " )")</f>
        <v/>
      </c>
      <c r="P279" s="101" t="s">
        <v>43</v>
      </c>
      <c r="Q279" s="189">
        <v>45</v>
      </c>
      <c r="R279" s="116" t="str">
        <f>IF(Таблица3353[[#This Row],[Тип СШ]]="Т3", " росп", "")</f>
        <v/>
      </c>
      <c r="S279" s="116" t="str">
        <f>IF(AND(Таблица3353[[#This Row],[Тип]]="Поперечник", Таблица3353[[#This Row],[условие]]="Да", Таблица3353[[#This Row],[№17]]=" росп"), "1,2,3",
"")</f>
        <v/>
      </c>
      <c r="T279" s="116" t="str">
        <f>IF(AND(Таблица3353[[#This Row],[Тип]]="Продол", Таблица3353[[#This Row],[условие]]="Да", Таблица3353[[#This Row],[№17]]=" росп"), "1,2",
"")</f>
        <v/>
      </c>
      <c r="U279" s="116"/>
      <c r="V279" s="93" t="s">
        <v>87</v>
      </c>
      <c r="W279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7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7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79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7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279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79" s="164">
        <f>IF(Таблица3353[[#This Row],[Тип СШ]]="Т3",
(IF(Таблица3353[[#This Row],[Толщина]]&gt;16,"Δ8","Δ6")),Таблица3353[[#This Row],[Толщина]])</f>
        <v>32</v>
      </c>
    </row>
    <row r="280" spans="1:29" x14ac:dyDescent="0.2">
      <c r="A280" s="117">
        <f t="shared" si="42"/>
        <v>280</v>
      </c>
      <c r="B280" s="97" t="str">
        <f>IF(ISNUMBER(Таблица3353[[#This Row],[№8]]), "Поперечник", "Продол")</f>
        <v>Продол</v>
      </c>
      <c r="C280" s="188" t="str">
        <f>CONCATENATE(I280,J280,K280,L280,Таблица3353[[#This Row],[№12]],N280,,O280,P280,Q280,R280,S280,T280,U280)</f>
        <v>БВ - Д45 росп1,2</v>
      </c>
      <c r="D280" s="11" t="str">
        <f t="shared" si="44"/>
        <v>Т3</v>
      </c>
      <c r="E280" s="11" t="str">
        <f t="shared" si="45"/>
        <v>428 Δ6</v>
      </c>
      <c r="F280" s="129"/>
      <c r="G280" s="156" t="s">
        <v>141</v>
      </c>
      <c r="H28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0" s="132" t="str">
        <f t="shared" si="43"/>
        <v>БВ</v>
      </c>
      <c r="J280" s="132" t="str">
        <f>Таблица3353[[#This Row],[№7]]</f>
        <v xml:space="preserve"> </v>
      </c>
      <c r="K280" s="133" t="str">
        <f>IF(Таблица3353[[#This Row],[условие]]="Да", "- ", "(")</f>
        <v xml:space="preserve">- </v>
      </c>
      <c r="L280" s="101"/>
      <c r="M280" s="161" t="str">
        <f>IF(Таблица3353[[#This Row],[условие]]="Да", "", " - ")</f>
        <v/>
      </c>
      <c r="N280" s="162"/>
      <c r="O280" s="115" t="str">
        <f>IF(Таблица3353[[#This Row],[условие]]="Да", "", " )")</f>
        <v/>
      </c>
      <c r="P280" s="101" t="s">
        <v>43</v>
      </c>
      <c r="Q280" s="189">
        <v>45</v>
      </c>
      <c r="R280" s="116" t="str">
        <f>IF(Таблица3353[[#This Row],[Тип СШ]]="Т3", " росп", "")</f>
        <v xml:space="preserve"> росп</v>
      </c>
      <c r="S280" s="116" t="str">
        <f>IF(AND(Таблица3353[[#This Row],[Тип]]="Поперечник", Таблица3353[[#This Row],[условие]]="Да", Таблица3353[[#This Row],[№17]]=" росп"), "1,2,3",
"")</f>
        <v/>
      </c>
      <c r="T280" s="116" t="str">
        <f>IF(AND(Таблица3353[[#This Row],[Тип]]="Продол", Таблица3353[[#This Row],[условие]]="Да", Таблица3353[[#This Row],[№17]]=" росп"), "1,2",
"")</f>
        <v>1,2</v>
      </c>
      <c r="U280" s="116"/>
      <c r="V280" s="101" t="s">
        <v>88</v>
      </c>
      <c r="W28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8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80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80" s="164" t="str">
        <f>IF(Таблица3353[[#This Row],[Тип СШ]]="Т3",
(IF(Таблица3353[[#This Row],[Толщина]]&gt;16,"Δ8","Δ6")),Таблица3353[[#This Row],[Толщина]])</f>
        <v>Δ6</v>
      </c>
    </row>
    <row r="281" spans="1:29" x14ac:dyDescent="0.2">
      <c r="A281" s="117">
        <f t="shared" si="42"/>
        <v>281</v>
      </c>
      <c r="B281" s="97" t="str">
        <f>IF(ISNUMBER(Таблица3353[[#This Row],[№8]]), "Поперечник", "Продол")</f>
        <v>Продол</v>
      </c>
      <c r="C281" s="11" t="str">
        <f>CONCATENATE(I281,J281,K281,L281,Таблица3353[[#This Row],[№12]],N281,,O281,P281,Q281,R281,S281,T281,U281)</f>
        <v>БВ (14 - 15 )</v>
      </c>
      <c r="D281" s="11" t="str">
        <f t="shared" si="44"/>
        <v>С4</v>
      </c>
      <c r="E281" s="11" t="str">
        <f t="shared" si="45"/>
        <v>11600×14</v>
      </c>
      <c r="F281" s="129"/>
      <c r="G281" s="156" t="s">
        <v>141</v>
      </c>
      <c r="H28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81" s="132" t="str">
        <f t="shared" si="43"/>
        <v>БВ</v>
      </c>
      <c r="J281" s="132" t="str">
        <f>Таблица3353[[#This Row],[№7]]</f>
        <v xml:space="preserve"> </v>
      </c>
      <c r="K281" s="133" t="str">
        <f>IF(Таблица3353[[#This Row],[условие]]="Да", "- ", "(")</f>
        <v>(</v>
      </c>
      <c r="L281" s="101">
        <v>14</v>
      </c>
      <c r="M281" s="114" t="str">
        <f>IF(Таблица3353[[#This Row],[условие]]="Да", "", " - ")</f>
        <v xml:space="preserve"> - </v>
      </c>
      <c r="N281" s="101">
        <f>Таблица3353[[#This Row],[№11]]+1</f>
        <v>15</v>
      </c>
      <c r="O281" s="115" t="str">
        <f>IF(Таблица3353[[#This Row],[условие]]="Да", "", " )")</f>
        <v xml:space="preserve"> )</v>
      </c>
      <c r="P281" s="101"/>
      <c r="Q281" s="101"/>
      <c r="R281" s="116" t="str">
        <f>IF(Таблица3353[[#This Row],[Тип СШ]]="Т3", " росп", "")</f>
        <v/>
      </c>
      <c r="S281" s="116" t="str">
        <f>IF(AND(Таблица3353[[#This Row],[Тип]]="Поперечник", Таблица3353[[#This Row],[условие]]="Да", Таблица3353[[#This Row],[№17]]=" росп"), "1,2,3",
"")</f>
        <v/>
      </c>
      <c r="T281" s="116" t="str">
        <f>IF(AND(Таблица3353[[#This Row],[Тип]]="Продол", Таблица3353[[#This Row],[условие]]="Да", Таблица3353[[#This Row],[№17]]=" росп"), "1,2",
"")</f>
        <v/>
      </c>
      <c r="U281" s="116"/>
      <c r="V281" s="93" t="s">
        <v>109</v>
      </c>
      <c r="W28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11600</v>
      </c>
      <c r="Y28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8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81" s="228">
        <f>VALUE(CONCATENATE(Таблица3353[[#This Row],[ДлинаС18]],Таблица3353[[#This Row],[ДлинаС4]],Таблица3353[[#This Row],[ДлинаТ8]],Таблица3353[[#This Row],[ДлинаТ3]]))</f>
        <v>11600</v>
      </c>
      <c r="AC281" s="152">
        <f>IF(Таблица3353[[#This Row],[Тип СШ]]="Т3",
(IF(Таблица3353[[#This Row],[Толщина]]&gt;16,"Δ8","Δ6")),Таблица3353[[#This Row],[Толщина]])</f>
        <v>14</v>
      </c>
    </row>
    <row r="282" spans="1:29" x14ac:dyDescent="0.2">
      <c r="A282" s="117">
        <f t="shared" si="42"/>
        <v>282</v>
      </c>
      <c r="B282" s="97" t="str">
        <f>IF(ISNUMBER(Таблица3353[[#This Row],[№8]]), "Поперечник", "Продол")</f>
        <v>Продол</v>
      </c>
      <c r="C282" s="11" t="str">
        <f>CONCATENATE(I282,J282,K282,L282,Таблица3353[[#This Row],[№12]],N282,,O282,P282,Q282,R282,S282,T282,U282)</f>
        <v>БВ - С46 росп1,2</v>
      </c>
      <c r="D282" s="11" t="str">
        <f t="shared" si="44"/>
        <v>Т3</v>
      </c>
      <c r="E282" s="11" t="str">
        <f t="shared" si="45"/>
        <v>140 Δ6</v>
      </c>
      <c r="F282" s="129"/>
      <c r="G282" s="156" t="s">
        <v>141</v>
      </c>
      <c r="H28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2" s="132" t="str">
        <f t="shared" si="43"/>
        <v>БВ</v>
      </c>
      <c r="J282" s="132" t="str">
        <f>Таблица3353[[#This Row],[№7]]</f>
        <v xml:space="preserve"> </v>
      </c>
      <c r="K282" s="133" t="str">
        <f>IF(Таблица3353[[#This Row],[условие]]="Да", "- ", "(")</f>
        <v xml:space="preserve">- </v>
      </c>
      <c r="L282" s="101"/>
      <c r="M282" s="114" t="str">
        <f>IF(Таблица3353[[#This Row],[условие]]="Да", "", " - ")</f>
        <v/>
      </c>
      <c r="N282" s="101"/>
      <c r="O282" s="115" t="str">
        <f>IF(Таблица3353[[#This Row],[условие]]="Да", "", " )")</f>
        <v/>
      </c>
      <c r="P282" s="101" t="s">
        <v>99</v>
      </c>
      <c r="Q282" s="101">
        <v>46</v>
      </c>
      <c r="R282" s="116" t="str">
        <f>IF(Таблица3353[[#This Row],[Тип СШ]]="Т3", " росп", "")</f>
        <v xml:space="preserve"> росп</v>
      </c>
      <c r="S282" s="116" t="str">
        <f>IF(AND(Таблица3353[[#This Row],[Тип]]="Поперечник", Таблица3353[[#This Row],[условие]]="Да", Таблица3353[[#This Row],[№17]]=" росп"), "1,2,3",
"")</f>
        <v/>
      </c>
      <c r="T282" s="116" t="str">
        <f>IF(AND(Таблица3353[[#This Row],[Тип]]="Продол", Таблица3353[[#This Row],[условие]]="Да", Таблица3353[[#This Row],[№17]]=" росп"), "1,2",
"")</f>
        <v>1,2</v>
      </c>
      <c r="U282" s="116"/>
      <c r="V282" s="101" t="s">
        <v>88</v>
      </c>
      <c r="W28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8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8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82" s="152" t="str">
        <f>IF(Таблица3353[[#This Row],[Тип СШ]]="Т3",
(IF(Таблица3353[[#This Row],[Толщина]]&gt;16,"Δ8","Δ6")),Таблица3353[[#This Row],[Толщина]])</f>
        <v>Δ6</v>
      </c>
    </row>
    <row r="283" spans="1:29" x14ac:dyDescent="0.2">
      <c r="A283" s="117">
        <f t="shared" si="42"/>
        <v>283</v>
      </c>
      <c r="B283" s="97" t="str">
        <f>IF(ISNUMBER(Таблица3353[[#This Row],[№8]]), "Поперечник", "Продол")</f>
        <v>Продол</v>
      </c>
      <c r="C283" s="11" t="str">
        <f>CONCATENATE(I283,J283,K283,L283,Таблица3353[[#This Row],[№12]],N283,,O283,P283,Q283,R283,S283,T283,U283)</f>
        <v>БВ - С47 росп1,2</v>
      </c>
      <c r="D283" s="11" t="str">
        <f t="shared" si="44"/>
        <v>Т3</v>
      </c>
      <c r="E283" s="11" t="str">
        <f t="shared" si="45"/>
        <v>140 Δ6</v>
      </c>
      <c r="F283" s="129"/>
      <c r="G283" s="156" t="s">
        <v>141</v>
      </c>
      <c r="H28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3" s="132" t="str">
        <f t="shared" si="43"/>
        <v>БВ</v>
      </c>
      <c r="J283" s="132" t="str">
        <f>Таблица3353[[#This Row],[№7]]</f>
        <v xml:space="preserve"> </v>
      </c>
      <c r="K283" s="133" t="str">
        <f>IF(Таблица3353[[#This Row],[условие]]="Да", "- ", "(")</f>
        <v xml:space="preserve">- </v>
      </c>
      <c r="L283" s="101"/>
      <c r="M283" s="114" t="str">
        <f>IF(Таблица3353[[#This Row],[условие]]="Да", "", " - ")</f>
        <v/>
      </c>
      <c r="N283" s="101"/>
      <c r="O283" s="115" t="str">
        <f>IF(Таблица3353[[#This Row],[условие]]="Да", "", " )")</f>
        <v/>
      </c>
      <c r="P283" s="101" t="s">
        <v>99</v>
      </c>
      <c r="Q283" s="101">
        <f t="shared" ref="Q283:Q305" si="46">Q282+1</f>
        <v>47</v>
      </c>
      <c r="R283" s="116" t="str">
        <f>IF(Таблица3353[[#This Row],[Тип СШ]]="Т3", " росп", "")</f>
        <v xml:space="preserve"> росп</v>
      </c>
      <c r="S283" s="116" t="str">
        <f>IF(AND(Таблица3353[[#This Row],[Тип]]="Поперечник", Таблица3353[[#This Row],[условие]]="Да", Таблица3353[[#This Row],[№17]]=" росп"), "1,2,3",
"")</f>
        <v/>
      </c>
      <c r="T283" s="116" t="str">
        <f>IF(AND(Таблица3353[[#This Row],[Тип]]="Продол", Таблица3353[[#This Row],[условие]]="Да", Таблица3353[[#This Row],[№17]]=" росп"), "1,2",
"")</f>
        <v>1,2</v>
      </c>
      <c r="U283" s="116"/>
      <c r="V283" s="101" t="s">
        <v>88</v>
      </c>
      <c r="W28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8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8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83" s="152" t="str">
        <f>IF(Таблица3353[[#This Row],[Тип СШ]]="Т3",
(IF(Таблица3353[[#This Row],[Толщина]]&gt;16,"Δ8","Δ6")),Таблица3353[[#This Row],[Толщина]])</f>
        <v>Δ6</v>
      </c>
    </row>
    <row r="284" spans="1:29" x14ac:dyDescent="0.2">
      <c r="A284" s="117">
        <f t="shared" si="42"/>
        <v>284</v>
      </c>
      <c r="B284" s="97" t="str">
        <f>IF(ISNUMBER(Таблица3353[[#This Row],[№8]]), "Поперечник", "Продол")</f>
        <v>Продол</v>
      </c>
      <c r="C284" s="11" t="str">
        <f>CONCATENATE(I284,J284,K284,L284,Таблица3353[[#This Row],[№12]],N284,,O284,P284,Q284,R284,S284,T284,U284)</f>
        <v>БВ - С48 росп1,2</v>
      </c>
      <c r="D284" s="11" t="str">
        <f t="shared" si="44"/>
        <v>Т3</v>
      </c>
      <c r="E284" s="11" t="str">
        <f t="shared" si="45"/>
        <v>140 Δ6</v>
      </c>
      <c r="F284" s="129"/>
      <c r="G284" s="156" t="s">
        <v>141</v>
      </c>
      <c r="H28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4" s="132" t="str">
        <f t="shared" si="43"/>
        <v>БВ</v>
      </c>
      <c r="J284" s="132" t="str">
        <f>Таблица3353[[#This Row],[№7]]</f>
        <v xml:space="preserve"> </v>
      </c>
      <c r="K284" s="133" t="str">
        <f>IF(Таблица3353[[#This Row],[условие]]="Да", "- ", "(")</f>
        <v xml:space="preserve">- </v>
      </c>
      <c r="L284" s="101"/>
      <c r="M284" s="114" t="str">
        <f>IF(Таблица3353[[#This Row],[условие]]="Да", "", " - ")</f>
        <v/>
      </c>
      <c r="N284" s="101"/>
      <c r="O284" s="115" t="str">
        <f>IF(Таблица3353[[#This Row],[условие]]="Да", "", " )")</f>
        <v/>
      </c>
      <c r="P284" s="101" t="s">
        <v>99</v>
      </c>
      <c r="Q284" s="101">
        <f t="shared" si="46"/>
        <v>48</v>
      </c>
      <c r="R284" s="116" t="str">
        <f>IF(Таблица3353[[#This Row],[Тип СШ]]="Т3", " росп", "")</f>
        <v xml:space="preserve"> росп</v>
      </c>
      <c r="S284" s="116" t="str">
        <f>IF(AND(Таблица3353[[#This Row],[Тип]]="Поперечник", Таблица3353[[#This Row],[условие]]="Да", Таблица3353[[#This Row],[№17]]=" росп"), "1,2,3",
"")</f>
        <v/>
      </c>
      <c r="T284" s="116" t="str">
        <f>IF(AND(Таблица3353[[#This Row],[Тип]]="Продол", Таблица3353[[#This Row],[условие]]="Да", Таблица3353[[#This Row],[№17]]=" росп"), "1,2",
"")</f>
        <v>1,2</v>
      </c>
      <c r="U284" s="116"/>
      <c r="V284" s="101" t="s">
        <v>88</v>
      </c>
      <c r="W28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8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8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84" s="152" t="str">
        <f>IF(Таблица3353[[#This Row],[Тип СШ]]="Т3",
(IF(Таблица3353[[#This Row],[Толщина]]&gt;16,"Δ8","Δ6")),Таблица3353[[#This Row],[Толщина]])</f>
        <v>Δ6</v>
      </c>
    </row>
    <row r="285" spans="1:29" x14ac:dyDescent="0.2">
      <c r="A285" s="117">
        <f t="shared" si="42"/>
        <v>285</v>
      </c>
      <c r="B285" s="97" t="str">
        <f>IF(ISNUMBER(Таблица3353[[#This Row],[№8]]), "Поперечник", "Продол")</f>
        <v>Продол</v>
      </c>
      <c r="C285" s="188" t="str">
        <f>CONCATENATE(I285,J285,K285,L285,Таблица3353[[#This Row],[№12]],N285,,O285,P285,Q285,R285,S285,T285,U285)</f>
        <v>БВ - С49 росп1,2</v>
      </c>
      <c r="D285" s="11" t="str">
        <f t="shared" si="44"/>
        <v>Т3</v>
      </c>
      <c r="E285" s="11" t="str">
        <f t="shared" si="45"/>
        <v>140 Δ6</v>
      </c>
      <c r="F285" s="129"/>
      <c r="G285" s="156" t="s">
        <v>141</v>
      </c>
      <c r="H28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5" s="132" t="str">
        <f t="shared" si="43"/>
        <v>БВ</v>
      </c>
      <c r="J285" s="132" t="str">
        <f>Таблица3353[[#This Row],[№7]]</f>
        <v xml:space="preserve"> </v>
      </c>
      <c r="K285" s="133" t="str">
        <f>IF(Таблица3353[[#This Row],[условие]]="Да", "- ", "(")</f>
        <v xml:space="preserve">- </v>
      </c>
      <c r="L285" s="101"/>
      <c r="M285" s="161" t="str">
        <f>IF(Таблица3353[[#This Row],[условие]]="Да", "", " - ")</f>
        <v/>
      </c>
      <c r="N285" s="162"/>
      <c r="O285" s="115" t="str">
        <f>IF(Таблица3353[[#This Row],[условие]]="Да", "", " )")</f>
        <v/>
      </c>
      <c r="P285" s="101" t="s">
        <v>99</v>
      </c>
      <c r="Q285" s="189">
        <v>49</v>
      </c>
      <c r="R285" s="116" t="str">
        <f>IF(Таблица3353[[#This Row],[Тип СШ]]="Т3", " росп", "")</f>
        <v xml:space="preserve"> росп</v>
      </c>
      <c r="S285" s="116" t="str">
        <f>IF(AND(Таблица3353[[#This Row],[Тип]]="Поперечник", Таблица3353[[#This Row],[условие]]="Да", Таблица3353[[#This Row],[№17]]=" росп"), "1,2,3",
"")</f>
        <v/>
      </c>
      <c r="T285" s="116" t="str">
        <f>IF(AND(Таблица3353[[#This Row],[Тип]]="Продол", Таблица3353[[#This Row],[условие]]="Да", Таблица3353[[#This Row],[№17]]=" росп"), "1,2",
"")</f>
        <v>1,2</v>
      </c>
      <c r="U285" s="116"/>
      <c r="V285" s="101" t="s">
        <v>88</v>
      </c>
      <c r="W28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8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8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85" s="164" t="str">
        <f>IF(Таблица3353[[#This Row],[Тип СШ]]="Т3",
(IF(Таблица3353[[#This Row],[Толщина]]&gt;16,"Δ8","Δ6")),Таблица3353[[#This Row],[Толщина]])</f>
        <v>Δ6</v>
      </c>
    </row>
    <row r="286" spans="1:29" x14ac:dyDescent="0.2">
      <c r="A286" s="117">
        <f t="shared" si="42"/>
        <v>286</v>
      </c>
      <c r="B286" s="97" t="str">
        <f>IF(ISNUMBER(Таблица3353[[#This Row],[№8]]), "Поперечник", "Продол")</f>
        <v>Продол</v>
      </c>
      <c r="C286" s="188" t="str">
        <f>CONCATENATE(I286,J286,K286,L286,Таблица3353[[#This Row],[№12]],N286,,O286,P286,Q286,R286,S286,T286,U286)</f>
        <v>БВ - Д49</v>
      </c>
      <c r="D286" s="11" t="str">
        <f t="shared" si="44"/>
        <v>С18</v>
      </c>
      <c r="E286" s="11" t="str">
        <f t="shared" si="45"/>
        <v>420×25/32</v>
      </c>
      <c r="F286" s="129"/>
      <c r="G286" s="156" t="s">
        <v>141</v>
      </c>
      <c r="H28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6" s="132" t="str">
        <f t="shared" si="43"/>
        <v>БВ</v>
      </c>
      <c r="J286" s="132" t="str">
        <f>Таблица3353[[#This Row],[№7]]</f>
        <v xml:space="preserve"> </v>
      </c>
      <c r="K286" s="133" t="str">
        <f>IF(Таблица3353[[#This Row],[условие]]="Да", "- ", "(")</f>
        <v xml:space="preserve">- </v>
      </c>
      <c r="L286" s="101"/>
      <c r="M286" s="161" t="str">
        <f>IF(Таблица3353[[#This Row],[условие]]="Да", "", " - ")</f>
        <v/>
      </c>
      <c r="N286" s="162"/>
      <c r="O286" s="115" t="str">
        <f>IF(Таблица3353[[#This Row],[условие]]="Да", "", " )")</f>
        <v/>
      </c>
      <c r="P286" s="101" t="s">
        <v>43</v>
      </c>
      <c r="Q286" s="189">
        <v>49</v>
      </c>
      <c r="R286" s="116" t="str">
        <f>IF(Таблица3353[[#This Row],[Тип СШ]]="Т3", " росп", "")</f>
        <v/>
      </c>
      <c r="S286" s="116" t="str">
        <f>IF(AND(Таблица3353[[#This Row],[Тип]]="Поперечник", Таблица3353[[#This Row],[условие]]="Да", Таблица3353[[#This Row],[№17]]=" росп"), "1,2,3",
"")</f>
        <v/>
      </c>
      <c r="T286" s="116" t="str">
        <f>IF(AND(Таблица3353[[#This Row],[Тип]]="Продол", Таблица3353[[#This Row],[условие]]="Да", Таблица3353[[#This Row],[№17]]=" росп"), "1,2",
"")</f>
        <v/>
      </c>
      <c r="U286" s="116"/>
      <c r="V286" s="93" t="s">
        <v>87</v>
      </c>
      <c r="W28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8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86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8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86" s="164" t="str">
        <f>IF(Таблица3353[[#This Row],[Тип СШ]]="Т3",
(IF(Таблица3353[[#This Row],[Толщина]]&gt;16,"Δ8","Δ6")),Таблица3353[[#This Row],[Толщина]])</f>
        <v>25/32</v>
      </c>
    </row>
    <row r="287" spans="1:29" x14ac:dyDescent="0.2">
      <c r="A287" s="117">
        <f t="shared" si="42"/>
        <v>287</v>
      </c>
      <c r="B287" s="97" t="str">
        <f>IF(ISNUMBER(Таблица3353[[#This Row],[№8]]), "Поперечник", "Продол")</f>
        <v>Продол</v>
      </c>
      <c r="C287" s="188" t="str">
        <f>CONCATENATE(I287,J287,K287,L287,Таблица3353[[#This Row],[№12]],N287,,O287,P287,Q287,R287,S287,T287,U287)</f>
        <v>БВ - Д49 росп1,2</v>
      </c>
      <c r="D287" s="11" t="str">
        <f t="shared" si="44"/>
        <v>Т3</v>
      </c>
      <c r="E287" s="11" t="str">
        <f t="shared" si="45"/>
        <v>428 Δ6</v>
      </c>
      <c r="F287" s="129"/>
      <c r="G287" s="156" t="s">
        <v>141</v>
      </c>
      <c r="H28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7" s="132" t="str">
        <f t="shared" si="43"/>
        <v>БВ</v>
      </c>
      <c r="J287" s="132" t="str">
        <f>Таблица3353[[#This Row],[№7]]</f>
        <v xml:space="preserve"> </v>
      </c>
      <c r="K287" s="133" t="str">
        <f>IF(Таблица3353[[#This Row],[условие]]="Да", "- ", "(")</f>
        <v xml:space="preserve">- </v>
      </c>
      <c r="L287" s="101"/>
      <c r="M287" s="161" t="str">
        <f>IF(Таблица3353[[#This Row],[условие]]="Да", "", " - ")</f>
        <v/>
      </c>
      <c r="N287" s="162"/>
      <c r="O287" s="115" t="str">
        <f>IF(Таблица3353[[#This Row],[условие]]="Да", "", " )")</f>
        <v/>
      </c>
      <c r="P287" s="101" t="s">
        <v>43</v>
      </c>
      <c r="Q287" s="189">
        <v>49</v>
      </c>
      <c r="R287" s="116" t="str">
        <f>IF(Таблица3353[[#This Row],[Тип СШ]]="Т3", " росп", "")</f>
        <v xml:space="preserve"> росп</v>
      </c>
      <c r="S287" s="116" t="str">
        <f>IF(AND(Таблица3353[[#This Row],[Тип]]="Поперечник", Таблица3353[[#This Row],[условие]]="Да", Таблица3353[[#This Row],[№17]]=" росп"), "1,2,3",
"")</f>
        <v/>
      </c>
      <c r="T287" s="116" t="str">
        <f>IF(AND(Таблица3353[[#This Row],[Тип]]="Продол", Таблица3353[[#This Row],[условие]]="Да", Таблица3353[[#This Row],[№17]]=" росп"), "1,2",
"")</f>
        <v>1,2</v>
      </c>
      <c r="U287" s="116"/>
      <c r="V287" s="101" t="s">
        <v>88</v>
      </c>
      <c r="W28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8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8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87" s="164" t="str">
        <f>IF(Таблица3353[[#This Row],[Тип СШ]]="Т3",
(IF(Таблица3353[[#This Row],[Толщина]]&gt;16,"Δ8","Δ6")),Таблица3353[[#This Row],[Толщина]])</f>
        <v>Δ6</v>
      </c>
    </row>
    <row r="288" spans="1:29" x14ac:dyDescent="0.2">
      <c r="A288" s="117">
        <f t="shared" si="42"/>
        <v>288</v>
      </c>
      <c r="B288" s="97" t="str">
        <f>IF(ISNUMBER(Таблица3353[[#This Row],[№8]]), "Поперечник", "Продол")</f>
        <v>Продол</v>
      </c>
      <c r="C288" s="11" t="str">
        <f>CONCATENATE(I288,J288,K288,L288,Таблица3353[[#This Row],[№12]],N288,,O288,P288,Q288,R288,S288,T288,U288)</f>
        <v>БВ (15 - 16 )</v>
      </c>
      <c r="D288" s="11" t="str">
        <f t="shared" si="44"/>
        <v>С4</v>
      </c>
      <c r="E288" s="11" t="str">
        <f t="shared" si="45"/>
        <v>10500×14</v>
      </c>
      <c r="F288" s="129"/>
      <c r="G288" s="156" t="s">
        <v>141</v>
      </c>
      <c r="H28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88" s="132" t="str">
        <f t="shared" si="43"/>
        <v>БВ</v>
      </c>
      <c r="J288" s="132" t="str">
        <f>Таблица3353[[#This Row],[№7]]</f>
        <v xml:space="preserve"> </v>
      </c>
      <c r="K288" s="133" t="str">
        <f>IF(Таблица3353[[#This Row],[условие]]="Да", "- ", "(")</f>
        <v>(</v>
      </c>
      <c r="L288" s="101">
        <v>15</v>
      </c>
      <c r="M288" s="114" t="str">
        <f>IF(Таблица3353[[#This Row],[условие]]="Да", "", " - ")</f>
        <v xml:space="preserve"> - </v>
      </c>
      <c r="N288" s="101">
        <f>Таблица3353[[#This Row],[№11]]+1</f>
        <v>16</v>
      </c>
      <c r="O288" s="115" t="str">
        <f>IF(Таблица3353[[#This Row],[условие]]="Да", "", " )")</f>
        <v xml:space="preserve"> )</v>
      </c>
      <c r="P288" s="101"/>
      <c r="Q288" s="101"/>
      <c r="R288" s="116" t="str">
        <f>IF(Таблица3353[[#This Row],[Тип СШ]]="Т3", " росп", "")</f>
        <v/>
      </c>
      <c r="S288" s="116" t="str">
        <f>IF(AND(Таблица3353[[#This Row],[Тип]]="Поперечник", Таблица3353[[#This Row],[условие]]="Да", Таблица3353[[#This Row],[№17]]=" росп"), "1,2,3",
"")</f>
        <v/>
      </c>
      <c r="T288" s="116" t="str">
        <f>IF(AND(Таблица3353[[#This Row],[Тип]]="Продол", Таблица3353[[#This Row],[условие]]="Да", Таблица3353[[#This Row],[№17]]=" росп"), "1,2",
"")</f>
        <v/>
      </c>
      <c r="U288" s="116"/>
      <c r="V288" s="93" t="s">
        <v>109</v>
      </c>
      <c r="W28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10500</v>
      </c>
      <c r="Y28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8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88" s="228">
        <f>VALUE(CONCATENATE(Таблица3353[[#This Row],[ДлинаС18]],Таблица3353[[#This Row],[ДлинаС4]],Таблица3353[[#This Row],[ДлинаТ8]],Таблица3353[[#This Row],[ДлинаТ3]]))</f>
        <v>10500</v>
      </c>
      <c r="AC288" s="152">
        <f>IF(Таблица3353[[#This Row],[Тип СШ]]="Т3",
(IF(Таблица3353[[#This Row],[Толщина]]&gt;16,"Δ8","Δ6")),Таблица3353[[#This Row],[Толщина]])</f>
        <v>14</v>
      </c>
    </row>
    <row r="289" spans="1:29" x14ac:dyDescent="0.2">
      <c r="A289" s="117">
        <f t="shared" si="42"/>
        <v>289</v>
      </c>
      <c r="B289" s="97" t="str">
        <f>IF(ISNUMBER(Таблица3353[[#This Row],[№8]]), "Поперечник", "Продол")</f>
        <v>Продол</v>
      </c>
      <c r="C289" s="11" t="str">
        <f>CONCATENATE(I289,J289,K289,L289,Таблица3353[[#This Row],[№12]],N289,,O289,P289,Q289,R289,S289,T289,U289)</f>
        <v>БВ - С50 росп1,2</v>
      </c>
      <c r="D289" s="11" t="str">
        <f t="shared" si="44"/>
        <v>Т3</v>
      </c>
      <c r="E289" s="11" t="str">
        <f t="shared" si="45"/>
        <v>140 Δ6</v>
      </c>
      <c r="F289" s="129"/>
      <c r="G289" s="156" t="s">
        <v>141</v>
      </c>
      <c r="H28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89" s="132" t="str">
        <f t="shared" si="43"/>
        <v>БВ</v>
      </c>
      <c r="J289" s="132" t="str">
        <f>Таблица3353[[#This Row],[№7]]</f>
        <v xml:space="preserve"> </v>
      </c>
      <c r="K289" s="133" t="str">
        <f>IF(Таблица3353[[#This Row],[условие]]="Да", "- ", "(")</f>
        <v xml:space="preserve">- </v>
      </c>
      <c r="L289" s="101"/>
      <c r="M289" s="114" t="str">
        <f>IF(Таблица3353[[#This Row],[условие]]="Да", "", " - ")</f>
        <v/>
      </c>
      <c r="N289" s="101"/>
      <c r="O289" s="115" t="str">
        <f>IF(Таблица3353[[#This Row],[условие]]="Да", "", " )")</f>
        <v/>
      </c>
      <c r="P289" s="101" t="s">
        <v>99</v>
      </c>
      <c r="Q289" s="101">
        <v>50</v>
      </c>
      <c r="R289" s="116" t="str">
        <f>IF(Таблица3353[[#This Row],[Тип СШ]]="Т3", " росп", "")</f>
        <v xml:space="preserve"> росп</v>
      </c>
      <c r="S289" s="116" t="str">
        <f>IF(AND(Таблица3353[[#This Row],[Тип]]="Поперечник", Таблица3353[[#This Row],[условие]]="Да", Таблица3353[[#This Row],[№17]]=" росп"), "1,2,3",
"")</f>
        <v/>
      </c>
      <c r="T289" s="116" t="str">
        <f>IF(AND(Таблица3353[[#This Row],[Тип]]="Продол", Таблица3353[[#This Row],[условие]]="Да", Таблица3353[[#This Row],[№17]]=" росп"), "1,2",
"")</f>
        <v>1,2</v>
      </c>
      <c r="U289" s="116"/>
      <c r="V289" s="101" t="s">
        <v>88</v>
      </c>
      <c r="W28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8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8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8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8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8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89" s="152" t="str">
        <f>IF(Таблица3353[[#This Row],[Тип СШ]]="Т3",
(IF(Таблица3353[[#This Row],[Толщина]]&gt;16,"Δ8","Δ6")),Таблица3353[[#This Row],[Толщина]])</f>
        <v>Δ6</v>
      </c>
    </row>
    <row r="290" spans="1:29" x14ac:dyDescent="0.2">
      <c r="A290" s="117">
        <f t="shared" si="42"/>
        <v>290</v>
      </c>
      <c r="B290" s="97" t="str">
        <f>IF(ISNUMBER(Таблица3353[[#This Row],[№8]]), "Поперечник", "Продол")</f>
        <v>Продол</v>
      </c>
      <c r="C290" s="11" t="str">
        <f>CONCATENATE(I290,J290,K290,L290,Таблица3353[[#This Row],[№12]],N290,,O290,P290,Q290,R290,S290,T290,U290)</f>
        <v>БВ - С51 росп1,2</v>
      </c>
      <c r="D290" s="11" t="str">
        <f t="shared" si="44"/>
        <v>Т3</v>
      </c>
      <c r="E290" s="11" t="str">
        <f t="shared" si="45"/>
        <v>140 Δ6</v>
      </c>
      <c r="F290" s="129"/>
      <c r="G290" s="156" t="s">
        <v>141</v>
      </c>
      <c r="H29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0" s="132" t="str">
        <f t="shared" si="43"/>
        <v>БВ</v>
      </c>
      <c r="J290" s="132" t="str">
        <f>Таблица3353[[#This Row],[№7]]</f>
        <v xml:space="preserve"> </v>
      </c>
      <c r="K290" s="133" t="str">
        <f>IF(Таблица3353[[#This Row],[условие]]="Да", "- ", "(")</f>
        <v xml:space="preserve">- </v>
      </c>
      <c r="L290" s="101"/>
      <c r="M290" s="114" t="str">
        <f>IF(Таблица3353[[#This Row],[условие]]="Да", "", " - ")</f>
        <v/>
      </c>
      <c r="N290" s="101"/>
      <c r="O290" s="115" t="str">
        <f>IF(Таблица3353[[#This Row],[условие]]="Да", "", " )")</f>
        <v/>
      </c>
      <c r="P290" s="101" t="s">
        <v>99</v>
      </c>
      <c r="Q290" s="101">
        <f t="shared" si="46"/>
        <v>51</v>
      </c>
      <c r="R290" s="116" t="str">
        <f>IF(Таблица3353[[#This Row],[Тип СШ]]="Т3", " росп", "")</f>
        <v xml:space="preserve"> росп</v>
      </c>
      <c r="S290" s="116" t="str">
        <f>IF(AND(Таблица3353[[#This Row],[Тип]]="Поперечник", Таблица3353[[#This Row],[условие]]="Да", Таблица3353[[#This Row],[№17]]=" росп"), "1,2,3",
"")</f>
        <v/>
      </c>
      <c r="T290" s="116" t="str">
        <f>IF(AND(Таблица3353[[#This Row],[Тип]]="Продол", Таблица3353[[#This Row],[условие]]="Да", Таблица3353[[#This Row],[№17]]=" росп"), "1,2",
"")</f>
        <v>1,2</v>
      </c>
      <c r="U290" s="116"/>
      <c r="V290" s="101" t="s">
        <v>88</v>
      </c>
      <c r="W29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90" s="152" t="str">
        <f>IF(Таблица3353[[#This Row],[Тип СШ]]="Т3",
(IF(Таблица3353[[#This Row],[Толщина]]&gt;16,"Δ8","Δ6")),Таблица3353[[#This Row],[Толщина]])</f>
        <v>Δ6</v>
      </c>
    </row>
    <row r="291" spans="1:29" x14ac:dyDescent="0.2">
      <c r="A291" s="117">
        <f t="shared" si="42"/>
        <v>291</v>
      </c>
      <c r="B291" s="97" t="str">
        <f>IF(ISNUMBER(Таблица3353[[#This Row],[№8]]), "Поперечник", "Продол")</f>
        <v>Продол</v>
      </c>
      <c r="C291" s="11" t="str">
        <f>CONCATENATE(I291,J291,K291,L291,Таблица3353[[#This Row],[№12]],N291,,O291,P291,Q291,R291,S291,T291,U291)</f>
        <v>БВ - С52 росп1,2</v>
      </c>
      <c r="D291" s="11" t="str">
        <f t="shared" si="44"/>
        <v>Т3</v>
      </c>
      <c r="E291" s="11" t="str">
        <f t="shared" si="45"/>
        <v>140 Δ6</v>
      </c>
      <c r="F291" s="129"/>
      <c r="G291" s="156" t="s">
        <v>141</v>
      </c>
      <c r="H29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1" s="132" t="str">
        <f t="shared" si="43"/>
        <v>БВ</v>
      </c>
      <c r="J291" s="132" t="str">
        <f>Таблица3353[[#This Row],[№7]]</f>
        <v xml:space="preserve"> </v>
      </c>
      <c r="K291" s="133" t="str">
        <f>IF(Таблица3353[[#This Row],[условие]]="Да", "- ", "(")</f>
        <v xml:space="preserve">- </v>
      </c>
      <c r="L291" s="101"/>
      <c r="M291" s="114" t="str">
        <f>IF(Таблица3353[[#This Row],[условие]]="Да", "", " - ")</f>
        <v/>
      </c>
      <c r="N291" s="101"/>
      <c r="O291" s="115" t="str">
        <f>IF(Таблица3353[[#This Row],[условие]]="Да", "", " )")</f>
        <v/>
      </c>
      <c r="P291" s="101" t="s">
        <v>99</v>
      </c>
      <c r="Q291" s="101">
        <f t="shared" si="46"/>
        <v>52</v>
      </c>
      <c r="R291" s="116" t="str">
        <f>IF(Таблица3353[[#This Row],[Тип СШ]]="Т3", " росп", "")</f>
        <v xml:space="preserve"> росп</v>
      </c>
      <c r="S291" s="116" t="str">
        <f>IF(AND(Таблица3353[[#This Row],[Тип]]="Поперечник", Таблица3353[[#This Row],[условие]]="Да", Таблица3353[[#This Row],[№17]]=" росп"), "1,2,3",
"")</f>
        <v/>
      </c>
      <c r="T291" s="116" t="str">
        <f>IF(AND(Таблица3353[[#This Row],[Тип]]="Продол", Таблица3353[[#This Row],[условие]]="Да", Таблица3353[[#This Row],[№17]]=" росп"), "1,2",
"")</f>
        <v>1,2</v>
      </c>
      <c r="U291" s="116"/>
      <c r="V291" s="101" t="s">
        <v>88</v>
      </c>
      <c r="W29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91" s="152" t="str">
        <f>IF(Таблица3353[[#This Row],[Тип СШ]]="Т3",
(IF(Таблица3353[[#This Row],[Толщина]]&gt;16,"Δ8","Δ6")),Таблица3353[[#This Row],[Толщина]])</f>
        <v>Δ6</v>
      </c>
    </row>
    <row r="292" spans="1:29" x14ac:dyDescent="0.2">
      <c r="A292" s="117">
        <f t="shared" si="42"/>
        <v>292</v>
      </c>
      <c r="B292" s="97" t="str">
        <f>IF(ISNUMBER(Таблица3353[[#This Row],[№8]]), "Поперечник", "Продол")</f>
        <v>Продол</v>
      </c>
      <c r="C292" s="11" t="str">
        <f>CONCATENATE(I292,J292,K292,L292,Таблица3353[[#This Row],[№12]],N292,,O292,P292,Q292,R292,S292,T292,U292)</f>
        <v>БВ (16 - 17 )</v>
      </c>
      <c r="D292" s="11" t="str">
        <f t="shared" si="44"/>
        <v>С4</v>
      </c>
      <c r="E292" s="11" t="str">
        <f t="shared" si="45"/>
        <v>9800×14</v>
      </c>
      <c r="F292" s="129"/>
      <c r="G292" s="156" t="s">
        <v>141</v>
      </c>
      <c r="H29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292" s="132" t="str">
        <f t="shared" si="43"/>
        <v>БВ</v>
      </c>
      <c r="J292" s="132" t="str">
        <f>Таблица3353[[#This Row],[№7]]</f>
        <v xml:space="preserve"> </v>
      </c>
      <c r="K292" s="133" t="str">
        <f>IF(Таблица3353[[#This Row],[условие]]="Да", "- ", "(")</f>
        <v>(</v>
      </c>
      <c r="L292" s="101">
        <v>16</v>
      </c>
      <c r="M292" s="114" t="str">
        <f>IF(Таблица3353[[#This Row],[условие]]="Да", "", " - ")</f>
        <v xml:space="preserve"> - </v>
      </c>
      <c r="N292" s="101">
        <f>Таблица3353[[#This Row],[№11]]+1</f>
        <v>17</v>
      </c>
      <c r="O292" s="115" t="str">
        <f>IF(Таблица3353[[#This Row],[условие]]="Да", "", " )")</f>
        <v xml:space="preserve"> )</v>
      </c>
      <c r="P292" s="101"/>
      <c r="Q292" s="101"/>
      <c r="R292" s="116" t="str">
        <f>IF(Таблица3353[[#This Row],[Тип СШ]]="Т3", " росп", "")</f>
        <v/>
      </c>
      <c r="S292" s="116" t="str">
        <f>IF(AND(Таблица3353[[#This Row],[Тип]]="Поперечник", Таблица3353[[#This Row],[условие]]="Да", Таблица3353[[#This Row],[№17]]=" росп"), "1,2,3",
"")</f>
        <v/>
      </c>
      <c r="T292" s="116" t="str">
        <f>IF(AND(Таблица3353[[#This Row],[Тип]]="Продол", Таблица3353[[#This Row],[условие]]="Да", Таблица3353[[#This Row],[№17]]=" росп"), "1,2",
"")</f>
        <v/>
      </c>
      <c r="U292" s="116"/>
      <c r="V292" s="93" t="s">
        <v>109</v>
      </c>
      <c r="W29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9800</v>
      </c>
      <c r="Y29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9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92" s="228">
        <f>VALUE(CONCATENATE(Таблица3353[[#This Row],[ДлинаС18]],Таблица3353[[#This Row],[ДлинаС4]],Таблица3353[[#This Row],[ДлинаТ8]],Таблица3353[[#This Row],[ДлинаТ3]]))</f>
        <v>9800</v>
      </c>
      <c r="AC292" s="152">
        <f>IF(Таблица3353[[#This Row],[Тип СШ]]="Т3",
(IF(Таблица3353[[#This Row],[Толщина]]&gt;16,"Δ8","Δ6")),Таблица3353[[#This Row],[Толщина]])</f>
        <v>14</v>
      </c>
    </row>
    <row r="293" spans="1:29" x14ac:dyDescent="0.2">
      <c r="A293" s="117">
        <f t="shared" si="42"/>
        <v>293</v>
      </c>
      <c r="B293" s="97" t="str">
        <f>IF(ISNUMBER(Таблица3353[[#This Row],[№8]]), "Поперечник", "Продол")</f>
        <v>Продол</v>
      </c>
      <c r="C293" s="188" t="str">
        <f>CONCATENATE(I293,J293,K293,L293,Таблица3353[[#This Row],[№12]],N293,,O293,P293,Q293,R293,S293,T293,U293)</f>
        <v>БВ - С53 росп1,2</v>
      </c>
      <c r="D293" s="11" t="str">
        <f t="shared" si="44"/>
        <v>Т3</v>
      </c>
      <c r="E293" s="11" t="str">
        <f t="shared" si="45"/>
        <v>140 Δ6</v>
      </c>
      <c r="F293" s="129"/>
      <c r="G293" s="156" t="s">
        <v>141</v>
      </c>
      <c r="H29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3" s="132" t="str">
        <f t="shared" si="43"/>
        <v>БВ</v>
      </c>
      <c r="J293" s="132" t="str">
        <f>Таблица3353[[#This Row],[№7]]</f>
        <v xml:space="preserve"> </v>
      </c>
      <c r="K293" s="133" t="str">
        <f>IF(Таблица3353[[#This Row],[условие]]="Да", "- ", "(")</f>
        <v xml:space="preserve">- </v>
      </c>
      <c r="L293" s="101"/>
      <c r="M293" s="161" t="str">
        <f>IF(Таблица3353[[#This Row],[условие]]="Да", "", " - ")</f>
        <v/>
      </c>
      <c r="N293" s="162"/>
      <c r="O293" s="115" t="str">
        <f>IF(Таблица3353[[#This Row],[условие]]="Да", "", " )")</f>
        <v/>
      </c>
      <c r="P293" s="101" t="s">
        <v>99</v>
      </c>
      <c r="Q293" s="189">
        <v>53</v>
      </c>
      <c r="R293" s="116" t="str">
        <f>IF(Таблица3353[[#This Row],[Тип СШ]]="Т3", " росп", "")</f>
        <v xml:space="preserve"> росп</v>
      </c>
      <c r="S293" s="116" t="str">
        <f>IF(AND(Таблица3353[[#This Row],[Тип]]="Поперечник", Таблица3353[[#This Row],[условие]]="Да", Таблица3353[[#This Row],[№17]]=" росп"), "1,2,3",
"")</f>
        <v/>
      </c>
      <c r="T293" s="116" t="str">
        <f>IF(AND(Таблица3353[[#This Row],[Тип]]="Продол", Таблица3353[[#This Row],[условие]]="Да", Таблица3353[[#This Row],[№17]]=" росп"), "1,2",
"")</f>
        <v>1,2</v>
      </c>
      <c r="U293" s="116"/>
      <c r="V293" s="101" t="s">
        <v>88</v>
      </c>
      <c r="W29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93" s="164" t="str">
        <f>IF(Таблица3353[[#This Row],[Тип СШ]]="Т3",
(IF(Таблица3353[[#This Row],[Толщина]]&gt;16,"Δ8","Δ6")),Таблица3353[[#This Row],[Толщина]])</f>
        <v>Δ6</v>
      </c>
    </row>
    <row r="294" spans="1:29" x14ac:dyDescent="0.2">
      <c r="A294" s="117">
        <f t="shared" si="42"/>
        <v>294</v>
      </c>
      <c r="B294" s="97" t="str">
        <f>IF(ISNUMBER(Таблица3353[[#This Row],[№8]]), "Поперечник", "Продол")</f>
        <v>Продол</v>
      </c>
      <c r="C294" s="188" t="str">
        <f>CONCATENATE(I294,J294,K294,L294,Таблица3353[[#This Row],[№12]],N294,,O294,P294,Q294,R294,S294,T294,U294)</f>
        <v>БВ - Д53</v>
      </c>
      <c r="D294" s="11" t="str">
        <f t="shared" si="44"/>
        <v>С18</v>
      </c>
      <c r="E294" s="11" t="str">
        <f t="shared" si="45"/>
        <v>420×25/32</v>
      </c>
      <c r="F294" s="129"/>
      <c r="G294" s="156" t="s">
        <v>141</v>
      </c>
      <c r="H29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4" s="132" t="str">
        <f t="shared" si="43"/>
        <v>БВ</v>
      </c>
      <c r="J294" s="132" t="str">
        <f>Таблица3353[[#This Row],[№7]]</f>
        <v xml:space="preserve"> </v>
      </c>
      <c r="K294" s="133" t="str">
        <f>IF(Таблица3353[[#This Row],[условие]]="Да", "- ", "(")</f>
        <v xml:space="preserve">- </v>
      </c>
      <c r="L294" s="101"/>
      <c r="M294" s="161" t="str">
        <f>IF(Таблица3353[[#This Row],[условие]]="Да", "", " - ")</f>
        <v/>
      </c>
      <c r="N294" s="162"/>
      <c r="O294" s="115" t="str">
        <f>IF(Таблица3353[[#This Row],[условие]]="Да", "", " )")</f>
        <v/>
      </c>
      <c r="P294" s="101" t="s">
        <v>43</v>
      </c>
      <c r="Q294" s="189">
        <v>53</v>
      </c>
      <c r="R294" s="116" t="str">
        <f>IF(Таблица3353[[#This Row],[Тип СШ]]="Т3", " росп", "")</f>
        <v/>
      </c>
      <c r="S294" s="116" t="str">
        <f>IF(AND(Таблица3353[[#This Row],[Тип]]="Поперечник", Таблица3353[[#This Row],[условие]]="Да", Таблица3353[[#This Row],[№17]]=" росп"), "1,2,3",
"")</f>
        <v/>
      </c>
      <c r="T294" s="116" t="str">
        <f>IF(AND(Таблица3353[[#This Row],[Тип]]="Продол", Таблица3353[[#This Row],[условие]]="Да", Таблица3353[[#This Row],[№17]]=" росп"), "1,2",
"")</f>
        <v/>
      </c>
      <c r="U294" s="116"/>
      <c r="V294" s="93" t="s">
        <v>87</v>
      </c>
      <c r="W29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9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94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9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94" s="164" t="str">
        <f>IF(Таблица3353[[#This Row],[Тип СШ]]="Т3",
(IF(Таблица3353[[#This Row],[Толщина]]&gt;16,"Δ8","Δ6")),Таблица3353[[#This Row],[Толщина]])</f>
        <v>25/32</v>
      </c>
    </row>
    <row r="295" spans="1:29" x14ac:dyDescent="0.2">
      <c r="A295" s="117">
        <f t="shared" si="42"/>
        <v>295</v>
      </c>
      <c r="B295" s="97" t="str">
        <f>IF(ISNUMBER(Таблица3353[[#This Row],[№8]]), "Поперечник", "Продол")</f>
        <v>Продол</v>
      </c>
      <c r="C295" s="188" t="str">
        <f>CONCATENATE(I295,J295,K295,L295,Таблица3353[[#This Row],[№12]],N295,,O295,P295,Q295,R295,S295,T295,U295)</f>
        <v>БВ - Д53 росп1,2</v>
      </c>
      <c r="D295" s="11" t="str">
        <f t="shared" si="44"/>
        <v>Т3</v>
      </c>
      <c r="E295" s="11" t="str">
        <f t="shared" si="45"/>
        <v>428 Δ6</v>
      </c>
      <c r="F295" s="129"/>
      <c r="G295" s="156" t="s">
        <v>141</v>
      </c>
      <c r="H29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5" s="132" t="str">
        <f t="shared" si="43"/>
        <v>БВ</v>
      </c>
      <c r="J295" s="132" t="str">
        <f>Таблица3353[[#This Row],[№7]]</f>
        <v xml:space="preserve"> </v>
      </c>
      <c r="K295" s="133" t="str">
        <f>IF(Таблица3353[[#This Row],[условие]]="Да", "- ", "(")</f>
        <v xml:space="preserve">- </v>
      </c>
      <c r="L295" s="101"/>
      <c r="M295" s="161" t="str">
        <f>IF(Таблица3353[[#This Row],[условие]]="Да", "", " - ")</f>
        <v/>
      </c>
      <c r="N295" s="162"/>
      <c r="O295" s="115" t="str">
        <f>IF(Таблица3353[[#This Row],[условие]]="Да", "", " )")</f>
        <v/>
      </c>
      <c r="P295" s="101" t="s">
        <v>43</v>
      </c>
      <c r="Q295" s="189">
        <v>53</v>
      </c>
      <c r="R295" s="116" t="str">
        <f>IF(Таблица3353[[#This Row],[Тип СШ]]="Т3", " росп", "")</f>
        <v xml:space="preserve"> росп</v>
      </c>
      <c r="S295" s="116" t="str">
        <f>IF(AND(Таблица3353[[#This Row],[Тип]]="Поперечник", Таблица3353[[#This Row],[условие]]="Да", Таблица3353[[#This Row],[№17]]=" росп"), "1,2,3",
"")</f>
        <v/>
      </c>
      <c r="T295" s="116" t="str">
        <f>IF(AND(Таблица3353[[#This Row],[Тип]]="Продол", Таблица3353[[#This Row],[условие]]="Да", Таблица3353[[#This Row],[№17]]=" росп"), "1,2",
"")</f>
        <v>1,2</v>
      </c>
      <c r="U295" s="116"/>
      <c r="V295" s="101" t="s">
        <v>88</v>
      </c>
      <c r="W29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29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29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295" s="164" t="str">
        <f>IF(Таблица3353[[#This Row],[Тип СШ]]="Т3",
(IF(Таблица3353[[#This Row],[Толщина]]&gt;16,"Δ8","Δ6")),Таблица3353[[#This Row],[Толщина]])</f>
        <v>Δ6</v>
      </c>
    </row>
    <row r="296" spans="1:29" x14ac:dyDescent="0.2">
      <c r="A296" s="117">
        <f t="shared" si="42"/>
        <v>296</v>
      </c>
      <c r="B296" s="97" t="str">
        <f>IF(ISNUMBER(Таблица3353[[#This Row],[№8]]), "Поперечник", "Продол")</f>
        <v>Продол</v>
      </c>
      <c r="C296" s="11" t="str">
        <f>CONCATENATE(I296,J296,K296,L296,Таблица3353[[#This Row],[№12]],N296,,O296,P296,Q296,R296,S296,T296,U296)</f>
        <v>БВ - С54 росп1,2</v>
      </c>
      <c r="D296" s="11" t="str">
        <f t="shared" si="44"/>
        <v>Т3</v>
      </c>
      <c r="E296" s="11" t="str">
        <f t="shared" si="45"/>
        <v>140 Δ6</v>
      </c>
      <c r="F296" s="129"/>
      <c r="G296" s="156" t="s">
        <v>141</v>
      </c>
      <c r="H29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6" s="132" t="str">
        <f t="shared" si="43"/>
        <v>БВ</v>
      </c>
      <c r="J296" s="132" t="str">
        <f>Таблица3353[[#This Row],[№7]]</f>
        <v xml:space="preserve"> </v>
      </c>
      <c r="K296" s="133" t="str">
        <f>IF(Таблица3353[[#This Row],[условие]]="Да", "- ", "(")</f>
        <v xml:space="preserve">- </v>
      </c>
      <c r="L296" s="101"/>
      <c r="M296" s="114" t="str">
        <f>IF(Таблица3353[[#This Row],[условие]]="Да", "", " - ")</f>
        <v/>
      </c>
      <c r="N296" s="101"/>
      <c r="O296" s="115" t="str">
        <f>IF(Таблица3353[[#This Row],[условие]]="Да", "", " )")</f>
        <v/>
      </c>
      <c r="P296" s="101" t="s">
        <v>99</v>
      </c>
      <c r="Q296" s="101">
        <v>54</v>
      </c>
      <c r="R296" s="116" t="str">
        <f>IF(Таблица3353[[#This Row],[Тип СШ]]="Т3", " росп", "")</f>
        <v xml:space="preserve"> росп</v>
      </c>
      <c r="S296" s="116" t="str">
        <f>IF(AND(Таблица3353[[#This Row],[Тип]]="Поперечник", Таблица3353[[#This Row],[условие]]="Да", Таблица3353[[#This Row],[№17]]=" росп"), "1,2,3",
"")</f>
        <v/>
      </c>
      <c r="T296" s="116" t="str">
        <f>IF(AND(Таблица3353[[#This Row],[Тип]]="Продол", Таблица3353[[#This Row],[условие]]="Да", Таблица3353[[#This Row],[№17]]=" росп"), "1,2",
"")</f>
        <v>1,2</v>
      </c>
      <c r="U296" s="116"/>
      <c r="V296" s="101" t="s">
        <v>88</v>
      </c>
      <c r="W29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96" s="152" t="str">
        <f>IF(Таблица3353[[#This Row],[Тип СШ]]="Т3",
(IF(Таблица3353[[#This Row],[Толщина]]&gt;16,"Δ8","Δ6")),Таблица3353[[#This Row],[Толщина]])</f>
        <v>Δ6</v>
      </c>
    </row>
    <row r="297" spans="1:29" x14ac:dyDescent="0.2">
      <c r="A297" s="117">
        <f t="shared" si="42"/>
        <v>297</v>
      </c>
      <c r="B297" s="97" t="str">
        <f>IF(ISNUMBER(Таблица3353[[#This Row],[№8]]), "Поперечник", "Продол")</f>
        <v>Продол</v>
      </c>
      <c r="C297" s="11" t="str">
        <f>CONCATENATE(I297,J297,K297,L297,Таблица3353[[#This Row],[№12]],N297,,O297,P297,Q297,R297,S297,T297,U297)</f>
        <v>БВ - С55 росп1,2</v>
      </c>
      <c r="D297" s="11" t="str">
        <f t="shared" si="44"/>
        <v>Т3</v>
      </c>
      <c r="E297" s="11" t="str">
        <f t="shared" si="45"/>
        <v>140 Δ6</v>
      </c>
      <c r="F297" s="129"/>
      <c r="G297" s="156" t="s">
        <v>141</v>
      </c>
      <c r="H29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7" s="132" t="str">
        <f t="shared" si="43"/>
        <v>БВ</v>
      </c>
      <c r="J297" s="132" t="str">
        <f>Таблица3353[[#This Row],[№7]]</f>
        <v xml:space="preserve"> </v>
      </c>
      <c r="K297" s="133" t="str">
        <f>IF(Таблица3353[[#This Row],[условие]]="Да", "- ", "(")</f>
        <v xml:space="preserve">- </v>
      </c>
      <c r="L297" s="101"/>
      <c r="M297" s="114" t="str">
        <f>IF(Таблица3353[[#This Row],[условие]]="Да", "", " - ")</f>
        <v/>
      </c>
      <c r="N297" s="101"/>
      <c r="O297" s="115" t="str">
        <f>IF(Таблица3353[[#This Row],[условие]]="Да", "", " )")</f>
        <v/>
      </c>
      <c r="P297" s="101" t="s">
        <v>99</v>
      </c>
      <c r="Q297" s="101">
        <f t="shared" si="46"/>
        <v>55</v>
      </c>
      <c r="R297" s="116" t="str">
        <f>IF(Таблица3353[[#This Row],[Тип СШ]]="Т3", " росп", "")</f>
        <v xml:space="preserve"> росп</v>
      </c>
      <c r="S297" s="116" t="str">
        <f>IF(AND(Таблица3353[[#This Row],[Тип]]="Поперечник", Таблица3353[[#This Row],[условие]]="Да", Таблица3353[[#This Row],[№17]]=" росп"), "1,2,3",
"")</f>
        <v/>
      </c>
      <c r="T297" s="116" t="str">
        <f>IF(AND(Таблица3353[[#This Row],[Тип]]="Продол", Таблица3353[[#This Row],[условие]]="Да", Таблица3353[[#This Row],[№17]]=" росп"), "1,2",
"")</f>
        <v>1,2</v>
      </c>
      <c r="U297" s="116"/>
      <c r="V297" s="101" t="s">
        <v>88</v>
      </c>
      <c r="W29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297" s="152" t="str">
        <f>IF(Таблица3353[[#This Row],[Тип СШ]]="Т3",
(IF(Таблица3353[[#This Row],[Толщина]]&gt;16,"Δ8","Δ6")),Таблица3353[[#This Row],[Толщина]])</f>
        <v>Δ6</v>
      </c>
    </row>
    <row r="298" spans="1:29" x14ac:dyDescent="0.2">
      <c r="A298" s="117">
        <f t="shared" si="42"/>
        <v>298</v>
      </c>
      <c r="B298" s="97" t="str">
        <f>IF(ISNUMBER(Таблица3353[[#This Row],[№8]]), "Поперечник", "Продол")</f>
        <v>Продол</v>
      </c>
      <c r="C298" s="188" t="str">
        <f>CONCATENATE(I298,J298,K298,L298,Таблица3353[[#This Row],[№12]],N298,,O298,P298,Q298,R298,S298,T298,U298)</f>
        <v>БВ - С28 росп1,2</v>
      </c>
      <c r="D298" s="11" t="str">
        <f t="shared" si="44"/>
        <v>Т3</v>
      </c>
      <c r="E298" s="11" t="str">
        <f t="shared" si="45"/>
        <v>140 Δ6</v>
      </c>
      <c r="F298" s="129"/>
      <c r="G298" s="156" t="s">
        <v>141</v>
      </c>
      <c r="H29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8" s="132" t="str">
        <f t="shared" si="43"/>
        <v>БВ</v>
      </c>
      <c r="J298" s="132" t="str">
        <f>Таблица3353[[#This Row],[№7]]</f>
        <v xml:space="preserve"> </v>
      </c>
      <c r="K298" s="133" t="str">
        <f>IF(Таблица3353[[#This Row],[условие]]="Да", "- ", "(")</f>
        <v xml:space="preserve">- </v>
      </c>
      <c r="L298" s="101"/>
      <c r="M298" s="161" t="str">
        <f>IF(Таблица3353[[#This Row],[условие]]="Да", "", " - ")</f>
        <v/>
      </c>
      <c r="N298" s="162"/>
      <c r="O298" s="115" t="str">
        <f>IF(Таблица3353[[#This Row],[условие]]="Да", "", " )")</f>
        <v/>
      </c>
      <c r="P298" s="101" t="s">
        <v>99</v>
      </c>
      <c r="Q298" s="189">
        <v>28</v>
      </c>
      <c r="R298" s="116" t="str">
        <f>IF(Таблица3353[[#This Row],[Тип СШ]]="Т3", " росп", "")</f>
        <v xml:space="preserve"> росп</v>
      </c>
      <c r="S298" s="116" t="str">
        <f>IF(AND(Таблица3353[[#This Row],[Тип]]="Поперечник", Таблица3353[[#This Row],[условие]]="Да", Таблица3353[[#This Row],[№17]]=" росп"), "1,2,3",
"")</f>
        <v/>
      </c>
      <c r="T298" s="116" t="str">
        <f>IF(AND(Таблица3353[[#This Row],[Тип]]="Продол", Таблица3353[[#This Row],[условие]]="Да", Таблица3353[[#This Row],[№17]]=" росп"), "1,2",
"")</f>
        <v>1,2</v>
      </c>
      <c r="U298" s="116"/>
      <c r="V298" s="101" t="s">
        <v>88</v>
      </c>
      <c r="W29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29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29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29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298" s="164" t="str">
        <f>IF(Таблица3353[[#This Row],[Тип СШ]]="Т3",
(IF(Таблица3353[[#This Row],[Толщина]]&gt;16,"Δ8","Δ6")),Таблица3353[[#This Row],[Толщина]])</f>
        <v>Δ6</v>
      </c>
    </row>
    <row r="299" spans="1:29" x14ac:dyDescent="0.2">
      <c r="A299" s="117">
        <f t="shared" si="42"/>
        <v>299</v>
      </c>
      <c r="B299" s="97" t="str">
        <f>IF(ISNUMBER(Таблица3353[[#This Row],[№8]]), "Поперечник", "Продол")</f>
        <v>Продол</v>
      </c>
      <c r="C299" s="188" t="str">
        <f>CONCATENATE(I299,J299,K299,L299,Таблица3353[[#This Row],[№12]],N299,,O299,P299,Q299,R299,S299,T299,U299)</f>
        <v>БВ - Д28</v>
      </c>
      <c r="D299" s="11" t="str">
        <f t="shared" si="44"/>
        <v>С18</v>
      </c>
      <c r="E299" s="11" t="str">
        <f t="shared" si="45"/>
        <v>420×25/32</v>
      </c>
      <c r="F299" s="129"/>
      <c r="G299" s="156" t="s">
        <v>141</v>
      </c>
      <c r="H29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299" s="132" t="str">
        <f t="shared" si="43"/>
        <v>БВ</v>
      </c>
      <c r="J299" s="132" t="str">
        <f>Таблица3353[[#This Row],[№7]]</f>
        <v xml:space="preserve"> </v>
      </c>
      <c r="K299" s="133" t="str">
        <f>IF(Таблица3353[[#This Row],[условие]]="Да", "- ", "(")</f>
        <v xml:space="preserve">- </v>
      </c>
      <c r="L299" s="101"/>
      <c r="M299" s="161" t="str">
        <f>IF(Таблица3353[[#This Row],[условие]]="Да", "", " - ")</f>
        <v/>
      </c>
      <c r="N299" s="162"/>
      <c r="O299" s="115" t="str">
        <f>IF(Таблица3353[[#This Row],[условие]]="Да", "", " )")</f>
        <v/>
      </c>
      <c r="P299" s="101" t="s">
        <v>43</v>
      </c>
      <c r="Q299" s="189">
        <v>28</v>
      </c>
      <c r="R299" s="116" t="str">
        <f>IF(Таблица3353[[#This Row],[Тип СШ]]="Т3", " росп", "")</f>
        <v/>
      </c>
      <c r="S299" s="116" t="str">
        <f>IF(AND(Таблица3353[[#This Row],[Тип]]="Поперечник", Таблица3353[[#This Row],[условие]]="Да", Таблица3353[[#This Row],[№17]]=" росп"), "1,2,3",
"")</f>
        <v/>
      </c>
      <c r="T299" s="116" t="str">
        <f>IF(AND(Таблица3353[[#This Row],[Тип]]="Продол", Таблица3353[[#This Row],[условие]]="Да", Таблица3353[[#This Row],[№17]]=" росп"), "1,2",
"")</f>
        <v/>
      </c>
      <c r="U299" s="116"/>
      <c r="V299" s="93" t="s">
        <v>87</v>
      </c>
      <c r="W299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29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29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299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299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299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299" s="164" t="str">
        <f>IF(Таблица3353[[#This Row],[Тип СШ]]="Т3",
(IF(Таблица3353[[#This Row],[Толщина]]&gt;16,"Δ8","Δ6")),Таблица3353[[#This Row],[Толщина]])</f>
        <v>25/32</v>
      </c>
    </row>
    <row r="300" spans="1:29" x14ac:dyDescent="0.2">
      <c r="A300" s="117">
        <f t="shared" si="42"/>
        <v>300</v>
      </c>
      <c r="B300" s="97" t="str">
        <f>IF(ISNUMBER(Таблица3353[[#This Row],[№8]]), "Поперечник", "Продол")</f>
        <v>Продол</v>
      </c>
      <c r="C300" s="188" t="str">
        <f>CONCATENATE(I300,J300,K300,L300,Таблица3353[[#This Row],[№12]],N300,,O300,P300,Q300,R300,S300,T300,U300)</f>
        <v>БВ - Д28 росп1,2</v>
      </c>
      <c r="D300" s="11" t="str">
        <f t="shared" si="44"/>
        <v>Т3</v>
      </c>
      <c r="E300" s="11" t="str">
        <f t="shared" si="45"/>
        <v>428 Δ6</v>
      </c>
      <c r="F300" s="129"/>
      <c r="G300" s="156" t="s">
        <v>141</v>
      </c>
      <c r="H30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0" s="132" t="str">
        <f t="shared" si="43"/>
        <v>БВ</v>
      </c>
      <c r="J300" s="132" t="str">
        <f>Таблица3353[[#This Row],[№7]]</f>
        <v xml:space="preserve"> </v>
      </c>
      <c r="K300" s="133" t="str">
        <f>IF(Таблица3353[[#This Row],[условие]]="Да", "- ", "(")</f>
        <v xml:space="preserve">- </v>
      </c>
      <c r="L300" s="101"/>
      <c r="M300" s="161" t="str">
        <f>IF(Таблица3353[[#This Row],[условие]]="Да", "", " - ")</f>
        <v/>
      </c>
      <c r="N300" s="162"/>
      <c r="O300" s="115" t="str">
        <f>IF(Таблица3353[[#This Row],[условие]]="Да", "", " )")</f>
        <v/>
      </c>
      <c r="P300" s="101" t="s">
        <v>43</v>
      </c>
      <c r="Q300" s="189">
        <v>28</v>
      </c>
      <c r="R300" s="116" t="str">
        <f>IF(Таблица3353[[#This Row],[Тип СШ]]="Т3", " росп", "")</f>
        <v xml:space="preserve"> росп</v>
      </c>
      <c r="S300" s="116" t="str">
        <f>IF(AND(Таблица3353[[#This Row],[Тип]]="Поперечник", Таблица3353[[#This Row],[условие]]="Да", Таблица3353[[#This Row],[№17]]=" росп"), "1,2,3",
"")</f>
        <v/>
      </c>
      <c r="T300" s="116" t="str">
        <f>IF(AND(Таблица3353[[#This Row],[Тип]]="Продол", Таблица3353[[#This Row],[условие]]="Да", Таблица3353[[#This Row],[№17]]=" росп"), "1,2",
"")</f>
        <v>1,2</v>
      </c>
      <c r="U300" s="116"/>
      <c r="V300" s="101" t="s">
        <v>88</v>
      </c>
      <c r="W30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0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00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00" s="164" t="str">
        <f>IF(Таблица3353[[#This Row],[Тип СШ]]="Т3",
(IF(Таблица3353[[#This Row],[Толщина]]&gt;16,"Δ8","Δ6")),Таблица3353[[#This Row],[Толщина]])</f>
        <v>Δ6</v>
      </c>
    </row>
    <row r="301" spans="1:29" x14ac:dyDescent="0.2">
      <c r="A301" s="117">
        <f t="shared" si="42"/>
        <v>301</v>
      </c>
      <c r="B301" s="97" t="str">
        <f>IF(ISNUMBER(Таблица3353[[#This Row],[№8]]), "Поперечник", "Продол")</f>
        <v>Продол</v>
      </c>
      <c r="C301" s="11" t="str">
        <f>CONCATENATE(I301,J301,K301,L301,Таблица3353[[#This Row],[№12]],N301,,O301,P301,Q301,R301,S301,T301,U301)</f>
        <v>БВ (17 - 18 )</v>
      </c>
      <c r="D301" s="11" t="str">
        <f t="shared" si="44"/>
        <v>С4</v>
      </c>
      <c r="E301" s="11" t="str">
        <f t="shared" si="45"/>
        <v>11455×14</v>
      </c>
      <c r="F301" s="129"/>
      <c r="G301" s="156" t="s">
        <v>141</v>
      </c>
      <c r="H30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01" s="132" t="str">
        <f t="shared" si="43"/>
        <v>БВ</v>
      </c>
      <c r="J301" s="132" t="str">
        <f>Таблица3353[[#This Row],[№7]]</f>
        <v xml:space="preserve"> </v>
      </c>
      <c r="K301" s="133" t="str">
        <f>IF(Таблица3353[[#This Row],[условие]]="Да", "- ", "(")</f>
        <v>(</v>
      </c>
      <c r="L301" s="101">
        <v>17</v>
      </c>
      <c r="M301" s="114" t="str">
        <f>IF(Таблица3353[[#This Row],[условие]]="Да", "", " - ")</f>
        <v xml:space="preserve"> - </v>
      </c>
      <c r="N301" s="101">
        <f>Таблица3353[[#This Row],[№11]]+1</f>
        <v>18</v>
      </c>
      <c r="O301" s="115" t="str">
        <f>IF(Таблица3353[[#This Row],[условие]]="Да", "", " )")</f>
        <v xml:space="preserve"> )</v>
      </c>
      <c r="P301" s="101"/>
      <c r="Q301" s="101"/>
      <c r="R301" s="116" t="str">
        <f>IF(Таблица3353[[#This Row],[Тип СШ]]="Т3", " росп", "")</f>
        <v/>
      </c>
      <c r="S301" s="116" t="str">
        <f>IF(AND(Таблица3353[[#This Row],[Тип]]="Поперечник", Таблица3353[[#This Row],[условие]]="Да", Таблица3353[[#This Row],[№17]]=" росп"), "1,2,3",
"")</f>
        <v/>
      </c>
      <c r="T301" s="116" t="str">
        <f>IF(AND(Таблица3353[[#This Row],[Тип]]="Продол", Таблица3353[[#This Row],[условие]]="Да", Таблица3353[[#This Row],[№17]]=" росп"), "1,2",
"")</f>
        <v/>
      </c>
      <c r="U301" s="116"/>
      <c r="V301" s="93" t="s">
        <v>109</v>
      </c>
      <c r="W30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11455</v>
      </c>
      <c r="Y30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0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01" s="228">
        <f>VALUE(CONCATENATE(Таблица3353[[#This Row],[ДлинаС18]],Таблица3353[[#This Row],[ДлинаС4]],Таблица3353[[#This Row],[ДлинаТ8]],Таблица3353[[#This Row],[ДлинаТ3]]))</f>
        <v>11455</v>
      </c>
      <c r="AC301" s="152">
        <f>IF(Таблица3353[[#This Row],[Тип СШ]]="Т3",
(IF(Таблица3353[[#This Row],[Толщина]]&gt;16,"Δ8","Δ6")),Таблица3353[[#This Row],[Толщина]])</f>
        <v>14</v>
      </c>
    </row>
    <row r="302" spans="1:29" x14ac:dyDescent="0.2">
      <c r="A302" s="117">
        <f t="shared" si="42"/>
        <v>302</v>
      </c>
      <c r="B302" s="97" t="str">
        <f>IF(ISNUMBER(Таблица3353[[#This Row],[№8]]), "Поперечник", "Продол")</f>
        <v>Продол</v>
      </c>
      <c r="C302" s="11" t="str">
        <f>CONCATENATE(I302,J302,K302,L302,Таблица3353[[#This Row],[№12]],N302,,O302,P302,Q302,R302,S302,T302,U302)</f>
        <v>БВ - С57 росп1,2</v>
      </c>
      <c r="D302" s="11" t="str">
        <f t="shared" si="44"/>
        <v>Т3</v>
      </c>
      <c r="E302" s="11" t="str">
        <f t="shared" si="45"/>
        <v>140 Δ6</v>
      </c>
      <c r="F302" s="129"/>
      <c r="G302" s="156" t="s">
        <v>141</v>
      </c>
      <c r="H30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2" s="132" t="str">
        <f t="shared" si="43"/>
        <v>БВ</v>
      </c>
      <c r="J302" s="132" t="str">
        <f>Таблица3353[[#This Row],[№7]]</f>
        <v xml:space="preserve"> </v>
      </c>
      <c r="K302" s="133" t="str">
        <f>IF(Таблица3353[[#This Row],[условие]]="Да", "- ", "(")</f>
        <v xml:space="preserve">- </v>
      </c>
      <c r="L302" s="101"/>
      <c r="M302" s="114" t="str">
        <f>IF(Таблица3353[[#This Row],[условие]]="Да", "", " - ")</f>
        <v/>
      </c>
      <c r="N302" s="101"/>
      <c r="O302" s="115" t="str">
        <f>IF(Таблица3353[[#This Row],[условие]]="Да", "", " )")</f>
        <v/>
      </c>
      <c r="P302" s="101" t="s">
        <v>99</v>
      </c>
      <c r="Q302" s="101">
        <v>57</v>
      </c>
      <c r="R302" s="116" t="str">
        <f>IF(Таблица3353[[#This Row],[Тип СШ]]="Т3", " росп", "")</f>
        <v xml:space="preserve"> росп</v>
      </c>
      <c r="S302" s="116" t="str">
        <f>IF(AND(Таблица3353[[#This Row],[Тип]]="Поперечник", Таблица3353[[#This Row],[условие]]="Да", Таблица3353[[#This Row],[№17]]=" росп"), "1,2,3",
"")</f>
        <v/>
      </c>
      <c r="T302" s="116" t="str">
        <f>IF(AND(Таблица3353[[#This Row],[Тип]]="Продол", Таблица3353[[#This Row],[условие]]="Да", Таблица3353[[#This Row],[№17]]=" росп"), "1,2",
"")</f>
        <v>1,2</v>
      </c>
      <c r="U302" s="116"/>
      <c r="V302" s="101" t="s">
        <v>88</v>
      </c>
      <c r="W30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2" s="152" t="str">
        <f>IF(Таблица3353[[#This Row],[Тип СШ]]="Т3",
(IF(Таблица3353[[#This Row],[Толщина]]&gt;16,"Δ8","Δ6")),Таблица3353[[#This Row],[Толщина]])</f>
        <v>Δ6</v>
      </c>
    </row>
    <row r="303" spans="1:29" x14ac:dyDescent="0.2">
      <c r="A303" s="117">
        <f t="shared" si="42"/>
        <v>303</v>
      </c>
      <c r="B303" s="97" t="str">
        <f>IF(ISNUMBER(Таблица3353[[#This Row],[№8]]), "Поперечник", "Продол")</f>
        <v>Продол</v>
      </c>
      <c r="C303" s="11" t="str">
        <f>CONCATENATE(I303,J303,K303,L303,Таблица3353[[#This Row],[№12]],N303,,O303,P303,Q303,R303,S303,T303,U303)</f>
        <v>БВ - С58 росп1,2</v>
      </c>
      <c r="D303" s="11" t="str">
        <f t="shared" si="44"/>
        <v>Т3</v>
      </c>
      <c r="E303" s="11" t="str">
        <f t="shared" si="45"/>
        <v>140 Δ6</v>
      </c>
      <c r="F303" s="129"/>
      <c r="G303" s="156" t="s">
        <v>141</v>
      </c>
      <c r="H30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3" s="132" t="str">
        <f t="shared" si="43"/>
        <v>БВ</v>
      </c>
      <c r="J303" s="132" t="str">
        <f>Таблица3353[[#This Row],[№7]]</f>
        <v xml:space="preserve"> </v>
      </c>
      <c r="K303" s="133" t="str">
        <f>IF(Таблица3353[[#This Row],[условие]]="Да", "- ", "(")</f>
        <v xml:space="preserve">- </v>
      </c>
      <c r="L303" s="101"/>
      <c r="M303" s="114" t="str">
        <f>IF(Таблица3353[[#This Row],[условие]]="Да", "", " - ")</f>
        <v/>
      </c>
      <c r="N303" s="101"/>
      <c r="O303" s="115" t="str">
        <f>IF(Таблица3353[[#This Row],[условие]]="Да", "", " )")</f>
        <v/>
      </c>
      <c r="P303" s="101" t="s">
        <v>99</v>
      </c>
      <c r="Q303" s="101">
        <f t="shared" si="46"/>
        <v>58</v>
      </c>
      <c r="R303" s="116" t="str">
        <f>IF(Таблица3353[[#This Row],[Тип СШ]]="Т3", " росп", "")</f>
        <v xml:space="preserve"> росп</v>
      </c>
      <c r="S303" s="116" t="str">
        <f>IF(AND(Таблица3353[[#This Row],[Тип]]="Поперечник", Таблица3353[[#This Row],[условие]]="Да", Таблица3353[[#This Row],[№17]]=" росп"), "1,2,3",
"")</f>
        <v/>
      </c>
      <c r="T303" s="116" t="str">
        <f>IF(AND(Таблица3353[[#This Row],[Тип]]="Продол", Таблица3353[[#This Row],[условие]]="Да", Таблица3353[[#This Row],[№17]]=" росп"), "1,2",
"")</f>
        <v>1,2</v>
      </c>
      <c r="U303" s="116"/>
      <c r="V303" s="101" t="s">
        <v>88</v>
      </c>
      <c r="W30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3" s="152" t="str">
        <f>IF(Таблица3353[[#This Row],[Тип СШ]]="Т3",
(IF(Таблица3353[[#This Row],[Толщина]]&gt;16,"Δ8","Δ6")),Таблица3353[[#This Row],[Толщина]])</f>
        <v>Δ6</v>
      </c>
    </row>
    <row r="304" spans="1:29" x14ac:dyDescent="0.2">
      <c r="A304" s="117">
        <f t="shared" si="42"/>
        <v>304</v>
      </c>
      <c r="B304" s="97" t="str">
        <f>IF(ISNUMBER(Таблица3353[[#This Row],[№8]]), "Поперечник", "Продол")</f>
        <v>Продол</v>
      </c>
      <c r="C304" s="11" t="str">
        <f>CONCATENATE(I304,J304,K304,L304,Таблица3353[[#This Row],[№12]],N304,,O304,P304,Q304,R304,S304,T304,U304)</f>
        <v>БВ - С59 росп1,2</v>
      </c>
      <c r="D304" s="11" t="str">
        <f t="shared" si="44"/>
        <v>Т3</v>
      </c>
      <c r="E304" s="11" t="str">
        <f t="shared" si="45"/>
        <v>140 Δ6</v>
      </c>
      <c r="F304" s="129"/>
      <c r="G304" s="156" t="s">
        <v>141</v>
      </c>
      <c r="H30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4" s="132" t="str">
        <f t="shared" si="43"/>
        <v>БВ</v>
      </c>
      <c r="J304" s="132" t="str">
        <f>Таблица3353[[#This Row],[№7]]</f>
        <v xml:space="preserve"> </v>
      </c>
      <c r="K304" s="133" t="str">
        <f>IF(Таблица3353[[#This Row],[условие]]="Да", "- ", "(")</f>
        <v xml:space="preserve">- </v>
      </c>
      <c r="L304" s="101"/>
      <c r="M304" s="114" t="str">
        <f>IF(Таблица3353[[#This Row],[условие]]="Да", "", " - ")</f>
        <v/>
      </c>
      <c r="N304" s="101"/>
      <c r="O304" s="115" t="str">
        <f>IF(Таблица3353[[#This Row],[условие]]="Да", "", " )")</f>
        <v/>
      </c>
      <c r="P304" s="101" t="s">
        <v>99</v>
      </c>
      <c r="Q304" s="101">
        <f t="shared" si="46"/>
        <v>59</v>
      </c>
      <c r="R304" s="116" t="str">
        <f>IF(Таблица3353[[#This Row],[Тип СШ]]="Т3", " росп", "")</f>
        <v xml:space="preserve"> росп</v>
      </c>
      <c r="S304" s="116" t="str">
        <f>IF(AND(Таблица3353[[#This Row],[Тип]]="Поперечник", Таблица3353[[#This Row],[условие]]="Да", Таблица3353[[#This Row],[№17]]=" росп"), "1,2,3",
"")</f>
        <v/>
      </c>
      <c r="T304" s="116" t="str">
        <f>IF(AND(Таблица3353[[#This Row],[Тип]]="Продол", Таблица3353[[#This Row],[условие]]="Да", Таблица3353[[#This Row],[№17]]=" росп"), "1,2",
"")</f>
        <v>1,2</v>
      </c>
      <c r="U304" s="116"/>
      <c r="V304" s="101" t="s">
        <v>88</v>
      </c>
      <c r="W30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4" s="152" t="str">
        <f>IF(Таблица3353[[#This Row],[Тип СШ]]="Т3",
(IF(Таблица3353[[#This Row],[Толщина]]&gt;16,"Δ8","Δ6")),Таблица3353[[#This Row],[Толщина]])</f>
        <v>Δ6</v>
      </c>
    </row>
    <row r="305" spans="1:29" x14ac:dyDescent="0.2">
      <c r="A305" s="117">
        <f t="shared" si="42"/>
        <v>305</v>
      </c>
      <c r="B305" s="97" t="str">
        <f>IF(ISNUMBER(Таблица3353[[#This Row],[№8]]), "Поперечник", "Продол")</f>
        <v>Продол</v>
      </c>
      <c r="C305" s="11" t="str">
        <f>CONCATENATE(I305,J305,K305,L305,Таблица3353[[#This Row],[№12]],N305,,O305,P305,Q305,R305,S305,T305,U305)</f>
        <v>БВ - С60 росп1,2</v>
      </c>
      <c r="D305" s="11" t="str">
        <f t="shared" si="44"/>
        <v>Т3</v>
      </c>
      <c r="E305" s="11" t="str">
        <f t="shared" si="45"/>
        <v>140 Δ6</v>
      </c>
      <c r="F305" s="129"/>
      <c r="G305" s="156" t="s">
        <v>141</v>
      </c>
      <c r="H30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5" s="132" t="str">
        <f t="shared" si="43"/>
        <v>БВ</v>
      </c>
      <c r="J305" s="132" t="str">
        <f>Таблица3353[[#This Row],[№7]]</f>
        <v xml:space="preserve"> </v>
      </c>
      <c r="K305" s="133" t="str">
        <f>IF(Таблица3353[[#This Row],[условие]]="Да", "- ", "(")</f>
        <v xml:space="preserve">- </v>
      </c>
      <c r="L305" s="101"/>
      <c r="M305" s="114" t="str">
        <f>IF(Таблица3353[[#This Row],[условие]]="Да", "", " - ")</f>
        <v/>
      </c>
      <c r="N305" s="101"/>
      <c r="O305" s="115" t="str">
        <f>IF(Таблица3353[[#This Row],[условие]]="Да", "", " )")</f>
        <v/>
      </c>
      <c r="P305" s="101" t="s">
        <v>99</v>
      </c>
      <c r="Q305" s="101">
        <f t="shared" si="46"/>
        <v>60</v>
      </c>
      <c r="R305" s="116" t="str">
        <f>IF(Таблица3353[[#This Row],[Тип СШ]]="Т3", " росп", "")</f>
        <v xml:space="preserve"> росп</v>
      </c>
      <c r="S305" s="116" t="str">
        <f>IF(AND(Таблица3353[[#This Row],[Тип]]="Поперечник", Таблица3353[[#This Row],[условие]]="Да", Таблица3353[[#This Row],[№17]]=" росп"), "1,2,3",
"")</f>
        <v/>
      </c>
      <c r="T305" s="116" t="str">
        <f>IF(AND(Таблица3353[[#This Row],[Тип]]="Продол", Таблица3353[[#This Row],[условие]]="Да", Таблица3353[[#This Row],[№17]]=" росп"), "1,2",
"")</f>
        <v>1,2</v>
      </c>
      <c r="U305" s="116"/>
      <c r="V305" s="101" t="s">
        <v>88</v>
      </c>
      <c r="W30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5" s="152" t="str">
        <f>IF(Таблица3353[[#This Row],[Тип СШ]]="Т3",
(IF(Таблица3353[[#This Row],[Толщина]]&gt;16,"Δ8","Δ6")),Таблица3353[[#This Row],[Толщина]])</f>
        <v>Δ6</v>
      </c>
    </row>
    <row r="306" spans="1:29" x14ac:dyDescent="0.2">
      <c r="A306" s="117">
        <f t="shared" si="42"/>
        <v>306</v>
      </c>
      <c r="B306" s="97" t="str">
        <f>IF(ISNUMBER(Таблица3353[[#This Row],[№8]]), "Поперечник", "Продол")</f>
        <v>Продол</v>
      </c>
      <c r="C306" s="11" t="str">
        <f>CONCATENATE(I306,J306,K306,L306,Таблица3353[[#This Row],[№12]],N306,,O306,P306,Q306,R306,S306,T306,U306)</f>
        <v>ВГ (1 - 2 )</v>
      </c>
      <c r="D306" s="11" t="str">
        <f t="shared" si="44"/>
        <v>С4</v>
      </c>
      <c r="E306" s="11" t="str">
        <f t="shared" si="45"/>
        <v>9805×14</v>
      </c>
      <c r="F306" s="128" t="s">
        <v>102</v>
      </c>
      <c r="G306" s="93" t="s">
        <v>141</v>
      </c>
      <c r="H30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06" s="132" t="str">
        <f>Таблица3353[[#This Row],[№6]]</f>
        <v>ВГ</v>
      </c>
      <c r="J306" s="132" t="str">
        <f>Таблица3353[[#This Row],[№7]]</f>
        <v xml:space="preserve"> </v>
      </c>
      <c r="K306" s="133" t="str">
        <f>IF(Таблица3353[[#This Row],[условие]]="Да", "- ", "(")</f>
        <v>(</v>
      </c>
      <c r="L306" s="93">
        <v>1</v>
      </c>
      <c r="M306" s="114" t="str">
        <f>IF(Таблица3353[[#This Row],[условие]]="Да", "", " - ")</f>
        <v xml:space="preserve"> - </v>
      </c>
      <c r="N306" s="93">
        <f>Таблица3353[[#This Row],[№11]]+1</f>
        <v>2</v>
      </c>
      <c r="O306" s="115" t="str">
        <f>IF(Таблица3353[[#This Row],[условие]]="Да", "", " )")</f>
        <v xml:space="preserve"> )</v>
      </c>
      <c r="P306" s="93"/>
      <c r="Q306" s="93"/>
      <c r="R306" s="116" t="str">
        <f>IF(Таблица3353[[#This Row],[Тип СШ]]="Т3", " росп", "")</f>
        <v/>
      </c>
      <c r="S306" s="116" t="str">
        <f>IF(AND(Таблица3353[[#This Row],[Тип]]="Поперечник", Таблица3353[[#This Row],[условие]]="Да", Таблица3353[[#This Row],[№17]]=" росп"), "1,2,3",
"")</f>
        <v/>
      </c>
      <c r="T306" s="116" t="str">
        <f>IF(AND(Таблица3353[[#This Row],[Тип]]="Продол", Таблица3353[[#This Row],[условие]]="Да", Таблица3353[[#This Row],[№17]]=" росп"), "1,2",
"")</f>
        <v/>
      </c>
      <c r="U306" s="116"/>
      <c r="V306" s="93" t="s">
        <v>109</v>
      </c>
      <c r="W30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9805</v>
      </c>
      <c r="Y30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0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06" s="228">
        <f>VALUE(CONCATENATE(Таблица3353[[#This Row],[ДлинаС18]],Таблица3353[[#This Row],[ДлинаС4]],Таблица3353[[#This Row],[ДлинаТ8]],Таблица3353[[#This Row],[ДлинаТ3]]))</f>
        <v>9805</v>
      </c>
      <c r="AC306" s="152">
        <f>IF(Таблица3353[[#This Row],[Тип СШ]]="Т3",
(IF(Таблица3353[[#This Row],[Толщина]]&gt;16,"Δ8","Δ6")),Таблица3353[[#This Row],[Толщина]])</f>
        <v>14</v>
      </c>
    </row>
    <row r="307" spans="1:29" x14ac:dyDescent="0.2">
      <c r="A307" s="117">
        <f t="shared" si="42"/>
        <v>307</v>
      </c>
      <c r="B307" s="97" t="str">
        <f>IF(ISNUMBER(Таблица3353[[#This Row],[№8]]), "Поперечник", "Продол")</f>
        <v>Продол</v>
      </c>
      <c r="C307" s="11" t="str">
        <f>CONCATENATE(I307,J307,K307,L307,Таблица3353[[#This Row],[№12]],N307,,O307,P307,Q307,R307,S307,T307,U307)</f>
        <v>ВГ - С2 росп1,2</v>
      </c>
      <c r="D307" s="11" t="str">
        <f t="shared" si="44"/>
        <v>Т3</v>
      </c>
      <c r="E307" s="11" t="str">
        <f t="shared" si="45"/>
        <v>140 Δ6</v>
      </c>
      <c r="F307" s="129"/>
      <c r="G307" s="156" t="s">
        <v>141</v>
      </c>
      <c r="H30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7" s="132" t="str">
        <f t="shared" ref="I307:I370" si="47">I306</f>
        <v>ВГ</v>
      </c>
      <c r="J307" s="132" t="str">
        <f>Таблица3353[[#This Row],[№7]]</f>
        <v xml:space="preserve"> </v>
      </c>
      <c r="K307" s="133" t="str">
        <f>IF(Таблица3353[[#This Row],[условие]]="Да", "- ", "(")</f>
        <v xml:space="preserve">- </v>
      </c>
      <c r="L307" s="101"/>
      <c r="M307" s="114" t="str">
        <f>IF(Таблица3353[[#This Row],[условие]]="Да", "", " - ")</f>
        <v/>
      </c>
      <c r="N307" s="101"/>
      <c r="O307" s="115" t="str">
        <f>IF(Таблица3353[[#This Row],[условие]]="Да", "", " )")</f>
        <v/>
      </c>
      <c r="P307" s="101" t="s">
        <v>99</v>
      </c>
      <c r="Q307" s="101">
        <v>2</v>
      </c>
      <c r="R307" s="116" t="str">
        <f>IF(Таблица3353[[#This Row],[Тип СШ]]="Т3", " росп", "")</f>
        <v xml:space="preserve"> росп</v>
      </c>
      <c r="S307" s="116" t="str">
        <f>IF(AND(Таблица3353[[#This Row],[Тип]]="Поперечник", Таблица3353[[#This Row],[условие]]="Да", Таблица3353[[#This Row],[№17]]=" росп"), "1,2,3",
"")</f>
        <v/>
      </c>
      <c r="T307" s="116" t="str">
        <f>IF(AND(Таблица3353[[#This Row],[Тип]]="Продол", Таблица3353[[#This Row],[условие]]="Да", Таблица3353[[#This Row],[№17]]=" росп"), "1,2",
"")</f>
        <v>1,2</v>
      </c>
      <c r="U307" s="116"/>
      <c r="V307" s="101" t="s">
        <v>88</v>
      </c>
      <c r="W30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7" s="152" t="str">
        <f>IF(Таблица3353[[#This Row],[Тип СШ]]="Т3",
(IF(Таблица3353[[#This Row],[Толщина]]&gt;16,"Δ8","Δ6")),Таблица3353[[#This Row],[Толщина]])</f>
        <v>Δ6</v>
      </c>
    </row>
    <row r="308" spans="1:29" x14ac:dyDescent="0.2">
      <c r="A308" s="117">
        <f t="shared" si="42"/>
        <v>308</v>
      </c>
      <c r="B308" s="97" t="str">
        <f>IF(ISNUMBER(Таблица3353[[#This Row],[№8]]), "Поперечник", "Продол")</f>
        <v>Продол</v>
      </c>
      <c r="C308" s="11" t="str">
        <f>CONCATENATE(I308,J308,K308,L308,Таблица3353[[#This Row],[№12]],N308,,O308,P308,Q308,R308,S308,T308,U308)</f>
        <v>ВГ - С3 росп1,2</v>
      </c>
      <c r="D308" s="11" t="str">
        <f t="shared" si="44"/>
        <v>Т3</v>
      </c>
      <c r="E308" s="11" t="str">
        <f t="shared" si="45"/>
        <v>140 Δ6</v>
      </c>
      <c r="F308" s="129"/>
      <c r="G308" s="156" t="s">
        <v>141</v>
      </c>
      <c r="H30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8" s="132" t="str">
        <f t="shared" si="47"/>
        <v>ВГ</v>
      </c>
      <c r="J308" s="132" t="str">
        <f>Таблица3353[[#This Row],[№7]]</f>
        <v xml:space="preserve"> </v>
      </c>
      <c r="K308" s="133" t="str">
        <f>IF(Таблица3353[[#This Row],[условие]]="Да", "- ", "(")</f>
        <v xml:space="preserve">- </v>
      </c>
      <c r="L308" s="101"/>
      <c r="M308" s="114" t="str">
        <f>IF(Таблица3353[[#This Row],[условие]]="Да", "", " - ")</f>
        <v/>
      </c>
      <c r="N308" s="101"/>
      <c r="O308" s="115" t="str">
        <f>IF(Таблица3353[[#This Row],[условие]]="Да", "", " )")</f>
        <v/>
      </c>
      <c r="P308" s="101" t="s">
        <v>99</v>
      </c>
      <c r="Q308" s="101">
        <f>Q307+1</f>
        <v>3</v>
      </c>
      <c r="R308" s="116" t="str">
        <f>IF(Таблица3353[[#This Row],[Тип СШ]]="Т3", " росп", "")</f>
        <v xml:space="preserve"> росп</v>
      </c>
      <c r="S308" s="116" t="str">
        <f>IF(AND(Таблица3353[[#This Row],[Тип]]="Поперечник", Таблица3353[[#This Row],[условие]]="Да", Таблица3353[[#This Row],[№17]]=" росп"), "1,2,3",
"")</f>
        <v/>
      </c>
      <c r="T308" s="116" t="str">
        <f>IF(AND(Таблица3353[[#This Row],[Тип]]="Продол", Таблица3353[[#This Row],[условие]]="Да", Таблица3353[[#This Row],[№17]]=" росп"), "1,2",
"")</f>
        <v>1,2</v>
      </c>
      <c r="U308" s="116"/>
      <c r="V308" s="101" t="s">
        <v>88</v>
      </c>
      <c r="W30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8" s="152" t="str">
        <f>IF(Таблица3353[[#This Row],[Тип СШ]]="Т3",
(IF(Таблица3353[[#This Row],[Толщина]]&gt;16,"Δ8","Δ6")),Таблица3353[[#This Row],[Толщина]])</f>
        <v>Δ6</v>
      </c>
    </row>
    <row r="309" spans="1:29" x14ac:dyDescent="0.2">
      <c r="A309" s="117">
        <f t="shared" si="42"/>
        <v>309</v>
      </c>
      <c r="B309" s="97" t="str">
        <f>IF(ISNUMBER(Таблица3353[[#This Row],[№8]]), "Поперечник", "Продол")</f>
        <v>Продол</v>
      </c>
      <c r="C309" s="11" t="str">
        <f>CONCATENATE(I309,J309,K309,L309,Таблица3353[[#This Row],[№12]],N309,,O309,P309,Q309,R309,S309,T309,U309)</f>
        <v>ВГ - С4 росп1,2</v>
      </c>
      <c r="D309" s="11" t="str">
        <f t="shared" si="44"/>
        <v>Т3</v>
      </c>
      <c r="E309" s="11" t="str">
        <f t="shared" si="45"/>
        <v>140 Δ6</v>
      </c>
      <c r="F309" s="129"/>
      <c r="G309" s="156" t="s">
        <v>141</v>
      </c>
      <c r="H30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09" s="132" t="str">
        <f t="shared" si="47"/>
        <v>ВГ</v>
      </c>
      <c r="J309" s="132" t="str">
        <f>Таблица3353[[#This Row],[№7]]</f>
        <v xml:space="preserve"> </v>
      </c>
      <c r="K309" s="133" t="str">
        <f>IF(Таблица3353[[#This Row],[условие]]="Да", "- ", "(")</f>
        <v xml:space="preserve">- </v>
      </c>
      <c r="L309" s="101"/>
      <c r="M309" s="114" t="str">
        <f>IF(Таблица3353[[#This Row],[условие]]="Да", "", " - ")</f>
        <v/>
      </c>
      <c r="N309" s="101"/>
      <c r="O309" s="115" t="str">
        <f>IF(Таблица3353[[#This Row],[условие]]="Да", "", " )")</f>
        <v/>
      </c>
      <c r="P309" s="101" t="s">
        <v>99</v>
      </c>
      <c r="Q309" s="101">
        <f t="shared" ref="Q309" si="48">Q308+1</f>
        <v>4</v>
      </c>
      <c r="R309" s="116" t="str">
        <f>IF(Таблица3353[[#This Row],[Тип СШ]]="Т3", " росп", "")</f>
        <v xml:space="preserve"> росп</v>
      </c>
      <c r="S309" s="116" t="str">
        <f>IF(AND(Таблица3353[[#This Row],[Тип]]="Поперечник", Таблица3353[[#This Row],[условие]]="Да", Таблица3353[[#This Row],[№17]]=" росп"), "1,2,3",
"")</f>
        <v/>
      </c>
      <c r="T309" s="116" t="str">
        <f>IF(AND(Таблица3353[[#This Row],[Тип]]="Продол", Таблица3353[[#This Row],[условие]]="Да", Таблица3353[[#This Row],[№17]]=" росп"), "1,2",
"")</f>
        <v>1,2</v>
      </c>
      <c r="U309" s="116"/>
      <c r="V309" s="101" t="s">
        <v>88</v>
      </c>
      <c r="W30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0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0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0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0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0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09" s="152" t="str">
        <f>IF(Таблица3353[[#This Row],[Тип СШ]]="Т3",
(IF(Таблица3353[[#This Row],[Толщина]]&gt;16,"Δ8","Δ6")),Таблица3353[[#This Row],[Толщина]])</f>
        <v>Δ6</v>
      </c>
    </row>
    <row r="310" spans="1:29" x14ac:dyDescent="0.2">
      <c r="A310" s="117">
        <f t="shared" si="42"/>
        <v>310</v>
      </c>
      <c r="B310" s="97" t="str">
        <f>IF(ISNUMBER(Таблица3353[[#This Row],[№8]]), "Поперечник", "Продол")</f>
        <v>Продол</v>
      </c>
      <c r="C310" s="11" t="str">
        <f>CONCATENATE(I310,J310,K310,L310,Таблица3353[[#This Row],[№12]],N310,,O310,P310,Q310,R310,S310,T310,U310)</f>
        <v>ВГ (2 - 3 )</v>
      </c>
      <c r="D310" s="11" t="str">
        <f t="shared" si="44"/>
        <v>С4</v>
      </c>
      <c r="E310" s="11" t="str">
        <f t="shared" si="45"/>
        <v>10650×14</v>
      </c>
      <c r="F310" s="129"/>
      <c r="G310" s="156" t="s">
        <v>141</v>
      </c>
      <c r="H31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10" s="132" t="str">
        <f t="shared" si="47"/>
        <v>ВГ</v>
      </c>
      <c r="J310" s="132" t="str">
        <f>Таблица3353[[#This Row],[№7]]</f>
        <v xml:space="preserve"> </v>
      </c>
      <c r="K310" s="133" t="str">
        <f>IF(Таблица3353[[#This Row],[условие]]="Да", "- ", "(")</f>
        <v>(</v>
      </c>
      <c r="L310" s="101">
        <v>2</v>
      </c>
      <c r="M310" s="114" t="str">
        <f>IF(Таблица3353[[#This Row],[условие]]="Да", "", " - ")</f>
        <v xml:space="preserve"> - </v>
      </c>
      <c r="N310" s="101">
        <f>Таблица3353[[#This Row],[№11]]+1</f>
        <v>3</v>
      </c>
      <c r="O310" s="115" t="str">
        <f>IF(Таблица3353[[#This Row],[условие]]="Да", "", " )")</f>
        <v xml:space="preserve"> )</v>
      </c>
      <c r="P310" s="101"/>
      <c r="Q310" s="101"/>
      <c r="R310" s="116" t="str">
        <f>IF(Таблица3353[[#This Row],[Тип СШ]]="Т3", " росп", "")</f>
        <v/>
      </c>
      <c r="S310" s="116" t="str">
        <f>IF(AND(Таблица3353[[#This Row],[Тип]]="Поперечник", Таблица3353[[#This Row],[условие]]="Да", Таблица3353[[#This Row],[№17]]=" росп"), "1,2,3",
"")</f>
        <v/>
      </c>
      <c r="T310" s="116" t="str">
        <f>IF(AND(Таблица3353[[#This Row],[Тип]]="Продол", Таблица3353[[#This Row],[условие]]="Да", Таблица3353[[#This Row],[№17]]=" росп"), "1,2",
"")</f>
        <v/>
      </c>
      <c r="U310" s="116"/>
      <c r="V310" s="93" t="s">
        <v>109</v>
      </c>
      <c r="W31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31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1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10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310" s="152">
        <f>IF(Таблица3353[[#This Row],[Тип СШ]]="Т3",
(IF(Таблица3353[[#This Row],[Толщина]]&gt;16,"Δ8","Δ6")),Таблица3353[[#This Row],[Толщина]])</f>
        <v>14</v>
      </c>
    </row>
    <row r="311" spans="1:29" x14ac:dyDescent="0.2">
      <c r="A311" s="117">
        <f t="shared" si="42"/>
        <v>311</v>
      </c>
      <c r="B311" s="97" t="str">
        <f>IF(ISNUMBER(Таблица3353[[#This Row],[№8]]), "Поперечник", "Продол")</f>
        <v>Продол</v>
      </c>
      <c r="C311" s="188" t="str">
        <f>CONCATENATE(I311,J311,K311,L311,Таблица3353[[#This Row],[№12]],N311,,O311,P311,Q311,R311,S311,T311,U311)</f>
        <v>ВГ - С5 росп1,2</v>
      </c>
      <c r="D311" s="11" t="str">
        <f t="shared" si="44"/>
        <v>Т3</v>
      </c>
      <c r="E311" s="11" t="str">
        <f t="shared" si="45"/>
        <v>140 Δ6</v>
      </c>
      <c r="F311" s="129"/>
      <c r="G311" s="156" t="s">
        <v>141</v>
      </c>
      <c r="H31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1" s="132" t="str">
        <f t="shared" si="47"/>
        <v>ВГ</v>
      </c>
      <c r="J311" s="132" t="str">
        <f>Таблица3353[[#This Row],[№7]]</f>
        <v xml:space="preserve"> </v>
      </c>
      <c r="K311" s="133" t="str">
        <f>IF(Таблица3353[[#This Row],[условие]]="Да", "- ", "(")</f>
        <v xml:space="preserve">- </v>
      </c>
      <c r="L311" s="101"/>
      <c r="M311" s="161" t="str">
        <f>IF(Таблица3353[[#This Row],[условие]]="Да", "", " - ")</f>
        <v/>
      </c>
      <c r="N311" s="162"/>
      <c r="O311" s="115" t="str">
        <f>IF(Таблица3353[[#This Row],[условие]]="Да", "", " )")</f>
        <v/>
      </c>
      <c r="P311" s="101" t="s">
        <v>99</v>
      </c>
      <c r="Q311" s="189">
        <v>5</v>
      </c>
      <c r="R311" s="116" t="str">
        <f>IF(Таблица3353[[#This Row],[Тип СШ]]="Т3", " росп", "")</f>
        <v xml:space="preserve"> росп</v>
      </c>
      <c r="S311" s="116" t="str">
        <f>IF(AND(Таблица3353[[#This Row],[Тип]]="Поперечник", Таблица3353[[#This Row],[условие]]="Да", Таблица3353[[#This Row],[№17]]=" росп"), "1,2,3",
"")</f>
        <v/>
      </c>
      <c r="T311" s="116" t="str">
        <f>IF(AND(Таблица3353[[#This Row],[Тип]]="Продол", Таблица3353[[#This Row],[условие]]="Да", Таблица3353[[#This Row],[№17]]=" росп"), "1,2",
"")</f>
        <v>1,2</v>
      </c>
      <c r="U311" s="116"/>
      <c r="V311" s="101" t="s">
        <v>88</v>
      </c>
      <c r="W31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1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1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11" s="164" t="str">
        <f>IF(Таблица3353[[#This Row],[Тип СШ]]="Т3",
(IF(Таблица3353[[#This Row],[Толщина]]&gt;16,"Δ8","Δ6")),Таблица3353[[#This Row],[Толщина]])</f>
        <v>Δ6</v>
      </c>
    </row>
    <row r="312" spans="1:29" x14ac:dyDescent="0.2">
      <c r="A312" s="117">
        <f t="shared" si="42"/>
        <v>312</v>
      </c>
      <c r="B312" s="97" t="str">
        <f>IF(ISNUMBER(Таблица3353[[#This Row],[№8]]), "Поперечник", "Продол")</f>
        <v>Продол</v>
      </c>
      <c r="C312" s="188" t="str">
        <f>CONCATENATE(I312,J312,K312,L312,Таблица3353[[#This Row],[№12]],N312,,O312,P312,Q312,R312,S312,T312,U312)</f>
        <v>ВГ - Д5</v>
      </c>
      <c r="D312" s="11" t="str">
        <f t="shared" si="44"/>
        <v>С18</v>
      </c>
      <c r="E312" s="11" t="str">
        <f t="shared" si="45"/>
        <v>420×25/32</v>
      </c>
      <c r="F312" s="129"/>
      <c r="G312" s="156" t="s">
        <v>141</v>
      </c>
      <c r="H31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2" s="132" t="str">
        <f t="shared" si="47"/>
        <v>ВГ</v>
      </c>
      <c r="J312" s="132" t="str">
        <f>Таблица3353[[#This Row],[№7]]</f>
        <v xml:space="preserve"> </v>
      </c>
      <c r="K312" s="133" t="str">
        <f>IF(Таблица3353[[#This Row],[условие]]="Да", "- ", "(")</f>
        <v xml:space="preserve">- </v>
      </c>
      <c r="L312" s="101"/>
      <c r="M312" s="161" t="str">
        <f>IF(Таблица3353[[#This Row],[условие]]="Да", "", " - ")</f>
        <v/>
      </c>
      <c r="N312" s="162"/>
      <c r="O312" s="115" t="str">
        <f>IF(Таблица3353[[#This Row],[условие]]="Да", "", " )")</f>
        <v/>
      </c>
      <c r="P312" s="101" t="s">
        <v>43</v>
      </c>
      <c r="Q312" s="189">
        <v>5</v>
      </c>
      <c r="R312" s="116" t="str">
        <f>IF(Таблица3353[[#This Row],[Тип СШ]]="Т3", " росп", "")</f>
        <v/>
      </c>
      <c r="S312" s="116" t="str">
        <f>IF(AND(Таблица3353[[#This Row],[Тип]]="Поперечник", Таблица3353[[#This Row],[условие]]="Да", Таблица3353[[#This Row],[№17]]=" росп"), "1,2,3",
"")</f>
        <v/>
      </c>
      <c r="T312" s="116" t="str">
        <f>IF(AND(Таблица3353[[#This Row],[Тип]]="Продол", Таблица3353[[#This Row],[условие]]="Да", Таблица3353[[#This Row],[№17]]=" росп"), "1,2",
"")</f>
        <v/>
      </c>
      <c r="U312" s="116"/>
      <c r="V312" s="93" t="s">
        <v>87</v>
      </c>
      <c r="W312" s="229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1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12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1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12" s="164" t="str">
        <f>IF(Таблица3353[[#This Row],[Тип СШ]]="Т3",
(IF(Таблица3353[[#This Row],[Толщина]]&gt;16,"Δ8","Δ6")),Таблица3353[[#This Row],[Толщина]])</f>
        <v>25/32</v>
      </c>
    </row>
    <row r="313" spans="1:29" x14ac:dyDescent="0.2">
      <c r="A313" s="117">
        <f t="shared" si="42"/>
        <v>313</v>
      </c>
      <c r="B313" s="97" t="str">
        <f>IF(ISNUMBER(Таблица3353[[#This Row],[№8]]), "Поперечник", "Продол")</f>
        <v>Продол</v>
      </c>
      <c r="C313" s="188" t="str">
        <f>CONCATENATE(I313,J313,K313,L313,Таблица3353[[#This Row],[№12]],N313,,O313,P313,Q313,R313,S313,T313,U313)</f>
        <v>ВГ - Д5 росп1,2</v>
      </c>
      <c r="D313" s="11" t="str">
        <f t="shared" si="44"/>
        <v>Т3</v>
      </c>
      <c r="E313" s="11" t="str">
        <f t="shared" si="45"/>
        <v>428 Δ6</v>
      </c>
      <c r="F313" s="129"/>
      <c r="G313" s="156" t="s">
        <v>141</v>
      </c>
      <c r="H31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3" s="132" t="str">
        <f t="shared" si="47"/>
        <v>ВГ</v>
      </c>
      <c r="J313" s="132" t="str">
        <f>Таблица3353[[#This Row],[№7]]</f>
        <v xml:space="preserve"> </v>
      </c>
      <c r="K313" s="133" t="str">
        <f>IF(Таблица3353[[#This Row],[условие]]="Да", "- ", "(")</f>
        <v xml:space="preserve">- </v>
      </c>
      <c r="L313" s="101"/>
      <c r="M313" s="161" t="str">
        <f>IF(Таблица3353[[#This Row],[условие]]="Да", "", " - ")</f>
        <v/>
      </c>
      <c r="N313" s="162"/>
      <c r="O313" s="115" t="str">
        <f>IF(Таблица3353[[#This Row],[условие]]="Да", "", " )")</f>
        <v/>
      </c>
      <c r="P313" s="101" t="s">
        <v>43</v>
      </c>
      <c r="Q313" s="189">
        <v>5</v>
      </c>
      <c r="R313" s="116" t="str">
        <f>IF(Таблица3353[[#This Row],[Тип СШ]]="Т3", " росп", "")</f>
        <v xml:space="preserve"> росп</v>
      </c>
      <c r="S313" s="116" t="str">
        <f>IF(AND(Таблица3353[[#This Row],[Тип]]="Поперечник", Таблица3353[[#This Row],[условие]]="Да", Таблица3353[[#This Row],[№17]]=" росп"), "1,2,3",
"")</f>
        <v/>
      </c>
      <c r="T313" s="116" t="str">
        <f>IF(AND(Таблица3353[[#This Row],[Тип]]="Продол", Таблица3353[[#This Row],[условие]]="Да", Таблица3353[[#This Row],[№17]]=" росп"), "1,2",
"")</f>
        <v>1,2</v>
      </c>
      <c r="U313" s="116"/>
      <c r="V313" s="101" t="s">
        <v>88</v>
      </c>
      <c r="W31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1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1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13" s="164" t="str">
        <f>IF(Таблица3353[[#This Row],[Тип СШ]]="Т3",
(IF(Таблица3353[[#This Row],[Толщина]]&gt;16,"Δ8","Δ6")),Таблица3353[[#This Row],[Толщина]])</f>
        <v>Δ6</v>
      </c>
    </row>
    <row r="314" spans="1:29" x14ac:dyDescent="0.2">
      <c r="A314" s="117">
        <f t="shared" si="42"/>
        <v>314</v>
      </c>
      <c r="B314" s="97" t="str">
        <f>IF(ISNUMBER(Таблица3353[[#This Row],[№8]]), "Поперечник", "Продол")</f>
        <v>Продол</v>
      </c>
      <c r="C314" s="11" t="str">
        <f>CONCATENATE(I314,J314,K314,L314,Таблица3353[[#This Row],[№12]],N314,,O314,P314,Q314,R314,S314,T314,U314)</f>
        <v>ВГ - С6 росп1,2</v>
      </c>
      <c r="D314" s="11" t="str">
        <f t="shared" si="44"/>
        <v>Т3</v>
      </c>
      <c r="E314" s="11" t="str">
        <f t="shared" si="45"/>
        <v>140 Δ6</v>
      </c>
      <c r="F314" s="129"/>
      <c r="G314" s="156" t="s">
        <v>141</v>
      </c>
      <c r="H31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4" s="132" t="str">
        <f t="shared" si="47"/>
        <v>ВГ</v>
      </c>
      <c r="J314" s="132" t="str">
        <f>Таблица3353[[#This Row],[№7]]</f>
        <v xml:space="preserve"> </v>
      </c>
      <c r="K314" s="133" t="str">
        <f>IF(Таблица3353[[#This Row],[условие]]="Да", "- ", "(")</f>
        <v xml:space="preserve">- </v>
      </c>
      <c r="L314" s="101"/>
      <c r="M314" s="114" t="str">
        <f>IF(Таблица3353[[#This Row],[условие]]="Да", "", " - ")</f>
        <v/>
      </c>
      <c r="N314" s="101"/>
      <c r="O314" s="115" t="str">
        <f>IF(Таблица3353[[#This Row],[условие]]="Да", "", " )")</f>
        <v/>
      </c>
      <c r="P314" s="101" t="s">
        <v>99</v>
      </c>
      <c r="Q314" s="101">
        <v>6</v>
      </c>
      <c r="R314" s="116" t="str">
        <f>IF(Таблица3353[[#This Row],[Тип СШ]]="Т3", " росп", "")</f>
        <v xml:space="preserve"> росп</v>
      </c>
      <c r="S314" s="116" t="str">
        <f>IF(AND(Таблица3353[[#This Row],[Тип]]="Поперечник", Таблица3353[[#This Row],[условие]]="Да", Таблица3353[[#This Row],[№17]]=" росп"), "1,2,3",
"")</f>
        <v/>
      </c>
      <c r="T314" s="116" t="str">
        <f>IF(AND(Таблица3353[[#This Row],[Тип]]="Продол", Таблица3353[[#This Row],[условие]]="Да", Таблица3353[[#This Row],[№17]]=" росп"), "1,2",
"")</f>
        <v>1,2</v>
      </c>
      <c r="U314" s="116"/>
      <c r="V314" s="101" t="s">
        <v>88</v>
      </c>
      <c r="W31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1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1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14" s="152" t="str">
        <f>IF(Таблица3353[[#This Row],[Тип СШ]]="Т3",
(IF(Таблица3353[[#This Row],[Толщина]]&gt;16,"Δ8","Δ6")),Таблица3353[[#This Row],[Толщина]])</f>
        <v>Δ6</v>
      </c>
    </row>
    <row r="315" spans="1:29" x14ac:dyDescent="0.2">
      <c r="A315" s="117">
        <f t="shared" si="42"/>
        <v>315</v>
      </c>
      <c r="B315" s="97" t="str">
        <f>IF(ISNUMBER(Таблица3353[[#This Row],[№8]]), "Поперечник", "Продол")</f>
        <v>Продол</v>
      </c>
      <c r="C315" s="11" t="str">
        <f>CONCATENATE(I315,J315,K315,L315,Таблица3353[[#This Row],[№12]],N315,,O315,P315,Q315,R315,S315,T315,U315)</f>
        <v>ВГ - С7 росп1,2</v>
      </c>
      <c r="D315" s="11" t="str">
        <f t="shared" si="44"/>
        <v>Т3</v>
      </c>
      <c r="E315" s="11" t="str">
        <f t="shared" si="45"/>
        <v>140 Δ6</v>
      </c>
      <c r="F315" s="129"/>
      <c r="G315" s="156" t="s">
        <v>141</v>
      </c>
      <c r="H31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5" s="132" t="str">
        <f t="shared" si="47"/>
        <v>ВГ</v>
      </c>
      <c r="J315" s="132" t="str">
        <f>Таблица3353[[#This Row],[№7]]</f>
        <v xml:space="preserve"> </v>
      </c>
      <c r="K315" s="133" t="str">
        <f>IF(Таблица3353[[#This Row],[условие]]="Да", "- ", "(")</f>
        <v xml:space="preserve">- </v>
      </c>
      <c r="L315" s="101"/>
      <c r="M315" s="114" t="str">
        <f>IF(Таблица3353[[#This Row],[условие]]="Да", "", " - ")</f>
        <v/>
      </c>
      <c r="N315" s="101"/>
      <c r="O315" s="115" t="str">
        <f>IF(Таблица3353[[#This Row],[условие]]="Да", "", " )")</f>
        <v/>
      </c>
      <c r="P315" s="101" t="s">
        <v>99</v>
      </c>
      <c r="Q315" s="101">
        <f>Q314+1</f>
        <v>7</v>
      </c>
      <c r="R315" s="116" t="str">
        <f>IF(Таблица3353[[#This Row],[Тип СШ]]="Т3", " росп", "")</f>
        <v xml:space="preserve"> росп</v>
      </c>
      <c r="S315" s="116" t="str">
        <f>IF(AND(Таблица3353[[#This Row],[Тип]]="Поперечник", Таблица3353[[#This Row],[условие]]="Да", Таблица3353[[#This Row],[№17]]=" росп"), "1,2,3",
"")</f>
        <v/>
      </c>
      <c r="T315" s="116" t="str">
        <f>IF(AND(Таблица3353[[#This Row],[Тип]]="Продол", Таблица3353[[#This Row],[условие]]="Да", Таблица3353[[#This Row],[№17]]=" росп"), "1,2",
"")</f>
        <v>1,2</v>
      </c>
      <c r="U315" s="116"/>
      <c r="V315" s="101" t="s">
        <v>88</v>
      </c>
      <c r="W31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1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1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15" s="152" t="str">
        <f>IF(Таблица3353[[#This Row],[Тип СШ]]="Т3",
(IF(Таблица3353[[#This Row],[Толщина]]&gt;16,"Δ8","Δ6")),Таблица3353[[#This Row],[Толщина]])</f>
        <v>Δ6</v>
      </c>
    </row>
    <row r="316" spans="1:29" x14ac:dyDescent="0.2">
      <c r="A316" s="117">
        <f t="shared" si="42"/>
        <v>316</v>
      </c>
      <c r="B316" s="97" t="str">
        <f>IF(ISNUMBER(Таблица3353[[#This Row],[№8]]), "Поперечник", "Продол")</f>
        <v>Продол</v>
      </c>
      <c r="C316" s="11" t="str">
        <f>CONCATENATE(I316,J316,K316,L316,Таблица3353[[#This Row],[№12]],N316,,O316,P316,Q316,R316,S316,T316,U316)</f>
        <v>ВГ - С8 росп1,2</v>
      </c>
      <c r="D316" s="11" t="str">
        <f t="shared" si="44"/>
        <v>Т3</v>
      </c>
      <c r="E316" s="11" t="str">
        <f t="shared" si="45"/>
        <v>140 Δ6</v>
      </c>
      <c r="F316" s="129"/>
      <c r="G316" s="156" t="s">
        <v>141</v>
      </c>
      <c r="H31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6" s="132" t="str">
        <f t="shared" si="47"/>
        <v>ВГ</v>
      </c>
      <c r="J316" s="132" t="str">
        <f>Таблица3353[[#This Row],[№7]]</f>
        <v xml:space="preserve"> </v>
      </c>
      <c r="K316" s="133" t="str">
        <f>IF(Таблица3353[[#This Row],[условие]]="Да", "- ", "(")</f>
        <v xml:space="preserve">- </v>
      </c>
      <c r="L316" s="101"/>
      <c r="M316" s="114" t="str">
        <f>IF(Таблица3353[[#This Row],[условие]]="Да", "", " - ")</f>
        <v/>
      </c>
      <c r="N316" s="101"/>
      <c r="O316" s="115" t="str">
        <f>IF(Таблица3353[[#This Row],[условие]]="Да", "", " )")</f>
        <v/>
      </c>
      <c r="P316" s="101" t="s">
        <v>99</v>
      </c>
      <c r="Q316" s="101">
        <f>Q315+1</f>
        <v>8</v>
      </c>
      <c r="R316" s="116" t="str">
        <f>IF(Таблица3353[[#This Row],[Тип СШ]]="Т3", " росп", "")</f>
        <v xml:space="preserve"> росп</v>
      </c>
      <c r="S316" s="116" t="str">
        <f>IF(AND(Таблица3353[[#This Row],[Тип]]="Поперечник", Таблица3353[[#This Row],[условие]]="Да", Таблица3353[[#This Row],[№17]]=" росп"), "1,2,3",
"")</f>
        <v/>
      </c>
      <c r="T316" s="116" t="str">
        <f>IF(AND(Таблица3353[[#This Row],[Тип]]="Продол", Таблица3353[[#This Row],[условие]]="Да", Таблица3353[[#This Row],[№17]]=" росп"), "1,2",
"")</f>
        <v>1,2</v>
      </c>
      <c r="U316" s="116"/>
      <c r="V316" s="101" t="s">
        <v>88</v>
      </c>
      <c r="W31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1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1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16" s="152" t="str">
        <f>IF(Таблица3353[[#This Row],[Тип СШ]]="Т3",
(IF(Таблица3353[[#This Row],[Толщина]]&gt;16,"Δ8","Δ6")),Таблица3353[[#This Row],[Толщина]])</f>
        <v>Δ6</v>
      </c>
    </row>
    <row r="317" spans="1:29" x14ac:dyDescent="0.2">
      <c r="A317" s="117">
        <f t="shared" si="42"/>
        <v>317</v>
      </c>
      <c r="B317" s="97" t="str">
        <f>IF(ISNUMBER(Таблица3353[[#This Row],[№8]]), "Поперечник", "Продол")</f>
        <v>Продол</v>
      </c>
      <c r="C317" s="11" t="str">
        <f>CONCATENATE(I317,J317,K317,L317,Таблица3353[[#This Row],[№12]],N317,,O317,P317,Q317,R317,S317,T317,U317)</f>
        <v>ВГ (3 - 4 )</v>
      </c>
      <c r="D317" s="11" t="str">
        <f t="shared" si="44"/>
        <v>С4</v>
      </c>
      <c r="E317" s="11" t="str">
        <f t="shared" si="45"/>
        <v>9860×14</v>
      </c>
      <c r="F317" s="129"/>
      <c r="G317" s="156" t="s">
        <v>141</v>
      </c>
      <c r="H31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17" s="132" t="str">
        <f t="shared" si="47"/>
        <v>ВГ</v>
      </c>
      <c r="J317" s="132" t="str">
        <f>Таблица3353[[#This Row],[№7]]</f>
        <v xml:space="preserve"> </v>
      </c>
      <c r="K317" s="133" t="str">
        <f>IF(Таблица3353[[#This Row],[условие]]="Да", "- ", "(")</f>
        <v>(</v>
      </c>
      <c r="L317" s="101">
        <v>3</v>
      </c>
      <c r="M317" s="114" t="str">
        <f>IF(Таблица3353[[#This Row],[условие]]="Да", "", " - ")</f>
        <v xml:space="preserve"> - </v>
      </c>
      <c r="N317" s="101">
        <f>Таблица3353[[#This Row],[№11]]+1</f>
        <v>4</v>
      </c>
      <c r="O317" s="115" t="str">
        <f>IF(Таблица3353[[#This Row],[условие]]="Да", "", " )")</f>
        <v xml:space="preserve"> )</v>
      </c>
      <c r="P317" s="101"/>
      <c r="Q317" s="101"/>
      <c r="R317" s="116" t="str">
        <f>IF(Таблица3353[[#This Row],[Тип СШ]]="Т3", " росп", "")</f>
        <v/>
      </c>
      <c r="S317" s="116" t="str">
        <f>IF(AND(Таблица3353[[#This Row],[Тип]]="Поперечник", Таблица3353[[#This Row],[условие]]="Да", Таблица3353[[#This Row],[№17]]=" росп"), "1,2,3",
"")</f>
        <v/>
      </c>
      <c r="T317" s="116" t="str">
        <f>IF(AND(Таблица3353[[#This Row],[Тип]]="Продол", Таблица3353[[#This Row],[условие]]="Да", Таблица3353[[#This Row],[№17]]=" росп"), "1,2",
"")</f>
        <v/>
      </c>
      <c r="U317" s="116"/>
      <c r="V317" s="93" t="s">
        <v>109</v>
      </c>
      <c r="W31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7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9860</v>
      </c>
      <c r="Y31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7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1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17" s="228">
        <f>VALUE(CONCATENATE(Таблица3353[[#This Row],[ДлинаС18]],Таблица3353[[#This Row],[ДлинаС4]],Таблица3353[[#This Row],[ДлинаТ8]],Таблица3353[[#This Row],[ДлинаТ3]]))</f>
        <v>9860</v>
      </c>
      <c r="AC317" s="152">
        <f>IF(Таблица3353[[#This Row],[Тип СШ]]="Т3",
(IF(Таблица3353[[#This Row],[Толщина]]&gt;16,"Δ8","Δ6")),Таблица3353[[#This Row],[Толщина]])</f>
        <v>14</v>
      </c>
    </row>
    <row r="318" spans="1:29" x14ac:dyDescent="0.2">
      <c r="A318" s="117">
        <f t="shared" si="42"/>
        <v>318</v>
      </c>
      <c r="B318" s="97" t="str">
        <f>IF(ISNUMBER(Таблица3353[[#This Row],[№8]]), "Поперечник", "Продол")</f>
        <v>Продол</v>
      </c>
      <c r="C318" s="188" t="str">
        <f>CONCATENATE(I318,J318,K318,L318,Таблица3353[[#This Row],[№12]],N318,,O318,P318,Q318,R318,S318,T318,U318)</f>
        <v>ВГ - С9 росп1,2</v>
      </c>
      <c r="D318" s="11" t="str">
        <f t="shared" si="44"/>
        <v>Т3</v>
      </c>
      <c r="E318" s="11" t="str">
        <f t="shared" si="45"/>
        <v>140 Δ6</v>
      </c>
      <c r="F318" s="129"/>
      <c r="G318" s="156" t="s">
        <v>141</v>
      </c>
      <c r="H31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8" s="132" t="str">
        <f t="shared" si="47"/>
        <v>ВГ</v>
      </c>
      <c r="J318" s="132" t="str">
        <f>Таблица3353[[#This Row],[№7]]</f>
        <v xml:space="preserve"> </v>
      </c>
      <c r="K318" s="133" t="str">
        <f>IF(Таблица3353[[#This Row],[условие]]="Да", "- ", "(")</f>
        <v xml:space="preserve">- </v>
      </c>
      <c r="L318" s="101"/>
      <c r="M318" s="161" t="str">
        <f>IF(Таблица3353[[#This Row],[условие]]="Да", "", " - ")</f>
        <v/>
      </c>
      <c r="N318" s="162"/>
      <c r="O318" s="115" t="str">
        <f>IF(Таблица3353[[#This Row],[условие]]="Да", "", " )")</f>
        <v/>
      </c>
      <c r="P318" s="101" t="s">
        <v>99</v>
      </c>
      <c r="Q318" s="189">
        <v>9</v>
      </c>
      <c r="R318" s="116" t="str">
        <f>IF(Таблица3353[[#This Row],[Тип СШ]]="Т3", " росп", "")</f>
        <v xml:space="preserve"> росп</v>
      </c>
      <c r="S318" s="116" t="str">
        <f>IF(AND(Таблица3353[[#This Row],[Тип]]="Поперечник", Таблица3353[[#This Row],[условие]]="Да", Таблица3353[[#This Row],[№17]]=" росп"), "1,2,3",
"")</f>
        <v/>
      </c>
      <c r="T318" s="116" t="str">
        <f>IF(AND(Таблица3353[[#This Row],[Тип]]="Продол", Таблица3353[[#This Row],[условие]]="Да", Таблица3353[[#This Row],[№17]]=" росп"), "1,2",
"")</f>
        <v>1,2</v>
      </c>
      <c r="U318" s="116"/>
      <c r="V318" s="101" t="s">
        <v>88</v>
      </c>
      <c r="W31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1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1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1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18" s="164" t="str">
        <f>IF(Таблица3353[[#This Row],[Тип СШ]]="Т3",
(IF(Таблица3353[[#This Row],[Толщина]]&gt;16,"Δ8","Δ6")),Таблица3353[[#This Row],[Толщина]])</f>
        <v>Δ6</v>
      </c>
    </row>
    <row r="319" spans="1:29" x14ac:dyDescent="0.2">
      <c r="A319" s="117">
        <f t="shared" si="42"/>
        <v>319</v>
      </c>
      <c r="B319" s="97" t="str">
        <f>IF(ISNUMBER(Таблица3353[[#This Row],[№8]]), "Поперечник", "Продол")</f>
        <v>Продол</v>
      </c>
      <c r="C319" s="188" t="str">
        <f>CONCATENATE(I319,J319,K319,L319,Таблица3353[[#This Row],[№12]],N319,,O319,P319,Q319,R319,S319,T319,U319)</f>
        <v>ВГ - Д9</v>
      </c>
      <c r="D319" s="11" t="str">
        <f t="shared" si="44"/>
        <v>С18</v>
      </c>
      <c r="E319" s="11" t="str">
        <f t="shared" si="45"/>
        <v>420×25/32</v>
      </c>
      <c r="F319" s="129"/>
      <c r="G319" s="156" t="s">
        <v>141</v>
      </c>
      <c r="H31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19" s="132" t="str">
        <f t="shared" si="47"/>
        <v>ВГ</v>
      </c>
      <c r="J319" s="132" t="str">
        <f>Таблица3353[[#This Row],[№7]]</f>
        <v xml:space="preserve"> </v>
      </c>
      <c r="K319" s="133" t="str">
        <f>IF(Таблица3353[[#This Row],[условие]]="Да", "- ", "(")</f>
        <v xml:space="preserve">- </v>
      </c>
      <c r="L319" s="101"/>
      <c r="M319" s="161" t="str">
        <f>IF(Таблица3353[[#This Row],[условие]]="Да", "", " - ")</f>
        <v/>
      </c>
      <c r="N319" s="162"/>
      <c r="O319" s="115" t="str">
        <f>IF(Таблица3353[[#This Row],[условие]]="Да", "", " )")</f>
        <v/>
      </c>
      <c r="P319" s="101" t="s">
        <v>43</v>
      </c>
      <c r="Q319" s="189">
        <v>9</v>
      </c>
      <c r="R319" s="116" t="str">
        <f>IF(Таблица3353[[#This Row],[Тип СШ]]="Т3", " росп", "")</f>
        <v/>
      </c>
      <c r="S319" s="116" t="str">
        <f>IF(AND(Таблица3353[[#This Row],[Тип]]="Поперечник", Таблица3353[[#This Row],[условие]]="Да", Таблица3353[[#This Row],[№17]]=" росп"), "1,2,3",
"")</f>
        <v/>
      </c>
      <c r="T319" s="116" t="str">
        <f>IF(AND(Таблица3353[[#This Row],[Тип]]="Продол", Таблица3353[[#This Row],[условие]]="Да", Таблица3353[[#This Row],[№17]]=" росп"), "1,2",
"")</f>
        <v/>
      </c>
      <c r="U319" s="116"/>
      <c r="V319" s="93" t="s">
        <v>87</v>
      </c>
      <c r="W319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1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1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19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19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19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19" s="164" t="str">
        <f>IF(Таблица3353[[#This Row],[Тип СШ]]="Т3",
(IF(Таблица3353[[#This Row],[Толщина]]&gt;16,"Δ8","Δ6")),Таблица3353[[#This Row],[Толщина]])</f>
        <v>25/32</v>
      </c>
    </row>
    <row r="320" spans="1:29" x14ac:dyDescent="0.2">
      <c r="A320" s="117">
        <f t="shared" si="42"/>
        <v>320</v>
      </c>
      <c r="B320" s="97" t="str">
        <f>IF(ISNUMBER(Таблица3353[[#This Row],[№8]]), "Поперечник", "Продол")</f>
        <v>Продол</v>
      </c>
      <c r="C320" s="188" t="str">
        <f>CONCATENATE(I320,J320,K320,L320,Таблица3353[[#This Row],[№12]],N320,,O320,P320,Q320,R320,S320,T320,U320)</f>
        <v>ВГ - Д9 росп1,2</v>
      </c>
      <c r="D320" s="11" t="str">
        <f t="shared" si="44"/>
        <v>Т3</v>
      </c>
      <c r="E320" s="11" t="str">
        <f t="shared" si="45"/>
        <v>428 Δ6</v>
      </c>
      <c r="F320" s="129"/>
      <c r="G320" s="156" t="s">
        <v>141</v>
      </c>
      <c r="H32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0" s="132" t="str">
        <f t="shared" si="47"/>
        <v>ВГ</v>
      </c>
      <c r="J320" s="132" t="str">
        <f>Таблица3353[[#This Row],[№7]]</f>
        <v xml:space="preserve"> </v>
      </c>
      <c r="K320" s="133" t="str">
        <f>IF(Таблица3353[[#This Row],[условие]]="Да", "- ", "(")</f>
        <v xml:space="preserve">- </v>
      </c>
      <c r="L320" s="101"/>
      <c r="M320" s="161" t="str">
        <f>IF(Таблица3353[[#This Row],[условие]]="Да", "", " - ")</f>
        <v/>
      </c>
      <c r="N320" s="162"/>
      <c r="O320" s="115" t="str">
        <f>IF(Таблица3353[[#This Row],[условие]]="Да", "", " )")</f>
        <v/>
      </c>
      <c r="P320" s="101" t="s">
        <v>43</v>
      </c>
      <c r="Q320" s="189">
        <v>9</v>
      </c>
      <c r="R320" s="116" t="str">
        <f>IF(Таблица3353[[#This Row],[Тип СШ]]="Т3", " росп", "")</f>
        <v xml:space="preserve"> росп</v>
      </c>
      <c r="S320" s="116" t="str">
        <f>IF(AND(Таблица3353[[#This Row],[Тип]]="Поперечник", Таблица3353[[#This Row],[условие]]="Да", Таблица3353[[#This Row],[№17]]=" росп"), "1,2,3",
"")</f>
        <v/>
      </c>
      <c r="T320" s="116" t="str">
        <f>IF(AND(Таблица3353[[#This Row],[Тип]]="Продол", Таблица3353[[#This Row],[условие]]="Да", Таблица3353[[#This Row],[№17]]=" росп"), "1,2",
"")</f>
        <v>1,2</v>
      </c>
      <c r="U320" s="116"/>
      <c r="V320" s="101" t="s">
        <v>88</v>
      </c>
      <c r="W32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2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20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20" s="164" t="str">
        <f>IF(Таблица3353[[#This Row],[Тип СШ]]="Т3",
(IF(Таблица3353[[#This Row],[Толщина]]&gt;16,"Δ8","Δ6")),Таблица3353[[#This Row],[Толщина]])</f>
        <v>Δ6</v>
      </c>
    </row>
    <row r="321" spans="1:29" x14ac:dyDescent="0.2">
      <c r="A321" s="117">
        <f t="shared" si="42"/>
        <v>321</v>
      </c>
      <c r="B321" s="97" t="str">
        <f>IF(ISNUMBER(Таблица3353[[#This Row],[№8]]), "Поперечник", "Продол")</f>
        <v>Продол</v>
      </c>
      <c r="C321" s="11" t="str">
        <f>CONCATENATE(I321,J321,K321,L321,Таблица3353[[#This Row],[№12]],N321,,O321,P321,Q321,R321,S321,T321,U321)</f>
        <v>ВГ - С10 росп1,2</v>
      </c>
      <c r="D321" s="11" t="str">
        <f t="shared" si="44"/>
        <v>Т3</v>
      </c>
      <c r="E321" s="11" t="str">
        <f t="shared" si="45"/>
        <v>140 Δ6</v>
      </c>
      <c r="F321" s="129"/>
      <c r="G321" s="156" t="s">
        <v>141</v>
      </c>
      <c r="H32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1" s="132" t="str">
        <f t="shared" si="47"/>
        <v>ВГ</v>
      </c>
      <c r="J321" s="132" t="str">
        <f>Таблица3353[[#This Row],[№7]]</f>
        <v xml:space="preserve"> </v>
      </c>
      <c r="K321" s="133" t="str">
        <f>IF(Таблица3353[[#This Row],[условие]]="Да", "- ", "(")</f>
        <v xml:space="preserve">- </v>
      </c>
      <c r="L321" s="101"/>
      <c r="M321" s="114" t="str">
        <f>IF(Таблица3353[[#This Row],[условие]]="Да", "", " - ")</f>
        <v/>
      </c>
      <c r="N321" s="101"/>
      <c r="O321" s="115" t="str">
        <f>IF(Таблица3353[[#This Row],[условие]]="Да", "", " )")</f>
        <v/>
      </c>
      <c r="P321" s="101" t="s">
        <v>99</v>
      </c>
      <c r="Q321" s="101">
        <v>10</v>
      </c>
      <c r="R321" s="116" t="str">
        <f>IF(Таблица3353[[#This Row],[Тип СШ]]="Т3", " росп", "")</f>
        <v xml:space="preserve"> росп</v>
      </c>
      <c r="S321" s="116" t="str">
        <f>IF(AND(Таблица3353[[#This Row],[Тип]]="Поперечник", Таблица3353[[#This Row],[условие]]="Да", Таблица3353[[#This Row],[№17]]=" росп"), "1,2,3",
"")</f>
        <v/>
      </c>
      <c r="T321" s="116" t="str">
        <f>IF(AND(Таблица3353[[#This Row],[Тип]]="Продол", Таблица3353[[#This Row],[условие]]="Да", Таблица3353[[#This Row],[№17]]=" росп"), "1,2",
"")</f>
        <v>1,2</v>
      </c>
      <c r="U321" s="116"/>
      <c r="V321" s="101" t="s">
        <v>88</v>
      </c>
      <c r="W32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21" s="152" t="str">
        <f>IF(Таблица3353[[#This Row],[Тип СШ]]="Т3",
(IF(Таблица3353[[#This Row],[Толщина]]&gt;16,"Δ8","Δ6")),Таблица3353[[#This Row],[Толщина]])</f>
        <v>Δ6</v>
      </c>
    </row>
    <row r="322" spans="1:29" x14ac:dyDescent="0.2">
      <c r="A322" s="117">
        <f t="shared" si="42"/>
        <v>322</v>
      </c>
      <c r="B322" s="97" t="str">
        <f>IF(ISNUMBER(Таблица3353[[#This Row],[№8]]), "Поперечник", "Продол")</f>
        <v>Продол</v>
      </c>
      <c r="C322" s="11" t="str">
        <f>CONCATENATE(I322,J322,K322,L322,Таблица3353[[#This Row],[№12]],N322,,O322,P322,Q322,R322,S322,T322,U322)</f>
        <v>ВГ - С11 росп1,2</v>
      </c>
      <c r="D322" s="11" t="str">
        <f t="shared" si="44"/>
        <v>Т3</v>
      </c>
      <c r="E322" s="11" t="str">
        <f t="shared" si="45"/>
        <v>140 Δ6</v>
      </c>
      <c r="F322" s="129"/>
      <c r="G322" s="156" t="s">
        <v>141</v>
      </c>
      <c r="H32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2" s="132" t="str">
        <f t="shared" si="47"/>
        <v>ВГ</v>
      </c>
      <c r="J322" s="132" t="str">
        <f>Таблица3353[[#This Row],[№7]]</f>
        <v xml:space="preserve"> </v>
      </c>
      <c r="K322" s="133" t="str">
        <f>IF(Таблица3353[[#This Row],[условие]]="Да", "- ", "(")</f>
        <v xml:space="preserve">- </v>
      </c>
      <c r="L322" s="101"/>
      <c r="M322" s="114" t="str">
        <f>IF(Таблица3353[[#This Row],[условие]]="Да", "", " - ")</f>
        <v/>
      </c>
      <c r="N322" s="101"/>
      <c r="O322" s="115" t="str">
        <f>IF(Таблица3353[[#This Row],[условие]]="Да", "", " )")</f>
        <v/>
      </c>
      <c r="P322" s="101" t="s">
        <v>99</v>
      </c>
      <c r="Q322" s="101">
        <f>Q321+1</f>
        <v>11</v>
      </c>
      <c r="R322" s="116" t="str">
        <f>IF(Таблица3353[[#This Row],[Тип СШ]]="Т3", " росп", "")</f>
        <v xml:space="preserve"> росп</v>
      </c>
      <c r="S322" s="116" t="str">
        <f>IF(AND(Таблица3353[[#This Row],[Тип]]="Поперечник", Таблица3353[[#This Row],[условие]]="Да", Таблица3353[[#This Row],[№17]]=" росп"), "1,2,3",
"")</f>
        <v/>
      </c>
      <c r="T322" s="116" t="str">
        <f>IF(AND(Таблица3353[[#This Row],[Тип]]="Продол", Таблица3353[[#This Row],[условие]]="Да", Таблица3353[[#This Row],[№17]]=" росп"), "1,2",
"")</f>
        <v>1,2</v>
      </c>
      <c r="U322" s="116"/>
      <c r="V322" s="101" t="s">
        <v>88</v>
      </c>
      <c r="W32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22" s="152" t="str">
        <f>IF(Таблица3353[[#This Row],[Тип СШ]]="Т3",
(IF(Таблица3353[[#This Row],[Толщина]]&gt;16,"Δ8","Δ6")),Таблица3353[[#This Row],[Толщина]])</f>
        <v>Δ6</v>
      </c>
    </row>
    <row r="323" spans="1:29" x14ac:dyDescent="0.2">
      <c r="A323" s="117">
        <f t="shared" si="42"/>
        <v>323</v>
      </c>
      <c r="B323" s="97" t="str">
        <f>IF(ISNUMBER(Таблица3353[[#This Row],[№8]]), "Поперечник", "Продол")</f>
        <v>Продол</v>
      </c>
      <c r="C323" s="11" t="str">
        <f>CONCATENATE(I323,J323,K323,L323,Таблица3353[[#This Row],[№12]],N323,,O323,P323,Q323,R323,S323,T323,U323)</f>
        <v>ВГ (4 - 5 )</v>
      </c>
      <c r="D323" s="11" t="str">
        <f t="shared" si="44"/>
        <v>С4</v>
      </c>
      <c r="E323" s="11" t="str">
        <f t="shared" si="45"/>
        <v>10650×14</v>
      </c>
      <c r="F323" s="129"/>
      <c r="G323" s="156" t="s">
        <v>141</v>
      </c>
      <c r="H32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23" s="132" t="str">
        <f t="shared" si="47"/>
        <v>ВГ</v>
      </c>
      <c r="J323" s="132" t="str">
        <f>Таблица3353[[#This Row],[№7]]</f>
        <v xml:space="preserve"> </v>
      </c>
      <c r="K323" s="133" t="str">
        <f>IF(Таблица3353[[#This Row],[условие]]="Да", "- ", "(")</f>
        <v>(</v>
      </c>
      <c r="L323" s="101">
        <v>4</v>
      </c>
      <c r="M323" s="114" t="str">
        <f>IF(Таблица3353[[#This Row],[условие]]="Да", "", " - ")</f>
        <v xml:space="preserve"> - </v>
      </c>
      <c r="N323" s="101">
        <f>Таблица3353[[#This Row],[№11]]+1</f>
        <v>5</v>
      </c>
      <c r="O323" s="115" t="str">
        <f>IF(Таблица3353[[#This Row],[условие]]="Да", "", " )")</f>
        <v xml:space="preserve"> )</v>
      </c>
      <c r="P323" s="101"/>
      <c r="Q323" s="101"/>
      <c r="R323" s="116" t="str">
        <f>IF(Таблица3353[[#This Row],[Тип СШ]]="Т3", " росп", "")</f>
        <v/>
      </c>
      <c r="S323" s="116" t="str">
        <f>IF(AND(Таблица3353[[#This Row],[Тип]]="Поперечник", Таблица3353[[#This Row],[условие]]="Да", Таблица3353[[#This Row],[№17]]=" росп"), "1,2,3",
"")</f>
        <v/>
      </c>
      <c r="T323" s="116" t="str">
        <f>IF(AND(Таблица3353[[#This Row],[Тип]]="Продол", Таблица3353[[#This Row],[условие]]="Да", Таблица3353[[#This Row],[№17]]=" росп"), "1,2",
"")</f>
        <v/>
      </c>
      <c r="U323" s="116"/>
      <c r="V323" s="93" t="s">
        <v>109</v>
      </c>
      <c r="W32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32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2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23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323" s="152">
        <f>IF(Таблица3353[[#This Row],[Тип СШ]]="Т3",
(IF(Таблица3353[[#This Row],[Толщина]]&gt;16,"Δ8","Δ6")),Таблица3353[[#This Row],[Толщина]])</f>
        <v>14</v>
      </c>
    </row>
    <row r="324" spans="1:29" x14ac:dyDescent="0.2">
      <c r="A324" s="117">
        <f t="shared" ref="A324:A387" si="49">A323+1</f>
        <v>324</v>
      </c>
      <c r="B324" s="97" t="str">
        <f>IF(ISNUMBER(Таблица3353[[#This Row],[№8]]), "Поперечник", "Продол")</f>
        <v>Продол</v>
      </c>
      <c r="C324" s="11" t="str">
        <f>CONCATENATE(I324,J324,K324,L324,Таблица3353[[#This Row],[№12]],N324,,O324,P324,Q324,R324,S324,T324,U324)</f>
        <v>ВГ - С12 росп1,2</v>
      </c>
      <c r="D324" s="11" t="str">
        <f t="shared" si="44"/>
        <v>Т3</v>
      </c>
      <c r="E324" s="11" t="str">
        <f t="shared" si="45"/>
        <v>140 Δ6</v>
      </c>
      <c r="F324" s="129"/>
      <c r="G324" s="156" t="s">
        <v>141</v>
      </c>
      <c r="H32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4" s="132" t="str">
        <f t="shared" si="47"/>
        <v>ВГ</v>
      </c>
      <c r="J324" s="132" t="str">
        <f>Таблица3353[[#This Row],[№7]]</f>
        <v xml:space="preserve"> </v>
      </c>
      <c r="K324" s="133" t="str">
        <f>IF(Таблица3353[[#This Row],[условие]]="Да", "- ", "(")</f>
        <v xml:space="preserve">- </v>
      </c>
      <c r="L324" s="101"/>
      <c r="M324" s="114" t="str">
        <f>IF(Таблица3353[[#This Row],[условие]]="Да", "", " - ")</f>
        <v/>
      </c>
      <c r="N324" s="101"/>
      <c r="O324" s="115" t="str">
        <f>IF(Таблица3353[[#This Row],[условие]]="Да", "", " )")</f>
        <v/>
      </c>
      <c r="P324" s="101" t="s">
        <v>99</v>
      </c>
      <c r="Q324" s="101">
        <v>12</v>
      </c>
      <c r="R324" s="116" t="str">
        <f>IF(Таблица3353[[#This Row],[Тип СШ]]="Т3", " росп", "")</f>
        <v xml:space="preserve"> росп</v>
      </c>
      <c r="S324" s="116" t="str">
        <f>IF(AND(Таблица3353[[#This Row],[Тип]]="Поперечник", Таблица3353[[#This Row],[условие]]="Да", Таблица3353[[#This Row],[№17]]=" росп"), "1,2,3",
"")</f>
        <v/>
      </c>
      <c r="T324" s="116" t="str">
        <f>IF(AND(Таблица3353[[#This Row],[Тип]]="Продол", Таблица3353[[#This Row],[условие]]="Да", Таблица3353[[#This Row],[№17]]=" росп"), "1,2",
"")</f>
        <v>1,2</v>
      </c>
      <c r="U324" s="116"/>
      <c r="V324" s="101" t="s">
        <v>88</v>
      </c>
      <c r="W32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24" s="152" t="str">
        <f>IF(Таблица3353[[#This Row],[Тип СШ]]="Т3",
(IF(Таблица3353[[#This Row],[Толщина]]&gt;16,"Δ8","Δ6")),Таблица3353[[#This Row],[Толщина]])</f>
        <v>Δ6</v>
      </c>
    </row>
    <row r="325" spans="1:29" x14ac:dyDescent="0.2">
      <c r="A325" s="117">
        <f t="shared" si="49"/>
        <v>325</v>
      </c>
      <c r="B325" s="97" t="str">
        <f>IF(ISNUMBER(Таблица3353[[#This Row],[№8]]), "Поперечник", "Продол")</f>
        <v>Продол</v>
      </c>
      <c r="C325" s="188" t="str">
        <f>CONCATENATE(I325,J325,K325,L325,Таблица3353[[#This Row],[№12]],N325,,O325,P325,Q325,R325,S325,T325,U325)</f>
        <v>ВГ - С13 росп1,2</v>
      </c>
      <c r="D325" s="11" t="str">
        <f t="shared" si="44"/>
        <v>Т3</v>
      </c>
      <c r="E325" s="11" t="str">
        <f t="shared" si="45"/>
        <v>140 Δ6</v>
      </c>
      <c r="F325" s="129"/>
      <c r="G325" s="156" t="s">
        <v>141</v>
      </c>
      <c r="H32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5" s="132" t="str">
        <f t="shared" si="47"/>
        <v>ВГ</v>
      </c>
      <c r="J325" s="132" t="str">
        <f>Таблица3353[[#This Row],[№7]]</f>
        <v xml:space="preserve"> </v>
      </c>
      <c r="K325" s="133" t="str">
        <f>IF(Таблица3353[[#This Row],[условие]]="Да", "- ", "(")</f>
        <v xml:space="preserve">- </v>
      </c>
      <c r="L325" s="101"/>
      <c r="M325" s="161" t="str">
        <f>IF(Таблица3353[[#This Row],[условие]]="Да", "", " - ")</f>
        <v/>
      </c>
      <c r="N325" s="162"/>
      <c r="O325" s="115" t="str">
        <f>IF(Таблица3353[[#This Row],[условие]]="Да", "", " )")</f>
        <v/>
      </c>
      <c r="P325" s="101" t="s">
        <v>99</v>
      </c>
      <c r="Q325" s="189">
        <v>13</v>
      </c>
      <c r="R325" s="116" t="str">
        <f>IF(Таблица3353[[#This Row],[Тип СШ]]="Т3", " росп", "")</f>
        <v xml:space="preserve"> росп</v>
      </c>
      <c r="S325" s="116" t="str">
        <f>IF(AND(Таблица3353[[#This Row],[Тип]]="Поперечник", Таблица3353[[#This Row],[условие]]="Да", Таблица3353[[#This Row],[№17]]=" росп"), "1,2,3",
"")</f>
        <v/>
      </c>
      <c r="T325" s="116" t="str">
        <f>IF(AND(Таблица3353[[#This Row],[Тип]]="Продол", Таблица3353[[#This Row],[условие]]="Да", Таблица3353[[#This Row],[№17]]=" росп"), "1,2",
"")</f>
        <v>1,2</v>
      </c>
      <c r="U325" s="116"/>
      <c r="V325" s="101" t="s">
        <v>88</v>
      </c>
      <c r="W32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25" s="164" t="str">
        <f>IF(Таблица3353[[#This Row],[Тип СШ]]="Т3",
(IF(Таблица3353[[#This Row],[Толщина]]&gt;16,"Δ8","Δ6")),Таблица3353[[#This Row],[Толщина]])</f>
        <v>Δ6</v>
      </c>
    </row>
    <row r="326" spans="1:29" x14ac:dyDescent="0.2">
      <c r="A326" s="117">
        <f t="shared" si="49"/>
        <v>326</v>
      </c>
      <c r="B326" s="97" t="str">
        <f>IF(ISNUMBER(Таблица3353[[#This Row],[№8]]), "Поперечник", "Продол")</f>
        <v>Продол</v>
      </c>
      <c r="C326" s="188" t="str">
        <f>CONCATENATE(I326,J326,K326,L326,Таблица3353[[#This Row],[№12]],N326,,O326,P326,Q326,R326,S326,T326,U326)</f>
        <v>ВГ - Д13</v>
      </c>
      <c r="D326" s="11" t="str">
        <f t="shared" si="44"/>
        <v>С18</v>
      </c>
      <c r="E326" s="11" t="str">
        <f t="shared" si="45"/>
        <v>420×40</v>
      </c>
      <c r="F326" s="129"/>
      <c r="G326" s="156" t="s">
        <v>141</v>
      </c>
      <c r="H32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6" s="132" t="str">
        <f t="shared" si="47"/>
        <v>ВГ</v>
      </c>
      <c r="J326" s="132" t="str">
        <f>Таблица3353[[#This Row],[№7]]</f>
        <v xml:space="preserve"> </v>
      </c>
      <c r="K326" s="133" t="str">
        <f>IF(Таблица3353[[#This Row],[условие]]="Да", "- ", "(")</f>
        <v xml:space="preserve">- </v>
      </c>
      <c r="L326" s="101"/>
      <c r="M326" s="161" t="str">
        <f>IF(Таблица3353[[#This Row],[условие]]="Да", "", " - ")</f>
        <v/>
      </c>
      <c r="N326" s="162"/>
      <c r="O326" s="115" t="str">
        <f>IF(Таблица3353[[#This Row],[условие]]="Да", "", " )")</f>
        <v/>
      </c>
      <c r="P326" s="101" t="s">
        <v>43</v>
      </c>
      <c r="Q326" s="189">
        <v>13</v>
      </c>
      <c r="R326" s="116" t="str">
        <f>IF(Таблица3353[[#This Row],[Тип СШ]]="Т3", " росп", "")</f>
        <v/>
      </c>
      <c r="S326" s="116" t="str">
        <f>IF(AND(Таблица3353[[#This Row],[Тип]]="Поперечник", Таблица3353[[#This Row],[условие]]="Да", Таблица3353[[#This Row],[№17]]=" росп"), "1,2,3",
"")</f>
        <v/>
      </c>
      <c r="T326" s="116" t="str">
        <f>IF(AND(Таблица3353[[#This Row],[Тип]]="Продол", Таблица3353[[#This Row],[условие]]="Да", Таблица3353[[#This Row],[№17]]=" росп"), "1,2",
"")</f>
        <v/>
      </c>
      <c r="U326" s="116"/>
      <c r="V326" s="93" t="s">
        <v>87</v>
      </c>
      <c r="W32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2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2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32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26" s="164">
        <f>IF(Таблица3353[[#This Row],[Тип СШ]]="Т3",
(IF(Таблица3353[[#This Row],[Толщина]]&gt;16,"Δ8","Δ6")),Таблица3353[[#This Row],[Толщина]])</f>
        <v>40</v>
      </c>
    </row>
    <row r="327" spans="1:29" x14ac:dyDescent="0.2">
      <c r="A327" s="117">
        <f t="shared" si="49"/>
        <v>327</v>
      </c>
      <c r="B327" s="97" t="str">
        <f>IF(ISNUMBER(Таблица3353[[#This Row],[№8]]), "Поперечник", "Продол")</f>
        <v>Продол</v>
      </c>
      <c r="C327" s="188" t="str">
        <f>CONCATENATE(I327,J327,K327,L327,Таблица3353[[#This Row],[№12]],N327,,O327,P327,Q327,R327,S327,T327,U327)</f>
        <v>ВГ - Д13 росп1,2</v>
      </c>
      <c r="D327" s="11" t="str">
        <f t="shared" si="44"/>
        <v>Т3</v>
      </c>
      <c r="E327" s="11" t="str">
        <f t="shared" si="45"/>
        <v>428 Δ6</v>
      </c>
      <c r="F327" s="129"/>
      <c r="G327" s="156" t="s">
        <v>141</v>
      </c>
      <c r="H32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7" s="132" t="str">
        <f t="shared" si="47"/>
        <v>ВГ</v>
      </c>
      <c r="J327" s="132" t="str">
        <f>Таблица3353[[#This Row],[№7]]</f>
        <v xml:space="preserve"> </v>
      </c>
      <c r="K327" s="133" t="str">
        <f>IF(Таблица3353[[#This Row],[условие]]="Да", "- ", "(")</f>
        <v xml:space="preserve">- </v>
      </c>
      <c r="L327" s="101"/>
      <c r="M327" s="161" t="str">
        <f>IF(Таблица3353[[#This Row],[условие]]="Да", "", " - ")</f>
        <v/>
      </c>
      <c r="N327" s="162"/>
      <c r="O327" s="115" t="str">
        <f>IF(Таблица3353[[#This Row],[условие]]="Да", "", " )")</f>
        <v/>
      </c>
      <c r="P327" s="101" t="s">
        <v>43</v>
      </c>
      <c r="Q327" s="189">
        <v>13</v>
      </c>
      <c r="R327" s="116" t="str">
        <f>IF(Таблица3353[[#This Row],[Тип СШ]]="Т3", " росп", "")</f>
        <v xml:space="preserve"> росп</v>
      </c>
      <c r="S327" s="116" t="str">
        <f>IF(AND(Таблица3353[[#This Row],[Тип]]="Поперечник", Таблица3353[[#This Row],[условие]]="Да", Таблица3353[[#This Row],[№17]]=" росп"), "1,2,3",
"")</f>
        <v/>
      </c>
      <c r="T327" s="116" t="str">
        <f>IF(AND(Таблица3353[[#This Row],[Тип]]="Продол", Таблица3353[[#This Row],[условие]]="Да", Таблица3353[[#This Row],[№17]]=" росп"), "1,2",
"")</f>
        <v>1,2</v>
      </c>
      <c r="U327" s="116"/>
      <c r="V327" s="101" t="s">
        <v>88</v>
      </c>
      <c r="W32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2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2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27" s="164" t="str">
        <f>IF(Таблица3353[[#This Row],[Тип СШ]]="Т3",
(IF(Таблица3353[[#This Row],[Толщина]]&gt;16,"Δ8","Δ6")),Таблица3353[[#This Row],[Толщина]])</f>
        <v>Δ6</v>
      </c>
    </row>
    <row r="328" spans="1:29" x14ac:dyDescent="0.2">
      <c r="A328" s="117">
        <f t="shared" si="49"/>
        <v>328</v>
      </c>
      <c r="B328" s="97" t="str">
        <f>IF(ISNUMBER(Таблица3353[[#This Row],[№8]]), "Поперечник", "Продол")</f>
        <v>Продол</v>
      </c>
      <c r="C328" s="11" t="str">
        <f>CONCATENATE(I328,J328,K328,L328,Таблица3353[[#This Row],[№12]],N328,,O328,P328,Q328,R328,S328,T328,U328)</f>
        <v>ВГ - С14 росп1,2</v>
      </c>
      <c r="D328" s="11" t="str">
        <f t="shared" si="44"/>
        <v>Т3</v>
      </c>
      <c r="E328" s="11" t="str">
        <f t="shared" si="45"/>
        <v>140 Δ6</v>
      </c>
      <c r="F328" s="129"/>
      <c r="G328" s="156" t="s">
        <v>141</v>
      </c>
      <c r="H32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8" s="132" t="str">
        <f t="shared" si="47"/>
        <v>ВГ</v>
      </c>
      <c r="J328" s="132" t="str">
        <f>Таблица3353[[#This Row],[№7]]</f>
        <v xml:space="preserve"> </v>
      </c>
      <c r="K328" s="133" t="str">
        <f>IF(Таблица3353[[#This Row],[условие]]="Да", "- ", "(")</f>
        <v xml:space="preserve">- </v>
      </c>
      <c r="L328" s="101"/>
      <c r="M328" s="114" t="str">
        <f>IF(Таблица3353[[#This Row],[условие]]="Да", "", " - ")</f>
        <v/>
      </c>
      <c r="N328" s="101"/>
      <c r="O328" s="115" t="str">
        <f>IF(Таблица3353[[#This Row],[условие]]="Да", "", " )")</f>
        <v/>
      </c>
      <c r="P328" s="101" t="s">
        <v>99</v>
      </c>
      <c r="Q328" s="101">
        <v>14</v>
      </c>
      <c r="R328" s="116" t="str">
        <f>IF(Таблица3353[[#This Row],[Тип СШ]]="Т3", " росп", "")</f>
        <v xml:space="preserve"> росп</v>
      </c>
      <c r="S328" s="116" t="str">
        <f>IF(AND(Таблица3353[[#This Row],[Тип]]="Поперечник", Таблица3353[[#This Row],[условие]]="Да", Таблица3353[[#This Row],[№17]]=" росп"), "1,2,3",
"")</f>
        <v/>
      </c>
      <c r="T328" s="116" t="str">
        <f>IF(AND(Таблица3353[[#This Row],[Тип]]="Продол", Таблица3353[[#This Row],[условие]]="Да", Таблица3353[[#This Row],[№17]]=" росп"), "1,2",
"")</f>
        <v>1,2</v>
      </c>
      <c r="U328" s="116"/>
      <c r="V328" s="101" t="s">
        <v>88</v>
      </c>
      <c r="W32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28" s="152" t="str">
        <f>IF(Таблица3353[[#This Row],[Тип СШ]]="Т3",
(IF(Таблица3353[[#This Row],[Толщина]]&gt;16,"Δ8","Δ6")),Таблица3353[[#This Row],[Толщина]])</f>
        <v>Δ6</v>
      </c>
    </row>
    <row r="329" spans="1:29" x14ac:dyDescent="0.2">
      <c r="A329" s="117">
        <f t="shared" si="49"/>
        <v>329</v>
      </c>
      <c r="B329" s="97" t="str">
        <f>IF(ISNUMBER(Таблица3353[[#This Row],[№8]]), "Поперечник", "Продол")</f>
        <v>Продол</v>
      </c>
      <c r="C329" s="11" t="str">
        <f>CONCATENATE(I329,J329,K329,L329,Таблица3353[[#This Row],[№12]],N329,,O329,P329,Q329,R329,S329,T329,U329)</f>
        <v>ВГ - С15 росп1,2</v>
      </c>
      <c r="D329" s="11" t="str">
        <f t="shared" si="44"/>
        <v>Т3</v>
      </c>
      <c r="E329" s="11" t="str">
        <f t="shared" si="45"/>
        <v>140 Δ6</v>
      </c>
      <c r="F329" s="129"/>
      <c r="G329" s="156" t="s">
        <v>141</v>
      </c>
      <c r="H32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29" s="132" t="str">
        <f t="shared" si="47"/>
        <v>ВГ</v>
      </c>
      <c r="J329" s="132" t="str">
        <f>Таблица3353[[#This Row],[№7]]</f>
        <v xml:space="preserve"> </v>
      </c>
      <c r="K329" s="133" t="str">
        <f>IF(Таблица3353[[#This Row],[условие]]="Да", "- ", "(")</f>
        <v xml:space="preserve">- </v>
      </c>
      <c r="L329" s="101"/>
      <c r="M329" s="114" t="str">
        <f>IF(Таблица3353[[#This Row],[условие]]="Да", "", " - ")</f>
        <v/>
      </c>
      <c r="N329" s="101"/>
      <c r="O329" s="115" t="str">
        <f>IF(Таблица3353[[#This Row],[условие]]="Да", "", " )")</f>
        <v/>
      </c>
      <c r="P329" s="101" t="s">
        <v>99</v>
      </c>
      <c r="Q329" s="101">
        <f t="shared" ref="Q329:Q382" si="50">Q328+1</f>
        <v>15</v>
      </c>
      <c r="R329" s="116" t="str">
        <f>IF(Таблица3353[[#This Row],[Тип СШ]]="Т3", " росп", "")</f>
        <v xml:space="preserve"> росп</v>
      </c>
      <c r="S329" s="116" t="str">
        <f>IF(AND(Таблица3353[[#This Row],[Тип]]="Поперечник", Таблица3353[[#This Row],[условие]]="Да", Таблица3353[[#This Row],[№17]]=" росп"), "1,2,3",
"")</f>
        <v/>
      </c>
      <c r="T329" s="116" t="str">
        <f>IF(AND(Таблица3353[[#This Row],[Тип]]="Продол", Таблица3353[[#This Row],[условие]]="Да", Таблица3353[[#This Row],[№17]]=" росп"), "1,2",
"")</f>
        <v>1,2</v>
      </c>
      <c r="U329" s="116"/>
      <c r="V329" s="101" t="s">
        <v>88</v>
      </c>
      <c r="W32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2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2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2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2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2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29" s="152" t="str">
        <f>IF(Таблица3353[[#This Row],[Тип СШ]]="Т3",
(IF(Таблица3353[[#This Row],[Толщина]]&gt;16,"Δ8","Δ6")),Таблица3353[[#This Row],[Толщина]])</f>
        <v>Δ6</v>
      </c>
    </row>
    <row r="330" spans="1:29" x14ac:dyDescent="0.2">
      <c r="A330" s="117">
        <f t="shared" si="49"/>
        <v>330</v>
      </c>
      <c r="B330" s="97" t="str">
        <f>IF(ISNUMBER(Таблица3353[[#This Row],[№8]]), "Поперечник", "Продол")</f>
        <v>Продол</v>
      </c>
      <c r="C330" s="11" t="str">
        <f>CONCATENATE(I330,J330,K330,L330,Таблица3353[[#This Row],[№12]],N330,,O330,P330,Q330,R330,S330,T330,U330)</f>
        <v>ВГ (5 - 6 )</v>
      </c>
      <c r="D330" s="11" t="str">
        <f t="shared" si="44"/>
        <v>С4</v>
      </c>
      <c r="E330" s="11" t="str">
        <f t="shared" si="45"/>
        <v>8790×14</v>
      </c>
      <c r="F330" s="129"/>
      <c r="G330" s="156" t="s">
        <v>141</v>
      </c>
      <c r="H33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30" s="132" t="str">
        <f t="shared" si="47"/>
        <v>ВГ</v>
      </c>
      <c r="J330" s="132" t="str">
        <f>Таблица3353[[#This Row],[№7]]</f>
        <v xml:space="preserve"> </v>
      </c>
      <c r="K330" s="133" t="str">
        <f>IF(Таблица3353[[#This Row],[условие]]="Да", "- ", "(")</f>
        <v>(</v>
      </c>
      <c r="L330" s="101">
        <v>5</v>
      </c>
      <c r="M330" s="114" t="str">
        <f>IF(Таблица3353[[#This Row],[условие]]="Да", "", " - ")</f>
        <v xml:space="preserve"> - </v>
      </c>
      <c r="N330" s="101">
        <f>Таблица3353[[#This Row],[№11]]+1</f>
        <v>6</v>
      </c>
      <c r="O330" s="115" t="str">
        <f>IF(Таблица3353[[#This Row],[условие]]="Да", "", " )")</f>
        <v xml:space="preserve"> )</v>
      </c>
      <c r="P330" s="101"/>
      <c r="Q330" s="101"/>
      <c r="R330" s="116" t="str">
        <f>IF(Таблица3353[[#This Row],[Тип СШ]]="Т3", " росп", "")</f>
        <v/>
      </c>
      <c r="S330" s="116" t="str">
        <f>IF(AND(Таблица3353[[#This Row],[Тип]]="Поперечник", Таблица3353[[#This Row],[условие]]="Да", Таблица3353[[#This Row],[№17]]=" росп"), "1,2,3",
"")</f>
        <v/>
      </c>
      <c r="T330" s="116" t="str">
        <f>IF(AND(Таблица3353[[#This Row],[Тип]]="Продол", Таблица3353[[#This Row],[условие]]="Да", Таблица3353[[#This Row],[№17]]=" росп"), "1,2",
"")</f>
        <v/>
      </c>
      <c r="U330" s="116"/>
      <c r="V330" s="93" t="s">
        <v>109</v>
      </c>
      <c r="W33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8790</v>
      </c>
      <c r="Y33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3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30" s="228">
        <f>VALUE(CONCATENATE(Таблица3353[[#This Row],[ДлинаС18]],Таблица3353[[#This Row],[ДлинаС4]],Таблица3353[[#This Row],[ДлинаТ8]],Таблица3353[[#This Row],[ДлинаТ3]]))</f>
        <v>8790</v>
      </c>
      <c r="AC330" s="152">
        <f>IF(Таблица3353[[#This Row],[Тип СШ]]="Т3",
(IF(Таблица3353[[#This Row],[Толщина]]&gt;16,"Δ8","Δ6")),Таблица3353[[#This Row],[Толщина]])</f>
        <v>14</v>
      </c>
    </row>
    <row r="331" spans="1:29" x14ac:dyDescent="0.2">
      <c r="A331" s="117">
        <f t="shared" si="49"/>
        <v>331</v>
      </c>
      <c r="B331" s="97" t="str">
        <f>IF(ISNUMBER(Таблица3353[[#This Row],[№8]]), "Поперечник", "Продол")</f>
        <v>Продол</v>
      </c>
      <c r="C331" s="188" t="str">
        <f>CONCATENATE(I331,J331,K331,L331,Таблица3353[[#This Row],[№12]],N331,,O331,P331,Q331,R331,S331,T331,U331)</f>
        <v>ВГ - СС16 росп1,2</v>
      </c>
      <c r="D331" s="11" t="str">
        <f t="shared" si="44"/>
        <v>Т3</v>
      </c>
      <c r="E331" s="11" t="str">
        <f t="shared" si="45"/>
        <v>140 Δ6</v>
      </c>
      <c r="F331" s="129"/>
      <c r="G331" s="156" t="s">
        <v>141</v>
      </c>
      <c r="H33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1" s="132" t="str">
        <f t="shared" si="47"/>
        <v>ВГ</v>
      </c>
      <c r="J331" s="132" t="str">
        <f>Таблица3353[[#This Row],[№7]]</f>
        <v xml:space="preserve"> </v>
      </c>
      <c r="K331" s="133" t="str">
        <f>IF(Таблица3353[[#This Row],[условие]]="Да", "- ", "(")</f>
        <v xml:space="preserve">- </v>
      </c>
      <c r="L331" s="101" t="s">
        <v>99</v>
      </c>
      <c r="M331" s="161" t="str">
        <f>IF(Таблица3353[[#This Row],[условие]]="Да", "", " - ")</f>
        <v/>
      </c>
      <c r="N331" s="162"/>
      <c r="O331" s="115" t="str">
        <f>IF(Таблица3353[[#This Row],[условие]]="Да", "", " )")</f>
        <v/>
      </c>
      <c r="P331" s="101" t="s">
        <v>99</v>
      </c>
      <c r="Q331" s="189">
        <v>16</v>
      </c>
      <c r="R331" s="116" t="str">
        <f>IF(Таблица3353[[#This Row],[Тип СШ]]="Т3", " росп", "")</f>
        <v xml:space="preserve"> росп</v>
      </c>
      <c r="S331" s="116" t="str">
        <f>IF(AND(Таблица3353[[#This Row],[Тип]]="Поперечник", Таблица3353[[#This Row],[условие]]="Да", Таблица3353[[#This Row],[№17]]=" росп"), "1,2,3",
"")</f>
        <v/>
      </c>
      <c r="T331" s="116" t="str">
        <f>IF(AND(Таблица3353[[#This Row],[Тип]]="Продол", Таблица3353[[#This Row],[условие]]="Да", Таблица3353[[#This Row],[№17]]=" росп"), "1,2",
"")</f>
        <v>1,2</v>
      </c>
      <c r="U331" s="116"/>
      <c r="V331" s="101" t="s">
        <v>88</v>
      </c>
      <c r="W33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3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3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31" s="164" t="str">
        <f>IF(Таблица3353[[#This Row],[Тип СШ]]="Т3",
(IF(Таблица3353[[#This Row],[Толщина]]&gt;16,"Δ8","Δ6")),Таблица3353[[#This Row],[Толщина]])</f>
        <v>Δ6</v>
      </c>
    </row>
    <row r="332" spans="1:29" x14ac:dyDescent="0.2">
      <c r="A332" s="117">
        <f t="shared" si="49"/>
        <v>332</v>
      </c>
      <c r="B332" s="97" t="str">
        <f>IF(ISNUMBER(Таблица3353[[#This Row],[№8]]), "Поперечник", "Продол")</f>
        <v>Продол</v>
      </c>
      <c r="C332" s="188" t="str">
        <f>CONCATENATE(I332,J332,K332,L332,Таблица3353[[#This Row],[№12]],N332,,O332,P332,Q332,R332,S332,T332,U332)</f>
        <v>ВГ - Д16</v>
      </c>
      <c r="D332" s="11" t="str">
        <f t="shared" si="44"/>
        <v>С18</v>
      </c>
      <c r="E332" s="11" t="str">
        <f t="shared" si="45"/>
        <v>420×40</v>
      </c>
      <c r="F332" s="129"/>
      <c r="G332" s="156" t="s">
        <v>141</v>
      </c>
      <c r="H33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2" s="132" t="str">
        <f t="shared" si="47"/>
        <v>ВГ</v>
      </c>
      <c r="J332" s="132" t="str">
        <f>Таблица3353[[#This Row],[№7]]</f>
        <v xml:space="preserve"> </v>
      </c>
      <c r="K332" s="133" t="str">
        <f>IF(Таблица3353[[#This Row],[условие]]="Да", "- ", "(")</f>
        <v xml:space="preserve">- </v>
      </c>
      <c r="L332" s="101"/>
      <c r="M332" s="161" t="str">
        <f>IF(Таблица3353[[#This Row],[условие]]="Да", "", " - ")</f>
        <v/>
      </c>
      <c r="N332" s="162"/>
      <c r="O332" s="115" t="str">
        <f>IF(Таблица3353[[#This Row],[условие]]="Да", "", " )")</f>
        <v/>
      </c>
      <c r="P332" s="101" t="s">
        <v>43</v>
      </c>
      <c r="Q332" s="189">
        <v>16</v>
      </c>
      <c r="R332" s="116" t="str">
        <f>IF(Таблица3353[[#This Row],[Тип СШ]]="Т3", " росп", "")</f>
        <v/>
      </c>
      <c r="S332" s="116" t="str">
        <f>IF(AND(Таблица3353[[#This Row],[Тип]]="Поперечник", Таблица3353[[#This Row],[условие]]="Да", Таблица3353[[#This Row],[№17]]=" росп"), "1,2,3",
"")</f>
        <v/>
      </c>
      <c r="T332" s="116" t="str">
        <f>IF(AND(Таблица3353[[#This Row],[Тип]]="Продол", Таблица3353[[#This Row],[условие]]="Да", Таблица3353[[#This Row],[№17]]=" росп"), "1,2",
"")</f>
        <v/>
      </c>
      <c r="U332" s="116"/>
      <c r="V332" s="93" t="s">
        <v>87</v>
      </c>
      <c r="W33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3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3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33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32" s="164">
        <f>IF(Таблица3353[[#This Row],[Тип СШ]]="Т3",
(IF(Таблица3353[[#This Row],[Толщина]]&gt;16,"Δ8","Δ6")),Таблица3353[[#This Row],[Толщина]])</f>
        <v>40</v>
      </c>
    </row>
    <row r="333" spans="1:29" x14ac:dyDescent="0.2">
      <c r="A333" s="117">
        <f t="shared" si="49"/>
        <v>333</v>
      </c>
      <c r="B333" s="97" t="str">
        <f>IF(ISNUMBER(Таблица3353[[#This Row],[№8]]), "Поперечник", "Продол")</f>
        <v>Продол</v>
      </c>
      <c r="C333" s="188" t="str">
        <f>CONCATENATE(I333,J333,K333,L333,Таблица3353[[#This Row],[№12]],N333,,O333,P333,Q333,R333,S333,T333,U333)</f>
        <v>ВГ - Д16 росп1,2</v>
      </c>
      <c r="D333" s="11" t="str">
        <f t="shared" si="44"/>
        <v>Т3</v>
      </c>
      <c r="E333" s="11" t="str">
        <f t="shared" si="45"/>
        <v>428 Δ6</v>
      </c>
      <c r="F333" s="129"/>
      <c r="G333" s="156" t="s">
        <v>141</v>
      </c>
      <c r="H33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3" s="132" t="str">
        <f t="shared" si="47"/>
        <v>ВГ</v>
      </c>
      <c r="J333" s="132" t="str">
        <f>Таблица3353[[#This Row],[№7]]</f>
        <v xml:space="preserve"> </v>
      </c>
      <c r="K333" s="133" t="str">
        <f>IF(Таблица3353[[#This Row],[условие]]="Да", "- ", "(")</f>
        <v xml:space="preserve">- </v>
      </c>
      <c r="L333" s="101"/>
      <c r="M333" s="161" t="str">
        <f>IF(Таблица3353[[#This Row],[условие]]="Да", "", " - ")</f>
        <v/>
      </c>
      <c r="N333" s="162"/>
      <c r="O333" s="115" t="str">
        <f>IF(Таблица3353[[#This Row],[условие]]="Да", "", " )")</f>
        <v/>
      </c>
      <c r="P333" s="101" t="s">
        <v>43</v>
      </c>
      <c r="Q333" s="189">
        <v>16</v>
      </c>
      <c r="R333" s="116" t="str">
        <f>IF(Таблица3353[[#This Row],[Тип СШ]]="Т3", " росп", "")</f>
        <v xml:space="preserve"> росп</v>
      </c>
      <c r="S333" s="116" t="str">
        <f>IF(AND(Таблица3353[[#This Row],[Тип]]="Поперечник", Таблица3353[[#This Row],[условие]]="Да", Таблица3353[[#This Row],[№17]]=" росп"), "1,2,3",
"")</f>
        <v/>
      </c>
      <c r="T333" s="116" t="str">
        <f>IF(AND(Таблица3353[[#This Row],[Тип]]="Продол", Таблица3353[[#This Row],[условие]]="Да", Таблица3353[[#This Row],[№17]]=" росп"), "1,2",
"")</f>
        <v>1,2</v>
      </c>
      <c r="U333" s="116"/>
      <c r="V333" s="101" t="s">
        <v>88</v>
      </c>
      <c r="W33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3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3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33" s="164" t="str">
        <f>IF(Таблица3353[[#This Row],[Тип СШ]]="Т3",
(IF(Таблица3353[[#This Row],[Толщина]]&gt;16,"Δ8","Δ6")),Таблица3353[[#This Row],[Толщина]])</f>
        <v>Δ6</v>
      </c>
    </row>
    <row r="334" spans="1:29" x14ac:dyDescent="0.2">
      <c r="A334" s="117">
        <f t="shared" si="49"/>
        <v>334</v>
      </c>
      <c r="B334" s="97" t="str">
        <f>IF(ISNUMBER(Таблица3353[[#This Row],[№8]]), "Поперечник", "Продол")</f>
        <v>Продол</v>
      </c>
      <c r="C334" s="11" t="str">
        <f>CONCATENATE(I334,J334,K334,L334,Таблица3353[[#This Row],[№12]],N334,,O334,P334,Q334,R334,S334,T334,U334)</f>
        <v>ВГ - С17 росп1,2</v>
      </c>
      <c r="D334" s="11" t="str">
        <f t="shared" si="44"/>
        <v>Т3</v>
      </c>
      <c r="E334" s="11" t="str">
        <f t="shared" si="45"/>
        <v>140 Δ6</v>
      </c>
      <c r="F334" s="129"/>
      <c r="G334" s="156" t="s">
        <v>141</v>
      </c>
      <c r="H33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4" s="132" t="str">
        <f t="shared" si="47"/>
        <v>ВГ</v>
      </c>
      <c r="J334" s="132" t="str">
        <f>Таблица3353[[#This Row],[№7]]</f>
        <v xml:space="preserve"> </v>
      </c>
      <c r="K334" s="133" t="str">
        <f>IF(Таблица3353[[#This Row],[условие]]="Да", "- ", "(")</f>
        <v xml:space="preserve">- </v>
      </c>
      <c r="L334" s="101"/>
      <c r="M334" s="114" t="str">
        <f>IF(Таблица3353[[#This Row],[условие]]="Да", "", " - ")</f>
        <v/>
      </c>
      <c r="N334" s="101"/>
      <c r="O334" s="115" t="str">
        <f>IF(Таблица3353[[#This Row],[условие]]="Да", "", " )")</f>
        <v/>
      </c>
      <c r="P334" s="101" t="s">
        <v>99</v>
      </c>
      <c r="Q334" s="101">
        <v>17</v>
      </c>
      <c r="R334" s="116" t="str">
        <f>IF(Таблица3353[[#This Row],[Тип СШ]]="Т3", " росп", "")</f>
        <v xml:space="preserve"> росп</v>
      </c>
      <c r="S334" s="116" t="str">
        <f>IF(AND(Таблица3353[[#This Row],[Тип]]="Поперечник", Таблица3353[[#This Row],[условие]]="Да", Таблица3353[[#This Row],[№17]]=" росп"), "1,2,3",
"")</f>
        <v/>
      </c>
      <c r="T334" s="116" t="str">
        <f>IF(AND(Таблица3353[[#This Row],[Тип]]="Продол", Таблица3353[[#This Row],[условие]]="Да", Таблица3353[[#This Row],[№17]]=" росп"), "1,2",
"")</f>
        <v>1,2</v>
      </c>
      <c r="U334" s="116"/>
      <c r="V334" s="101" t="s">
        <v>88</v>
      </c>
      <c r="W33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3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3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34" s="152" t="str">
        <f>IF(Таблица3353[[#This Row],[Тип СШ]]="Т3",
(IF(Таблица3353[[#This Row],[Толщина]]&gt;16,"Δ8","Δ6")),Таблица3353[[#This Row],[Толщина]])</f>
        <v>Δ6</v>
      </c>
    </row>
    <row r="335" spans="1:29" x14ac:dyDescent="0.2">
      <c r="A335" s="117">
        <f t="shared" si="49"/>
        <v>335</v>
      </c>
      <c r="B335" s="97" t="str">
        <f>IF(ISNUMBER(Таблица3353[[#This Row],[№8]]), "Поперечник", "Продол")</f>
        <v>Продол</v>
      </c>
      <c r="C335" s="11" t="str">
        <f>CONCATENATE(I335,J335,K335,L335,Таблица3353[[#This Row],[№12]],N335,,O335,P335,Q335,R335,S335,T335,U335)</f>
        <v>ВГ - С18 росп1,2</v>
      </c>
      <c r="D335" s="11" t="str">
        <f t="shared" ref="D335:D398" si="51">V335</f>
        <v>Т3</v>
      </c>
      <c r="E335" s="11" t="str">
        <f t="shared" ref="E335:E398" si="52">IF(V335="Т3",(CONCATENATE(AB335," ",AC335)),(CONCATENATE(AB335,"×",AC335)))</f>
        <v>140 Δ6</v>
      </c>
      <c r="F335" s="129"/>
      <c r="G335" s="156" t="s">
        <v>141</v>
      </c>
      <c r="H33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5" s="132" t="str">
        <f t="shared" si="47"/>
        <v>ВГ</v>
      </c>
      <c r="J335" s="132" t="str">
        <f>Таблица3353[[#This Row],[№7]]</f>
        <v xml:space="preserve"> </v>
      </c>
      <c r="K335" s="133" t="str">
        <f>IF(Таблица3353[[#This Row],[условие]]="Да", "- ", "(")</f>
        <v xml:space="preserve">- </v>
      </c>
      <c r="L335" s="101"/>
      <c r="M335" s="114" t="str">
        <f>IF(Таблица3353[[#This Row],[условие]]="Да", "", " - ")</f>
        <v/>
      </c>
      <c r="N335" s="101"/>
      <c r="O335" s="115" t="str">
        <f>IF(Таблица3353[[#This Row],[условие]]="Да", "", " )")</f>
        <v/>
      </c>
      <c r="P335" s="101" t="s">
        <v>99</v>
      </c>
      <c r="Q335" s="101">
        <f t="shared" si="50"/>
        <v>18</v>
      </c>
      <c r="R335" s="116" t="str">
        <f>IF(Таблица3353[[#This Row],[Тип СШ]]="Т3", " росп", "")</f>
        <v xml:space="preserve"> росп</v>
      </c>
      <c r="S335" s="116" t="str">
        <f>IF(AND(Таблица3353[[#This Row],[Тип]]="Поперечник", Таблица3353[[#This Row],[условие]]="Да", Таблица3353[[#This Row],[№17]]=" росп"), "1,2,3",
"")</f>
        <v/>
      </c>
      <c r="T335" s="116" t="str">
        <f>IF(AND(Таблица3353[[#This Row],[Тип]]="Продол", Таблица3353[[#This Row],[условие]]="Да", Таблица3353[[#This Row],[№17]]=" росп"), "1,2",
"")</f>
        <v>1,2</v>
      </c>
      <c r="U335" s="116"/>
      <c r="V335" s="101" t="s">
        <v>88</v>
      </c>
      <c r="W33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3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3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35" s="152" t="str">
        <f>IF(Таблица3353[[#This Row],[Тип СШ]]="Т3",
(IF(Таблица3353[[#This Row],[Толщина]]&gt;16,"Δ8","Δ6")),Таблица3353[[#This Row],[Толщина]])</f>
        <v>Δ6</v>
      </c>
    </row>
    <row r="336" spans="1:29" x14ac:dyDescent="0.2">
      <c r="A336" s="117">
        <f t="shared" si="49"/>
        <v>336</v>
      </c>
      <c r="B336" s="97" t="str">
        <f>IF(ISNUMBER(Таблица3353[[#This Row],[№8]]), "Поперечник", "Продол")</f>
        <v>Продол</v>
      </c>
      <c r="C336" s="11" t="str">
        <f>CONCATENATE(I336,J336,K336,L336,Таблица3353[[#This Row],[№12]],N336,,O336,P336,Q336,R336,S336,T336,U336)</f>
        <v>ВГ (6 - 7 )</v>
      </c>
      <c r="D336" s="11" t="str">
        <f t="shared" si="51"/>
        <v>С4</v>
      </c>
      <c r="E336" s="11" t="str">
        <f t="shared" si="52"/>
        <v>9740×14</v>
      </c>
      <c r="F336" s="129"/>
      <c r="G336" s="156" t="s">
        <v>141</v>
      </c>
      <c r="H33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36" s="132" t="str">
        <f t="shared" si="47"/>
        <v>ВГ</v>
      </c>
      <c r="J336" s="132" t="str">
        <f>Таблица3353[[#This Row],[№7]]</f>
        <v xml:space="preserve"> </v>
      </c>
      <c r="K336" s="133" t="str">
        <f>IF(Таблица3353[[#This Row],[условие]]="Да", "- ", "(")</f>
        <v>(</v>
      </c>
      <c r="L336" s="101">
        <v>6</v>
      </c>
      <c r="M336" s="114" t="str">
        <f>IF(Таблица3353[[#This Row],[условие]]="Да", "", " - ")</f>
        <v xml:space="preserve"> - </v>
      </c>
      <c r="N336" s="101">
        <f>Таблица3353[[#This Row],[№11]]+1</f>
        <v>7</v>
      </c>
      <c r="O336" s="115" t="str">
        <f>IF(Таблица3353[[#This Row],[условие]]="Да", "", " )")</f>
        <v xml:space="preserve"> )</v>
      </c>
      <c r="P336" s="101"/>
      <c r="Q336" s="101"/>
      <c r="R336" s="116" t="str">
        <f>IF(Таблица3353[[#This Row],[Тип СШ]]="Т3", " росп", "")</f>
        <v/>
      </c>
      <c r="S336" s="116" t="str">
        <f>IF(AND(Таблица3353[[#This Row],[Тип]]="Поперечник", Таблица3353[[#This Row],[условие]]="Да", Таблица3353[[#This Row],[№17]]=" росп"), "1,2,3",
"")</f>
        <v/>
      </c>
      <c r="T336" s="116" t="str">
        <f>IF(AND(Таблица3353[[#This Row],[Тип]]="Продол", Таблица3353[[#This Row],[условие]]="Да", Таблица3353[[#This Row],[№17]]=" росп"), "1,2",
"")</f>
        <v/>
      </c>
      <c r="U336" s="116"/>
      <c r="V336" s="93" t="s">
        <v>109</v>
      </c>
      <c r="W33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33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3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36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336" s="152">
        <f>IF(Таблица3353[[#This Row],[Тип СШ]]="Т3",
(IF(Таблица3353[[#This Row],[Толщина]]&gt;16,"Δ8","Δ6")),Таблица3353[[#This Row],[Толщина]])</f>
        <v>14</v>
      </c>
    </row>
    <row r="337" spans="1:29" x14ac:dyDescent="0.2">
      <c r="A337" s="117">
        <f t="shared" si="49"/>
        <v>337</v>
      </c>
      <c r="B337" s="97" t="str">
        <f>IF(ISNUMBER(Таблица3353[[#This Row],[№8]]), "Поперечник", "Продол")</f>
        <v>Продол</v>
      </c>
      <c r="C337" s="188" t="str">
        <f>CONCATENATE(I337,J337,K337,L337,Таблица3353[[#This Row],[№12]],N337,,O337,P337,Q337,R337,S337,T337,U337)</f>
        <v>ВГ - С19 росп1,2</v>
      </c>
      <c r="D337" s="11" t="str">
        <f t="shared" si="51"/>
        <v>Т3</v>
      </c>
      <c r="E337" s="11" t="str">
        <f t="shared" si="52"/>
        <v>140 Δ6</v>
      </c>
      <c r="F337" s="129"/>
      <c r="G337" s="156" t="s">
        <v>141</v>
      </c>
      <c r="H33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7" s="132" t="str">
        <f t="shared" si="47"/>
        <v>ВГ</v>
      </c>
      <c r="J337" s="132" t="str">
        <f>Таблица3353[[#This Row],[№7]]</f>
        <v xml:space="preserve"> </v>
      </c>
      <c r="K337" s="133" t="str">
        <f>IF(Таблица3353[[#This Row],[условие]]="Да", "- ", "(")</f>
        <v xml:space="preserve">- </v>
      </c>
      <c r="L337" s="101"/>
      <c r="M337" s="161" t="str">
        <f>IF(Таблица3353[[#This Row],[условие]]="Да", "", " - ")</f>
        <v/>
      </c>
      <c r="N337" s="162"/>
      <c r="O337" s="115" t="str">
        <f>IF(Таблица3353[[#This Row],[условие]]="Да", "", " )")</f>
        <v/>
      </c>
      <c r="P337" s="101" t="s">
        <v>99</v>
      </c>
      <c r="Q337" s="189">
        <v>19</v>
      </c>
      <c r="R337" s="116" t="str">
        <f>IF(Таблица3353[[#This Row],[Тип СШ]]="Т3", " росп", "")</f>
        <v xml:space="preserve"> росп</v>
      </c>
      <c r="S337" s="116" t="str">
        <f>IF(AND(Таблица3353[[#This Row],[Тип]]="Поперечник", Таблица3353[[#This Row],[условие]]="Да", Таблица3353[[#This Row],[№17]]=" росп"), "1,2,3",
"")</f>
        <v/>
      </c>
      <c r="T337" s="116" t="str">
        <f>IF(AND(Таблица3353[[#This Row],[Тип]]="Продол", Таблица3353[[#This Row],[условие]]="Да", Таблица3353[[#This Row],[№17]]=" росп"), "1,2",
"")</f>
        <v>1,2</v>
      </c>
      <c r="U337" s="116"/>
      <c r="V337" s="101" t="s">
        <v>88</v>
      </c>
      <c r="W33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3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3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37" s="164" t="str">
        <f>IF(Таблица3353[[#This Row],[Тип СШ]]="Т3",
(IF(Таблица3353[[#This Row],[Толщина]]&gt;16,"Δ8","Δ6")),Таблица3353[[#This Row],[Толщина]])</f>
        <v>Δ6</v>
      </c>
    </row>
    <row r="338" spans="1:29" x14ac:dyDescent="0.2">
      <c r="A338" s="117">
        <f t="shared" si="49"/>
        <v>338</v>
      </c>
      <c r="B338" s="97" t="str">
        <f>IF(ISNUMBER(Таблица3353[[#This Row],[№8]]), "Поперечник", "Продол")</f>
        <v>Продол</v>
      </c>
      <c r="C338" s="188" t="str">
        <f>CONCATENATE(I338,J338,K338,L338,Таблица3353[[#This Row],[№12]],N338,,O338,P338,Q338,R338,S338,T338,U338)</f>
        <v>ВГ - Д19</v>
      </c>
      <c r="D338" s="11" t="str">
        <f t="shared" si="51"/>
        <v>С18</v>
      </c>
      <c r="E338" s="11" t="str">
        <f t="shared" si="52"/>
        <v>420×40</v>
      </c>
      <c r="F338" s="129"/>
      <c r="G338" s="156" t="s">
        <v>141</v>
      </c>
      <c r="H33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8" s="132" t="str">
        <f t="shared" si="47"/>
        <v>ВГ</v>
      </c>
      <c r="J338" s="132" t="str">
        <f>Таблица3353[[#This Row],[№7]]</f>
        <v xml:space="preserve"> </v>
      </c>
      <c r="K338" s="133" t="str">
        <f>IF(Таблица3353[[#This Row],[условие]]="Да", "- ", "(")</f>
        <v xml:space="preserve">- </v>
      </c>
      <c r="L338" s="101"/>
      <c r="M338" s="161" t="str">
        <f>IF(Таблица3353[[#This Row],[условие]]="Да", "", " - ")</f>
        <v/>
      </c>
      <c r="N338" s="162"/>
      <c r="O338" s="115" t="str">
        <f>IF(Таблица3353[[#This Row],[условие]]="Да", "", " )")</f>
        <v/>
      </c>
      <c r="P338" s="101" t="s">
        <v>43</v>
      </c>
      <c r="Q338" s="189">
        <v>19</v>
      </c>
      <c r="R338" s="116" t="str">
        <f>IF(Таблица3353[[#This Row],[Тип СШ]]="Т3", " росп", "")</f>
        <v/>
      </c>
      <c r="S338" s="116" t="str">
        <f>IF(AND(Таблица3353[[#This Row],[Тип]]="Поперечник", Таблица3353[[#This Row],[условие]]="Да", Таблица3353[[#This Row],[№17]]=" росп"), "1,2,3",
"")</f>
        <v/>
      </c>
      <c r="T338" s="116" t="str">
        <f>IF(AND(Таблица3353[[#This Row],[Тип]]="Продол", Таблица3353[[#This Row],[условие]]="Да", Таблица3353[[#This Row],[№17]]=" росп"), "1,2",
"")</f>
        <v/>
      </c>
      <c r="U338" s="116"/>
      <c r="V338" s="93" t="s">
        <v>87</v>
      </c>
      <c r="W33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3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3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33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38" s="164">
        <f>IF(Таблица3353[[#This Row],[Тип СШ]]="Т3",
(IF(Таблица3353[[#This Row],[Толщина]]&gt;16,"Δ8","Δ6")),Таблица3353[[#This Row],[Толщина]])</f>
        <v>40</v>
      </c>
    </row>
    <row r="339" spans="1:29" x14ac:dyDescent="0.2">
      <c r="A339" s="117">
        <f t="shared" si="49"/>
        <v>339</v>
      </c>
      <c r="B339" s="97" t="str">
        <f>IF(ISNUMBER(Таблица3353[[#This Row],[№8]]), "Поперечник", "Продол")</f>
        <v>Продол</v>
      </c>
      <c r="C339" s="188" t="str">
        <f>CONCATENATE(I339,J339,K339,L339,Таблица3353[[#This Row],[№12]],N339,,O339,P339,Q339,R339,S339,T339,U339)</f>
        <v>ВГ - Д19 росп1,2</v>
      </c>
      <c r="D339" s="11" t="str">
        <f t="shared" si="51"/>
        <v>Т3</v>
      </c>
      <c r="E339" s="11" t="str">
        <f t="shared" si="52"/>
        <v>428 Δ6</v>
      </c>
      <c r="F339" s="129"/>
      <c r="G339" s="156" t="s">
        <v>141</v>
      </c>
      <c r="H33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39" s="132" t="str">
        <f t="shared" si="47"/>
        <v>ВГ</v>
      </c>
      <c r="J339" s="132" t="str">
        <f>Таблица3353[[#This Row],[№7]]</f>
        <v xml:space="preserve"> </v>
      </c>
      <c r="K339" s="133" t="str">
        <f>IF(Таблица3353[[#This Row],[условие]]="Да", "- ", "(")</f>
        <v xml:space="preserve">- </v>
      </c>
      <c r="L339" s="101"/>
      <c r="M339" s="161" t="str">
        <f>IF(Таблица3353[[#This Row],[условие]]="Да", "", " - ")</f>
        <v/>
      </c>
      <c r="N339" s="162"/>
      <c r="O339" s="115" t="str">
        <f>IF(Таблица3353[[#This Row],[условие]]="Да", "", " )")</f>
        <v/>
      </c>
      <c r="P339" s="101" t="s">
        <v>43</v>
      </c>
      <c r="Q339" s="189">
        <v>19</v>
      </c>
      <c r="R339" s="116" t="str">
        <f>IF(Таблица3353[[#This Row],[Тип СШ]]="Т3", " росп", "")</f>
        <v xml:space="preserve"> росп</v>
      </c>
      <c r="S339" s="116" t="str">
        <f>IF(AND(Таблица3353[[#This Row],[Тип]]="Поперечник", Таблица3353[[#This Row],[условие]]="Да", Таблица3353[[#This Row],[№17]]=" росп"), "1,2,3",
"")</f>
        <v/>
      </c>
      <c r="T339" s="116" t="str">
        <f>IF(AND(Таблица3353[[#This Row],[Тип]]="Продол", Таблица3353[[#This Row],[условие]]="Да", Таблица3353[[#This Row],[№17]]=" росп"), "1,2",
"")</f>
        <v>1,2</v>
      </c>
      <c r="U339" s="116"/>
      <c r="V339" s="101" t="s">
        <v>88</v>
      </c>
      <c r="W33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3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3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3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3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3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39" s="164" t="str">
        <f>IF(Таблица3353[[#This Row],[Тип СШ]]="Т3",
(IF(Таблица3353[[#This Row],[Толщина]]&gt;16,"Δ8","Δ6")),Таблица3353[[#This Row],[Толщина]])</f>
        <v>Δ6</v>
      </c>
    </row>
    <row r="340" spans="1:29" x14ac:dyDescent="0.2">
      <c r="A340" s="117">
        <f t="shared" si="49"/>
        <v>340</v>
      </c>
      <c r="B340" s="97" t="str">
        <f>IF(ISNUMBER(Таблица3353[[#This Row],[№8]]), "Поперечник", "Продол")</f>
        <v>Продол</v>
      </c>
      <c r="C340" s="188" t="str">
        <f>CONCATENATE(I340,J340,K340,L340,Таблица3353[[#This Row],[№12]],N340,,O340,P340,Q340,R340,S340,T340,U340)</f>
        <v>ВГ - С20 росп1,2</v>
      </c>
      <c r="D340" s="11" t="str">
        <f t="shared" si="51"/>
        <v>Т3</v>
      </c>
      <c r="E340" s="11" t="str">
        <f t="shared" si="52"/>
        <v>140 Δ6</v>
      </c>
      <c r="F340" s="129"/>
      <c r="G340" s="156" t="s">
        <v>141</v>
      </c>
      <c r="H34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0" s="132" t="str">
        <f t="shared" si="47"/>
        <v>ВГ</v>
      </c>
      <c r="J340" s="132" t="str">
        <f>Таблица3353[[#This Row],[№7]]</f>
        <v xml:space="preserve"> </v>
      </c>
      <c r="K340" s="133" t="str">
        <f>IF(Таблица3353[[#This Row],[условие]]="Да", "- ", "(")</f>
        <v xml:space="preserve">- </v>
      </c>
      <c r="L340" s="101"/>
      <c r="M340" s="161" t="str">
        <f>IF(Таблица3353[[#This Row],[условие]]="Да", "", " - ")</f>
        <v/>
      </c>
      <c r="N340" s="162"/>
      <c r="O340" s="115" t="str">
        <f>IF(Таблица3353[[#This Row],[условие]]="Да", "", " )")</f>
        <v/>
      </c>
      <c r="P340" s="101" t="s">
        <v>99</v>
      </c>
      <c r="Q340" s="189">
        <v>20</v>
      </c>
      <c r="R340" s="116" t="str">
        <f>IF(Таблица3353[[#This Row],[Тип СШ]]="Т3", " росп", "")</f>
        <v xml:space="preserve"> росп</v>
      </c>
      <c r="S340" s="116" t="str">
        <f>IF(AND(Таблица3353[[#This Row],[Тип]]="Поперечник", Таблица3353[[#This Row],[условие]]="Да", Таблица3353[[#This Row],[№17]]=" росп"), "1,2,3",
"")</f>
        <v/>
      </c>
      <c r="T340" s="116" t="str">
        <f>IF(AND(Таблица3353[[#This Row],[Тип]]="Продол", Таблица3353[[#This Row],[условие]]="Да", Таблица3353[[#This Row],[№17]]=" росп"), "1,2",
"")</f>
        <v>1,2</v>
      </c>
      <c r="U340" s="116"/>
      <c r="V340" s="101" t="s">
        <v>88</v>
      </c>
      <c r="W34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4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4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40" s="164" t="str">
        <f>IF(Таблица3353[[#This Row],[Тип СШ]]="Т3",
(IF(Таблица3353[[#This Row],[Толщина]]&gt;16,"Δ8","Δ6")),Таблица3353[[#This Row],[Толщина]])</f>
        <v>Δ6</v>
      </c>
    </row>
    <row r="341" spans="1:29" x14ac:dyDescent="0.2">
      <c r="A341" s="117">
        <f t="shared" si="49"/>
        <v>341</v>
      </c>
      <c r="B341" s="97" t="str">
        <f>IF(ISNUMBER(Таблица3353[[#This Row],[№8]]), "Поперечник", "Продол")</f>
        <v>Продол</v>
      </c>
      <c r="C341" s="188" t="str">
        <f>CONCATENATE(I341,J341,K341,L341,Таблица3353[[#This Row],[№12]],N341,,O341,P341,Q341,R341,S341,T341,U341)</f>
        <v>ВГ - Д20</v>
      </c>
      <c r="D341" s="11" t="str">
        <f t="shared" si="51"/>
        <v>С18</v>
      </c>
      <c r="E341" s="11" t="str">
        <f t="shared" si="52"/>
        <v>420×40</v>
      </c>
      <c r="F341" s="129"/>
      <c r="G341" s="156" t="s">
        <v>141</v>
      </c>
      <c r="H34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1" s="132" t="str">
        <f t="shared" si="47"/>
        <v>ВГ</v>
      </c>
      <c r="J341" s="132" t="str">
        <f>Таблица3353[[#This Row],[№7]]</f>
        <v xml:space="preserve"> </v>
      </c>
      <c r="K341" s="133" t="str">
        <f>IF(Таблица3353[[#This Row],[условие]]="Да", "- ", "(")</f>
        <v xml:space="preserve">- </v>
      </c>
      <c r="L341" s="101"/>
      <c r="M341" s="161" t="str">
        <f>IF(Таблица3353[[#This Row],[условие]]="Да", "", " - ")</f>
        <v/>
      </c>
      <c r="N341" s="162"/>
      <c r="O341" s="115" t="str">
        <f>IF(Таблица3353[[#This Row],[условие]]="Да", "", " )")</f>
        <v/>
      </c>
      <c r="P341" s="101" t="s">
        <v>43</v>
      </c>
      <c r="Q341" s="189">
        <v>20</v>
      </c>
      <c r="R341" s="116" t="str">
        <f>IF(Таблица3353[[#This Row],[Тип СШ]]="Т3", " росп", "")</f>
        <v/>
      </c>
      <c r="S341" s="116" t="str">
        <f>IF(AND(Таблица3353[[#This Row],[Тип]]="Поперечник", Таблица3353[[#This Row],[условие]]="Да", Таблица3353[[#This Row],[№17]]=" росп"), "1,2,3",
"")</f>
        <v/>
      </c>
      <c r="T341" s="116" t="str">
        <f>IF(AND(Таблица3353[[#This Row],[Тип]]="Продол", Таблица3353[[#This Row],[условие]]="Да", Таблица3353[[#This Row],[№17]]=" росп"), "1,2",
"")</f>
        <v/>
      </c>
      <c r="U341" s="116"/>
      <c r="V341" s="93" t="s">
        <v>87</v>
      </c>
      <c r="W341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4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1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4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341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41" s="164">
        <f>IF(Таблица3353[[#This Row],[Тип СШ]]="Т3",
(IF(Таблица3353[[#This Row],[Толщина]]&gt;16,"Δ8","Δ6")),Таблица3353[[#This Row],[Толщина]])</f>
        <v>40</v>
      </c>
    </row>
    <row r="342" spans="1:29" x14ac:dyDescent="0.2">
      <c r="A342" s="117">
        <f t="shared" si="49"/>
        <v>342</v>
      </c>
      <c r="B342" s="97" t="str">
        <f>IF(ISNUMBER(Таблица3353[[#This Row],[№8]]), "Поперечник", "Продол")</f>
        <v>Продол</v>
      </c>
      <c r="C342" s="188" t="str">
        <f>CONCATENATE(I342,J342,K342,L342,Таблица3353[[#This Row],[№12]],N342,,O342,P342,Q342,R342,S342,T342,U342)</f>
        <v>ВГ - Д20 росп1,2</v>
      </c>
      <c r="D342" s="11" t="str">
        <f t="shared" si="51"/>
        <v>Т3</v>
      </c>
      <c r="E342" s="11" t="str">
        <f t="shared" si="52"/>
        <v>428 Δ6</v>
      </c>
      <c r="F342" s="129"/>
      <c r="G342" s="156" t="s">
        <v>141</v>
      </c>
      <c r="H34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2" s="132" t="str">
        <f t="shared" si="47"/>
        <v>ВГ</v>
      </c>
      <c r="J342" s="132" t="str">
        <f>Таблица3353[[#This Row],[№7]]</f>
        <v xml:space="preserve"> </v>
      </c>
      <c r="K342" s="133" t="str">
        <f>IF(Таблица3353[[#This Row],[условие]]="Да", "- ", "(")</f>
        <v xml:space="preserve">- </v>
      </c>
      <c r="L342" s="101"/>
      <c r="M342" s="161" t="str">
        <f>IF(Таблица3353[[#This Row],[условие]]="Да", "", " - ")</f>
        <v/>
      </c>
      <c r="N342" s="162"/>
      <c r="O342" s="115" t="str">
        <f>IF(Таблица3353[[#This Row],[условие]]="Да", "", " )")</f>
        <v/>
      </c>
      <c r="P342" s="101" t="s">
        <v>43</v>
      </c>
      <c r="Q342" s="189">
        <v>20</v>
      </c>
      <c r="R342" s="116" t="str">
        <f>IF(Таблица3353[[#This Row],[Тип СШ]]="Т3", " росп", "")</f>
        <v xml:space="preserve"> росп</v>
      </c>
      <c r="S342" s="116" t="str">
        <f>IF(AND(Таблица3353[[#This Row],[Тип]]="Поперечник", Таблица3353[[#This Row],[условие]]="Да", Таблица3353[[#This Row],[№17]]=" росп"), "1,2,3",
"")</f>
        <v/>
      </c>
      <c r="T342" s="116" t="str">
        <f>IF(AND(Таблица3353[[#This Row],[Тип]]="Продол", Таблица3353[[#This Row],[условие]]="Да", Таблица3353[[#This Row],[№17]]=" росп"), "1,2",
"")</f>
        <v>1,2</v>
      </c>
      <c r="U342" s="116"/>
      <c r="V342" s="101" t="s">
        <v>88</v>
      </c>
      <c r="W34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4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42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42" s="164" t="str">
        <f>IF(Таблица3353[[#This Row],[Тип СШ]]="Т3",
(IF(Таблица3353[[#This Row],[Толщина]]&gt;16,"Δ8","Δ6")),Таблица3353[[#This Row],[Толщина]])</f>
        <v>Δ6</v>
      </c>
    </row>
    <row r="343" spans="1:29" x14ac:dyDescent="0.2">
      <c r="A343" s="117">
        <f t="shared" si="49"/>
        <v>343</v>
      </c>
      <c r="B343" s="97" t="str">
        <f>IF(ISNUMBER(Таблица3353[[#This Row],[№8]]), "Поперечник", "Продол")</f>
        <v>Продол</v>
      </c>
      <c r="C343" s="188" t="str">
        <f>CONCATENATE(I343,J343,K343,L343,Таблица3353[[#This Row],[№12]],N343,,O343,P343,Q343,R343,S343,T343,U343)</f>
        <v>ВГ - С21 росп1,2</v>
      </c>
      <c r="D343" s="11" t="str">
        <f t="shared" si="51"/>
        <v>Т3</v>
      </c>
      <c r="E343" s="11" t="str">
        <f t="shared" si="52"/>
        <v>140 Δ6</v>
      </c>
      <c r="F343" s="129"/>
      <c r="G343" s="156" t="s">
        <v>141</v>
      </c>
      <c r="H34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3" s="132" t="str">
        <f t="shared" si="47"/>
        <v>ВГ</v>
      </c>
      <c r="J343" s="132" t="str">
        <f>Таблица3353[[#This Row],[№7]]</f>
        <v xml:space="preserve"> </v>
      </c>
      <c r="K343" s="133" t="str">
        <f>IF(Таблица3353[[#This Row],[условие]]="Да", "- ", "(")</f>
        <v xml:space="preserve">- </v>
      </c>
      <c r="L343" s="101"/>
      <c r="M343" s="161" t="str">
        <f>IF(Таблица3353[[#This Row],[условие]]="Да", "", " - ")</f>
        <v/>
      </c>
      <c r="N343" s="162"/>
      <c r="O343" s="115" t="str">
        <f>IF(Таблица3353[[#This Row],[условие]]="Да", "", " )")</f>
        <v/>
      </c>
      <c r="P343" s="101" t="s">
        <v>99</v>
      </c>
      <c r="Q343" s="189">
        <v>21</v>
      </c>
      <c r="R343" s="116" t="str">
        <f>IF(Таблица3353[[#This Row],[Тип СШ]]="Т3", " росп", "")</f>
        <v xml:space="preserve"> росп</v>
      </c>
      <c r="S343" s="116" t="str">
        <f>IF(AND(Таблица3353[[#This Row],[Тип]]="Поперечник", Таблица3353[[#This Row],[условие]]="Да", Таблица3353[[#This Row],[№17]]=" росп"), "1,2,3",
"")</f>
        <v/>
      </c>
      <c r="T343" s="116" t="str">
        <f>IF(AND(Таблица3353[[#This Row],[Тип]]="Продол", Таблица3353[[#This Row],[условие]]="Да", Таблица3353[[#This Row],[№17]]=" росп"), "1,2",
"")</f>
        <v>1,2</v>
      </c>
      <c r="U343" s="116"/>
      <c r="V343" s="101" t="s">
        <v>88</v>
      </c>
      <c r="W34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4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4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43" s="164" t="str">
        <f>IF(Таблица3353[[#This Row],[Тип СШ]]="Т3",
(IF(Таблица3353[[#This Row],[Толщина]]&gt;16,"Δ8","Δ6")),Таблица3353[[#This Row],[Толщина]])</f>
        <v>Δ6</v>
      </c>
    </row>
    <row r="344" spans="1:29" x14ac:dyDescent="0.2">
      <c r="A344" s="117">
        <f t="shared" si="49"/>
        <v>344</v>
      </c>
      <c r="B344" s="97" t="str">
        <f>IF(ISNUMBER(Таблица3353[[#This Row],[№8]]), "Поперечник", "Продол")</f>
        <v>Продол</v>
      </c>
      <c r="C344" s="188" t="str">
        <f>CONCATENATE(I344,J344,K344,L344,Таблица3353[[#This Row],[№12]],N344,,O344,P344,Q344,R344,S344,T344,U344)</f>
        <v>ВГ - Д21</v>
      </c>
      <c r="D344" s="11" t="str">
        <f t="shared" si="51"/>
        <v>С18</v>
      </c>
      <c r="E344" s="11" t="str">
        <f t="shared" si="52"/>
        <v>420×40</v>
      </c>
      <c r="F344" s="129"/>
      <c r="G344" s="156" t="s">
        <v>141</v>
      </c>
      <c r="H34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4" s="132" t="str">
        <f t="shared" si="47"/>
        <v>ВГ</v>
      </c>
      <c r="J344" s="132" t="str">
        <f>Таблица3353[[#This Row],[№7]]</f>
        <v xml:space="preserve"> </v>
      </c>
      <c r="K344" s="133" t="str">
        <f>IF(Таблица3353[[#This Row],[условие]]="Да", "- ", "(")</f>
        <v xml:space="preserve">- </v>
      </c>
      <c r="L344" s="101"/>
      <c r="M344" s="161" t="str">
        <f>IF(Таблица3353[[#This Row],[условие]]="Да", "", " - ")</f>
        <v/>
      </c>
      <c r="N344" s="162"/>
      <c r="O344" s="115" t="str">
        <f>IF(Таблица3353[[#This Row],[условие]]="Да", "", " )")</f>
        <v/>
      </c>
      <c r="P344" s="101" t="s">
        <v>43</v>
      </c>
      <c r="Q344" s="189">
        <v>21</v>
      </c>
      <c r="R344" s="116" t="str">
        <f>IF(Таблица3353[[#This Row],[Тип СШ]]="Т3", " росп", "")</f>
        <v/>
      </c>
      <c r="S344" s="116" t="str">
        <f>IF(AND(Таблица3353[[#This Row],[Тип]]="Поперечник", Таблица3353[[#This Row],[условие]]="Да", Таблица3353[[#This Row],[№17]]=" росп"), "1,2,3",
"")</f>
        <v/>
      </c>
      <c r="T344" s="116" t="str">
        <f>IF(AND(Таблица3353[[#This Row],[Тип]]="Продол", Таблица3353[[#This Row],[условие]]="Да", Таблица3353[[#This Row],[№17]]=" росп"), "1,2",
"")</f>
        <v/>
      </c>
      <c r="U344" s="116"/>
      <c r="V344" s="93" t="s">
        <v>87</v>
      </c>
      <c r="W34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4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4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34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44" s="164">
        <f>IF(Таблица3353[[#This Row],[Тип СШ]]="Т3",
(IF(Таблица3353[[#This Row],[Толщина]]&gt;16,"Δ8","Δ6")),Таблица3353[[#This Row],[Толщина]])</f>
        <v>40</v>
      </c>
    </row>
    <row r="345" spans="1:29" x14ac:dyDescent="0.2">
      <c r="A345" s="117">
        <f t="shared" si="49"/>
        <v>345</v>
      </c>
      <c r="B345" s="97" t="str">
        <f>IF(ISNUMBER(Таблица3353[[#This Row],[№8]]), "Поперечник", "Продол")</f>
        <v>Продол</v>
      </c>
      <c r="C345" s="188" t="str">
        <f>CONCATENATE(I345,J345,K345,L345,Таблица3353[[#This Row],[№12]],N345,,O345,P345,Q345,R345,S345,T345,U345)</f>
        <v>ВГ - Д21 росп1,2</v>
      </c>
      <c r="D345" s="11" t="str">
        <f t="shared" si="51"/>
        <v>Т3</v>
      </c>
      <c r="E345" s="11" t="str">
        <f t="shared" si="52"/>
        <v>428 Δ6</v>
      </c>
      <c r="F345" s="129"/>
      <c r="G345" s="156" t="s">
        <v>141</v>
      </c>
      <c r="H34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5" s="132" t="str">
        <f t="shared" si="47"/>
        <v>ВГ</v>
      </c>
      <c r="J345" s="132" t="str">
        <f>Таблица3353[[#This Row],[№7]]</f>
        <v xml:space="preserve"> </v>
      </c>
      <c r="K345" s="133" t="str">
        <f>IF(Таблица3353[[#This Row],[условие]]="Да", "- ", "(")</f>
        <v xml:space="preserve">- </v>
      </c>
      <c r="L345" s="101"/>
      <c r="M345" s="161" t="str">
        <f>IF(Таблица3353[[#This Row],[условие]]="Да", "", " - ")</f>
        <v/>
      </c>
      <c r="N345" s="162"/>
      <c r="O345" s="115" t="str">
        <f>IF(Таблица3353[[#This Row],[условие]]="Да", "", " )")</f>
        <v/>
      </c>
      <c r="P345" s="101" t="s">
        <v>43</v>
      </c>
      <c r="Q345" s="189">
        <v>21</v>
      </c>
      <c r="R345" s="116" t="str">
        <f>IF(Таблица3353[[#This Row],[Тип СШ]]="Т3", " росп", "")</f>
        <v xml:space="preserve"> росп</v>
      </c>
      <c r="S345" s="116" t="str">
        <f>IF(AND(Таблица3353[[#This Row],[Тип]]="Поперечник", Таблица3353[[#This Row],[условие]]="Да", Таблица3353[[#This Row],[№17]]=" росп"), "1,2,3",
"")</f>
        <v/>
      </c>
      <c r="T345" s="116" t="str">
        <f>IF(AND(Таблица3353[[#This Row],[Тип]]="Продол", Таблица3353[[#This Row],[условие]]="Да", Таблица3353[[#This Row],[№17]]=" росп"), "1,2",
"")</f>
        <v>1,2</v>
      </c>
      <c r="U345" s="116"/>
      <c r="V345" s="101" t="s">
        <v>88</v>
      </c>
      <c r="W34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4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4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45" s="164" t="str">
        <f>IF(Таблица3353[[#This Row],[Тип СШ]]="Т3",
(IF(Таблица3353[[#This Row],[Толщина]]&gt;16,"Δ8","Δ6")),Таблица3353[[#This Row],[Толщина]])</f>
        <v>Δ6</v>
      </c>
    </row>
    <row r="346" spans="1:29" x14ac:dyDescent="0.2">
      <c r="A346" s="117">
        <f t="shared" si="49"/>
        <v>346</v>
      </c>
      <c r="B346" s="97" t="str">
        <f>IF(ISNUMBER(Таблица3353[[#This Row],[№8]]), "Поперечник", "Продол")</f>
        <v>Продол</v>
      </c>
      <c r="C346" s="11" t="str">
        <f>CONCATENATE(I346,J346,K346,L346,Таблица3353[[#This Row],[№12]],N346,,O346,P346,Q346,R346,S346,T346,U346)</f>
        <v>ВГ (7 - 8 )</v>
      </c>
      <c r="D346" s="11" t="str">
        <f t="shared" si="51"/>
        <v>С4</v>
      </c>
      <c r="E346" s="11" t="str">
        <f t="shared" si="52"/>
        <v>10800×14</v>
      </c>
      <c r="F346" s="129"/>
      <c r="G346" s="156" t="s">
        <v>141</v>
      </c>
      <c r="H34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46" s="132" t="str">
        <f t="shared" si="47"/>
        <v>ВГ</v>
      </c>
      <c r="J346" s="132" t="str">
        <f>Таблица3353[[#This Row],[№7]]</f>
        <v xml:space="preserve"> </v>
      </c>
      <c r="K346" s="133" t="str">
        <f>IF(Таблица3353[[#This Row],[условие]]="Да", "- ", "(")</f>
        <v>(</v>
      </c>
      <c r="L346" s="101">
        <v>7</v>
      </c>
      <c r="M346" s="114" t="str">
        <f>IF(Таблица3353[[#This Row],[условие]]="Да", "", " - ")</f>
        <v xml:space="preserve"> - </v>
      </c>
      <c r="N346" s="101">
        <f>Таблица3353[[#This Row],[№11]]+1</f>
        <v>8</v>
      </c>
      <c r="O346" s="115" t="str">
        <f>IF(Таблица3353[[#This Row],[условие]]="Да", "", " )")</f>
        <v xml:space="preserve"> )</v>
      </c>
      <c r="P346" s="101"/>
      <c r="Q346" s="101"/>
      <c r="R346" s="116" t="str">
        <f>IF(Таблица3353[[#This Row],[Тип СШ]]="Т3", " росп", "")</f>
        <v/>
      </c>
      <c r="S346" s="116" t="str">
        <f>IF(AND(Таблица3353[[#This Row],[Тип]]="Поперечник", Таблица3353[[#This Row],[условие]]="Да", Таблица3353[[#This Row],[№17]]=" росп"), "1,2,3",
"")</f>
        <v/>
      </c>
      <c r="T346" s="116" t="str">
        <f>IF(AND(Таблица3353[[#This Row],[Тип]]="Продол", Таблица3353[[#This Row],[условие]]="Да", Таблица3353[[#This Row],[№17]]=" росп"), "1,2",
"")</f>
        <v/>
      </c>
      <c r="U346" s="116"/>
      <c r="V346" s="93" t="s">
        <v>109</v>
      </c>
      <c r="W34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34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4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46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346" s="152">
        <f>IF(Таблица3353[[#This Row],[Тип СШ]]="Т3",
(IF(Таблица3353[[#This Row],[Толщина]]&gt;16,"Δ8","Δ6")),Таблица3353[[#This Row],[Толщина]])</f>
        <v>14</v>
      </c>
    </row>
    <row r="347" spans="1:29" x14ac:dyDescent="0.2">
      <c r="A347" s="117">
        <f t="shared" si="49"/>
        <v>347</v>
      </c>
      <c r="B347" s="97" t="str">
        <f>IF(ISNUMBER(Таблица3353[[#This Row],[№8]]), "Поперечник", "Продол")</f>
        <v>Продол</v>
      </c>
      <c r="C347" s="11" t="str">
        <f>CONCATENATE(I347,J347,K347,L347,Таблица3353[[#This Row],[№12]],N347,,O347,P347,Q347,R347,S347,T347,U347)</f>
        <v>ВГ - С22 росп1,2</v>
      </c>
      <c r="D347" s="11" t="str">
        <f t="shared" si="51"/>
        <v>Т3</v>
      </c>
      <c r="E347" s="11" t="str">
        <f t="shared" si="52"/>
        <v>140 Δ6</v>
      </c>
      <c r="F347" s="129"/>
      <c r="G347" s="156" t="s">
        <v>141</v>
      </c>
      <c r="H34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7" s="132" t="str">
        <f t="shared" si="47"/>
        <v>ВГ</v>
      </c>
      <c r="J347" s="132" t="str">
        <f>Таблица3353[[#This Row],[№7]]</f>
        <v xml:space="preserve"> </v>
      </c>
      <c r="K347" s="133" t="str">
        <f>IF(Таблица3353[[#This Row],[условие]]="Да", "- ", "(")</f>
        <v xml:space="preserve">- </v>
      </c>
      <c r="L347" s="101"/>
      <c r="M347" s="114" t="str">
        <f>IF(Таблица3353[[#This Row],[условие]]="Да", "", " - ")</f>
        <v/>
      </c>
      <c r="N347" s="101"/>
      <c r="O347" s="115" t="str">
        <f>IF(Таблица3353[[#This Row],[условие]]="Да", "", " )")</f>
        <v/>
      </c>
      <c r="P347" s="101" t="s">
        <v>99</v>
      </c>
      <c r="Q347" s="101">
        <v>22</v>
      </c>
      <c r="R347" s="116" t="str">
        <f>IF(Таблица3353[[#This Row],[Тип СШ]]="Т3", " росп", "")</f>
        <v xml:space="preserve"> росп</v>
      </c>
      <c r="S347" s="116" t="str">
        <f>IF(AND(Таблица3353[[#This Row],[Тип]]="Поперечник", Таблица3353[[#This Row],[условие]]="Да", Таблица3353[[#This Row],[№17]]=" росп"), "1,2,3",
"")</f>
        <v/>
      </c>
      <c r="T347" s="116" t="str">
        <f>IF(AND(Таблица3353[[#This Row],[Тип]]="Продол", Таблица3353[[#This Row],[условие]]="Да", Таблица3353[[#This Row],[№17]]=" росп"), "1,2",
"")</f>
        <v>1,2</v>
      </c>
      <c r="U347" s="116"/>
      <c r="V347" s="101" t="s">
        <v>88</v>
      </c>
      <c r="W34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4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4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47" s="152" t="str">
        <f>IF(Таблица3353[[#This Row],[Тип СШ]]="Т3",
(IF(Таблица3353[[#This Row],[Толщина]]&gt;16,"Δ8","Δ6")),Таблица3353[[#This Row],[Толщина]])</f>
        <v>Δ6</v>
      </c>
    </row>
    <row r="348" spans="1:29" x14ac:dyDescent="0.2">
      <c r="A348" s="117">
        <f t="shared" si="49"/>
        <v>348</v>
      </c>
      <c r="B348" s="97" t="str">
        <f>IF(ISNUMBER(Таблица3353[[#This Row],[№8]]), "Поперечник", "Продол")</f>
        <v>Продол</v>
      </c>
      <c r="C348" s="11" t="str">
        <f>CONCATENATE(I348,J348,K348,L348,Таблица3353[[#This Row],[№12]],N348,,O348,P348,Q348,R348,S348,T348,U348)</f>
        <v>ВГ - С23 росп1,2</v>
      </c>
      <c r="D348" s="11" t="str">
        <f t="shared" si="51"/>
        <v>Т3</v>
      </c>
      <c r="E348" s="11" t="str">
        <f t="shared" si="52"/>
        <v>140 Δ6</v>
      </c>
      <c r="F348" s="129"/>
      <c r="G348" s="156" t="s">
        <v>141</v>
      </c>
      <c r="H34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8" s="132" t="str">
        <f t="shared" si="47"/>
        <v>ВГ</v>
      </c>
      <c r="J348" s="132" t="str">
        <f>Таблица3353[[#This Row],[№7]]</f>
        <v xml:space="preserve"> </v>
      </c>
      <c r="K348" s="133" t="str">
        <f>IF(Таблица3353[[#This Row],[условие]]="Да", "- ", "(")</f>
        <v xml:space="preserve">- </v>
      </c>
      <c r="L348" s="101"/>
      <c r="M348" s="114" t="str">
        <f>IF(Таблица3353[[#This Row],[условие]]="Да", "", " - ")</f>
        <v/>
      </c>
      <c r="N348" s="101"/>
      <c r="O348" s="115" t="str">
        <f>IF(Таблица3353[[#This Row],[условие]]="Да", "", " )")</f>
        <v/>
      </c>
      <c r="P348" s="101" t="s">
        <v>99</v>
      </c>
      <c r="Q348" s="101">
        <f>Q347+1</f>
        <v>23</v>
      </c>
      <c r="R348" s="116" t="str">
        <f>IF(Таблица3353[[#This Row],[Тип СШ]]="Т3", " росп", "")</f>
        <v xml:space="preserve"> росп</v>
      </c>
      <c r="S348" s="116" t="str">
        <f>IF(AND(Таблица3353[[#This Row],[Тип]]="Поперечник", Таблица3353[[#This Row],[условие]]="Да", Таблица3353[[#This Row],[№17]]=" росп"), "1,2,3",
"")</f>
        <v/>
      </c>
      <c r="T348" s="116" t="str">
        <f>IF(AND(Таблица3353[[#This Row],[Тип]]="Продол", Таблица3353[[#This Row],[условие]]="Да", Таблица3353[[#This Row],[№17]]=" росп"), "1,2",
"")</f>
        <v>1,2</v>
      </c>
      <c r="U348" s="116"/>
      <c r="V348" s="101" t="s">
        <v>88</v>
      </c>
      <c r="W34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4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4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48" s="152" t="str">
        <f>IF(Таблица3353[[#This Row],[Тип СШ]]="Т3",
(IF(Таблица3353[[#This Row],[Толщина]]&gt;16,"Δ8","Δ6")),Таблица3353[[#This Row],[Толщина]])</f>
        <v>Δ6</v>
      </c>
    </row>
    <row r="349" spans="1:29" x14ac:dyDescent="0.2">
      <c r="A349" s="117">
        <f t="shared" si="49"/>
        <v>349</v>
      </c>
      <c r="B349" s="97" t="str">
        <f>IF(ISNUMBER(Таблица3353[[#This Row],[№8]]), "Поперечник", "Продол")</f>
        <v>Продол</v>
      </c>
      <c r="C349" s="188" t="str">
        <f>CONCATENATE(I349,J349,K349,L349,Таблица3353[[#This Row],[№12]],N349,,O349,P349,Q349,R349,S349,T349,U349)</f>
        <v>ВГ - С24 росп1,2</v>
      </c>
      <c r="D349" s="11" t="str">
        <f t="shared" si="51"/>
        <v>Т3</v>
      </c>
      <c r="E349" s="11" t="str">
        <f t="shared" si="52"/>
        <v>140 Δ6</v>
      </c>
      <c r="F349" s="129"/>
      <c r="G349" s="156" t="s">
        <v>141</v>
      </c>
      <c r="H34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49" s="132" t="str">
        <f t="shared" si="47"/>
        <v>ВГ</v>
      </c>
      <c r="J349" s="132" t="str">
        <f>Таблица3353[[#This Row],[№7]]</f>
        <v xml:space="preserve"> </v>
      </c>
      <c r="K349" s="133" t="str">
        <f>IF(Таблица3353[[#This Row],[условие]]="Да", "- ", "(")</f>
        <v xml:space="preserve">- </v>
      </c>
      <c r="L349" s="101"/>
      <c r="M349" s="161" t="str">
        <f>IF(Таблица3353[[#This Row],[условие]]="Да", "", " - ")</f>
        <v/>
      </c>
      <c r="N349" s="162"/>
      <c r="O349" s="115" t="str">
        <f>IF(Таблица3353[[#This Row],[условие]]="Да", "", " )")</f>
        <v/>
      </c>
      <c r="P349" s="101" t="s">
        <v>99</v>
      </c>
      <c r="Q349" s="189">
        <v>24</v>
      </c>
      <c r="R349" s="116" t="str">
        <f>IF(Таблица3353[[#This Row],[Тип СШ]]="Т3", " росп", "")</f>
        <v xml:space="preserve"> росп</v>
      </c>
      <c r="S349" s="116" t="str">
        <f>IF(AND(Таблица3353[[#This Row],[Тип]]="Поперечник", Таблица3353[[#This Row],[условие]]="Да", Таблица3353[[#This Row],[№17]]=" росп"), "1,2,3",
"")</f>
        <v/>
      </c>
      <c r="T349" s="116" t="str">
        <f>IF(AND(Таблица3353[[#This Row],[Тип]]="Продол", Таблица3353[[#This Row],[условие]]="Да", Таблица3353[[#This Row],[№17]]=" росп"), "1,2",
"")</f>
        <v>1,2</v>
      </c>
      <c r="U349" s="116"/>
      <c r="V349" s="101" t="s">
        <v>88</v>
      </c>
      <c r="W34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4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4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4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4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4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49" s="152" t="str">
        <f>IF(Таблица3353[[#This Row],[Тип СШ]]="Т3",
(IF(Таблица3353[[#This Row],[Толщина]]&gt;16,"Δ8","Δ6")),Таблица3353[[#This Row],[Толщина]])</f>
        <v>Δ6</v>
      </c>
    </row>
    <row r="350" spans="1:29" x14ac:dyDescent="0.2">
      <c r="A350" s="117">
        <f t="shared" si="49"/>
        <v>350</v>
      </c>
      <c r="B350" s="97" t="str">
        <f>IF(ISNUMBER(Таблица3353[[#This Row],[№8]]), "Поперечник", "Продол")</f>
        <v>Продол</v>
      </c>
      <c r="C350" s="188" t="str">
        <f>CONCATENATE(I350,J350,K350,L350,Таблица3353[[#This Row],[№12]],N350,,O350,P350,Q350,R350,S350,T350,U350)</f>
        <v>ВГ - Д24</v>
      </c>
      <c r="D350" s="11" t="str">
        <f t="shared" si="51"/>
        <v>С18</v>
      </c>
      <c r="E350" s="11" t="str">
        <f t="shared" si="52"/>
        <v>420×25/32</v>
      </c>
      <c r="F350" s="129"/>
      <c r="G350" s="156" t="s">
        <v>141</v>
      </c>
      <c r="H35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0" s="132" t="str">
        <f t="shared" si="47"/>
        <v>ВГ</v>
      </c>
      <c r="J350" s="132" t="str">
        <f>Таблица3353[[#This Row],[№7]]</f>
        <v xml:space="preserve"> </v>
      </c>
      <c r="K350" s="133" t="str">
        <f>IF(Таблица3353[[#This Row],[условие]]="Да", "- ", "(")</f>
        <v xml:space="preserve">- </v>
      </c>
      <c r="L350" s="101"/>
      <c r="M350" s="161" t="str">
        <f>IF(Таблица3353[[#This Row],[условие]]="Да", "", " - ")</f>
        <v/>
      </c>
      <c r="N350" s="162"/>
      <c r="O350" s="115" t="str">
        <f>IF(Таблица3353[[#This Row],[условие]]="Да", "", " )")</f>
        <v/>
      </c>
      <c r="P350" s="101" t="s">
        <v>43</v>
      </c>
      <c r="Q350" s="189">
        <v>24</v>
      </c>
      <c r="R350" s="116" t="str">
        <f>IF(Таблица3353[[#This Row],[Тип СШ]]="Т3", " росп", "")</f>
        <v/>
      </c>
      <c r="S350" s="116" t="str">
        <f>IF(AND(Таблица3353[[#This Row],[Тип]]="Поперечник", Таблица3353[[#This Row],[условие]]="Да", Таблица3353[[#This Row],[№17]]=" росп"), "1,2,3",
"")</f>
        <v/>
      </c>
      <c r="T350" s="116" t="str">
        <f>IF(AND(Таблица3353[[#This Row],[Тип]]="Продол", Таблица3353[[#This Row],[условие]]="Да", Таблица3353[[#This Row],[№17]]=" росп"), "1,2",
"")</f>
        <v/>
      </c>
      <c r="U350" s="116"/>
      <c r="V350" s="93" t="s">
        <v>87</v>
      </c>
      <c r="W35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5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50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5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50" s="164" t="str">
        <f>IF(Таблица3353[[#This Row],[Тип СШ]]="Т3",
(IF(Таблица3353[[#This Row],[Толщина]]&gt;16,"Δ8","Δ6")),Таблица3353[[#This Row],[Толщина]])</f>
        <v>25/32</v>
      </c>
    </row>
    <row r="351" spans="1:29" x14ac:dyDescent="0.2">
      <c r="A351" s="117">
        <f t="shared" si="49"/>
        <v>351</v>
      </c>
      <c r="B351" s="97" t="str">
        <f>IF(ISNUMBER(Таблица3353[[#This Row],[№8]]), "Поперечник", "Продол")</f>
        <v>Продол</v>
      </c>
      <c r="C351" s="188" t="str">
        <f>CONCATENATE(I351,J351,K351,L351,Таблица3353[[#This Row],[№12]],N351,,O351,P351,Q351,R351,S351,T351,U351)</f>
        <v>ВГ - Д24 росп1,2</v>
      </c>
      <c r="D351" s="11" t="str">
        <f t="shared" si="51"/>
        <v>Т3</v>
      </c>
      <c r="E351" s="11" t="str">
        <f t="shared" si="52"/>
        <v>428 Δ6</v>
      </c>
      <c r="F351" s="129"/>
      <c r="G351" s="156" t="s">
        <v>141</v>
      </c>
      <c r="H35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1" s="132" t="str">
        <f t="shared" si="47"/>
        <v>ВГ</v>
      </c>
      <c r="J351" s="132" t="str">
        <f>Таблица3353[[#This Row],[№7]]</f>
        <v xml:space="preserve"> </v>
      </c>
      <c r="K351" s="133" t="str">
        <f>IF(Таблица3353[[#This Row],[условие]]="Да", "- ", "(")</f>
        <v xml:space="preserve">- </v>
      </c>
      <c r="L351" s="101"/>
      <c r="M351" s="161" t="str">
        <f>IF(Таблица3353[[#This Row],[условие]]="Да", "", " - ")</f>
        <v/>
      </c>
      <c r="N351" s="162"/>
      <c r="O351" s="115" t="str">
        <f>IF(Таблица3353[[#This Row],[условие]]="Да", "", " )")</f>
        <v/>
      </c>
      <c r="P351" s="101" t="s">
        <v>43</v>
      </c>
      <c r="Q351" s="189">
        <v>24</v>
      </c>
      <c r="R351" s="116" t="str">
        <f>IF(Таблица3353[[#This Row],[Тип СШ]]="Т3", " росп", "")</f>
        <v xml:space="preserve"> росп</v>
      </c>
      <c r="S351" s="116" t="str">
        <f>IF(AND(Таблица3353[[#This Row],[Тип]]="Поперечник", Таблица3353[[#This Row],[условие]]="Да", Таблица3353[[#This Row],[№17]]=" росп"), "1,2,3",
"")</f>
        <v/>
      </c>
      <c r="T351" s="116" t="str">
        <f>IF(AND(Таблица3353[[#This Row],[Тип]]="Продол", Таблица3353[[#This Row],[условие]]="Да", Таблица3353[[#This Row],[№17]]=" росп"), "1,2",
"")</f>
        <v>1,2</v>
      </c>
      <c r="U351" s="116"/>
      <c r="V351" s="101" t="s">
        <v>88</v>
      </c>
      <c r="W35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5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5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51" s="164" t="str">
        <f>IF(Таблица3353[[#This Row],[Тип СШ]]="Т3",
(IF(Таблица3353[[#This Row],[Толщина]]&gt;16,"Δ8","Δ6")),Таблица3353[[#This Row],[Толщина]])</f>
        <v>Δ6</v>
      </c>
    </row>
    <row r="352" spans="1:29" x14ac:dyDescent="0.2">
      <c r="A352" s="117">
        <f t="shared" si="49"/>
        <v>352</v>
      </c>
      <c r="B352" s="97" t="str">
        <f>IF(ISNUMBER(Таблица3353[[#This Row],[№8]]), "Поперечник", "Продол")</f>
        <v>Продол</v>
      </c>
      <c r="C352" s="11" t="str">
        <f>CONCATENATE(I352,J352,K352,L352,Таблица3353[[#This Row],[№12]],N352,,O352,P352,Q352,R352,S352,T352,U352)</f>
        <v>ВГ - С25 росп1,2</v>
      </c>
      <c r="D352" s="11" t="str">
        <f t="shared" si="51"/>
        <v>Т3</v>
      </c>
      <c r="E352" s="11" t="str">
        <f t="shared" si="52"/>
        <v>140 Δ6</v>
      </c>
      <c r="F352" s="129"/>
      <c r="G352" s="156" t="s">
        <v>141</v>
      </c>
      <c r="H35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2" s="132" t="str">
        <f t="shared" si="47"/>
        <v>ВГ</v>
      </c>
      <c r="J352" s="132" t="str">
        <f>Таблица3353[[#This Row],[№7]]</f>
        <v xml:space="preserve"> </v>
      </c>
      <c r="K352" s="133" t="str">
        <f>IF(Таблица3353[[#This Row],[условие]]="Да", "- ", "(")</f>
        <v xml:space="preserve">- </v>
      </c>
      <c r="L352" s="101"/>
      <c r="M352" s="114" t="str">
        <f>IF(Таблица3353[[#This Row],[условие]]="Да", "", " - ")</f>
        <v/>
      </c>
      <c r="N352" s="101"/>
      <c r="O352" s="115" t="str">
        <f>IF(Таблица3353[[#This Row],[условие]]="Да", "", " )")</f>
        <v/>
      </c>
      <c r="P352" s="101" t="s">
        <v>99</v>
      </c>
      <c r="Q352" s="101">
        <v>25</v>
      </c>
      <c r="R352" s="116" t="str">
        <f>IF(Таблица3353[[#This Row],[Тип СШ]]="Т3", " росп", "")</f>
        <v xml:space="preserve"> росп</v>
      </c>
      <c r="S352" s="116" t="str">
        <f>IF(AND(Таблица3353[[#This Row],[Тип]]="Поперечник", Таблица3353[[#This Row],[условие]]="Да", Таблица3353[[#This Row],[№17]]=" росп"), "1,2,3",
"")</f>
        <v/>
      </c>
      <c r="T352" s="116" t="str">
        <f>IF(AND(Таблица3353[[#This Row],[Тип]]="Продол", Таблица3353[[#This Row],[условие]]="Да", Таблица3353[[#This Row],[№17]]=" росп"), "1,2",
"")</f>
        <v>1,2</v>
      </c>
      <c r="U352" s="116"/>
      <c r="V352" s="101" t="s">
        <v>88</v>
      </c>
      <c r="W35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5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5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52" s="152" t="str">
        <f>IF(Таблица3353[[#This Row],[Тип СШ]]="Т3",
(IF(Таблица3353[[#This Row],[Толщина]]&gt;16,"Δ8","Δ6")),Таблица3353[[#This Row],[Толщина]])</f>
        <v>Δ6</v>
      </c>
    </row>
    <row r="353" spans="1:29" x14ac:dyDescent="0.2">
      <c r="A353" s="117">
        <f t="shared" si="49"/>
        <v>353</v>
      </c>
      <c r="B353" s="97" t="str">
        <f>IF(ISNUMBER(Таблица3353[[#This Row],[№8]]), "Поперечник", "Продол")</f>
        <v>Продол</v>
      </c>
      <c r="C353" s="11" t="str">
        <f>CONCATENATE(I353,J353,K353,L353,Таблица3353[[#This Row],[№12]],N353,,O353,P353,Q353,R353,S353,T353,U353)</f>
        <v>ВГ (8 - 9 )</v>
      </c>
      <c r="D353" s="11" t="str">
        <f t="shared" si="51"/>
        <v>С4</v>
      </c>
      <c r="E353" s="11" t="str">
        <f t="shared" si="52"/>
        <v>9920×14</v>
      </c>
      <c r="F353" s="129"/>
      <c r="G353" s="156" t="s">
        <v>141</v>
      </c>
      <c r="H35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53" s="132" t="str">
        <f t="shared" si="47"/>
        <v>ВГ</v>
      </c>
      <c r="J353" s="132" t="str">
        <f>Таблица3353[[#This Row],[№7]]</f>
        <v xml:space="preserve"> </v>
      </c>
      <c r="K353" s="133" t="str">
        <f>IF(Таблица3353[[#This Row],[условие]]="Да", "- ", "(")</f>
        <v>(</v>
      </c>
      <c r="L353" s="101">
        <v>8</v>
      </c>
      <c r="M353" s="114" t="str">
        <f>IF(Таблица3353[[#This Row],[условие]]="Да", "", " - ")</f>
        <v xml:space="preserve"> - </v>
      </c>
      <c r="N353" s="101">
        <f>Таблица3353[[#This Row],[№11]]+1</f>
        <v>9</v>
      </c>
      <c r="O353" s="115" t="str">
        <f>IF(Таблица3353[[#This Row],[условие]]="Да", "", " )")</f>
        <v xml:space="preserve"> )</v>
      </c>
      <c r="P353" s="101"/>
      <c r="Q353" s="101"/>
      <c r="R353" s="116" t="str">
        <f>IF(Таблица3353[[#This Row],[Тип СШ]]="Т3", " росп", "")</f>
        <v/>
      </c>
      <c r="S353" s="116" t="str">
        <f>IF(AND(Таблица3353[[#This Row],[Тип]]="Поперечник", Таблица3353[[#This Row],[условие]]="Да", Таблица3353[[#This Row],[№17]]=" росп"), "1,2,3",
"")</f>
        <v/>
      </c>
      <c r="T353" s="116" t="str">
        <f>IF(AND(Таблица3353[[#This Row],[Тип]]="Продол", Таблица3353[[#This Row],[условие]]="Да", Таблица3353[[#This Row],[№17]]=" росп"), "1,2",
"")</f>
        <v/>
      </c>
      <c r="U353" s="116"/>
      <c r="V353" s="93" t="s">
        <v>109</v>
      </c>
      <c r="W35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35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5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53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353" s="152">
        <f>IF(Таблица3353[[#This Row],[Тип СШ]]="Т3",
(IF(Таблица3353[[#This Row],[Толщина]]&gt;16,"Δ8","Δ6")),Таблица3353[[#This Row],[Толщина]])</f>
        <v>14</v>
      </c>
    </row>
    <row r="354" spans="1:29" x14ac:dyDescent="0.2">
      <c r="A354" s="117">
        <f t="shared" si="49"/>
        <v>354</v>
      </c>
      <c r="B354" s="97" t="str">
        <f>IF(ISNUMBER(Таблица3353[[#This Row],[№8]]), "Поперечник", "Продол")</f>
        <v>Продол</v>
      </c>
      <c r="C354" s="11" t="str">
        <f>CONCATENATE(I354,J354,K354,L354,Таблица3353[[#This Row],[№12]],N354,,O354,P354,Q354,R354,S354,T354,U354)</f>
        <v>ВГ - С26 росп1,2</v>
      </c>
      <c r="D354" s="11" t="str">
        <f t="shared" si="51"/>
        <v>Т3</v>
      </c>
      <c r="E354" s="11" t="str">
        <f t="shared" si="52"/>
        <v>140 Δ6</v>
      </c>
      <c r="F354" s="129"/>
      <c r="G354" s="156" t="s">
        <v>141</v>
      </c>
      <c r="H35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4" s="132" t="str">
        <f t="shared" si="47"/>
        <v>ВГ</v>
      </c>
      <c r="J354" s="132" t="str">
        <f>Таблица3353[[#This Row],[№7]]</f>
        <v xml:space="preserve"> </v>
      </c>
      <c r="K354" s="133" t="str">
        <f>IF(Таблица3353[[#This Row],[условие]]="Да", "- ", "(")</f>
        <v xml:space="preserve">- </v>
      </c>
      <c r="L354" s="101"/>
      <c r="M354" s="114" t="str">
        <f>IF(Таблица3353[[#This Row],[условие]]="Да", "", " - ")</f>
        <v/>
      </c>
      <c r="N354" s="101"/>
      <c r="O354" s="115" t="str">
        <f>IF(Таблица3353[[#This Row],[условие]]="Да", "", " )")</f>
        <v/>
      </c>
      <c r="P354" s="101" t="s">
        <v>99</v>
      </c>
      <c r="Q354" s="101">
        <v>26</v>
      </c>
      <c r="R354" s="116" t="str">
        <f>IF(Таблица3353[[#This Row],[Тип СШ]]="Т3", " росп", "")</f>
        <v xml:space="preserve"> росп</v>
      </c>
      <c r="S354" s="116" t="str">
        <f>IF(AND(Таблица3353[[#This Row],[Тип]]="Поперечник", Таблица3353[[#This Row],[условие]]="Да", Таблица3353[[#This Row],[№17]]=" росп"), "1,2,3",
"")</f>
        <v/>
      </c>
      <c r="T354" s="116" t="str">
        <f>IF(AND(Таблица3353[[#This Row],[Тип]]="Продол", Таблица3353[[#This Row],[условие]]="Да", Таблица3353[[#This Row],[№17]]=" росп"), "1,2",
"")</f>
        <v>1,2</v>
      </c>
      <c r="U354" s="116"/>
      <c r="V354" s="101" t="s">
        <v>88</v>
      </c>
      <c r="W35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5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5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54" s="152" t="str">
        <f>IF(Таблица3353[[#This Row],[Тип СШ]]="Т3",
(IF(Таблица3353[[#This Row],[Толщина]]&gt;16,"Δ8","Δ6")),Таблица3353[[#This Row],[Толщина]])</f>
        <v>Δ6</v>
      </c>
    </row>
    <row r="355" spans="1:29" x14ac:dyDescent="0.2">
      <c r="A355" s="117">
        <f t="shared" si="49"/>
        <v>355</v>
      </c>
      <c r="B355" s="97" t="str">
        <f>IF(ISNUMBER(Таблица3353[[#This Row],[№8]]), "Поперечник", "Продол")</f>
        <v>Продол</v>
      </c>
      <c r="C355" s="11" t="str">
        <f>CONCATENATE(I355,J355,K355,L355,Таблица3353[[#This Row],[№12]],N355,,O355,P355,Q355,R355,S355,T355,U355)</f>
        <v>ВГ - С27 росп1,2</v>
      </c>
      <c r="D355" s="11" t="str">
        <f t="shared" si="51"/>
        <v>Т3</v>
      </c>
      <c r="E355" s="11" t="str">
        <f t="shared" si="52"/>
        <v>140 Δ6</v>
      </c>
      <c r="F355" s="129"/>
      <c r="G355" s="156" t="s">
        <v>141</v>
      </c>
      <c r="H35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5" s="132" t="str">
        <f t="shared" si="47"/>
        <v>ВГ</v>
      </c>
      <c r="J355" s="132" t="str">
        <f>Таблица3353[[#This Row],[№7]]</f>
        <v xml:space="preserve"> </v>
      </c>
      <c r="K355" s="133" t="str">
        <f>IF(Таблица3353[[#This Row],[условие]]="Да", "- ", "(")</f>
        <v xml:space="preserve">- </v>
      </c>
      <c r="L355" s="101"/>
      <c r="M355" s="114" t="str">
        <f>IF(Таблица3353[[#This Row],[условие]]="Да", "", " - ")</f>
        <v/>
      </c>
      <c r="N355" s="101"/>
      <c r="O355" s="115" t="str">
        <f>IF(Таблица3353[[#This Row],[условие]]="Да", "", " )")</f>
        <v/>
      </c>
      <c r="P355" s="101" t="s">
        <v>99</v>
      </c>
      <c r="Q355" s="101">
        <f t="shared" si="50"/>
        <v>27</v>
      </c>
      <c r="R355" s="116" t="str">
        <f>IF(Таблица3353[[#This Row],[Тип СШ]]="Т3", " росп", "")</f>
        <v xml:space="preserve"> росп</v>
      </c>
      <c r="S355" s="116" t="str">
        <f>IF(AND(Таблица3353[[#This Row],[Тип]]="Поперечник", Таблица3353[[#This Row],[условие]]="Да", Таблица3353[[#This Row],[№17]]=" росп"), "1,2,3",
"")</f>
        <v/>
      </c>
      <c r="T355" s="116" t="str">
        <f>IF(AND(Таблица3353[[#This Row],[Тип]]="Продол", Таблица3353[[#This Row],[условие]]="Да", Таблица3353[[#This Row],[№17]]=" росп"), "1,2",
"")</f>
        <v>1,2</v>
      </c>
      <c r="U355" s="116"/>
      <c r="V355" s="101" t="s">
        <v>88</v>
      </c>
      <c r="W35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5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5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55" s="152" t="str">
        <f>IF(Таблица3353[[#This Row],[Тип СШ]]="Т3",
(IF(Таблица3353[[#This Row],[Толщина]]&gt;16,"Δ8","Δ6")),Таблица3353[[#This Row],[Толщина]])</f>
        <v>Δ6</v>
      </c>
    </row>
    <row r="356" spans="1:29" x14ac:dyDescent="0.2">
      <c r="A356" s="117">
        <f t="shared" si="49"/>
        <v>356</v>
      </c>
      <c r="B356" s="97" t="str">
        <f>IF(ISNUMBER(Таблица3353[[#This Row],[№8]]), "Поперечник", "Продол")</f>
        <v>Продол</v>
      </c>
      <c r="C356" s="188" t="str">
        <f>CONCATENATE(I356,J356,K356,L356,Таблица3353[[#This Row],[№12]],N356,,O356,P356,Q356,R356,S356,T356,U356)</f>
        <v>ВГ - С28 росп1,2</v>
      </c>
      <c r="D356" s="11" t="str">
        <f t="shared" si="51"/>
        <v>Т3</v>
      </c>
      <c r="E356" s="11" t="str">
        <f t="shared" si="52"/>
        <v>140 Δ6</v>
      </c>
      <c r="F356" s="129"/>
      <c r="G356" s="156" t="s">
        <v>141</v>
      </c>
      <c r="H35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6" s="132" t="str">
        <f t="shared" si="47"/>
        <v>ВГ</v>
      </c>
      <c r="J356" s="132" t="str">
        <f>Таблица3353[[#This Row],[№7]]</f>
        <v xml:space="preserve"> </v>
      </c>
      <c r="K356" s="133" t="str">
        <f>IF(Таблица3353[[#This Row],[условие]]="Да", "- ", "(")</f>
        <v xml:space="preserve">- </v>
      </c>
      <c r="L356" s="101"/>
      <c r="M356" s="161" t="str">
        <f>IF(Таблица3353[[#This Row],[условие]]="Да", "", " - ")</f>
        <v/>
      </c>
      <c r="N356" s="162"/>
      <c r="O356" s="115" t="str">
        <f>IF(Таблица3353[[#This Row],[условие]]="Да", "", " )")</f>
        <v/>
      </c>
      <c r="P356" s="101" t="s">
        <v>99</v>
      </c>
      <c r="Q356" s="189">
        <v>28</v>
      </c>
      <c r="R356" s="116" t="str">
        <f>IF(Таблица3353[[#This Row],[Тип СШ]]="Т3", " росп", "")</f>
        <v xml:space="preserve"> росп</v>
      </c>
      <c r="S356" s="116" t="str">
        <f>IF(AND(Таблица3353[[#This Row],[Тип]]="Поперечник", Таблица3353[[#This Row],[условие]]="Да", Таблица3353[[#This Row],[№17]]=" росп"), "1,2,3",
"")</f>
        <v/>
      </c>
      <c r="T356" s="116" t="str">
        <f>IF(AND(Таблица3353[[#This Row],[Тип]]="Продол", Таблица3353[[#This Row],[условие]]="Да", Таблица3353[[#This Row],[№17]]=" росп"), "1,2",
"")</f>
        <v>1,2</v>
      </c>
      <c r="U356" s="116"/>
      <c r="V356" s="101" t="s">
        <v>88</v>
      </c>
      <c r="W35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5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5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56" s="152" t="str">
        <f>IF(Таблица3353[[#This Row],[Тип СШ]]="Т3",
(IF(Таблица3353[[#This Row],[Толщина]]&gt;16,"Δ8","Δ6")),Таблица3353[[#This Row],[Толщина]])</f>
        <v>Δ6</v>
      </c>
    </row>
    <row r="357" spans="1:29" x14ac:dyDescent="0.2">
      <c r="A357" s="117">
        <f t="shared" si="49"/>
        <v>357</v>
      </c>
      <c r="B357" s="97" t="str">
        <f>IF(ISNUMBER(Таблица3353[[#This Row],[№8]]), "Поперечник", "Продол")</f>
        <v>Продол</v>
      </c>
      <c r="C357" s="188" t="str">
        <f>CONCATENATE(I357,J357,K357,L357,Таблица3353[[#This Row],[№12]],N357,,O357,P357,Q357,R357,S357,T357,U357)</f>
        <v>ВГ - Д28</v>
      </c>
      <c r="D357" s="11" t="str">
        <f t="shared" si="51"/>
        <v>С18</v>
      </c>
      <c r="E357" s="11" t="str">
        <f t="shared" si="52"/>
        <v>420×25/32</v>
      </c>
      <c r="F357" s="129"/>
      <c r="G357" s="156" t="s">
        <v>141</v>
      </c>
      <c r="H35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7" s="132" t="str">
        <f t="shared" si="47"/>
        <v>ВГ</v>
      </c>
      <c r="J357" s="132" t="str">
        <f>Таблица3353[[#This Row],[№7]]</f>
        <v xml:space="preserve"> </v>
      </c>
      <c r="K357" s="133" t="str">
        <f>IF(Таблица3353[[#This Row],[условие]]="Да", "- ", "(")</f>
        <v xml:space="preserve">- </v>
      </c>
      <c r="L357" s="101"/>
      <c r="M357" s="161" t="str">
        <f>IF(Таблица3353[[#This Row],[условие]]="Да", "", " - ")</f>
        <v/>
      </c>
      <c r="N357" s="162"/>
      <c r="O357" s="115" t="str">
        <f>IF(Таблица3353[[#This Row],[условие]]="Да", "", " )")</f>
        <v/>
      </c>
      <c r="P357" s="101" t="s">
        <v>43</v>
      </c>
      <c r="Q357" s="189">
        <v>28</v>
      </c>
      <c r="R357" s="116" t="str">
        <f>IF(Таблица3353[[#This Row],[Тип СШ]]="Т3", " росп", "")</f>
        <v/>
      </c>
      <c r="S357" s="116" t="str">
        <f>IF(AND(Таблица3353[[#This Row],[Тип]]="Поперечник", Таблица3353[[#This Row],[условие]]="Да", Таблица3353[[#This Row],[№17]]=" росп"), "1,2,3",
"")</f>
        <v/>
      </c>
      <c r="T357" s="116" t="str">
        <f>IF(AND(Таблица3353[[#This Row],[Тип]]="Продол", Таблица3353[[#This Row],[условие]]="Да", Таблица3353[[#This Row],[№17]]=" росп"), "1,2",
"")</f>
        <v/>
      </c>
      <c r="U357" s="116"/>
      <c r="V357" s="93" t="s">
        <v>87</v>
      </c>
      <c r="W35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5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57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5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57" s="164" t="str">
        <f>IF(Таблица3353[[#This Row],[Тип СШ]]="Т3",
(IF(Таблица3353[[#This Row],[Толщина]]&gt;16,"Δ8","Δ6")),Таблица3353[[#This Row],[Толщина]])</f>
        <v>25/32</v>
      </c>
    </row>
    <row r="358" spans="1:29" x14ac:dyDescent="0.2">
      <c r="A358" s="117">
        <f t="shared" si="49"/>
        <v>358</v>
      </c>
      <c r="B358" s="97" t="str">
        <f>IF(ISNUMBER(Таблица3353[[#This Row],[№8]]), "Поперечник", "Продол")</f>
        <v>Продол</v>
      </c>
      <c r="C358" s="188" t="str">
        <f>CONCATENATE(I358,J358,K358,L358,Таблица3353[[#This Row],[№12]],N358,,O358,P358,Q358,R358,S358,T358,U358)</f>
        <v>ВГ - Д28 росп1,2</v>
      </c>
      <c r="D358" s="11" t="str">
        <f t="shared" si="51"/>
        <v>Т3</v>
      </c>
      <c r="E358" s="11" t="str">
        <f t="shared" si="52"/>
        <v>428 Δ6</v>
      </c>
      <c r="F358" s="129"/>
      <c r="G358" s="156" t="s">
        <v>141</v>
      </c>
      <c r="H35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58" s="132" t="str">
        <f t="shared" si="47"/>
        <v>ВГ</v>
      </c>
      <c r="J358" s="132" t="str">
        <f>Таблица3353[[#This Row],[№7]]</f>
        <v xml:space="preserve"> </v>
      </c>
      <c r="K358" s="133" t="str">
        <f>IF(Таблица3353[[#This Row],[условие]]="Да", "- ", "(")</f>
        <v xml:space="preserve">- </v>
      </c>
      <c r="L358" s="101"/>
      <c r="M358" s="161" t="str">
        <f>IF(Таблица3353[[#This Row],[условие]]="Да", "", " - ")</f>
        <v/>
      </c>
      <c r="N358" s="162"/>
      <c r="O358" s="115" t="str">
        <f>IF(Таблица3353[[#This Row],[условие]]="Да", "", " )")</f>
        <v/>
      </c>
      <c r="P358" s="101" t="s">
        <v>43</v>
      </c>
      <c r="Q358" s="189">
        <v>28</v>
      </c>
      <c r="R358" s="116" t="str">
        <f>IF(Таблица3353[[#This Row],[Тип СШ]]="Т3", " росп", "")</f>
        <v xml:space="preserve"> росп</v>
      </c>
      <c r="S358" s="116" t="str">
        <f>IF(AND(Таблица3353[[#This Row],[Тип]]="Поперечник", Таблица3353[[#This Row],[условие]]="Да", Таблица3353[[#This Row],[№17]]=" росп"), "1,2,3",
"")</f>
        <v/>
      </c>
      <c r="T358" s="116" t="str">
        <f>IF(AND(Таблица3353[[#This Row],[Тип]]="Продол", Таблица3353[[#This Row],[условие]]="Да", Таблица3353[[#This Row],[№17]]=" росп"), "1,2",
"")</f>
        <v>1,2</v>
      </c>
      <c r="U358" s="116"/>
      <c r="V358" s="101" t="s">
        <v>88</v>
      </c>
      <c r="W35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5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5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5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58" s="164" t="str">
        <f>IF(Таблица3353[[#This Row],[Тип СШ]]="Т3",
(IF(Таблица3353[[#This Row],[Толщина]]&gt;16,"Δ8","Δ6")),Таблица3353[[#This Row],[Толщина]])</f>
        <v>Δ6</v>
      </c>
    </row>
    <row r="359" spans="1:29" x14ac:dyDescent="0.2">
      <c r="A359" s="117">
        <f t="shared" si="49"/>
        <v>359</v>
      </c>
      <c r="B359" s="97" t="str">
        <f>IF(ISNUMBER(Таблица3353[[#This Row],[№8]]), "Поперечник", "Продол")</f>
        <v>Продол</v>
      </c>
      <c r="C359" s="11" t="str">
        <f>CONCATENATE(I359,J359,K359,L359,Таблица3353[[#This Row],[№12]],N359,,O359,P359,Q359,R359,S359,T359,U359)</f>
        <v>ВГ (9 - 10 )</v>
      </c>
      <c r="D359" s="11" t="str">
        <f t="shared" si="51"/>
        <v>С4</v>
      </c>
      <c r="E359" s="11" t="str">
        <f t="shared" si="52"/>
        <v>10800×14</v>
      </c>
      <c r="F359" s="129"/>
      <c r="G359" s="156" t="s">
        <v>141</v>
      </c>
      <c r="H35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59" s="132" t="str">
        <f t="shared" si="47"/>
        <v>ВГ</v>
      </c>
      <c r="J359" s="132" t="str">
        <f>Таблица3353[[#This Row],[№7]]</f>
        <v xml:space="preserve"> </v>
      </c>
      <c r="K359" s="133" t="str">
        <f>IF(Таблица3353[[#This Row],[условие]]="Да", "- ", "(")</f>
        <v>(</v>
      </c>
      <c r="L359" s="101">
        <v>9</v>
      </c>
      <c r="M359" s="114" t="str">
        <f>IF(Таблица3353[[#This Row],[условие]]="Да", "", " - ")</f>
        <v xml:space="preserve"> - </v>
      </c>
      <c r="N359" s="101">
        <f>Таблица3353[[#This Row],[№11]]+1</f>
        <v>10</v>
      </c>
      <c r="O359" s="115" t="str">
        <f>IF(Таблица3353[[#This Row],[условие]]="Да", "", " )")</f>
        <v xml:space="preserve"> )</v>
      </c>
      <c r="P359" s="101"/>
      <c r="Q359" s="101"/>
      <c r="R359" s="116" t="str">
        <f>IF(Таблица3353[[#This Row],[Тип СШ]]="Т3", " росп", "")</f>
        <v/>
      </c>
      <c r="S359" s="116" t="str">
        <f>IF(AND(Таблица3353[[#This Row],[Тип]]="Поперечник", Таблица3353[[#This Row],[условие]]="Да", Таблица3353[[#This Row],[№17]]=" росп"), "1,2,3",
"")</f>
        <v/>
      </c>
      <c r="T359" s="116" t="str">
        <f>IF(AND(Таблица3353[[#This Row],[Тип]]="Продол", Таблица3353[[#This Row],[условие]]="Да", Таблица3353[[#This Row],[№17]]=" росп"), "1,2",
"")</f>
        <v/>
      </c>
      <c r="U359" s="116"/>
      <c r="V359" s="93" t="s">
        <v>109</v>
      </c>
      <c r="W35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5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35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5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5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59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359" s="152">
        <f>IF(Таблица3353[[#This Row],[Тип СШ]]="Т3",
(IF(Таблица3353[[#This Row],[Толщина]]&gt;16,"Δ8","Δ6")),Таблица3353[[#This Row],[Толщина]])</f>
        <v>14</v>
      </c>
    </row>
    <row r="360" spans="1:29" x14ac:dyDescent="0.2">
      <c r="A360" s="117">
        <f t="shared" si="49"/>
        <v>360</v>
      </c>
      <c r="B360" s="97" t="str">
        <f>IF(ISNUMBER(Таблица3353[[#This Row],[№8]]), "Поперечник", "Продол")</f>
        <v>Продол</v>
      </c>
      <c r="C360" s="11" t="str">
        <f>CONCATENATE(I360,J360,K360,L360,Таблица3353[[#This Row],[№12]],N360,,O360,P360,Q360,R360,S360,T360,U360)</f>
        <v>ВГ - С29 росп1,2</v>
      </c>
      <c r="D360" s="11" t="str">
        <f t="shared" si="51"/>
        <v>Т3</v>
      </c>
      <c r="E360" s="11" t="str">
        <f t="shared" si="52"/>
        <v>140 Δ6</v>
      </c>
      <c r="F360" s="129"/>
      <c r="G360" s="156" t="s">
        <v>141</v>
      </c>
      <c r="H36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0" s="132" t="str">
        <f t="shared" si="47"/>
        <v>ВГ</v>
      </c>
      <c r="J360" s="132" t="str">
        <f>Таблица3353[[#This Row],[№7]]</f>
        <v xml:space="preserve"> </v>
      </c>
      <c r="K360" s="133" t="str">
        <f>IF(Таблица3353[[#This Row],[условие]]="Да", "- ", "(")</f>
        <v xml:space="preserve">- </v>
      </c>
      <c r="L360" s="101"/>
      <c r="M360" s="114" t="str">
        <f>IF(Таблица3353[[#This Row],[условие]]="Да", "", " - ")</f>
        <v/>
      </c>
      <c r="N360" s="101"/>
      <c r="O360" s="115" t="str">
        <f>IF(Таблица3353[[#This Row],[условие]]="Да", "", " )")</f>
        <v/>
      </c>
      <c r="P360" s="101" t="s">
        <v>99</v>
      </c>
      <c r="Q360" s="101">
        <v>29</v>
      </c>
      <c r="R360" s="116" t="str">
        <f>IF(Таблица3353[[#This Row],[Тип СШ]]="Т3", " росп", "")</f>
        <v xml:space="preserve"> росп</v>
      </c>
      <c r="S360" s="116" t="str">
        <f>IF(AND(Таблица3353[[#This Row],[Тип]]="Поперечник", Таблица3353[[#This Row],[условие]]="Да", Таблица3353[[#This Row],[№17]]=" росп"), "1,2,3",
"")</f>
        <v/>
      </c>
      <c r="T360" s="116" t="str">
        <f>IF(AND(Таблица3353[[#This Row],[Тип]]="Продол", Таблица3353[[#This Row],[условие]]="Да", Таблица3353[[#This Row],[№17]]=" росп"), "1,2",
"")</f>
        <v>1,2</v>
      </c>
      <c r="U360" s="116"/>
      <c r="V360" s="101" t="s">
        <v>88</v>
      </c>
      <c r="W36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0" s="152" t="str">
        <f>IF(Таблица3353[[#This Row],[Тип СШ]]="Т3",
(IF(Таблица3353[[#This Row],[Толщина]]&gt;16,"Δ8","Δ6")),Таблица3353[[#This Row],[Толщина]])</f>
        <v>Δ6</v>
      </c>
    </row>
    <row r="361" spans="1:29" x14ac:dyDescent="0.2">
      <c r="A361" s="117">
        <f t="shared" si="49"/>
        <v>361</v>
      </c>
      <c r="B361" s="97" t="str">
        <f>IF(ISNUMBER(Таблица3353[[#This Row],[№8]]), "Поперечник", "Продол")</f>
        <v>Продол</v>
      </c>
      <c r="C361" s="11" t="str">
        <f>CONCATENATE(I361,J361,K361,L361,Таблица3353[[#This Row],[№12]],N361,,O361,P361,Q361,R361,S361,T361,U361)</f>
        <v>ВГ - С30 росп1,2</v>
      </c>
      <c r="D361" s="11" t="str">
        <f t="shared" si="51"/>
        <v>Т3</v>
      </c>
      <c r="E361" s="11" t="str">
        <f t="shared" si="52"/>
        <v>140 Δ6</v>
      </c>
      <c r="F361" s="129"/>
      <c r="G361" s="156" t="s">
        <v>141</v>
      </c>
      <c r="H36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1" s="132" t="str">
        <f t="shared" si="47"/>
        <v>ВГ</v>
      </c>
      <c r="J361" s="132" t="str">
        <f>Таблица3353[[#This Row],[№7]]</f>
        <v xml:space="preserve"> </v>
      </c>
      <c r="K361" s="133" t="str">
        <f>IF(Таблица3353[[#This Row],[условие]]="Да", "- ", "(")</f>
        <v xml:space="preserve">- </v>
      </c>
      <c r="L361" s="101"/>
      <c r="M361" s="114" t="str">
        <f>IF(Таблица3353[[#This Row],[условие]]="Да", "", " - ")</f>
        <v/>
      </c>
      <c r="N361" s="101"/>
      <c r="O361" s="115" t="str">
        <f>IF(Таблица3353[[#This Row],[условие]]="Да", "", " )")</f>
        <v/>
      </c>
      <c r="P361" s="101" t="s">
        <v>99</v>
      </c>
      <c r="Q361" s="101">
        <f t="shared" si="50"/>
        <v>30</v>
      </c>
      <c r="R361" s="116" t="str">
        <f>IF(Таблица3353[[#This Row],[Тип СШ]]="Т3", " росп", "")</f>
        <v xml:space="preserve"> росп</v>
      </c>
      <c r="S361" s="116" t="str">
        <f>IF(AND(Таблица3353[[#This Row],[Тип]]="Поперечник", Таблица3353[[#This Row],[условие]]="Да", Таблица3353[[#This Row],[№17]]=" росп"), "1,2,3",
"")</f>
        <v/>
      </c>
      <c r="T361" s="116" t="str">
        <f>IF(AND(Таблица3353[[#This Row],[Тип]]="Продол", Таблица3353[[#This Row],[условие]]="Да", Таблица3353[[#This Row],[№17]]=" росп"), "1,2",
"")</f>
        <v>1,2</v>
      </c>
      <c r="U361" s="116"/>
      <c r="V361" s="101" t="s">
        <v>88</v>
      </c>
      <c r="W36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1" s="152" t="str">
        <f>IF(Таблица3353[[#This Row],[Тип СШ]]="Т3",
(IF(Таблица3353[[#This Row],[Толщина]]&gt;16,"Δ8","Δ6")),Таблица3353[[#This Row],[Толщина]])</f>
        <v>Δ6</v>
      </c>
    </row>
    <row r="362" spans="1:29" x14ac:dyDescent="0.2">
      <c r="A362" s="117">
        <f t="shared" si="49"/>
        <v>362</v>
      </c>
      <c r="B362" s="97" t="str">
        <f>IF(ISNUMBER(Таблица3353[[#This Row],[№8]]), "Поперечник", "Продол")</f>
        <v>Продол</v>
      </c>
      <c r="C362" s="11" t="str">
        <f>CONCATENATE(I362,J362,K362,L362,Таблица3353[[#This Row],[№12]],N362,,O362,P362,Q362,R362,S362,T362,U362)</f>
        <v>ВГ - С31 росп1,2</v>
      </c>
      <c r="D362" s="11" t="str">
        <f t="shared" si="51"/>
        <v>Т3</v>
      </c>
      <c r="E362" s="11" t="str">
        <f t="shared" si="52"/>
        <v>140 Δ6</v>
      </c>
      <c r="F362" s="129"/>
      <c r="G362" s="156" t="s">
        <v>141</v>
      </c>
      <c r="H36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2" s="132" t="str">
        <f t="shared" si="47"/>
        <v>ВГ</v>
      </c>
      <c r="J362" s="132" t="str">
        <f>Таблица3353[[#This Row],[№7]]</f>
        <v xml:space="preserve"> </v>
      </c>
      <c r="K362" s="133" t="str">
        <f>IF(Таблица3353[[#This Row],[условие]]="Да", "- ", "(")</f>
        <v xml:space="preserve">- </v>
      </c>
      <c r="L362" s="101"/>
      <c r="M362" s="114" t="str">
        <f>IF(Таблица3353[[#This Row],[условие]]="Да", "", " - ")</f>
        <v/>
      </c>
      <c r="N362" s="101"/>
      <c r="O362" s="115" t="str">
        <f>IF(Таблица3353[[#This Row],[условие]]="Да", "", " )")</f>
        <v/>
      </c>
      <c r="P362" s="101" t="s">
        <v>99</v>
      </c>
      <c r="Q362" s="101">
        <f t="shared" si="50"/>
        <v>31</v>
      </c>
      <c r="R362" s="116" t="str">
        <f>IF(Таблица3353[[#This Row],[Тип СШ]]="Т3", " росп", "")</f>
        <v xml:space="preserve"> росп</v>
      </c>
      <c r="S362" s="116" t="str">
        <f>IF(AND(Таблица3353[[#This Row],[Тип]]="Поперечник", Таблица3353[[#This Row],[условие]]="Да", Таблица3353[[#This Row],[№17]]=" росп"), "1,2,3",
"")</f>
        <v/>
      </c>
      <c r="T362" s="116" t="str">
        <f>IF(AND(Таблица3353[[#This Row],[Тип]]="Продол", Таблица3353[[#This Row],[условие]]="Да", Таблица3353[[#This Row],[№17]]=" росп"), "1,2",
"")</f>
        <v>1,2</v>
      </c>
      <c r="U362" s="116"/>
      <c r="V362" s="101" t="s">
        <v>88</v>
      </c>
      <c r="W36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2" s="152" t="str">
        <f>IF(Таблица3353[[#This Row],[Тип СШ]]="Т3",
(IF(Таблица3353[[#This Row],[Толщина]]&gt;16,"Δ8","Δ6")),Таблица3353[[#This Row],[Толщина]])</f>
        <v>Δ6</v>
      </c>
    </row>
    <row r="363" spans="1:29" x14ac:dyDescent="0.2">
      <c r="A363" s="117">
        <f t="shared" si="49"/>
        <v>363</v>
      </c>
      <c r="B363" s="97" t="str">
        <f>IF(ISNUMBER(Таблица3353[[#This Row],[№8]]), "Поперечник", "Продол")</f>
        <v>Продол</v>
      </c>
      <c r="C363" s="188" t="str">
        <f>CONCATENATE(I363,J363,K363,L363,Таблица3353[[#This Row],[№12]],N363,,O363,P363,Q363,R363,S363,T363,U363)</f>
        <v>ВГ - С32 росп1,2</v>
      </c>
      <c r="D363" s="11" t="str">
        <f t="shared" si="51"/>
        <v>Т3</v>
      </c>
      <c r="E363" s="11" t="str">
        <f t="shared" si="52"/>
        <v>140 Δ6</v>
      </c>
      <c r="F363" s="129"/>
      <c r="G363" s="156" t="s">
        <v>141</v>
      </c>
      <c r="H36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3" s="132" t="str">
        <f t="shared" si="47"/>
        <v>ВГ</v>
      </c>
      <c r="J363" s="132" t="str">
        <f>Таблица3353[[#This Row],[№7]]</f>
        <v xml:space="preserve"> </v>
      </c>
      <c r="K363" s="133" t="str">
        <f>IF(Таблица3353[[#This Row],[условие]]="Да", "- ", "(")</f>
        <v xml:space="preserve">- </v>
      </c>
      <c r="L363" s="101"/>
      <c r="M363" s="161" t="str">
        <f>IF(Таблица3353[[#This Row],[условие]]="Да", "", " - ")</f>
        <v/>
      </c>
      <c r="N363" s="162"/>
      <c r="O363" s="115" t="str">
        <f>IF(Таблица3353[[#This Row],[условие]]="Да", "", " )")</f>
        <v/>
      </c>
      <c r="P363" s="101" t="s">
        <v>99</v>
      </c>
      <c r="Q363" s="189">
        <v>32</v>
      </c>
      <c r="R363" s="116" t="str">
        <f>IF(Таблица3353[[#This Row],[Тип СШ]]="Т3", " росп", "")</f>
        <v xml:space="preserve"> росп</v>
      </c>
      <c r="S363" s="116" t="str">
        <f>IF(AND(Таблица3353[[#This Row],[Тип]]="Поперечник", Таблица3353[[#This Row],[условие]]="Да", Таблица3353[[#This Row],[№17]]=" росп"), "1,2,3",
"")</f>
        <v/>
      </c>
      <c r="T363" s="116" t="str">
        <f>IF(AND(Таблица3353[[#This Row],[Тип]]="Продол", Таблица3353[[#This Row],[условие]]="Да", Таблица3353[[#This Row],[№17]]=" росп"), "1,2",
"")</f>
        <v>1,2</v>
      </c>
      <c r="U363" s="116"/>
      <c r="V363" s="101" t="s">
        <v>88</v>
      </c>
      <c r="W36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63" s="164" t="str">
        <f>IF(Таблица3353[[#This Row],[Тип СШ]]="Т3",
(IF(Таблица3353[[#This Row],[Толщина]]&gt;16,"Δ8","Δ6")),Таблица3353[[#This Row],[Толщина]])</f>
        <v>Δ6</v>
      </c>
    </row>
    <row r="364" spans="1:29" x14ac:dyDescent="0.2">
      <c r="A364" s="117">
        <f t="shared" si="49"/>
        <v>364</v>
      </c>
      <c r="B364" s="97" t="str">
        <f>IF(ISNUMBER(Таблица3353[[#This Row],[№8]]), "Поперечник", "Продол")</f>
        <v>Продол</v>
      </c>
      <c r="C364" s="188" t="str">
        <f>CONCATENATE(I364,J364,K364,L364,Таблица3353[[#This Row],[№12]],N364,,O364,P364,Q364,R364,S364,T364,U364)</f>
        <v>ВГ - Д32</v>
      </c>
      <c r="D364" s="11" t="str">
        <f t="shared" si="51"/>
        <v>С18</v>
      </c>
      <c r="E364" s="11" t="str">
        <f t="shared" si="52"/>
        <v>420×25/32</v>
      </c>
      <c r="F364" s="129"/>
      <c r="G364" s="156" t="s">
        <v>141</v>
      </c>
      <c r="H36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4" s="132" t="str">
        <f t="shared" si="47"/>
        <v>ВГ</v>
      </c>
      <c r="J364" s="132" t="str">
        <f>Таблица3353[[#This Row],[№7]]</f>
        <v xml:space="preserve"> </v>
      </c>
      <c r="K364" s="133" t="str">
        <f>IF(Таблица3353[[#This Row],[условие]]="Да", "- ", "(")</f>
        <v xml:space="preserve">- </v>
      </c>
      <c r="L364" s="101"/>
      <c r="M364" s="161" t="str">
        <f>IF(Таблица3353[[#This Row],[условие]]="Да", "", " - ")</f>
        <v/>
      </c>
      <c r="N364" s="162"/>
      <c r="O364" s="115" t="str">
        <f>IF(Таблица3353[[#This Row],[условие]]="Да", "", " )")</f>
        <v/>
      </c>
      <c r="P364" s="101" t="s">
        <v>43</v>
      </c>
      <c r="Q364" s="189">
        <v>32</v>
      </c>
      <c r="R364" s="116" t="str">
        <f>IF(Таблица3353[[#This Row],[Тип СШ]]="Т3", " росп", "")</f>
        <v/>
      </c>
      <c r="S364" s="116" t="str">
        <f>IF(AND(Таблица3353[[#This Row],[Тип]]="Поперечник", Таблица3353[[#This Row],[условие]]="Да", Таблица3353[[#This Row],[№17]]=" росп"), "1,2,3",
"")</f>
        <v/>
      </c>
      <c r="T364" s="116" t="str">
        <f>IF(AND(Таблица3353[[#This Row],[Тип]]="Продол", Таблица3353[[#This Row],[условие]]="Да", Таблица3353[[#This Row],[№17]]=" росп"), "1,2",
"")</f>
        <v/>
      </c>
      <c r="U364" s="116"/>
      <c r="V364" s="93" t="s">
        <v>87</v>
      </c>
      <c r="W36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6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64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6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64" s="164" t="str">
        <f>IF(Таблица3353[[#This Row],[Тип СШ]]="Т3",
(IF(Таблица3353[[#This Row],[Толщина]]&gt;16,"Δ8","Δ6")),Таблица3353[[#This Row],[Толщина]])</f>
        <v>25/32</v>
      </c>
    </row>
    <row r="365" spans="1:29" x14ac:dyDescent="0.2">
      <c r="A365" s="117">
        <f t="shared" si="49"/>
        <v>365</v>
      </c>
      <c r="B365" s="97" t="str">
        <f>IF(ISNUMBER(Таблица3353[[#This Row],[№8]]), "Поперечник", "Продол")</f>
        <v>Продол</v>
      </c>
      <c r="C365" s="188" t="str">
        <f>CONCATENATE(I365,J365,K365,L365,Таблица3353[[#This Row],[№12]],N365,,O365,P365,Q365,R365,S365,T365,U365)</f>
        <v>ВГ - Д32 росп1,2</v>
      </c>
      <c r="D365" s="11" t="str">
        <f t="shared" si="51"/>
        <v>Т3</v>
      </c>
      <c r="E365" s="11" t="str">
        <f t="shared" si="52"/>
        <v>428 Δ6</v>
      </c>
      <c r="F365" s="129"/>
      <c r="G365" s="156" t="s">
        <v>141</v>
      </c>
      <c r="H36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5" s="132" t="str">
        <f t="shared" si="47"/>
        <v>ВГ</v>
      </c>
      <c r="J365" s="132" t="str">
        <f>Таблица3353[[#This Row],[№7]]</f>
        <v xml:space="preserve"> </v>
      </c>
      <c r="K365" s="133" t="str">
        <f>IF(Таблица3353[[#This Row],[условие]]="Да", "- ", "(")</f>
        <v xml:space="preserve">- </v>
      </c>
      <c r="L365" s="101"/>
      <c r="M365" s="161" t="str">
        <f>IF(Таблица3353[[#This Row],[условие]]="Да", "", " - ")</f>
        <v/>
      </c>
      <c r="N365" s="162"/>
      <c r="O365" s="115" t="str">
        <f>IF(Таблица3353[[#This Row],[условие]]="Да", "", " )")</f>
        <v/>
      </c>
      <c r="P365" s="101" t="s">
        <v>43</v>
      </c>
      <c r="Q365" s="189">
        <v>32</v>
      </c>
      <c r="R365" s="116" t="str">
        <f>IF(Таблица3353[[#This Row],[Тип СШ]]="Т3", " росп", "")</f>
        <v xml:space="preserve"> росп</v>
      </c>
      <c r="S365" s="116" t="str">
        <f>IF(AND(Таблица3353[[#This Row],[Тип]]="Поперечник", Таблица3353[[#This Row],[условие]]="Да", Таблица3353[[#This Row],[№17]]=" росп"), "1,2,3",
"")</f>
        <v/>
      </c>
      <c r="T365" s="116" t="str">
        <f>IF(AND(Таблица3353[[#This Row],[Тип]]="Продол", Таблица3353[[#This Row],[условие]]="Да", Таблица3353[[#This Row],[№17]]=" росп"), "1,2",
"")</f>
        <v>1,2</v>
      </c>
      <c r="U365" s="116"/>
      <c r="V365" s="101" t="s">
        <v>88</v>
      </c>
      <c r="W36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6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6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65" s="164" t="str">
        <f>IF(Таблица3353[[#This Row],[Тип СШ]]="Т3",
(IF(Таблица3353[[#This Row],[Толщина]]&gt;16,"Δ8","Δ6")),Таблица3353[[#This Row],[Толщина]])</f>
        <v>Δ6</v>
      </c>
    </row>
    <row r="366" spans="1:29" x14ac:dyDescent="0.2">
      <c r="A366" s="117">
        <f t="shared" si="49"/>
        <v>366</v>
      </c>
      <c r="B366" s="97" t="str">
        <f>IF(ISNUMBER(Таблица3353[[#This Row],[№8]]), "Поперечник", "Продол")</f>
        <v>Продол</v>
      </c>
      <c r="C366" s="11" t="str">
        <f>CONCATENATE(I366,J366,K366,L366,Таблица3353[[#This Row],[№12]],N366,,O366,P366,Q366,R366,S366,T366,U366)</f>
        <v>ВГ (10 - 11 )</v>
      </c>
      <c r="D366" s="11" t="str">
        <f t="shared" si="51"/>
        <v>С4</v>
      </c>
      <c r="E366" s="11" t="str">
        <f t="shared" si="52"/>
        <v>8870×14</v>
      </c>
      <c r="F366" s="129"/>
      <c r="G366" s="156" t="s">
        <v>141</v>
      </c>
      <c r="H36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66" s="132" t="str">
        <f t="shared" si="47"/>
        <v>ВГ</v>
      </c>
      <c r="J366" s="132" t="str">
        <f>Таблица3353[[#This Row],[№7]]</f>
        <v xml:space="preserve"> </v>
      </c>
      <c r="K366" s="133" t="str">
        <f>IF(Таблица3353[[#This Row],[условие]]="Да", "- ", "(")</f>
        <v>(</v>
      </c>
      <c r="L366" s="101">
        <v>10</v>
      </c>
      <c r="M366" s="114" t="str">
        <f>IF(Таблица3353[[#This Row],[условие]]="Да", "", " - ")</f>
        <v xml:space="preserve"> - </v>
      </c>
      <c r="N366" s="101">
        <f>Таблица3353[[#This Row],[№11]]+1</f>
        <v>11</v>
      </c>
      <c r="O366" s="115" t="str">
        <f>IF(Таблица3353[[#This Row],[условие]]="Да", "", " )")</f>
        <v xml:space="preserve"> )</v>
      </c>
      <c r="P366" s="101"/>
      <c r="Q366" s="101"/>
      <c r="R366" s="116" t="str">
        <f>IF(Таблица3353[[#This Row],[Тип СШ]]="Т3", " росп", "")</f>
        <v/>
      </c>
      <c r="S366" s="116" t="str">
        <f>IF(AND(Таблица3353[[#This Row],[Тип]]="Поперечник", Таблица3353[[#This Row],[условие]]="Да", Таблица3353[[#This Row],[№17]]=" росп"), "1,2,3",
"")</f>
        <v/>
      </c>
      <c r="T366" s="116" t="str">
        <f>IF(AND(Таблица3353[[#This Row],[Тип]]="Продол", Таблица3353[[#This Row],[условие]]="Да", Таблица3353[[#This Row],[№17]]=" росп"), "1,2",
"")</f>
        <v/>
      </c>
      <c r="U366" s="116"/>
      <c r="V366" s="93" t="s">
        <v>109</v>
      </c>
      <c r="W36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8870</v>
      </c>
      <c r="Y36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6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66" s="228">
        <f>VALUE(CONCATENATE(Таблица3353[[#This Row],[ДлинаС18]],Таблица3353[[#This Row],[ДлинаС4]],Таблица3353[[#This Row],[ДлинаТ8]],Таблица3353[[#This Row],[ДлинаТ3]]))</f>
        <v>8870</v>
      </c>
      <c r="AC366" s="152">
        <f>IF(Таблица3353[[#This Row],[Тип СШ]]="Т3",
(IF(Таблица3353[[#This Row],[Толщина]]&gt;16,"Δ8","Δ6")),Таблица3353[[#This Row],[Толщина]])</f>
        <v>14</v>
      </c>
    </row>
    <row r="367" spans="1:29" x14ac:dyDescent="0.2">
      <c r="A367" s="117">
        <f t="shared" si="49"/>
        <v>367</v>
      </c>
      <c r="B367" s="97" t="str">
        <f>IF(ISNUMBER(Таблица3353[[#This Row],[№8]]), "Поперечник", "Продол")</f>
        <v>Продол</v>
      </c>
      <c r="C367" s="11" t="str">
        <f>CONCATENATE(I367,J367,K367,L367,Таблица3353[[#This Row],[№12]],N367,,O367,P367,Q367,R367,S367,T367,U367)</f>
        <v>ВГ - С33 росп1,2</v>
      </c>
      <c r="D367" s="11" t="str">
        <f t="shared" si="51"/>
        <v>Т3</v>
      </c>
      <c r="E367" s="11" t="str">
        <f t="shared" si="52"/>
        <v>140 Δ6</v>
      </c>
      <c r="F367" s="129"/>
      <c r="G367" s="156" t="s">
        <v>141</v>
      </c>
      <c r="H36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7" s="132" t="str">
        <f t="shared" si="47"/>
        <v>ВГ</v>
      </c>
      <c r="J367" s="132" t="str">
        <f>Таблица3353[[#This Row],[№7]]</f>
        <v xml:space="preserve"> </v>
      </c>
      <c r="K367" s="133" t="str">
        <f>IF(Таблица3353[[#This Row],[условие]]="Да", "- ", "(")</f>
        <v xml:space="preserve">- </v>
      </c>
      <c r="L367" s="101"/>
      <c r="M367" s="114" t="str">
        <f>IF(Таблица3353[[#This Row],[условие]]="Да", "", " - ")</f>
        <v/>
      </c>
      <c r="N367" s="101"/>
      <c r="O367" s="115" t="str">
        <f>IF(Таблица3353[[#This Row],[условие]]="Да", "", " )")</f>
        <v/>
      </c>
      <c r="P367" s="101" t="s">
        <v>99</v>
      </c>
      <c r="Q367" s="101">
        <v>33</v>
      </c>
      <c r="R367" s="116" t="str">
        <f>IF(Таблица3353[[#This Row],[Тип СШ]]="Т3", " росп", "")</f>
        <v xml:space="preserve"> росп</v>
      </c>
      <c r="S367" s="116" t="str">
        <f>IF(AND(Таблица3353[[#This Row],[Тип]]="Поперечник", Таблица3353[[#This Row],[условие]]="Да", Таблица3353[[#This Row],[№17]]=" росп"), "1,2,3",
"")</f>
        <v/>
      </c>
      <c r="T367" s="116" t="str">
        <f>IF(AND(Таблица3353[[#This Row],[Тип]]="Продол", Таблица3353[[#This Row],[условие]]="Да", Таблица3353[[#This Row],[№17]]=" росп"), "1,2",
"")</f>
        <v>1,2</v>
      </c>
      <c r="U367" s="116"/>
      <c r="V367" s="101" t="s">
        <v>88</v>
      </c>
      <c r="W36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7" s="152" t="str">
        <f>IF(Таблица3353[[#This Row],[Тип СШ]]="Т3",
(IF(Таблица3353[[#This Row],[Толщина]]&gt;16,"Δ8","Δ6")),Таблица3353[[#This Row],[Толщина]])</f>
        <v>Δ6</v>
      </c>
    </row>
    <row r="368" spans="1:29" x14ac:dyDescent="0.2">
      <c r="A368" s="117">
        <f t="shared" si="49"/>
        <v>368</v>
      </c>
      <c r="B368" s="97" t="str">
        <f>IF(ISNUMBER(Таблица3353[[#This Row],[№8]]), "Поперечник", "Продол")</f>
        <v>Продол</v>
      </c>
      <c r="C368" s="11" t="str">
        <f>CONCATENATE(I368,J368,K368,L368,Таблица3353[[#This Row],[№12]],N368,,O368,P368,Q368,R368,S368,T368,U368)</f>
        <v>ВГ - С34 росп1,2</v>
      </c>
      <c r="D368" s="11" t="str">
        <f t="shared" si="51"/>
        <v>Т3</v>
      </c>
      <c r="E368" s="11" t="str">
        <f t="shared" si="52"/>
        <v>140 Δ6</v>
      </c>
      <c r="F368" s="129"/>
      <c r="G368" s="156" t="s">
        <v>141</v>
      </c>
      <c r="H36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8" s="132" t="str">
        <f t="shared" si="47"/>
        <v>ВГ</v>
      </c>
      <c r="J368" s="132" t="str">
        <f>Таблица3353[[#This Row],[№7]]</f>
        <v xml:space="preserve"> </v>
      </c>
      <c r="K368" s="133" t="str">
        <f>IF(Таблица3353[[#This Row],[условие]]="Да", "- ", "(")</f>
        <v xml:space="preserve">- </v>
      </c>
      <c r="L368" s="101"/>
      <c r="M368" s="114" t="str">
        <f>IF(Таблица3353[[#This Row],[условие]]="Да", "", " - ")</f>
        <v/>
      </c>
      <c r="N368" s="101"/>
      <c r="O368" s="115" t="str">
        <f>IF(Таблица3353[[#This Row],[условие]]="Да", "", " )")</f>
        <v/>
      </c>
      <c r="P368" s="101" t="s">
        <v>99</v>
      </c>
      <c r="Q368" s="101">
        <f t="shared" si="50"/>
        <v>34</v>
      </c>
      <c r="R368" s="116" t="str">
        <f>IF(Таблица3353[[#This Row],[Тип СШ]]="Т3", " росп", "")</f>
        <v xml:space="preserve"> росп</v>
      </c>
      <c r="S368" s="116" t="str">
        <f>IF(AND(Таблица3353[[#This Row],[Тип]]="Поперечник", Таблица3353[[#This Row],[условие]]="Да", Таблица3353[[#This Row],[№17]]=" росп"), "1,2,3",
"")</f>
        <v/>
      </c>
      <c r="T368" s="116" t="str">
        <f>IF(AND(Таблица3353[[#This Row],[Тип]]="Продол", Таблица3353[[#This Row],[условие]]="Да", Таблица3353[[#This Row],[№17]]=" росп"), "1,2",
"")</f>
        <v>1,2</v>
      </c>
      <c r="U368" s="116"/>
      <c r="V368" s="101" t="s">
        <v>88</v>
      </c>
      <c r="W36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8" s="152" t="str">
        <f>IF(Таблица3353[[#This Row],[Тип СШ]]="Т3",
(IF(Таблица3353[[#This Row],[Толщина]]&gt;16,"Δ8","Δ6")),Таблица3353[[#This Row],[Толщина]])</f>
        <v>Δ6</v>
      </c>
    </row>
    <row r="369" spans="1:29" x14ac:dyDescent="0.2">
      <c r="A369" s="117">
        <f t="shared" si="49"/>
        <v>369</v>
      </c>
      <c r="B369" s="97" t="str">
        <f>IF(ISNUMBER(Таблица3353[[#This Row],[№8]]), "Поперечник", "Продол")</f>
        <v>Продол</v>
      </c>
      <c r="C369" s="11" t="str">
        <f>CONCATENATE(I369,J369,K369,L369,Таблица3353[[#This Row],[№12]],N369,,O369,P369,Q369,R369,S369,T369,U369)</f>
        <v>ВГ - С35 росп1,2</v>
      </c>
      <c r="D369" s="11" t="str">
        <f t="shared" si="51"/>
        <v>Т3</v>
      </c>
      <c r="E369" s="11" t="str">
        <f t="shared" si="52"/>
        <v>140 Δ6</v>
      </c>
      <c r="F369" s="129"/>
      <c r="G369" s="156" t="s">
        <v>141</v>
      </c>
      <c r="H36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69" s="132" t="str">
        <f t="shared" si="47"/>
        <v>ВГ</v>
      </c>
      <c r="J369" s="132" t="str">
        <f>Таблица3353[[#This Row],[№7]]</f>
        <v xml:space="preserve"> </v>
      </c>
      <c r="K369" s="133" t="str">
        <f>IF(Таблица3353[[#This Row],[условие]]="Да", "- ", "(")</f>
        <v xml:space="preserve">- </v>
      </c>
      <c r="L369" s="101"/>
      <c r="M369" s="114" t="str">
        <f>IF(Таблица3353[[#This Row],[условие]]="Да", "", " - ")</f>
        <v/>
      </c>
      <c r="N369" s="101"/>
      <c r="O369" s="115" t="str">
        <f>IF(Таблица3353[[#This Row],[условие]]="Да", "", " )")</f>
        <v/>
      </c>
      <c r="P369" s="101" t="s">
        <v>99</v>
      </c>
      <c r="Q369" s="101">
        <f t="shared" si="50"/>
        <v>35</v>
      </c>
      <c r="R369" s="116" t="str">
        <f>IF(Таблица3353[[#This Row],[Тип СШ]]="Т3", " росп", "")</f>
        <v xml:space="preserve"> росп</v>
      </c>
      <c r="S369" s="116" t="str">
        <f>IF(AND(Таблица3353[[#This Row],[Тип]]="Поперечник", Таблица3353[[#This Row],[условие]]="Да", Таблица3353[[#This Row],[№17]]=" росп"), "1,2,3",
"")</f>
        <v/>
      </c>
      <c r="T369" s="116" t="str">
        <f>IF(AND(Таблица3353[[#This Row],[Тип]]="Продол", Таблица3353[[#This Row],[условие]]="Да", Таблица3353[[#This Row],[№17]]=" росп"), "1,2",
"")</f>
        <v>1,2</v>
      </c>
      <c r="U369" s="116"/>
      <c r="V369" s="101" t="s">
        <v>88</v>
      </c>
      <c r="W36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6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6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6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6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6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69" s="152" t="str">
        <f>IF(Таблица3353[[#This Row],[Тип СШ]]="Т3",
(IF(Таблица3353[[#This Row],[Толщина]]&gt;16,"Δ8","Δ6")),Таблица3353[[#This Row],[Толщина]])</f>
        <v>Δ6</v>
      </c>
    </row>
    <row r="370" spans="1:29" x14ac:dyDescent="0.2">
      <c r="A370" s="117">
        <f t="shared" si="49"/>
        <v>370</v>
      </c>
      <c r="B370" s="97" t="str">
        <f>IF(ISNUMBER(Таблица3353[[#This Row],[№8]]), "Поперечник", "Продол")</f>
        <v>Продол</v>
      </c>
      <c r="C370" s="11" t="str">
        <f>CONCATENATE(I370,J370,K370,L370,Таблица3353[[#This Row],[№12]],N370,,O370,P370,Q370,R370,S370,T370,U370)</f>
        <v>ВГ (11 - 12 )</v>
      </c>
      <c r="D370" s="11" t="str">
        <f t="shared" si="51"/>
        <v>С4</v>
      </c>
      <c r="E370" s="11" t="str">
        <f t="shared" si="52"/>
        <v>9920×14</v>
      </c>
      <c r="F370" s="129"/>
      <c r="G370" s="156" t="s">
        <v>141</v>
      </c>
      <c r="H37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70" s="132" t="str">
        <f t="shared" si="47"/>
        <v>ВГ</v>
      </c>
      <c r="J370" s="132" t="str">
        <f>Таблица3353[[#This Row],[№7]]</f>
        <v xml:space="preserve"> </v>
      </c>
      <c r="K370" s="133" t="str">
        <f>IF(Таблица3353[[#This Row],[условие]]="Да", "- ", "(")</f>
        <v>(</v>
      </c>
      <c r="L370" s="101">
        <v>11</v>
      </c>
      <c r="M370" s="114" t="str">
        <f>IF(Таблица3353[[#This Row],[условие]]="Да", "", " - ")</f>
        <v xml:space="preserve"> - </v>
      </c>
      <c r="N370" s="101">
        <f>Таблица3353[[#This Row],[№11]]+1</f>
        <v>12</v>
      </c>
      <c r="O370" s="115" t="str">
        <f>IF(Таблица3353[[#This Row],[условие]]="Да", "", " )")</f>
        <v xml:space="preserve"> )</v>
      </c>
      <c r="P370" s="101"/>
      <c r="Q370" s="101"/>
      <c r="R370" s="116" t="str">
        <f>IF(Таблица3353[[#This Row],[Тип СШ]]="Т3", " росп", "")</f>
        <v/>
      </c>
      <c r="S370" s="116" t="str">
        <f>IF(AND(Таблица3353[[#This Row],[Тип]]="Поперечник", Таблица3353[[#This Row],[условие]]="Да", Таблица3353[[#This Row],[№17]]=" росп"), "1,2,3",
"")</f>
        <v/>
      </c>
      <c r="T370" s="116" t="str">
        <f>IF(AND(Таблица3353[[#This Row],[Тип]]="Продол", Таблица3353[[#This Row],[условие]]="Да", Таблица3353[[#This Row],[№17]]=" росп"), "1,2",
"")</f>
        <v/>
      </c>
      <c r="U370" s="116"/>
      <c r="V370" s="93" t="s">
        <v>109</v>
      </c>
      <c r="W37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37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7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70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370" s="152">
        <f>IF(Таблица3353[[#This Row],[Тип СШ]]="Т3",
(IF(Таблица3353[[#This Row],[Толщина]]&gt;16,"Δ8","Δ6")),Таблица3353[[#This Row],[Толщина]])</f>
        <v>14</v>
      </c>
    </row>
    <row r="371" spans="1:29" x14ac:dyDescent="0.2">
      <c r="A371" s="117">
        <f t="shared" si="49"/>
        <v>371</v>
      </c>
      <c r="B371" s="97" t="str">
        <f>IF(ISNUMBER(Таблица3353[[#This Row],[№8]]), "Поперечник", "Продол")</f>
        <v>Продол</v>
      </c>
      <c r="C371" s="188" t="str">
        <f>CONCATENATE(I371,J371,K371,L371,Таблица3353[[#This Row],[№12]],N371,,O371,P371,Q371,R371,S371,T371,U371)</f>
        <v>ВГ - С36 росп1,2</v>
      </c>
      <c r="D371" s="11" t="str">
        <f t="shared" si="51"/>
        <v>Т3</v>
      </c>
      <c r="E371" s="11" t="str">
        <f t="shared" si="52"/>
        <v>140 Δ6</v>
      </c>
      <c r="F371" s="129"/>
      <c r="G371" s="156" t="s">
        <v>141</v>
      </c>
      <c r="H37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1" s="132" t="str">
        <f t="shared" ref="I371:I417" si="53">I370</f>
        <v>ВГ</v>
      </c>
      <c r="J371" s="132" t="str">
        <f>Таблица3353[[#This Row],[№7]]</f>
        <v xml:space="preserve"> </v>
      </c>
      <c r="K371" s="133" t="str">
        <f>IF(Таблица3353[[#This Row],[условие]]="Да", "- ", "(")</f>
        <v xml:space="preserve">- </v>
      </c>
      <c r="L371" s="101"/>
      <c r="M371" s="161" t="str">
        <f>IF(Таблица3353[[#This Row],[условие]]="Да", "", " - ")</f>
        <v/>
      </c>
      <c r="N371" s="162"/>
      <c r="O371" s="115" t="str">
        <f>IF(Таблица3353[[#This Row],[условие]]="Да", "", " )")</f>
        <v/>
      </c>
      <c r="P371" s="101" t="s">
        <v>99</v>
      </c>
      <c r="Q371" s="189">
        <v>36</v>
      </c>
      <c r="R371" s="116" t="str">
        <f>IF(Таблица3353[[#This Row],[Тип СШ]]="Т3", " росп", "")</f>
        <v xml:space="preserve"> росп</v>
      </c>
      <c r="S371" s="116" t="str">
        <f>IF(AND(Таблица3353[[#This Row],[Тип]]="Поперечник", Таблица3353[[#This Row],[условие]]="Да", Таблица3353[[#This Row],[№17]]=" росп"), "1,2,3",
"")</f>
        <v/>
      </c>
      <c r="T371" s="116" t="str">
        <f>IF(AND(Таблица3353[[#This Row],[Тип]]="Продол", Таблица3353[[#This Row],[условие]]="Да", Таблица3353[[#This Row],[№17]]=" росп"), "1,2",
"")</f>
        <v>1,2</v>
      </c>
      <c r="U371" s="116"/>
      <c r="V371" s="101" t="s">
        <v>88</v>
      </c>
      <c r="W37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7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7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71" s="164" t="str">
        <f>IF(Таблица3353[[#This Row],[Тип СШ]]="Т3",
(IF(Таблица3353[[#This Row],[Толщина]]&gt;16,"Δ8","Δ6")),Таблица3353[[#This Row],[Толщина]])</f>
        <v>Δ6</v>
      </c>
    </row>
    <row r="372" spans="1:29" x14ac:dyDescent="0.2">
      <c r="A372" s="117">
        <f t="shared" si="49"/>
        <v>372</v>
      </c>
      <c r="B372" s="97" t="str">
        <f>IF(ISNUMBER(Таблица3353[[#This Row],[№8]]), "Поперечник", "Продол")</f>
        <v>Продол</v>
      </c>
      <c r="C372" s="188" t="str">
        <f>CONCATENATE(I372,J372,K372,L372,Таблица3353[[#This Row],[№12]],N372,,O372,P372,Q372,R372,S372,T372,U372)</f>
        <v>ВГ - Д36</v>
      </c>
      <c r="D372" s="11" t="str">
        <f t="shared" si="51"/>
        <v>С18</v>
      </c>
      <c r="E372" s="11" t="str">
        <f t="shared" si="52"/>
        <v>420×25/32</v>
      </c>
      <c r="F372" s="129"/>
      <c r="G372" s="156" t="s">
        <v>141</v>
      </c>
      <c r="H37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2" s="132" t="str">
        <f t="shared" si="53"/>
        <v>ВГ</v>
      </c>
      <c r="J372" s="132" t="str">
        <f>Таблица3353[[#This Row],[№7]]</f>
        <v xml:space="preserve"> </v>
      </c>
      <c r="K372" s="133" t="str">
        <f>IF(Таблица3353[[#This Row],[условие]]="Да", "- ", "(")</f>
        <v xml:space="preserve">- </v>
      </c>
      <c r="L372" s="101"/>
      <c r="M372" s="161" t="str">
        <f>IF(Таблица3353[[#This Row],[условие]]="Да", "", " - ")</f>
        <v/>
      </c>
      <c r="N372" s="162"/>
      <c r="O372" s="115" t="str">
        <f>IF(Таблица3353[[#This Row],[условие]]="Да", "", " )")</f>
        <v/>
      </c>
      <c r="P372" s="101" t="s">
        <v>43</v>
      </c>
      <c r="Q372" s="189">
        <v>36</v>
      </c>
      <c r="R372" s="116" t="str">
        <f>IF(Таблица3353[[#This Row],[Тип СШ]]="Т3", " росп", "")</f>
        <v/>
      </c>
      <c r="S372" s="116" t="str">
        <f>IF(AND(Таблица3353[[#This Row],[Тип]]="Поперечник", Таблица3353[[#This Row],[условие]]="Да", Таблица3353[[#This Row],[№17]]=" росп"), "1,2,3",
"")</f>
        <v/>
      </c>
      <c r="T372" s="116" t="str">
        <f>IF(AND(Таблица3353[[#This Row],[Тип]]="Продол", Таблица3353[[#This Row],[условие]]="Да", Таблица3353[[#This Row],[№17]]=" росп"), "1,2",
"")</f>
        <v/>
      </c>
      <c r="U372" s="116"/>
      <c r="V372" s="93" t="s">
        <v>87</v>
      </c>
      <c r="W37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7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72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7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72" s="164" t="str">
        <f>IF(Таблица3353[[#This Row],[Тип СШ]]="Т3",
(IF(Таблица3353[[#This Row],[Толщина]]&gt;16,"Δ8","Δ6")),Таблица3353[[#This Row],[Толщина]])</f>
        <v>25/32</v>
      </c>
    </row>
    <row r="373" spans="1:29" x14ac:dyDescent="0.2">
      <c r="A373" s="117">
        <f t="shared" si="49"/>
        <v>373</v>
      </c>
      <c r="B373" s="97" t="str">
        <f>IF(ISNUMBER(Таблица3353[[#This Row],[№8]]), "Поперечник", "Продол")</f>
        <v>Продол</v>
      </c>
      <c r="C373" s="188" t="str">
        <f>CONCATENATE(I373,J373,K373,L373,Таблица3353[[#This Row],[№12]],N373,,O373,P373,Q373,R373,S373,T373,U373)</f>
        <v>ВГ - Д36 росп1,2</v>
      </c>
      <c r="D373" s="11" t="str">
        <f t="shared" si="51"/>
        <v>Т3</v>
      </c>
      <c r="E373" s="11" t="str">
        <f t="shared" si="52"/>
        <v>428 Δ6</v>
      </c>
      <c r="F373" s="129"/>
      <c r="G373" s="156" t="s">
        <v>141</v>
      </c>
      <c r="H37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3" s="132" t="str">
        <f t="shared" si="53"/>
        <v>ВГ</v>
      </c>
      <c r="J373" s="132" t="str">
        <f>Таблица3353[[#This Row],[№7]]</f>
        <v xml:space="preserve"> </v>
      </c>
      <c r="K373" s="133" t="str">
        <f>IF(Таблица3353[[#This Row],[условие]]="Да", "- ", "(")</f>
        <v xml:space="preserve">- </v>
      </c>
      <c r="L373" s="101"/>
      <c r="M373" s="161" t="str">
        <f>IF(Таблица3353[[#This Row],[условие]]="Да", "", " - ")</f>
        <v/>
      </c>
      <c r="N373" s="162"/>
      <c r="O373" s="115" t="str">
        <f>IF(Таблица3353[[#This Row],[условие]]="Да", "", " )")</f>
        <v/>
      </c>
      <c r="P373" s="101" t="s">
        <v>43</v>
      </c>
      <c r="Q373" s="189">
        <v>36</v>
      </c>
      <c r="R373" s="116" t="str">
        <f>IF(Таблица3353[[#This Row],[Тип СШ]]="Т3", " росп", "")</f>
        <v xml:space="preserve"> росп</v>
      </c>
      <c r="S373" s="116" t="str">
        <f>IF(AND(Таблица3353[[#This Row],[Тип]]="Поперечник", Таблица3353[[#This Row],[условие]]="Да", Таблица3353[[#This Row],[№17]]=" росп"), "1,2,3",
"")</f>
        <v/>
      </c>
      <c r="T373" s="116" t="str">
        <f>IF(AND(Таблица3353[[#This Row],[Тип]]="Продол", Таблица3353[[#This Row],[условие]]="Да", Таблица3353[[#This Row],[№17]]=" росп"), "1,2",
"")</f>
        <v>1,2</v>
      </c>
      <c r="U373" s="116"/>
      <c r="V373" s="101" t="s">
        <v>88</v>
      </c>
      <c r="W37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7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7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73" s="164" t="str">
        <f>IF(Таблица3353[[#This Row],[Тип СШ]]="Т3",
(IF(Таблица3353[[#This Row],[Толщина]]&gt;16,"Δ8","Δ6")),Таблица3353[[#This Row],[Толщина]])</f>
        <v>Δ6</v>
      </c>
    </row>
    <row r="374" spans="1:29" x14ac:dyDescent="0.2">
      <c r="A374" s="117">
        <f t="shared" si="49"/>
        <v>374</v>
      </c>
      <c r="B374" s="97" t="str">
        <f>IF(ISNUMBER(Таблица3353[[#This Row],[№8]]), "Поперечник", "Продол")</f>
        <v>Продол</v>
      </c>
      <c r="C374" s="11" t="str">
        <f>CONCATENATE(I374,J374,K374,L374,Таблица3353[[#This Row],[№12]],N374,,O374,P374,Q374,R374,S374,T374,U374)</f>
        <v>ВГ - С37 росп1,2</v>
      </c>
      <c r="D374" s="11" t="str">
        <f t="shared" si="51"/>
        <v>Т3</v>
      </c>
      <c r="E374" s="11" t="str">
        <f t="shared" si="52"/>
        <v>140 Δ6</v>
      </c>
      <c r="F374" s="129"/>
      <c r="G374" s="156" t="s">
        <v>141</v>
      </c>
      <c r="H37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4" s="132" t="str">
        <f t="shared" si="53"/>
        <v>ВГ</v>
      </c>
      <c r="J374" s="132" t="str">
        <f>Таблица3353[[#This Row],[№7]]</f>
        <v xml:space="preserve"> </v>
      </c>
      <c r="K374" s="133" t="str">
        <f>IF(Таблица3353[[#This Row],[условие]]="Да", "- ", "(")</f>
        <v xml:space="preserve">- </v>
      </c>
      <c r="L374" s="101"/>
      <c r="M374" s="114" t="str">
        <f>IF(Таблица3353[[#This Row],[условие]]="Да", "", " - ")</f>
        <v/>
      </c>
      <c r="N374" s="101"/>
      <c r="O374" s="115" t="str">
        <f>IF(Таблица3353[[#This Row],[условие]]="Да", "", " )")</f>
        <v/>
      </c>
      <c r="P374" s="101" t="s">
        <v>99</v>
      </c>
      <c r="Q374" s="101">
        <v>37</v>
      </c>
      <c r="R374" s="116" t="str">
        <f>IF(Таблица3353[[#This Row],[Тип СШ]]="Т3", " росп", "")</f>
        <v xml:space="preserve"> росп</v>
      </c>
      <c r="S374" s="116" t="str">
        <f>IF(AND(Таблица3353[[#This Row],[Тип]]="Поперечник", Таблица3353[[#This Row],[условие]]="Да", Таблица3353[[#This Row],[№17]]=" росп"), "1,2,3",
"")</f>
        <v/>
      </c>
      <c r="T374" s="116" t="str">
        <f>IF(AND(Таблица3353[[#This Row],[Тип]]="Продол", Таблица3353[[#This Row],[условие]]="Да", Таблица3353[[#This Row],[№17]]=" росп"), "1,2",
"")</f>
        <v>1,2</v>
      </c>
      <c r="U374" s="116"/>
      <c r="V374" s="101" t="s">
        <v>88</v>
      </c>
      <c r="W37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7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7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74" s="152" t="str">
        <f>IF(Таблица3353[[#This Row],[Тип СШ]]="Т3",
(IF(Таблица3353[[#This Row],[Толщина]]&gt;16,"Δ8","Δ6")),Таблица3353[[#This Row],[Толщина]])</f>
        <v>Δ6</v>
      </c>
    </row>
    <row r="375" spans="1:29" x14ac:dyDescent="0.2">
      <c r="A375" s="117">
        <f t="shared" si="49"/>
        <v>375</v>
      </c>
      <c r="B375" s="97" t="str">
        <f>IF(ISNUMBER(Таблица3353[[#This Row],[№8]]), "Поперечник", "Продол")</f>
        <v>Продол</v>
      </c>
      <c r="C375" s="11" t="str">
        <f>CONCATENATE(I375,J375,K375,L375,Таблица3353[[#This Row],[№12]],N375,,O375,P375,Q375,R375,S375,T375,U375)</f>
        <v>ВГ - С38 росп1,2</v>
      </c>
      <c r="D375" s="11" t="str">
        <f t="shared" si="51"/>
        <v>Т3</v>
      </c>
      <c r="E375" s="11" t="str">
        <f t="shared" si="52"/>
        <v>140 Δ6</v>
      </c>
      <c r="F375" s="129"/>
      <c r="G375" s="156" t="s">
        <v>141</v>
      </c>
      <c r="H37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5" s="132" t="str">
        <f t="shared" si="53"/>
        <v>ВГ</v>
      </c>
      <c r="J375" s="132" t="str">
        <f>Таблица3353[[#This Row],[№7]]</f>
        <v xml:space="preserve"> </v>
      </c>
      <c r="K375" s="133" t="str">
        <f>IF(Таблица3353[[#This Row],[условие]]="Да", "- ", "(")</f>
        <v xml:space="preserve">- </v>
      </c>
      <c r="L375" s="101"/>
      <c r="M375" s="114" t="str">
        <f>IF(Таблица3353[[#This Row],[условие]]="Да", "", " - ")</f>
        <v/>
      </c>
      <c r="N375" s="101"/>
      <c r="O375" s="115" t="str">
        <f>IF(Таблица3353[[#This Row],[условие]]="Да", "", " )")</f>
        <v/>
      </c>
      <c r="P375" s="101" t="s">
        <v>99</v>
      </c>
      <c r="Q375" s="101">
        <f t="shared" si="50"/>
        <v>38</v>
      </c>
      <c r="R375" s="116" t="str">
        <f>IF(Таблица3353[[#This Row],[Тип СШ]]="Т3", " росп", "")</f>
        <v xml:space="preserve"> росп</v>
      </c>
      <c r="S375" s="116" t="str">
        <f>IF(AND(Таблица3353[[#This Row],[Тип]]="Поперечник", Таблица3353[[#This Row],[условие]]="Да", Таблица3353[[#This Row],[№17]]=" росп"), "1,2,3",
"")</f>
        <v/>
      </c>
      <c r="T375" s="116" t="str">
        <f>IF(AND(Таблица3353[[#This Row],[Тип]]="Продол", Таблица3353[[#This Row],[условие]]="Да", Таблица3353[[#This Row],[№17]]=" росп"), "1,2",
"")</f>
        <v>1,2</v>
      </c>
      <c r="U375" s="116"/>
      <c r="V375" s="101" t="s">
        <v>88</v>
      </c>
      <c r="W37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7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7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75" s="152" t="str">
        <f>IF(Таблица3353[[#This Row],[Тип СШ]]="Т3",
(IF(Таблица3353[[#This Row],[Толщина]]&gt;16,"Δ8","Δ6")),Таблица3353[[#This Row],[Толщина]])</f>
        <v>Δ6</v>
      </c>
    </row>
    <row r="376" spans="1:29" x14ac:dyDescent="0.2">
      <c r="A376" s="117">
        <f t="shared" si="49"/>
        <v>376</v>
      </c>
      <c r="B376" s="97" t="str">
        <f>IF(ISNUMBER(Таблица3353[[#This Row],[№8]]), "Поперечник", "Продол")</f>
        <v>Продол</v>
      </c>
      <c r="C376" s="11" t="str">
        <f>CONCATENATE(I376,J376,K376,L376,Таблица3353[[#This Row],[№12]],N376,,O376,P376,Q376,R376,S376,T376,U376)</f>
        <v>ВГ (12 - 13 )</v>
      </c>
      <c r="D376" s="11" t="str">
        <f t="shared" si="51"/>
        <v>С4</v>
      </c>
      <c r="E376" s="11" t="str">
        <f t="shared" si="52"/>
        <v>10800×14</v>
      </c>
      <c r="F376" s="129"/>
      <c r="G376" s="156" t="s">
        <v>141</v>
      </c>
      <c r="H37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76" s="132" t="str">
        <f t="shared" si="53"/>
        <v>ВГ</v>
      </c>
      <c r="J376" s="132" t="str">
        <f>Таблица3353[[#This Row],[№7]]</f>
        <v xml:space="preserve"> </v>
      </c>
      <c r="K376" s="133" t="str">
        <f>IF(Таблица3353[[#This Row],[условие]]="Да", "- ", "(")</f>
        <v>(</v>
      </c>
      <c r="L376" s="101">
        <v>12</v>
      </c>
      <c r="M376" s="114" t="str">
        <f>IF(Таблица3353[[#This Row],[условие]]="Да", "", " - ")</f>
        <v xml:space="preserve"> - </v>
      </c>
      <c r="N376" s="101">
        <f>Таблица3353[[#This Row],[№11]]+1</f>
        <v>13</v>
      </c>
      <c r="O376" s="115" t="str">
        <f>IF(Таблица3353[[#This Row],[условие]]="Да", "", " )")</f>
        <v xml:space="preserve"> )</v>
      </c>
      <c r="P376" s="101"/>
      <c r="Q376" s="101"/>
      <c r="R376" s="116" t="str">
        <f>IF(Таблица3353[[#This Row],[Тип СШ]]="Т3", " росп", "")</f>
        <v/>
      </c>
      <c r="S376" s="116" t="str">
        <f>IF(AND(Таблица3353[[#This Row],[Тип]]="Поперечник", Таблица3353[[#This Row],[условие]]="Да", Таблица3353[[#This Row],[№17]]=" росп"), "1,2,3",
"")</f>
        <v/>
      </c>
      <c r="T376" s="116" t="str">
        <f>IF(AND(Таблица3353[[#This Row],[Тип]]="Продол", Таблица3353[[#This Row],[условие]]="Да", Таблица3353[[#This Row],[№17]]=" росп"), "1,2",
"")</f>
        <v/>
      </c>
      <c r="U376" s="116"/>
      <c r="V376" s="93" t="s">
        <v>109</v>
      </c>
      <c r="W37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37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7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76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376" s="152">
        <f>IF(Таблица3353[[#This Row],[Тип СШ]]="Т3",
(IF(Таблица3353[[#This Row],[Толщина]]&gt;16,"Δ8","Δ6")),Таблица3353[[#This Row],[Толщина]])</f>
        <v>14</v>
      </c>
    </row>
    <row r="377" spans="1:29" x14ac:dyDescent="0.2">
      <c r="A377" s="117">
        <f t="shared" si="49"/>
        <v>377</v>
      </c>
      <c r="B377" s="97" t="str">
        <f>IF(ISNUMBER(Таблица3353[[#This Row],[№8]]), "Поперечник", "Продол")</f>
        <v>Продол</v>
      </c>
      <c r="C377" s="11" t="str">
        <f>CONCATENATE(I377,J377,K377,L377,Таблица3353[[#This Row],[№12]],N377,,O377,P377,Q377,R377,S377,T377,U377)</f>
        <v>ВГ - С39 росп1,2</v>
      </c>
      <c r="D377" s="11" t="str">
        <f t="shared" si="51"/>
        <v>Т3</v>
      </c>
      <c r="E377" s="11" t="str">
        <f t="shared" si="52"/>
        <v>140 Δ6</v>
      </c>
      <c r="F377" s="129"/>
      <c r="G377" s="156" t="s">
        <v>141</v>
      </c>
      <c r="H37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7" s="132" t="str">
        <f t="shared" si="53"/>
        <v>ВГ</v>
      </c>
      <c r="J377" s="132" t="str">
        <f>Таблица3353[[#This Row],[№7]]</f>
        <v xml:space="preserve"> </v>
      </c>
      <c r="K377" s="133" t="str">
        <f>IF(Таблица3353[[#This Row],[условие]]="Да", "- ", "(")</f>
        <v xml:space="preserve">- </v>
      </c>
      <c r="L377" s="101"/>
      <c r="M377" s="114" t="str">
        <f>IF(Таблица3353[[#This Row],[условие]]="Да", "", " - ")</f>
        <v/>
      </c>
      <c r="N377" s="101"/>
      <c r="O377" s="115" t="str">
        <f>IF(Таблица3353[[#This Row],[условие]]="Да", "", " )")</f>
        <v/>
      </c>
      <c r="P377" s="101" t="s">
        <v>99</v>
      </c>
      <c r="Q377" s="101">
        <v>39</v>
      </c>
      <c r="R377" s="116" t="str">
        <f>IF(Таблица3353[[#This Row],[Тип СШ]]="Т3", " росп", "")</f>
        <v xml:space="preserve"> росп</v>
      </c>
      <c r="S377" s="116" t="str">
        <f>IF(AND(Таблица3353[[#This Row],[Тип]]="Поперечник", Таблица3353[[#This Row],[условие]]="Да", Таблица3353[[#This Row],[№17]]=" росп"), "1,2,3",
"")</f>
        <v/>
      </c>
      <c r="T377" s="116" t="str">
        <f>IF(AND(Таблица3353[[#This Row],[Тип]]="Продол", Таблица3353[[#This Row],[условие]]="Да", Таблица3353[[#This Row],[№17]]=" росп"), "1,2",
"")</f>
        <v>1,2</v>
      </c>
      <c r="U377" s="116"/>
      <c r="V377" s="101" t="s">
        <v>88</v>
      </c>
      <c r="W37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7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7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77" s="152" t="str">
        <f>IF(Таблица3353[[#This Row],[Тип СШ]]="Т3",
(IF(Таблица3353[[#This Row],[Толщина]]&gt;16,"Δ8","Δ6")),Таблица3353[[#This Row],[Толщина]])</f>
        <v>Δ6</v>
      </c>
    </row>
    <row r="378" spans="1:29" x14ac:dyDescent="0.2">
      <c r="A378" s="117">
        <f t="shared" si="49"/>
        <v>378</v>
      </c>
      <c r="B378" s="97" t="str">
        <f>IF(ISNUMBER(Таблица3353[[#This Row],[№8]]), "Поперечник", "Продол")</f>
        <v>Продол</v>
      </c>
      <c r="C378" s="188" t="str">
        <f>CONCATENATE(I378,J378,K378,L378,Таблица3353[[#This Row],[№12]],N378,,O378,P378,Q378,R378,S378,T378,U378)</f>
        <v>ВГ - С40 росп1,2</v>
      </c>
      <c r="D378" s="11" t="str">
        <f t="shared" si="51"/>
        <v>Т3</v>
      </c>
      <c r="E378" s="11" t="str">
        <f t="shared" si="52"/>
        <v>140 Δ6</v>
      </c>
      <c r="F378" s="129"/>
      <c r="G378" s="156" t="s">
        <v>141</v>
      </c>
      <c r="H37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8" s="132" t="str">
        <f t="shared" si="53"/>
        <v>ВГ</v>
      </c>
      <c r="J378" s="132" t="str">
        <f>Таблица3353[[#This Row],[№7]]</f>
        <v xml:space="preserve"> </v>
      </c>
      <c r="K378" s="133" t="str">
        <f>IF(Таблица3353[[#This Row],[условие]]="Да", "- ", "(")</f>
        <v xml:space="preserve">- </v>
      </c>
      <c r="L378" s="101"/>
      <c r="M378" s="161" t="str">
        <f>IF(Таблица3353[[#This Row],[условие]]="Да", "", " - ")</f>
        <v/>
      </c>
      <c r="N378" s="162"/>
      <c r="O378" s="115" t="str">
        <f>IF(Таблица3353[[#This Row],[условие]]="Да", "", " )")</f>
        <v/>
      </c>
      <c r="P378" s="101" t="s">
        <v>99</v>
      </c>
      <c r="Q378" s="189">
        <v>40</v>
      </c>
      <c r="R378" s="116" t="str">
        <f>IF(Таблица3353[[#This Row],[Тип СШ]]="Т3", " росп", "")</f>
        <v xml:space="preserve"> росп</v>
      </c>
      <c r="S378" s="116" t="str">
        <f>IF(AND(Таблица3353[[#This Row],[Тип]]="Поперечник", Таблица3353[[#This Row],[условие]]="Да", Таблица3353[[#This Row],[№17]]=" росп"), "1,2,3",
"")</f>
        <v/>
      </c>
      <c r="T378" s="116" t="str">
        <f>IF(AND(Таблица3353[[#This Row],[Тип]]="Продол", Таблица3353[[#This Row],[условие]]="Да", Таблица3353[[#This Row],[№17]]=" росп"), "1,2",
"")</f>
        <v>1,2</v>
      </c>
      <c r="U378" s="116"/>
      <c r="V378" s="101" t="s">
        <v>88</v>
      </c>
      <c r="W37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7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7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7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78" s="164" t="str">
        <f>IF(Таблица3353[[#This Row],[Тип СШ]]="Т3",
(IF(Таблица3353[[#This Row],[Толщина]]&gt;16,"Δ8","Δ6")),Таблица3353[[#This Row],[Толщина]])</f>
        <v>Δ6</v>
      </c>
    </row>
    <row r="379" spans="1:29" x14ac:dyDescent="0.2">
      <c r="A379" s="117">
        <f t="shared" si="49"/>
        <v>379</v>
      </c>
      <c r="B379" s="97" t="str">
        <f>IF(ISNUMBER(Таблица3353[[#This Row],[№8]]), "Поперечник", "Продол")</f>
        <v>Продол</v>
      </c>
      <c r="C379" s="188" t="str">
        <f>CONCATENATE(I379,J379,K379,L379,Таблица3353[[#This Row],[№12]],N379,,O379,P379,Q379,R379,S379,T379,U379)</f>
        <v>ВГ - Д40</v>
      </c>
      <c r="D379" s="11" t="str">
        <f t="shared" si="51"/>
        <v>С18</v>
      </c>
      <c r="E379" s="11" t="str">
        <f t="shared" si="52"/>
        <v>420×25/32</v>
      </c>
      <c r="F379" s="129"/>
      <c r="G379" s="156" t="s">
        <v>141</v>
      </c>
      <c r="H37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79" s="132" t="str">
        <f t="shared" si="53"/>
        <v>ВГ</v>
      </c>
      <c r="J379" s="132" t="str">
        <f>Таблица3353[[#This Row],[№7]]</f>
        <v xml:space="preserve"> </v>
      </c>
      <c r="K379" s="133" t="str">
        <f>IF(Таблица3353[[#This Row],[условие]]="Да", "- ", "(")</f>
        <v xml:space="preserve">- </v>
      </c>
      <c r="L379" s="101"/>
      <c r="M379" s="161" t="str">
        <f>IF(Таблица3353[[#This Row],[условие]]="Да", "", " - ")</f>
        <v/>
      </c>
      <c r="N379" s="162"/>
      <c r="O379" s="115" t="str">
        <f>IF(Таблица3353[[#This Row],[условие]]="Да", "", " )")</f>
        <v/>
      </c>
      <c r="P379" s="101" t="s">
        <v>43</v>
      </c>
      <c r="Q379" s="189">
        <v>40</v>
      </c>
      <c r="R379" s="116" t="str">
        <f>IF(Таблица3353[[#This Row],[Тип СШ]]="Т3", " росп", "")</f>
        <v/>
      </c>
      <c r="S379" s="116" t="str">
        <f>IF(AND(Таблица3353[[#This Row],[Тип]]="Поперечник", Таблица3353[[#This Row],[условие]]="Да", Таблица3353[[#This Row],[№17]]=" росп"), "1,2,3",
"")</f>
        <v/>
      </c>
      <c r="T379" s="116" t="str">
        <f>IF(AND(Таблица3353[[#This Row],[Тип]]="Продол", Таблица3353[[#This Row],[условие]]="Да", Таблица3353[[#This Row],[№17]]=" росп"), "1,2",
"")</f>
        <v/>
      </c>
      <c r="U379" s="116"/>
      <c r="V379" s="93" t="s">
        <v>87</v>
      </c>
      <c r="W379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7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7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79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79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79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79" s="164" t="str">
        <f>IF(Таблица3353[[#This Row],[Тип СШ]]="Т3",
(IF(Таблица3353[[#This Row],[Толщина]]&gt;16,"Δ8","Δ6")),Таблица3353[[#This Row],[Толщина]])</f>
        <v>25/32</v>
      </c>
    </row>
    <row r="380" spans="1:29" x14ac:dyDescent="0.2">
      <c r="A380" s="117">
        <f t="shared" si="49"/>
        <v>380</v>
      </c>
      <c r="B380" s="97" t="str">
        <f>IF(ISNUMBER(Таблица3353[[#This Row],[№8]]), "Поперечник", "Продол")</f>
        <v>Продол</v>
      </c>
      <c r="C380" s="188" t="str">
        <f>CONCATENATE(I380,J380,K380,L380,Таблица3353[[#This Row],[№12]],N380,,O380,P380,Q380,R380,S380,T380,U380)</f>
        <v>ВГ - Д40 росп1,2</v>
      </c>
      <c r="D380" s="11" t="str">
        <f t="shared" si="51"/>
        <v>Т3</v>
      </c>
      <c r="E380" s="11" t="str">
        <f t="shared" si="52"/>
        <v>428 Δ6</v>
      </c>
      <c r="F380" s="129"/>
      <c r="G380" s="156" t="s">
        <v>141</v>
      </c>
      <c r="H38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0" s="132" t="str">
        <f t="shared" si="53"/>
        <v>ВГ</v>
      </c>
      <c r="J380" s="132" t="str">
        <f>Таблица3353[[#This Row],[№7]]</f>
        <v xml:space="preserve"> </v>
      </c>
      <c r="K380" s="133" t="str">
        <f>IF(Таблица3353[[#This Row],[условие]]="Да", "- ", "(")</f>
        <v xml:space="preserve">- </v>
      </c>
      <c r="L380" s="101"/>
      <c r="M380" s="161" t="str">
        <f>IF(Таблица3353[[#This Row],[условие]]="Да", "", " - ")</f>
        <v/>
      </c>
      <c r="N380" s="162"/>
      <c r="O380" s="115" t="str">
        <f>IF(Таблица3353[[#This Row],[условие]]="Да", "", " )")</f>
        <v/>
      </c>
      <c r="P380" s="101" t="s">
        <v>43</v>
      </c>
      <c r="Q380" s="189">
        <v>40</v>
      </c>
      <c r="R380" s="116" t="str">
        <f>IF(Таблица3353[[#This Row],[Тип СШ]]="Т3", " росп", "")</f>
        <v xml:space="preserve"> росп</v>
      </c>
      <c r="S380" s="116" t="str">
        <f>IF(AND(Таблица3353[[#This Row],[Тип]]="Поперечник", Таблица3353[[#This Row],[условие]]="Да", Таблица3353[[#This Row],[№17]]=" росп"), "1,2,3",
"")</f>
        <v/>
      </c>
      <c r="T380" s="116" t="str">
        <f>IF(AND(Таблица3353[[#This Row],[Тип]]="Продол", Таблица3353[[#This Row],[условие]]="Да", Таблица3353[[#This Row],[№17]]=" росп"), "1,2",
"")</f>
        <v>1,2</v>
      </c>
      <c r="U380" s="116"/>
      <c r="V380" s="101" t="s">
        <v>88</v>
      </c>
      <c r="W38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8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80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80" s="164" t="str">
        <f>IF(Таблица3353[[#This Row],[Тип СШ]]="Т3",
(IF(Таблица3353[[#This Row],[Толщина]]&gt;16,"Δ8","Δ6")),Таблица3353[[#This Row],[Толщина]])</f>
        <v>Δ6</v>
      </c>
    </row>
    <row r="381" spans="1:29" x14ac:dyDescent="0.2">
      <c r="A381" s="117">
        <f t="shared" si="49"/>
        <v>381</v>
      </c>
      <c r="B381" s="97" t="str">
        <f>IF(ISNUMBER(Таблица3353[[#This Row],[№8]]), "Поперечник", "Продол")</f>
        <v>Продол</v>
      </c>
      <c r="C381" s="11" t="str">
        <f>CONCATENATE(I381,J381,K381,L381,Таблица3353[[#This Row],[№12]],N381,,O381,P381,Q381,R381,S381,T381,U381)</f>
        <v>ВГ - С41 росп1,2</v>
      </c>
      <c r="D381" s="11" t="str">
        <f t="shared" si="51"/>
        <v>Т3</v>
      </c>
      <c r="E381" s="11" t="str">
        <f t="shared" si="52"/>
        <v>140 Δ6</v>
      </c>
      <c r="F381" s="129"/>
      <c r="G381" s="156" t="s">
        <v>141</v>
      </c>
      <c r="H38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1" s="132" t="str">
        <f t="shared" si="53"/>
        <v>ВГ</v>
      </c>
      <c r="J381" s="132" t="str">
        <f>Таблица3353[[#This Row],[№7]]</f>
        <v xml:space="preserve"> </v>
      </c>
      <c r="K381" s="133" t="str">
        <f>IF(Таблица3353[[#This Row],[условие]]="Да", "- ", "(")</f>
        <v xml:space="preserve">- </v>
      </c>
      <c r="L381" s="101"/>
      <c r="M381" s="114" t="str">
        <f>IF(Таблица3353[[#This Row],[условие]]="Да", "", " - ")</f>
        <v/>
      </c>
      <c r="N381" s="101"/>
      <c r="O381" s="115" t="str">
        <f>IF(Таблица3353[[#This Row],[условие]]="Да", "", " )")</f>
        <v/>
      </c>
      <c r="P381" s="101" t="s">
        <v>99</v>
      </c>
      <c r="Q381" s="101">
        <v>41</v>
      </c>
      <c r="R381" s="116" t="str">
        <f>IF(Таблица3353[[#This Row],[Тип СШ]]="Т3", " росп", "")</f>
        <v xml:space="preserve"> росп</v>
      </c>
      <c r="S381" s="116" t="str">
        <f>IF(AND(Таблица3353[[#This Row],[Тип]]="Поперечник", Таблица3353[[#This Row],[условие]]="Да", Таблица3353[[#This Row],[№17]]=" росп"), "1,2,3",
"")</f>
        <v/>
      </c>
      <c r="T381" s="116" t="str">
        <f>IF(AND(Таблица3353[[#This Row],[Тип]]="Продол", Таблица3353[[#This Row],[условие]]="Да", Таблица3353[[#This Row],[№17]]=" росп"), "1,2",
"")</f>
        <v>1,2</v>
      </c>
      <c r="U381" s="116"/>
      <c r="V381" s="101" t="s">
        <v>88</v>
      </c>
      <c r="W38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8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8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81" s="152" t="str">
        <f>IF(Таблица3353[[#This Row],[Тип СШ]]="Т3",
(IF(Таблица3353[[#This Row],[Толщина]]&gt;16,"Δ8","Δ6")),Таблица3353[[#This Row],[Толщина]])</f>
        <v>Δ6</v>
      </c>
    </row>
    <row r="382" spans="1:29" x14ac:dyDescent="0.2">
      <c r="A382" s="117">
        <f t="shared" si="49"/>
        <v>382</v>
      </c>
      <c r="B382" s="97" t="str">
        <f>IF(ISNUMBER(Таблица3353[[#This Row],[№8]]), "Поперечник", "Продол")</f>
        <v>Продол</v>
      </c>
      <c r="C382" s="11" t="str">
        <f>CONCATENATE(I382,J382,K382,L382,Таблица3353[[#This Row],[№12]],N382,,O382,P382,Q382,R382,S382,T382,U382)</f>
        <v>ВГ - С42 росп1,2</v>
      </c>
      <c r="D382" s="11" t="str">
        <f t="shared" si="51"/>
        <v>Т3</v>
      </c>
      <c r="E382" s="11" t="str">
        <f t="shared" si="52"/>
        <v>140 Δ6</v>
      </c>
      <c r="F382" s="129"/>
      <c r="G382" s="156" t="s">
        <v>141</v>
      </c>
      <c r="H38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2" s="132" t="str">
        <f t="shared" si="53"/>
        <v>ВГ</v>
      </c>
      <c r="J382" s="132" t="str">
        <f>Таблица3353[[#This Row],[№7]]</f>
        <v xml:space="preserve"> </v>
      </c>
      <c r="K382" s="133" t="str">
        <f>IF(Таблица3353[[#This Row],[условие]]="Да", "- ", "(")</f>
        <v xml:space="preserve">- </v>
      </c>
      <c r="L382" s="101"/>
      <c r="M382" s="114" t="str">
        <f>IF(Таблица3353[[#This Row],[условие]]="Да", "", " - ")</f>
        <v/>
      </c>
      <c r="N382" s="101"/>
      <c r="O382" s="115" t="str">
        <f>IF(Таблица3353[[#This Row],[условие]]="Да", "", " )")</f>
        <v/>
      </c>
      <c r="P382" s="101" t="s">
        <v>99</v>
      </c>
      <c r="Q382" s="101">
        <f t="shared" si="50"/>
        <v>42</v>
      </c>
      <c r="R382" s="116" t="str">
        <f>IF(Таблица3353[[#This Row],[Тип СШ]]="Т3", " росп", "")</f>
        <v xml:space="preserve"> росп</v>
      </c>
      <c r="S382" s="116" t="str">
        <f>IF(AND(Таблица3353[[#This Row],[Тип]]="Поперечник", Таблица3353[[#This Row],[условие]]="Да", Таблица3353[[#This Row],[№17]]=" росп"), "1,2,3",
"")</f>
        <v/>
      </c>
      <c r="T382" s="116" t="str">
        <f>IF(AND(Таблица3353[[#This Row],[Тип]]="Продол", Таблица3353[[#This Row],[условие]]="Да", Таблица3353[[#This Row],[№17]]=" росп"), "1,2",
"")</f>
        <v>1,2</v>
      </c>
      <c r="U382" s="116"/>
      <c r="V382" s="101" t="s">
        <v>88</v>
      </c>
      <c r="W38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8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8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82" s="152" t="str">
        <f>IF(Таблица3353[[#This Row],[Тип СШ]]="Т3",
(IF(Таблица3353[[#This Row],[Толщина]]&gt;16,"Δ8","Δ6")),Таблица3353[[#This Row],[Толщина]])</f>
        <v>Δ6</v>
      </c>
    </row>
    <row r="383" spans="1:29" x14ac:dyDescent="0.2">
      <c r="A383" s="117">
        <f t="shared" si="49"/>
        <v>383</v>
      </c>
      <c r="B383" s="97" t="str">
        <f>IF(ISNUMBER(Таблица3353[[#This Row],[№8]]), "Поперечник", "Продол")</f>
        <v>Продол</v>
      </c>
      <c r="C383" s="11" t="str">
        <f>CONCATENATE(I383,J383,K383,L383,Таблица3353[[#This Row],[№12]],N383,,O383,P383,Q383,R383,S383,T383,U383)</f>
        <v>ВГ (13 - 14 )</v>
      </c>
      <c r="D383" s="11" t="str">
        <f t="shared" si="51"/>
        <v>С4</v>
      </c>
      <c r="E383" s="11" t="str">
        <f t="shared" si="52"/>
        <v>9740×14</v>
      </c>
      <c r="F383" s="129"/>
      <c r="G383" s="156" t="s">
        <v>141</v>
      </c>
      <c r="H38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83" s="132" t="str">
        <f t="shared" si="53"/>
        <v>ВГ</v>
      </c>
      <c r="J383" s="132" t="str">
        <f>Таблица3353[[#This Row],[№7]]</f>
        <v xml:space="preserve"> </v>
      </c>
      <c r="K383" s="133" t="str">
        <f>IF(Таблица3353[[#This Row],[условие]]="Да", "- ", "(")</f>
        <v>(</v>
      </c>
      <c r="L383" s="101">
        <v>13</v>
      </c>
      <c r="M383" s="114" t="str">
        <f>IF(Таблица3353[[#This Row],[условие]]="Да", "", " - ")</f>
        <v xml:space="preserve"> - </v>
      </c>
      <c r="N383" s="101">
        <f>Таблица3353[[#This Row],[№11]]+1</f>
        <v>14</v>
      </c>
      <c r="O383" s="115" t="str">
        <f>IF(Таблица3353[[#This Row],[условие]]="Да", "", " )")</f>
        <v xml:space="preserve"> )</v>
      </c>
      <c r="P383" s="101"/>
      <c r="Q383" s="101"/>
      <c r="R383" s="116" t="str">
        <f>IF(Таблица3353[[#This Row],[Тип СШ]]="Т3", " росп", "")</f>
        <v/>
      </c>
      <c r="S383" s="116" t="str">
        <f>IF(AND(Таблица3353[[#This Row],[Тип]]="Поперечник", Таблица3353[[#This Row],[условие]]="Да", Таблица3353[[#This Row],[№17]]=" росп"), "1,2,3",
"")</f>
        <v/>
      </c>
      <c r="T383" s="116" t="str">
        <f>IF(AND(Таблица3353[[#This Row],[Тип]]="Продол", Таблица3353[[#This Row],[условие]]="Да", Таблица3353[[#This Row],[№17]]=" росп"), "1,2",
"")</f>
        <v/>
      </c>
      <c r="U383" s="116"/>
      <c r="V383" s="93" t="s">
        <v>109</v>
      </c>
      <c r="W38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38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8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83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383" s="152">
        <f>IF(Таблица3353[[#This Row],[Тип СШ]]="Т3",
(IF(Таблица3353[[#This Row],[Толщина]]&gt;16,"Δ8","Δ6")),Таблица3353[[#This Row],[Толщина]])</f>
        <v>14</v>
      </c>
    </row>
    <row r="384" spans="1:29" x14ac:dyDescent="0.2">
      <c r="A384" s="117">
        <f t="shared" si="49"/>
        <v>384</v>
      </c>
      <c r="B384" s="97" t="str">
        <f>IF(ISNUMBER(Таблица3353[[#This Row],[№8]]), "Поперечник", "Продол")</f>
        <v>Продол</v>
      </c>
      <c r="C384" s="188" t="str">
        <f>CONCATENATE(I384,J384,K384,L384,Таблица3353[[#This Row],[№12]],N384,,O384,P384,Q384,R384,S384,T384,U384)</f>
        <v>ВГ - С43 росп1,2</v>
      </c>
      <c r="D384" s="11" t="str">
        <f t="shared" si="51"/>
        <v>Т3</v>
      </c>
      <c r="E384" s="11" t="str">
        <f t="shared" si="52"/>
        <v>140 Δ6</v>
      </c>
      <c r="F384" s="129"/>
      <c r="G384" s="156" t="s">
        <v>141</v>
      </c>
      <c r="H38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4" s="132" t="str">
        <f t="shared" si="53"/>
        <v>ВГ</v>
      </c>
      <c r="J384" s="132" t="str">
        <f>Таблица3353[[#This Row],[№7]]</f>
        <v xml:space="preserve"> </v>
      </c>
      <c r="K384" s="133" t="str">
        <f>IF(Таблица3353[[#This Row],[условие]]="Да", "- ", "(")</f>
        <v xml:space="preserve">- </v>
      </c>
      <c r="L384" s="101"/>
      <c r="M384" s="161" t="str">
        <f>IF(Таблица3353[[#This Row],[условие]]="Да", "", " - ")</f>
        <v/>
      </c>
      <c r="N384" s="162"/>
      <c r="O384" s="115" t="str">
        <f>IF(Таблица3353[[#This Row],[условие]]="Да", "", " )")</f>
        <v/>
      </c>
      <c r="P384" s="101" t="s">
        <v>99</v>
      </c>
      <c r="Q384" s="189">
        <v>43</v>
      </c>
      <c r="R384" s="116" t="str">
        <f>IF(Таблица3353[[#This Row],[Тип СШ]]="Т3", " росп", "")</f>
        <v xml:space="preserve"> росп</v>
      </c>
      <c r="S384" s="116" t="str">
        <f>IF(AND(Таблица3353[[#This Row],[Тип]]="Поперечник", Таблица3353[[#This Row],[условие]]="Да", Таблица3353[[#This Row],[№17]]=" росп"), "1,2,3",
"")</f>
        <v/>
      </c>
      <c r="T384" s="116" t="str">
        <f>IF(AND(Таблица3353[[#This Row],[Тип]]="Продол", Таблица3353[[#This Row],[условие]]="Да", Таблица3353[[#This Row],[№17]]=" росп"), "1,2",
"")</f>
        <v>1,2</v>
      </c>
      <c r="U384" s="116"/>
      <c r="V384" s="101" t="s">
        <v>88</v>
      </c>
      <c r="W38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8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84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84" s="164" t="str">
        <f>IF(Таблица3353[[#This Row],[Тип СШ]]="Т3",
(IF(Таблица3353[[#This Row],[Толщина]]&gt;16,"Δ8","Δ6")),Таблица3353[[#This Row],[Толщина]])</f>
        <v>Δ6</v>
      </c>
    </row>
    <row r="385" spans="1:29" x14ac:dyDescent="0.2">
      <c r="A385" s="117">
        <f t="shared" si="49"/>
        <v>385</v>
      </c>
      <c r="B385" s="97" t="str">
        <f>IF(ISNUMBER(Таблица3353[[#This Row],[№8]]), "Поперечник", "Продол")</f>
        <v>Продол</v>
      </c>
      <c r="C385" s="188" t="str">
        <f>CONCATENATE(I385,J385,K385,L385,Таблица3353[[#This Row],[№12]],N385,,O385,P385,Q385,R385,S385,T385,U385)</f>
        <v>ВГ - Д43</v>
      </c>
      <c r="D385" s="11" t="str">
        <f t="shared" si="51"/>
        <v>С18</v>
      </c>
      <c r="E385" s="11" t="str">
        <f t="shared" si="52"/>
        <v>420×32</v>
      </c>
      <c r="F385" s="129"/>
      <c r="G385" s="156" t="s">
        <v>141</v>
      </c>
      <c r="H38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5" s="132" t="str">
        <f t="shared" si="53"/>
        <v>ВГ</v>
      </c>
      <c r="J385" s="132" t="str">
        <f>Таблица3353[[#This Row],[№7]]</f>
        <v xml:space="preserve"> </v>
      </c>
      <c r="K385" s="133" t="str">
        <f>IF(Таблица3353[[#This Row],[условие]]="Да", "- ", "(")</f>
        <v xml:space="preserve">- </v>
      </c>
      <c r="L385" s="101"/>
      <c r="M385" s="161" t="str">
        <f>IF(Таблица3353[[#This Row],[условие]]="Да", "", " - ")</f>
        <v/>
      </c>
      <c r="N385" s="162"/>
      <c r="O385" s="115" t="str">
        <f>IF(Таблица3353[[#This Row],[условие]]="Да", "", " )")</f>
        <v/>
      </c>
      <c r="P385" s="101" t="s">
        <v>43</v>
      </c>
      <c r="Q385" s="189">
        <v>43</v>
      </c>
      <c r="R385" s="116" t="str">
        <f>IF(Таблица3353[[#This Row],[Тип СШ]]="Т3", " росп", "")</f>
        <v/>
      </c>
      <c r="S385" s="116" t="str">
        <f>IF(AND(Таблица3353[[#This Row],[Тип]]="Поперечник", Таблица3353[[#This Row],[условие]]="Да", Таблица3353[[#This Row],[№17]]=" росп"), "1,2,3",
"")</f>
        <v/>
      </c>
      <c r="T385" s="116" t="str">
        <f>IF(AND(Таблица3353[[#This Row],[Тип]]="Продол", Таблица3353[[#This Row],[условие]]="Да", Таблица3353[[#This Row],[№17]]=" росп"), "1,2",
"")</f>
        <v/>
      </c>
      <c r="U385" s="116"/>
      <c r="V385" s="93" t="s">
        <v>87</v>
      </c>
      <c r="W385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8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5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8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385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85" s="164">
        <f>IF(Таблица3353[[#This Row],[Тип СШ]]="Т3",
(IF(Таблица3353[[#This Row],[Толщина]]&gt;16,"Δ8","Δ6")),Таблица3353[[#This Row],[Толщина]])</f>
        <v>32</v>
      </c>
    </row>
    <row r="386" spans="1:29" x14ac:dyDescent="0.2">
      <c r="A386" s="117">
        <f t="shared" si="49"/>
        <v>386</v>
      </c>
      <c r="B386" s="97" t="str">
        <f>IF(ISNUMBER(Таблица3353[[#This Row],[№8]]), "Поперечник", "Продол")</f>
        <v>Продол</v>
      </c>
      <c r="C386" s="188" t="str">
        <f>CONCATENATE(I386,J386,K386,L386,Таблица3353[[#This Row],[№12]],N386,,O386,P386,Q386,R386,S386,T386,U386)</f>
        <v>ВГ - Д43 росп1,2</v>
      </c>
      <c r="D386" s="11" t="str">
        <f t="shared" si="51"/>
        <v>Т3</v>
      </c>
      <c r="E386" s="11" t="str">
        <f t="shared" si="52"/>
        <v>428 Δ6</v>
      </c>
      <c r="F386" s="129"/>
      <c r="G386" s="156" t="s">
        <v>141</v>
      </c>
      <c r="H38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6" s="132" t="str">
        <f t="shared" si="53"/>
        <v>ВГ</v>
      </c>
      <c r="J386" s="132" t="str">
        <f>Таблица3353[[#This Row],[№7]]</f>
        <v xml:space="preserve"> </v>
      </c>
      <c r="K386" s="133" t="str">
        <f>IF(Таблица3353[[#This Row],[условие]]="Да", "- ", "(")</f>
        <v xml:space="preserve">- </v>
      </c>
      <c r="L386" s="101"/>
      <c r="M386" s="161" t="str">
        <f>IF(Таблица3353[[#This Row],[условие]]="Да", "", " - ")</f>
        <v/>
      </c>
      <c r="N386" s="162"/>
      <c r="O386" s="115" t="str">
        <f>IF(Таблица3353[[#This Row],[условие]]="Да", "", " )")</f>
        <v/>
      </c>
      <c r="P386" s="101" t="s">
        <v>43</v>
      </c>
      <c r="Q386" s="189">
        <v>43</v>
      </c>
      <c r="R386" s="116" t="str">
        <f>IF(Таблица3353[[#This Row],[Тип СШ]]="Т3", " росп", "")</f>
        <v xml:space="preserve"> росп</v>
      </c>
      <c r="S386" s="116" t="str">
        <f>IF(AND(Таблица3353[[#This Row],[Тип]]="Поперечник", Таблица3353[[#This Row],[условие]]="Да", Таблица3353[[#This Row],[№17]]=" росп"), "1,2,3",
"")</f>
        <v/>
      </c>
      <c r="T386" s="116" t="str">
        <f>IF(AND(Таблица3353[[#This Row],[Тип]]="Продол", Таблица3353[[#This Row],[условие]]="Да", Таблица3353[[#This Row],[№17]]=" росп"), "1,2",
"")</f>
        <v>1,2</v>
      </c>
      <c r="U386" s="116"/>
      <c r="V386" s="101" t="s">
        <v>88</v>
      </c>
      <c r="W38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8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86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86" s="164" t="str">
        <f>IF(Таблица3353[[#This Row],[Тип СШ]]="Т3",
(IF(Таблица3353[[#This Row],[Толщина]]&gt;16,"Δ8","Δ6")),Таблица3353[[#This Row],[Толщина]])</f>
        <v>Δ6</v>
      </c>
    </row>
    <row r="387" spans="1:29" x14ac:dyDescent="0.2">
      <c r="A387" s="117">
        <f t="shared" si="49"/>
        <v>387</v>
      </c>
      <c r="B387" s="97" t="str">
        <f>IF(ISNUMBER(Таблица3353[[#This Row],[№8]]), "Поперечник", "Продол")</f>
        <v>Продол</v>
      </c>
      <c r="C387" s="188" t="str">
        <f>CONCATENATE(I387,J387,K387,L387,Таблица3353[[#This Row],[№12]],N387,,O387,P387,Q387,R387,S387,T387,U387)</f>
        <v>ВГ - С44 росп1,2</v>
      </c>
      <c r="D387" s="11" t="str">
        <f t="shared" si="51"/>
        <v>Т3</v>
      </c>
      <c r="E387" s="11" t="str">
        <f t="shared" si="52"/>
        <v>140 Δ6</v>
      </c>
      <c r="F387" s="129"/>
      <c r="G387" s="156" t="s">
        <v>141</v>
      </c>
      <c r="H38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7" s="132" t="str">
        <f t="shared" si="53"/>
        <v>ВГ</v>
      </c>
      <c r="J387" s="132" t="str">
        <f>Таблица3353[[#This Row],[№7]]</f>
        <v xml:space="preserve"> </v>
      </c>
      <c r="K387" s="133" t="str">
        <f>IF(Таблица3353[[#This Row],[условие]]="Да", "- ", "(")</f>
        <v xml:space="preserve">- </v>
      </c>
      <c r="L387" s="101"/>
      <c r="M387" s="161" t="str">
        <f>IF(Таблица3353[[#This Row],[условие]]="Да", "", " - ")</f>
        <v/>
      </c>
      <c r="N387" s="162"/>
      <c r="O387" s="115" t="str">
        <f>IF(Таблица3353[[#This Row],[условие]]="Да", "", " )")</f>
        <v/>
      </c>
      <c r="P387" s="101" t="s">
        <v>99</v>
      </c>
      <c r="Q387" s="189">
        <v>44</v>
      </c>
      <c r="R387" s="116" t="str">
        <f>IF(Таблица3353[[#This Row],[Тип СШ]]="Т3", " росп", "")</f>
        <v xml:space="preserve"> росп</v>
      </c>
      <c r="S387" s="116" t="str">
        <f>IF(AND(Таблица3353[[#This Row],[Тип]]="Поперечник", Таблица3353[[#This Row],[условие]]="Да", Таблица3353[[#This Row],[№17]]=" росп"), "1,2,3",
"")</f>
        <v/>
      </c>
      <c r="T387" s="116" t="str">
        <f>IF(AND(Таблица3353[[#This Row],[Тип]]="Продол", Таблица3353[[#This Row],[условие]]="Да", Таблица3353[[#This Row],[№17]]=" росп"), "1,2",
"")</f>
        <v>1,2</v>
      </c>
      <c r="U387" s="116"/>
      <c r="V387" s="101" t="s">
        <v>88</v>
      </c>
      <c r="W38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8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8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87" s="164" t="str">
        <f>IF(Таблица3353[[#This Row],[Тип СШ]]="Т3",
(IF(Таблица3353[[#This Row],[Толщина]]&gt;16,"Δ8","Δ6")),Таблица3353[[#This Row],[Толщина]])</f>
        <v>Δ6</v>
      </c>
    </row>
    <row r="388" spans="1:29" x14ac:dyDescent="0.2">
      <c r="A388" s="117">
        <f t="shared" ref="A388:A451" si="54">A387+1</f>
        <v>388</v>
      </c>
      <c r="B388" s="97" t="str">
        <f>IF(ISNUMBER(Таблица3353[[#This Row],[№8]]), "Поперечник", "Продол")</f>
        <v>Продол</v>
      </c>
      <c r="C388" s="188" t="str">
        <f>CONCATENATE(I388,J388,K388,L388,Таблица3353[[#This Row],[№12]],N388,,O388,P388,Q388,R388,S388,T388,U388)</f>
        <v>ВГ - Д44</v>
      </c>
      <c r="D388" s="11" t="str">
        <f t="shared" si="51"/>
        <v>С18</v>
      </c>
      <c r="E388" s="11" t="str">
        <f t="shared" si="52"/>
        <v>420×32</v>
      </c>
      <c r="F388" s="129"/>
      <c r="G388" s="156" t="s">
        <v>141</v>
      </c>
      <c r="H38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8" s="132" t="str">
        <f t="shared" si="53"/>
        <v>ВГ</v>
      </c>
      <c r="J388" s="132" t="str">
        <f>Таблица3353[[#This Row],[№7]]</f>
        <v xml:space="preserve"> </v>
      </c>
      <c r="K388" s="133" t="str">
        <f>IF(Таблица3353[[#This Row],[условие]]="Да", "- ", "(")</f>
        <v xml:space="preserve">- </v>
      </c>
      <c r="L388" s="101"/>
      <c r="M388" s="161" t="str">
        <f>IF(Таблица3353[[#This Row],[условие]]="Да", "", " - ")</f>
        <v/>
      </c>
      <c r="N388" s="162"/>
      <c r="O388" s="115" t="str">
        <f>IF(Таблица3353[[#This Row],[условие]]="Да", "", " )")</f>
        <v/>
      </c>
      <c r="P388" s="101" t="s">
        <v>43</v>
      </c>
      <c r="Q388" s="189">
        <v>44</v>
      </c>
      <c r="R388" s="116" t="str">
        <f>IF(Таблица3353[[#This Row],[Тип СШ]]="Т3", " росп", "")</f>
        <v/>
      </c>
      <c r="S388" s="116" t="str">
        <f>IF(AND(Таблица3353[[#This Row],[Тип]]="Поперечник", Таблица3353[[#This Row],[условие]]="Да", Таблица3353[[#This Row],[№17]]=" росп"), "1,2,3",
"")</f>
        <v/>
      </c>
      <c r="T388" s="116" t="str">
        <f>IF(AND(Таблица3353[[#This Row],[Тип]]="Продол", Таблица3353[[#This Row],[условие]]="Да", Таблица3353[[#This Row],[№17]]=" росп"), "1,2",
"")</f>
        <v/>
      </c>
      <c r="U388" s="116"/>
      <c r="V388" s="93" t="s">
        <v>87</v>
      </c>
      <c r="W38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8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8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38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88" s="164">
        <f>IF(Таблица3353[[#This Row],[Тип СШ]]="Т3",
(IF(Таблица3353[[#This Row],[Толщина]]&gt;16,"Δ8","Δ6")),Таблица3353[[#This Row],[Толщина]])</f>
        <v>32</v>
      </c>
    </row>
    <row r="389" spans="1:29" x14ac:dyDescent="0.2">
      <c r="A389" s="117">
        <f t="shared" si="54"/>
        <v>389</v>
      </c>
      <c r="B389" s="97" t="str">
        <f>IF(ISNUMBER(Таблица3353[[#This Row],[№8]]), "Поперечник", "Продол")</f>
        <v>Продол</v>
      </c>
      <c r="C389" s="188" t="str">
        <f>CONCATENATE(I389,J389,K389,L389,Таблица3353[[#This Row],[№12]],N389,,O389,P389,Q389,R389,S389,T389,U389)</f>
        <v>ВГ - Д44 росп1,2</v>
      </c>
      <c r="D389" s="11" t="str">
        <f t="shared" si="51"/>
        <v>Т3</v>
      </c>
      <c r="E389" s="11" t="str">
        <f t="shared" si="52"/>
        <v>428 Δ6</v>
      </c>
      <c r="F389" s="129"/>
      <c r="G389" s="156" t="s">
        <v>141</v>
      </c>
      <c r="H38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89" s="132" t="str">
        <f t="shared" si="53"/>
        <v>ВГ</v>
      </c>
      <c r="J389" s="132" t="str">
        <f>Таблица3353[[#This Row],[№7]]</f>
        <v xml:space="preserve"> </v>
      </c>
      <c r="K389" s="133" t="str">
        <f>IF(Таблица3353[[#This Row],[условие]]="Да", "- ", "(")</f>
        <v xml:space="preserve">- </v>
      </c>
      <c r="L389" s="101"/>
      <c r="M389" s="161" t="str">
        <f>IF(Таблица3353[[#This Row],[условие]]="Да", "", " - ")</f>
        <v/>
      </c>
      <c r="N389" s="162"/>
      <c r="O389" s="115" t="str">
        <f>IF(Таблица3353[[#This Row],[условие]]="Да", "", " )")</f>
        <v/>
      </c>
      <c r="P389" s="101" t="s">
        <v>43</v>
      </c>
      <c r="Q389" s="189">
        <v>44</v>
      </c>
      <c r="R389" s="116" t="str">
        <f>IF(Таблица3353[[#This Row],[Тип СШ]]="Т3", " росп", "")</f>
        <v xml:space="preserve"> росп</v>
      </c>
      <c r="S389" s="116" t="str">
        <f>IF(AND(Таблица3353[[#This Row],[Тип]]="Поперечник", Таблица3353[[#This Row],[условие]]="Да", Таблица3353[[#This Row],[№17]]=" росп"), "1,2,3",
"")</f>
        <v/>
      </c>
      <c r="T389" s="116" t="str">
        <f>IF(AND(Таблица3353[[#This Row],[Тип]]="Продол", Таблица3353[[#This Row],[условие]]="Да", Таблица3353[[#This Row],[№17]]=" росп"), "1,2",
"")</f>
        <v>1,2</v>
      </c>
      <c r="U389" s="116"/>
      <c r="V389" s="101" t="s">
        <v>88</v>
      </c>
      <c r="W38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8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8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8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8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8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89" s="164" t="str">
        <f>IF(Таблица3353[[#This Row],[Тип СШ]]="Т3",
(IF(Таблица3353[[#This Row],[Толщина]]&gt;16,"Δ8","Δ6")),Таблица3353[[#This Row],[Толщина]])</f>
        <v>Δ6</v>
      </c>
    </row>
    <row r="390" spans="1:29" x14ac:dyDescent="0.2">
      <c r="A390" s="117">
        <f t="shared" si="54"/>
        <v>390</v>
      </c>
      <c r="B390" s="97" t="str">
        <f>IF(ISNUMBER(Таблица3353[[#This Row],[№8]]), "Поперечник", "Продол")</f>
        <v>Продол</v>
      </c>
      <c r="C390" s="188" t="str">
        <f>CONCATENATE(I390,J390,K390,L390,Таблица3353[[#This Row],[№12]],N390,,O390,P390,Q390,R390,S390,T390,U390)</f>
        <v>ВГ - С45 росп1,2</v>
      </c>
      <c r="D390" s="11" t="str">
        <f t="shared" si="51"/>
        <v>Т3</v>
      </c>
      <c r="E390" s="11" t="str">
        <f t="shared" si="52"/>
        <v>140 Δ6</v>
      </c>
      <c r="F390" s="129"/>
      <c r="G390" s="156" t="s">
        <v>141</v>
      </c>
      <c r="H39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0" s="132" t="str">
        <f t="shared" si="53"/>
        <v>ВГ</v>
      </c>
      <c r="J390" s="132" t="str">
        <f>Таблица3353[[#This Row],[№7]]</f>
        <v xml:space="preserve"> </v>
      </c>
      <c r="K390" s="133" t="str">
        <f>IF(Таблица3353[[#This Row],[условие]]="Да", "- ", "(")</f>
        <v xml:space="preserve">- </v>
      </c>
      <c r="L390" s="101"/>
      <c r="M390" s="161" t="str">
        <f>IF(Таблица3353[[#This Row],[условие]]="Да", "", " - ")</f>
        <v/>
      </c>
      <c r="N390" s="162"/>
      <c r="O390" s="115" t="str">
        <f>IF(Таблица3353[[#This Row],[условие]]="Да", "", " )")</f>
        <v/>
      </c>
      <c r="P390" s="101" t="s">
        <v>99</v>
      </c>
      <c r="Q390" s="189">
        <v>45</v>
      </c>
      <c r="R390" s="116" t="str">
        <f>IF(Таблица3353[[#This Row],[Тип СШ]]="Т3", " росп", "")</f>
        <v xml:space="preserve"> росп</v>
      </c>
      <c r="S390" s="116" t="str">
        <f>IF(AND(Таблица3353[[#This Row],[Тип]]="Поперечник", Таблица3353[[#This Row],[условие]]="Да", Таблица3353[[#This Row],[№17]]=" росп"), "1,2,3",
"")</f>
        <v/>
      </c>
      <c r="T390" s="116" t="str">
        <f>IF(AND(Таблица3353[[#This Row],[Тип]]="Продол", Таблица3353[[#This Row],[условие]]="Да", Таблица3353[[#This Row],[№17]]=" росп"), "1,2",
"")</f>
        <v>1,2</v>
      </c>
      <c r="U390" s="116"/>
      <c r="V390" s="101" t="s">
        <v>88</v>
      </c>
      <c r="W39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9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9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90" s="164" t="str">
        <f>IF(Таблица3353[[#This Row],[Тип СШ]]="Т3",
(IF(Таблица3353[[#This Row],[Толщина]]&gt;16,"Δ8","Δ6")),Таблица3353[[#This Row],[Толщина]])</f>
        <v>Δ6</v>
      </c>
    </row>
    <row r="391" spans="1:29" x14ac:dyDescent="0.2">
      <c r="A391" s="117">
        <f t="shared" si="54"/>
        <v>391</v>
      </c>
      <c r="B391" s="97" t="str">
        <f>IF(ISNUMBER(Таблица3353[[#This Row],[№8]]), "Поперечник", "Продол")</f>
        <v>Продол</v>
      </c>
      <c r="C391" s="188" t="str">
        <f>CONCATENATE(I391,J391,K391,L391,Таблица3353[[#This Row],[№12]],N391,,O391,P391,Q391,R391,S391,T391,U391)</f>
        <v>ВГ - Д45</v>
      </c>
      <c r="D391" s="11" t="str">
        <f t="shared" si="51"/>
        <v>С18</v>
      </c>
      <c r="E391" s="11" t="str">
        <f t="shared" si="52"/>
        <v>420×32</v>
      </c>
      <c r="F391" s="129"/>
      <c r="G391" s="156" t="s">
        <v>141</v>
      </c>
      <c r="H39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1" s="132" t="str">
        <f t="shared" si="53"/>
        <v>ВГ</v>
      </c>
      <c r="J391" s="132" t="str">
        <f>Таблица3353[[#This Row],[№7]]</f>
        <v xml:space="preserve"> </v>
      </c>
      <c r="K391" s="133" t="str">
        <f>IF(Таблица3353[[#This Row],[условие]]="Да", "- ", "(")</f>
        <v xml:space="preserve">- </v>
      </c>
      <c r="L391" s="101"/>
      <c r="M391" s="161" t="str">
        <f>IF(Таблица3353[[#This Row],[условие]]="Да", "", " - ")</f>
        <v/>
      </c>
      <c r="N391" s="162"/>
      <c r="O391" s="115" t="str">
        <f>IF(Таблица3353[[#This Row],[условие]]="Да", "", " )")</f>
        <v/>
      </c>
      <c r="P391" s="101" t="s">
        <v>43</v>
      </c>
      <c r="Q391" s="189">
        <v>45</v>
      </c>
      <c r="R391" s="116" t="str">
        <f>IF(Таблица3353[[#This Row],[Тип СШ]]="Т3", " росп", "")</f>
        <v/>
      </c>
      <c r="S391" s="116" t="str">
        <f>IF(AND(Таблица3353[[#This Row],[Тип]]="Поперечник", Таблица3353[[#This Row],[условие]]="Да", Таблица3353[[#This Row],[№17]]=" росп"), "1,2,3",
"")</f>
        <v/>
      </c>
      <c r="T391" s="116" t="str">
        <f>IF(AND(Таблица3353[[#This Row],[Тип]]="Продол", Таблица3353[[#This Row],[условие]]="Да", Таблица3353[[#This Row],[№17]]=" росп"), "1,2",
"")</f>
        <v/>
      </c>
      <c r="U391" s="116"/>
      <c r="V391" s="93" t="s">
        <v>87</v>
      </c>
      <c r="W391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9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1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9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391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91" s="164">
        <f>IF(Таблица3353[[#This Row],[Тип СШ]]="Т3",
(IF(Таблица3353[[#This Row],[Толщина]]&gt;16,"Δ8","Δ6")),Таблица3353[[#This Row],[Толщина]])</f>
        <v>32</v>
      </c>
    </row>
    <row r="392" spans="1:29" x14ac:dyDescent="0.2">
      <c r="A392" s="117">
        <f t="shared" si="54"/>
        <v>392</v>
      </c>
      <c r="B392" s="97" t="str">
        <f>IF(ISNUMBER(Таблица3353[[#This Row],[№8]]), "Поперечник", "Продол")</f>
        <v>Продол</v>
      </c>
      <c r="C392" s="188" t="str">
        <f>CONCATENATE(I392,J392,K392,L392,Таблица3353[[#This Row],[№12]],N392,,O392,P392,Q392,R392,S392,T392,U392)</f>
        <v>ВГ - Д45 росп1,2</v>
      </c>
      <c r="D392" s="11" t="str">
        <f t="shared" si="51"/>
        <v>Т3</v>
      </c>
      <c r="E392" s="11" t="str">
        <f t="shared" si="52"/>
        <v>428 Δ6</v>
      </c>
      <c r="F392" s="129"/>
      <c r="G392" s="156" t="s">
        <v>141</v>
      </c>
      <c r="H39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2" s="132" t="str">
        <f t="shared" si="53"/>
        <v>ВГ</v>
      </c>
      <c r="J392" s="132" t="str">
        <f>Таблица3353[[#This Row],[№7]]</f>
        <v xml:space="preserve"> </v>
      </c>
      <c r="K392" s="133" t="str">
        <f>IF(Таблица3353[[#This Row],[условие]]="Да", "- ", "(")</f>
        <v xml:space="preserve">- </v>
      </c>
      <c r="L392" s="101"/>
      <c r="M392" s="161" t="str">
        <f>IF(Таблица3353[[#This Row],[условие]]="Да", "", " - ")</f>
        <v/>
      </c>
      <c r="N392" s="162"/>
      <c r="O392" s="115" t="str">
        <f>IF(Таблица3353[[#This Row],[условие]]="Да", "", " )")</f>
        <v/>
      </c>
      <c r="P392" s="101" t="s">
        <v>43</v>
      </c>
      <c r="Q392" s="189">
        <v>45</v>
      </c>
      <c r="R392" s="116" t="str">
        <f>IF(Таблица3353[[#This Row],[Тип СШ]]="Т3", " росп", "")</f>
        <v xml:space="preserve"> росп</v>
      </c>
      <c r="S392" s="116" t="str">
        <f>IF(AND(Таблица3353[[#This Row],[Тип]]="Поперечник", Таблица3353[[#This Row],[условие]]="Да", Таблица3353[[#This Row],[№17]]=" росп"), "1,2,3",
"")</f>
        <v/>
      </c>
      <c r="T392" s="116" t="str">
        <f>IF(AND(Таблица3353[[#This Row],[Тип]]="Продол", Таблица3353[[#This Row],[условие]]="Да", Таблица3353[[#This Row],[№17]]=" росп"), "1,2",
"")</f>
        <v>1,2</v>
      </c>
      <c r="U392" s="116"/>
      <c r="V392" s="101" t="s">
        <v>88</v>
      </c>
      <c r="W39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9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92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92" s="164" t="str">
        <f>IF(Таблица3353[[#This Row],[Тип СШ]]="Т3",
(IF(Таблица3353[[#This Row],[Толщина]]&gt;16,"Δ8","Δ6")),Таблица3353[[#This Row],[Толщина]])</f>
        <v>Δ6</v>
      </c>
    </row>
    <row r="393" spans="1:29" x14ac:dyDescent="0.2">
      <c r="A393" s="117">
        <f t="shared" si="54"/>
        <v>393</v>
      </c>
      <c r="B393" s="97" t="str">
        <f>IF(ISNUMBER(Таблица3353[[#This Row],[№8]]), "Поперечник", "Продол")</f>
        <v>Продол</v>
      </c>
      <c r="C393" s="11" t="str">
        <f>CONCATENATE(I393,J393,K393,L393,Таблица3353[[#This Row],[№12]],N393,,O393,P393,Q393,R393,S393,T393,U393)</f>
        <v>ВГ (14 - 15 )</v>
      </c>
      <c r="D393" s="11" t="str">
        <f t="shared" si="51"/>
        <v>С4</v>
      </c>
      <c r="E393" s="11" t="str">
        <f t="shared" si="52"/>
        <v>11600×14</v>
      </c>
      <c r="F393" s="129"/>
      <c r="G393" s="156" t="s">
        <v>141</v>
      </c>
      <c r="H39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393" s="132" t="str">
        <f t="shared" si="53"/>
        <v>ВГ</v>
      </c>
      <c r="J393" s="132" t="str">
        <f>Таблица3353[[#This Row],[№7]]</f>
        <v xml:space="preserve"> </v>
      </c>
      <c r="K393" s="133" t="str">
        <f>IF(Таблица3353[[#This Row],[условие]]="Да", "- ", "(")</f>
        <v>(</v>
      </c>
      <c r="L393" s="101">
        <v>14</v>
      </c>
      <c r="M393" s="114" t="str">
        <f>IF(Таблица3353[[#This Row],[условие]]="Да", "", " - ")</f>
        <v xml:space="preserve"> - </v>
      </c>
      <c r="N393" s="101">
        <f>Таблица3353[[#This Row],[№11]]+1</f>
        <v>15</v>
      </c>
      <c r="O393" s="115" t="str">
        <f>IF(Таблица3353[[#This Row],[условие]]="Да", "", " )")</f>
        <v xml:space="preserve"> )</v>
      </c>
      <c r="P393" s="101"/>
      <c r="Q393" s="101"/>
      <c r="R393" s="116" t="str">
        <f>IF(Таблица3353[[#This Row],[Тип СШ]]="Т3", " росп", "")</f>
        <v/>
      </c>
      <c r="S393" s="116" t="str">
        <f>IF(AND(Таблица3353[[#This Row],[Тип]]="Поперечник", Таблица3353[[#This Row],[условие]]="Да", Таблица3353[[#This Row],[№17]]=" росп"), "1,2,3",
"")</f>
        <v/>
      </c>
      <c r="T393" s="116" t="str">
        <f>IF(AND(Таблица3353[[#This Row],[Тип]]="Продол", Таблица3353[[#This Row],[условие]]="Да", Таблица3353[[#This Row],[№17]]=" росп"), "1,2",
"")</f>
        <v/>
      </c>
      <c r="U393" s="116"/>
      <c r="V393" s="93" t="s">
        <v>109</v>
      </c>
      <c r="W39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11600</v>
      </c>
      <c r="Y39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9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93" s="228">
        <f>VALUE(CONCATENATE(Таблица3353[[#This Row],[ДлинаС18]],Таблица3353[[#This Row],[ДлинаС4]],Таблица3353[[#This Row],[ДлинаТ8]],Таблица3353[[#This Row],[ДлинаТ3]]))</f>
        <v>11600</v>
      </c>
      <c r="AC393" s="152">
        <f>IF(Таблица3353[[#This Row],[Тип СШ]]="Т3",
(IF(Таблица3353[[#This Row],[Толщина]]&gt;16,"Δ8","Δ6")),Таблица3353[[#This Row],[Толщина]])</f>
        <v>14</v>
      </c>
    </row>
    <row r="394" spans="1:29" x14ac:dyDescent="0.2">
      <c r="A394" s="117">
        <f t="shared" si="54"/>
        <v>394</v>
      </c>
      <c r="B394" s="97" t="str">
        <f>IF(ISNUMBER(Таблица3353[[#This Row],[№8]]), "Поперечник", "Продол")</f>
        <v>Продол</v>
      </c>
      <c r="C394" s="11" t="str">
        <f>CONCATENATE(I394,J394,K394,L394,Таблица3353[[#This Row],[№12]],N394,,O394,P394,Q394,R394,S394,T394,U394)</f>
        <v>ВГ - С46 росп1,2</v>
      </c>
      <c r="D394" s="11" t="str">
        <f t="shared" si="51"/>
        <v>Т3</v>
      </c>
      <c r="E394" s="11" t="str">
        <f t="shared" si="52"/>
        <v>140 Δ6</v>
      </c>
      <c r="F394" s="129"/>
      <c r="G394" s="156" t="s">
        <v>141</v>
      </c>
      <c r="H39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4" s="132" t="str">
        <f t="shared" si="53"/>
        <v>ВГ</v>
      </c>
      <c r="J394" s="132" t="str">
        <f>Таблица3353[[#This Row],[№7]]</f>
        <v xml:space="preserve"> </v>
      </c>
      <c r="K394" s="133" t="str">
        <f>IF(Таблица3353[[#This Row],[условие]]="Да", "- ", "(")</f>
        <v xml:space="preserve">- </v>
      </c>
      <c r="L394" s="101"/>
      <c r="M394" s="114" t="str">
        <f>IF(Таблица3353[[#This Row],[условие]]="Да", "", " - ")</f>
        <v/>
      </c>
      <c r="N394" s="101"/>
      <c r="O394" s="115" t="str">
        <f>IF(Таблица3353[[#This Row],[условие]]="Да", "", " )")</f>
        <v/>
      </c>
      <c r="P394" s="101" t="s">
        <v>99</v>
      </c>
      <c r="Q394" s="101">
        <v>46</v>
      </c>
      <c r="R394" s="116" t="str">
        <f>IF(Таблица3353[[#This Row],[Тип СШ]]="Т3", " росп", "")</f>
        <v xml:space="preserve"> росп</v>
      </c>
      <c r="S394" s="116" t="str">
        <f>IF(AND(Таблица3353[[#This Row],[Тип]]="Поперечник", Таблица3353[[#This Row],[условие]]="Да", Таблица3353[[#This Row],[№17]]=" росп"), "1,2,3",
"")</f>
        <v/>
      </c>
      <c r="T394" s="116" t="str">
        <f>IF(AND(Таблица3353[[#This Row],[Тип]]="Продол", Таблица3353[[#This Row],[условие]]="Да", Таблица3353[[#This Row],[№17]]=" росп"), "1,2",
"")</f>
        <v>1,2</v>
      </c>
      <c r="U394" s="116"/>
      <c r="V394" s="101" t="s">
        <v>88</v>
      </c>
      <c r="W39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9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9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94" s="152" t="str">
        <f>IF(Таблица3353[[#This Row],[Тип СШ]]="Т3",
(IF(Таблица3353[[#This Row],[Толщина]]&gt;16,"Δ8","Δ6")),Таблица3353[[#This Row],[Толщина]])</f>
        <v>Δ6</v>
      </c>
    </row>
    <row r="395" spans="1:29" x14ac:dyDescent="0.2">
      <c r="A395" s="117">
        <f t="shared" si="54"/>
        <v>395</v>
      </c>
      <c r="B395" s="97" t="str">
        <f>IF(ISNUMBER(Таблица3353[[#This Row],[№8]]), "Поперечник", "Продол")</f>
        <v>Продол</v>
      </c>
      <c r="C395" s="11" t="str">
        <f>CONCATENATE(I395,J395,K395,L395,Таблица3353[[#This Row],[№12]],N395,,O395,P395,Q395,R395,S395,T395,U395)</f>
        <v>ВГ - С47 росп1,2</v>
      </c>
      <c r="D395" s="11" t="str">
        <f t="shared" si="51"/>
        <v>Т3</v>
      </c>
      <c r="E395" s="11" t="str">
        <f t="shared" si="52"/>
        <v>140 Δ6</v>
      </c>
      <c r="F395" s="129"/>
      <c r="G395" s="156" t="s">
        <v>141</v>
      </c>
      <c r="H39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5" s="132" t="str">
        <f t="shared" si="53"/>
        <v>ВГ</v>
      </c>
      <c r="J395" s="132" t="str">
        <f>Таблица3353[[#This Row],[№7]]</f>
        <v xml:space="preserve"> </v>
      </c>
      <c r="K395" s="133" t="str">
        <f>IF(Таблица3353[[#This Row],[условие]]="Да", "- ", "(")</f>
        <v xml:space="preserve">- </v>
      </c>
      <c r="L395" s="101"/>
      <c r="M395" s="114" t="str">
        <f>IF(Таблица3353[[#This Row],[условие]]="Да", "", " - ")</f>
        <v/>
      </c>
      <c r="N395" s="101"/>
      <c r="O395" s="115" t="str">
        <f>IF(Таблица3353[[#This Row],[условие]]="Да", "", " )")</f>
        <v/>
      </c>
      <c r="P395" s="101" t="s">
        <v>99</v>
      </c>
      <c r="Q395" s="101">
        <f t="shared" ref="Q395:Q417" si="55">Q394+1</f>
        <v>47</v>
      </c>
      <c r="R395" s="116" t="str">
        <f>IF(Таблица3353[[#This Row],[Тип СШ]]="Т3", " росп", "")</f>
        <v xml:space="preserve"> росп</v>
      </c>
      <c r="S395" s="116" t="str">
        <f>IF(AND(Таблица3353[[#This Row],[Тип]]="Поперечник", Таблица3353[[#This Row],[условие]]="Да", Таблица3353[[#This Row],[№17]]=" росп"), "1,2,3",
"")</f>
        <v/>
      </c>
      <c r="T395" s="116" t="str">
        <f>IF(AND(Таблица3353[[#This Row],[Тип]]="Продол", Таблица3353[[#This Row],[условие]]="Да", Таблица3353[[#This Row],[№17]]=" росп"), "1,2",
"")</f>
        <v>1,2</v>
      </c>
      <c r="U395" s="116"/>
      <c r="V395" s="101" t="s">
        <v>88</v>
      </c>
      <c r="W39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9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9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95" s="152" t="str">
        <f>IF(Таблица3353[[#This Row],[Тип СШ]]="Т3",
(IF(Таблица3353[[#This Row],[Толщина]]&gt;16,"Δ8","Δ6")),Таблица3353[[#This Row],[Толщина]])</f>
        <v>Δ6</v>
      </c>
    </row>
    <row r="396" spans="1:29" x14ac:dyDescent="0.2">
      <c r="A396" s="117">
        <f t="shared" si="54"/>
        <v>396</v>
      </c>
      <c r="B396" s="97" t="str">
        <f>IF(ISNUMBER(Таблица3353[[#This Row],[№8]]), "Поперечник", "Продол")</f>
        <v>Продол</v>
      </c>
      <c r="C396" s="11" t="str">
        <f>CONCATENATE(I396,J396,K396,L396,Таблица3353[[#This Row],[№12]],N396,,O396,P396,Q396,R396,S396,T396,U396)</f>
        <v>ВГ - С48 росп1,2</v>
      </c>
      <c r="D396" s="11" t="str">
        <f t="shared" si="51"/>
        <v>Т3</v>
      </c>
      <c r="E396" s="11" t="str">
        <f t="shared" si="52"/>
        <v>140 Δ6</v>
      </c>
      <c r="F396" s="129"/>
      <c r="G396" s="156" t="s">
        <v>141</v>
      </c>
      <c r="H39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6" s="132" t="str">
        <f t="shared" si="53"/>
        <v>ВГ</v>
      </c>
      <c r="J396" s="132" t="str">
        <f>Таблица3353[[#This Row],[№7]]</f>
        <v xml:space="preserve"> </v>
      </c>
      <c r="K396" s="133" t="str">
        <f>IF(Таблица3353[[#This Row],[условие]]="Да", "- ", "(")</f>
        <v xml:space="preserve">- </v>
      </c>
      <c r="L396" s="101"/>
      <c r="M396" s="114" t="str">
        <f>IF(Таблица3353[[#This Row],[условие]]="Да", "", " - ")</f>
        <v/>
      </c>
      <c r="N396" s="101"/>
      <c r="O396" s="115" t="str">
        <f>IF(Таблица3353[[#This Row],[условие]]="Да", "", " )")</f>
        <v/>
      </c>
      <c r="P396" s="101" t="s">
        <v>99</v>
      </c>
      <c r="Q396" s="101">
        <f t="shared" si="55"/>
        <v>48</v>
      </c>
      <c r="R396" s="116" t="str">
        <f>IF(Таблица3353[[#This Row],[Тип СШ]]="Т3", " росп", "")</f>
        <v xml:space="preserve"> росп</v>
      </c>
      <c r="S396" s="116" t="str">
        <f>IF(AND(Таблица3353[[#This Row],[Тип]]="Поперечник", Таблица3353[[#This Row],[условие]]="Да", Таблица3353[[#This Row],[№17]]=" росп"), "1,2,3",
"")</f>
        <v/>
      </c>
      <c r="T396" s="116" t="str">
        <f>IF(AND(Таблица3353[[#This Row],[Тип]]="Продол", Таблица3353[[#This Row],[условие]]="Да", Таблица3353[[#This Row],[№17]]=" росп"), "1,2",
"")</f>
        <v>1,2</v>
      </c>
      <c r="U396" s="116"/>
      <c r="V396" s="101" t="s">
        <v>88</v>
      </c>
      <c r="W39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9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9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396" s="152" t="str">
        <f>IF(Таблица3353[[#This Row],[Тип СШ]]="Т3",
(IF(Таблица3353[[#This Row],[Толщина]]&gt;16,"Δ8","Δ6")),Таблица3353[[#This Row],[Толщина]])</f>
        <v>Δ6</v>
      </c>
    </row>
    <row r="397" spans="1:29" x14ac:dyDescent="0.2">
      <c r="A397" s="117">
        <f t="shared" si="54"/>
        <v>397</v>
      </c>
      <c r="B397" s="97" t="str">
        <f>IF(ISNUMBER(Таблица3353[[#This Row],[№8]]), "Поперечник", "Продол")</f>
        <v>Продол</v>
      </c>
      <c r="C397" s="188" t="str">
        <f>CONCATENATE(I397,J397,K397,L397,Таблица3353[[#This Row],[№12]],N397,,O397,P397,Q397,R397,S397,T397,U397)</f>
        <v>ВГ - С49 росп1,2</v>
      </c>
      <c r="D397" s="11" t="str">
        <f t="shared" si="51"/>
        <v>Т3</v>
      </c>
      <c r="E397" s="11" t="str">
        <f t="shared" si="52"/>
        <v>140 Δ6</v>
      </c>
      <c r="F397" s="129"/>
      <c r="G397" s="156" t="s">
        <v>141</v>
      </c>
      <c r="H39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7" s="132" t="str">
        <f t="shared" si="53"/>
        <v>ВГ</v>
      </c>
      <c r="J397" s="132" t="str">
        <f>Таблица3353[[#This Row],[№7]]</f>
        <v xml:space="preserve"> </v>
      </c>
      <c r="K397" s="133" t="str">
        <f>IF(Таблица3353[[#This Row],[условие]]="Да", "- ", "(")</f>
        <v xml:space="preserve">- </v>
      </c>
      <c r="L397" s="101"/>
      <c r="M397" s="161" t="str">
        <f>IF(Таблица3353[[#This Row],[условие]]="Да", "", " - ")</f>
        <v/>
      </c>
      <c r="N397" s="162"/>
      <c r="O397" s="115" t="str">
        <f>IF(Таблица3353[[#This Row],[условие]]="Да", "", " )")</f>
        <v/>
      </c>
      <c r="P397" s="101" t="s">
        <v>99</v>
      </c>
      <c r="Q397" s="189">
        <v>49</v>
      </c>
      <c r="R397" s="116" t="str">
        <f>IF(Таблица3353[[#This Row],[Тип СШ]]="Т3", " росп", "")</f>
        <v xml:space="preserve"> росп</v>
      </c>
      <c r="S397" s="116" t="str">
        <f>IF(AND(Таблица3353[[#This Row],[Тип]]="Поперечник", Таблица3353[[#This Row],[условие]]="Да", Таблица3353[[#This Row],[№17]]=" росп"), "1,2,3",
"")</f>
        <v/>
      </c>
      <c r="T397" s="116" t="str">
        <f>IF(AND(Таблица3353[[#This Row],[Тип]]="Продол", Таблица3353[[#This Row],[условие]]="Да", Таблица3353[[#This Row],[№17]]=" росп"), "1,2",
"")</f>
        <v>1,2</v>
      </c>
      <c r="U397" s="116"/>
      <c r="V397" s="101" t="s">
        <v>88</v>
      </c>
      <c r="W39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39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39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397" s="164" t="str">
        <f>IF(Таблица3353[[#This Row],[Тип СШ]]="Т3",
(IF(Таблица3353[[#This Row],[Толщина]]&gt;16,"Δ8","Δ6")),Таблица3353[[#This Row],[Толщина]])</f>
        <v>Δ6</v>
      </c>
    </row>
    <row r="398" spans="1:29" x14ac:dyDescent="0.2">
      <c r="A398" s="117">
        <f t="shared" si="54"/>
        <v>398</v>
      </c>
      <c r="B398" s="97" t="str">
        <f>IF(ISNUMBER(Таблица3353[[#This Row],[№8]]), "Поперечник", "Продол")</f>
        <v>Продол</v>
      </c>
      <c r="C398" s="188" t="str">
        <f>CONCATENATE(I398,J398,K398,L398,Таблица3353[[#This Row],[№12]],N398,,O398,P398,Q398,R398,S398,T398,U398)</f>
        <v>ВГ - Д49</v>
      </c>
      <c r="D398" s="11" t="str">
        <f t="shared" si="51"/>
        <v>С18</v>
      </c>
      <c r="E398" s="11" t="str">
        <f t="shared" si="52"/>
        <v>420×25/32</v>
      </c>
      <c r="F398" s="129"/>
      <c r="G398" s="156" t="s">
        <v>141</v>
      </c>
      <c r="H39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8" s="132" t="str">
        <f t="shared" si="53"/>
        <v>ВГ</v>
      </c>
      <c r="J398" s="132" t="str">
        <f>Таблица3353[[#This Row],[№7]]</f>
        <v xml:space="preserve"> </v>
      </c>
      <c r="K398" s="133" t="str">
        <f>IF(Таблица3353[[#This Row],[условие]]="Да", "- ", "(")</f>
        <v xml:space="preserve">- </v>
      </c>
      <c r="L398" s="101"/>
      <c r="M398" s="161" t="str">
        <f>IF(Таблица3353[[#This Row],[условие]]="Да", "", " - ")</f>
        <v/>
      </c>
      <c r="N398" s="162"/>
      <c r="O398" s="115" t="str">
        <f>IF(Таблица3353[[#This Row],[условие]]="Да", "", " )")</f>
        <v/>
      </c>
      <c r="P398" s="101" t="s">
        <v>43</v>
      </c>
      <c r="Q398" s="189">
        <v>49</v>
      </c>
      <c r="R398" s="116" t="str">
        <f>IF(Таблица3353[[#This Row],[Тип СШ]]="Т3", " росп", "")</f>
        <v/>
      </c>
      <c r="S398" s="116" t="str">
        <f>IF(AND(Таблица3353[[#This Row],[Тип]]="Поперечник", Таблица3353[[#This Row],[условие]]="Да", Таблица3353[[#This Row],[№17]]=" росп"), "1,2,3",
"")</f>
        <v/>
      </c>
      <c r="T398" s="116" t="str">
        <f>IF(AND(Таблица3353[[#This Row],[Тип]]="Продол", Таблица3353[[#This Row],[условие]]="Да", Таблица3353[[#This Row],[№17]]=" росп"), "1,2",
"")</f>
        <v/>
      </c>
      <c r="U398" s="116"/>
      <c r="V398" s="93" t="s">
        <v>87</v>
      </c>
      <c r="W39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39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398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39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398" s="164" t="str">
        <f>IF(Таблица3353[[#This Row],[Тип СШ]]="Т3",
(IF(Таблица3353[[#This Row],[Толщина]]&gt;16,"Δ8","Δ6")),Таблица3353[[#This Row],[Толщина]])</f>
        <v>25/32</v>
      </c>
    </row>
    <row r="399" spans="1:29" x14ac:dyDescent="0.2">
      <c r="A399" s="117">
        <f t="shared" si="54"/>
        <v>399</v>
      </c>
      <c r="B399" s="97" t="str">
        <f>IF(ISNUMBER(Таблица3353[[#This Row],[№8]]), "Поперечник", "Продол")</f>
        <v>Продол</v>
      </c>
      <c r="C399" s="188" t="str">
        <f>CONCATENATE(I399,J399,K399,L399,Таблица3353[[#This Row],[№12]],N399,,O399,P399,Q399,R399,S399,T399,U399)</f>
        <v>ВГ - Д49 росп1,2</v>
      </c>
      <c r="D399" s="11" t="str">
        <f t="shared" ref="D399:D462" si="56">V399</f>
        <v>Т3</v>
      </c>
      <c r="E399" s="11" t="str">
        <f t="shared" ref="E399:E462" si="57">IF(V399="Т3",(CONCATENATE(AB399," ",AC399)),(CONCATENATE(AB399,"×",AC399)))</f>
        <v>428 Δ6</v>
      </c>
      <c r="F399" s="129"/>
      <c r="G399" s="156" t="s">
        <v>141</v>
      </c>
      <c r="H39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399" s="132" t="str">
        <f t="shared" si="53"/>
        <v>ВГ</v>
      </c>
      <c r="J399" s="132" t="str">
        <f>Таблица3353[[#This Row],[№7]]</f>
        <v xml:space="preserve"> </v>
      </c>
      <c r="K399" s="133" t="str">
        <f>IF(Таблица3353[[#This Row],[условие]]="Да", "- ", "(")</f>
        <v xml:space="preserve">- </v>
      </c>
      <c r="L399" s="101"/>
      <c r="M399" s="161" t="str">
        <f>IF(Таблица3353[[#This Row],[условие]]="Да", "", " - ")</f>
        <v/>
      </c>
      <c r="N399" s="162"/>
      <c r="O399" s="115" t="str">
        <f>IF(Таблица3353[[#This Row],[условие]]="Да", "", " )")</f>
        <v/>
      </c>
      <c r="P399" s="101" t="s">
        <v>43</v>
      </c>
      <c r="Q399" s="189">
        <v>49</v>
      </c>
      <c r="R399" s="116" t="str">
        <f>IF(Таблица3353[[#This Row],[Тип СШ]]="Т3", " росп", "")</f>
        <v xml:space="preserve"> росп</v>
      </c>
      <c r="S399" s="116" t="str">
        <f>IF(AND(Таблица3353[[#This Row],[Тип]]="Поперечник", Таблица3353[[#This Row],[условие]]="Да", Таблица3353[[#This Row],[№17]]=" росп"), "1,2,3",
"")</f>
        <v/>
      </c>
      <c r="T399" s="116" t="str">
        <f>IF(AND(Таблица3353[[#This Row],[Тип]]="Продол", Таблица3353[[#This Row],[условие]]="Да", Таблица3353[[#This Row],[№17]]=" росп"), "1,2",
"")</f>
        <v>1,2</v>
      </c>
      <c r="U399" s="116"/>
      <c r="V399" s="101" t="s">
        <v>88</v>
      </c>
      <c r="W39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39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39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39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39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39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399" s="164" t="str">
        <f>IF(Таблица3353[[#This Row],[Тип СШ]]="Т3",
(IF(Таблица3353[[#This Row],[Толщина]]&gt;16,"Δ8","Δ6")),Таблица3353[[#This Row],[Толщина]])</f>
        <v>Δ6</v>
      </c>
    </row>
    <row r="400" spans="1:29" x14ac:dyDescent="0.2">
      <c r="A400" s="117">
        <f t="shared" si="54"/>
        <v>400</v>
      </c>
      <c r="B400" s="97" t="str">
        <f>IF(ISNUMBER(Таблица3353[[#This Row],[№8]]), "Поперечник", "Продол")</f>
        <v>Продол</v>
      </c>
      <c r="C400" s="11" t="str">
        <f>CONCATENATE(I400,J400,K400,L400,Таблица3353[[#This Row],[№12]],N400,,O400,P400,Q400,R400,S400,T400,U400)</f>
        <v>ВГ (15 - 16 )</v>
      </c>
      <c r="D400" s="11" t="str">
        <f t="shared" si="56"/>
        <v>С4</v>
      </c>
      <c r="E400" s="11" t="str">
        <f t="shared" si="57"/>
        <v>10500×14</v>
      </c>
      <c r="F400" s="129"/>
      <c r="G400" s="156" t="s">
        <v>141</v>
      </c>
      <c r="H40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00" s="132" t="str">
        <f t="shared" si="53"/>
        <v>ВГ</v>
      </c>
      <c r="J400" s="132" t="str">
        <f>Таблица3353[[#This Row],[№7]]</f>
        <v xml:space="preserve"> </v>
      </c>
      <c r="K400" s="133" t="str">
        <f>IF(Таблица3353[[#This Row],[условие]]="Да", "- ", "(")</f>
        <v>(</v>
      </c>
      <c r="L400" s="101">
        <v>15</v>
      </c>
      <c r="M400" s="114" t="str">
        <f>IF(Таблица3353[[#This Row],[условие]]="Да", "", " - ")</f>
        <v xml:space="preserve"> - </v>
      </c>
      <c r="N400" s="101">
        <f>Таблица3353[[#This Row],[№11]]+1</f>
        <v>16</v>
      </c>
      <c r="O400" s="115" t="str">
        <f>IF(Таблица3353[[#This Row],[условие]]="Да", "", " )")</f>
        <v xml:space="preserve"> )</v>
      </c>
      <c r="P400" s="101"/>
      <c r="Q400" s="101"/>
      <c r="R400" s="116" t="str">
        <f>IF(Таблица3353[[#This Row],[Тип СШ]]="Т3", " росп", "")</f>
        <v/>
      </c>
      <c r="S400" s="116" t="str">
        <f>IF(AND(Таблица3353[[#This Row],[Тип]]="Поперечник", Таблица3353[[#This Row],[условие]]="Да", Таблица3353[[#This Row],[№17]]=" росп"), "1,2,3",
"")</f>
        <v/>
      </c>
      <c r="T400" s="116" t="str">
        <f>IF(AND(Таблица3353[[#This Row],[Тип]]="Продол", Таблица3353[[#This Row],[условие]]="Да", Таблица3353[[#This Row],[№17]]=" росп"), "1,2",
"")</f>
        <v/>
      </c>
      <c r="U400" s="116"/>
      <c r="V400" s="93" t="s">
        <v>109</v>
      </c>
      <c r="W40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10500</v>
      </c>
      <c r="Y40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0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00" s="228">
        <f>VALUE(CONCATENATE(Таблица3353[[#This Row],[ДлинаС18]],Таблица3353[[#This Row],[ДлинаС4]],Таблица3353[[#This Row],[ДлинаТ8]],Таблица3353[[#This Row],[ДлинаТ3]]))</f>
        <v>10500</v>
      </c>
      <c r="AC400" s="152">
        <f>IF(Таблица3353[[#This Row],[Тип СШ]]="Т3",
(IF(Таблица3353[[#This Row],[Толщина]]&gt;16,"Δ8","Δ6")),Таблица3353[[#This Row],[Толщина]])</f>
        <v>14</v>
      </c>
    </row>
    <row r="401" spans="1:29" x14ac:dyDescent="0.2">
      <c r="A401" s="117">
        <f t="shared" si="54"/>
        <v>401</v>
      </c>
      <c r="B401" s="97" t="str">
        <f>IF(ISNUMBER(Таблица3353[[#This Row],[№8]]), "Поперечник", "Продол")</f>
        <v>Продол</v>
      </c>
      <c r="C401" s="11" t="str">
        <f>CONCATENATE(I401,J401,K401,L401,Таблица3353[[#This Row],[№12]],N401,,O401,P401,Q401,R401,S401,T401,U401)</f>
        <v>ВГ - С50 росп1,2</v>
      </c>
      <c r="D401" s="11" t="str">
        <f t="shared" si="56"/>
        <v>Т3</v>
      </c>
      <c r="E401" s="11" t="str">
        <f t="shared" si="57"/>
        <v>140 Δ6</v>
      </c>
      <c r="F401" s="129"/>
      <c r="G401" s="156" t="s">
        <v>141</v>
      </c>
      <c r="H40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1" s="132" t="str">
        <f t="shared" si="53"/>
        <v>ВГ</v>
      </c>
      <c r="J401" s="132" t="str">
        <f>Таблица3353[[#This Row],[№7]]</f>
        <v xml:space="preserve"> </v>
      </c>
      <c r="K401" s="133" t="str">
        <f>IF(Таблица3353[[#This Row],[условие]]="Да", "- ", "(")</f>
        <v xml:space="preserve">- </v>
      </c>
      <c r="L401" s="101"/>
      <c r="M401" s="114" t="str">
        <f>IF(Таблица3353[[#This Row],[условие]]="Да", "", " - ")</f>
        <v/>
      </c>
      <c r="N401" s="101"/>
      <c r="O401" s="115" t="str">
        <f>IF(Таблица3353[[#This Row],[условие]]="Да", "", " )")</f>
        <v/>
      </c>
      <c r="P401" s="101" t="s">
        <v>99</v>
      </c>
      <c r="Q401" s="101">
        <v>50</v>
      </c>
      <c r="R401" s="116" t="str">
        <f>IF(Таблица3353[[#This Row],[Тип СШ]]="Т3", " росп", "")</f>
        <v xml:space="preserve"> росп</v>
      </c>
      <c r="S401" s="116" t="str">
        <f>IF(AND(Таблица3353[[#This Row],[Тип]]="Поперечник", Таблица3353[[#This Row],[условие]]="Да", Таблица3353[[#This Row],[№17]]=" росп"), "1,2,3",
"")</f>
        <v/>
      </c>
      <c r="T401" s="116" t="str">
        <f>IF(AND(Таблица3353[[#This Row],[Тип]]="Продол", Таблица3353[[#This Row],[условие]]="Да", Таблица3353[[#This Row],[№17]]=" росп"), "1,2",
"")</f>
        <v>1,2</v>
      </c>
      <c r="U401" s="116"/>
      <c r="V401" s="101" t="s">
        <v>88</v>
      </c>
      <c r="W40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01" s="152" t="str">
        <f>IF(Таблица3353[[#This Row],[Тип СШ]]="Т3",
(IF(Таблица3353[[#This Row],[Толщина]]&gt;16,"Δ8","Δ6")),Таблица3353[[#This Row],[Толщина]])</f>
        <v>Δ6</v>
      </c>
    </row>
    <row r="402" spans="1:29" x14ac:dyDescent="0.2">
      <c r="A402" s="117">
        <f t="shared" si="54"/>
        <v>402</v>
      </c>
      <c r="B402" s="97" t="str">
        <f>IF(ISNUMBER(Таблица3353[[#This Row],[№8]]), "Поперечник", "Продол")</f>
        <v>Продол</v>
      </c>
      <c r="C402" s="11" t="str">
        <f>CONCATENATE(I402,J402,K402,L402,Таблица3353[[#This Row],[№12]],N402,,O402,P402,Q402,R402,S402,T402,U402)</f>
        <v>ВГ - С51 росп1,2</v>
      </c>
      <c r="D402" s="11" t="str">
        <f t="shared" si="56"/>
        <v>Т3</v>
      </c>
      <c r="E402" s="11" t="str">
        <f t="shared" si="57"/>
        <v>140 Δ6</v>
      </c>
      <c r="F402" s="129"/>
      <c r="G402" s="156" t="s">
        <v>141</v>
      </c>
      <c r="H40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2" s="132" t="str">
        <f t="shared" si="53"/>
        <v>ВГ</v>
      </c>
      <c r="J402" s="132" t="str">
        <f>Таблица3353[[#This Row],[№7]]</f>
        <v xml:space="preserve"> </v>
      </c>
      <c r="K402" s="133" t="str">
        <f>IF(Таблица3353[[#This Row],[условие]]="Да", "- ", "(")</f>
        <v xml:space="preserve">- </v>
      </c>
      <c r="L402" s="101"/>
      <c r="M402" s="114" t="str">
        <f>IF(Таблица3353[[#This Row],[условие]]="Да", "", " - ")</f>
        <v/>
      </c>
      <c r="N402" s="101"/>
      <c r="O402" s="115" t="str">
        <f>IF(Таблица3353[[#This Row],[условие]]="Да", "", " )")</f>
        <v/>
      </c>
      <c r="P402" s="101" t="s">
        <v>99</v>
      </c>
      <c r="Q402" s="101">
        <f t="shared" si="55"/>
        <v>51</v>
      </c>
      <c r="R402" s="116" t="str">
        <f>IF(Таблица3353[[#This Row],[Тип СШ]]="Т3", " росп", "")</f>
        <v xml:space="preserve"> росп</v>
      </c>
      <c r="S402" s="116" t="str">
        <f>IF(AND(Таблица3353[[#This Row],[Тип]]="Поперечник", Таблица3353[[#This Row],[условие]]="Да", Таблица3353[[#This Row],[№17]]=" росп"), "1,2,3",
"")</f>
        <v/>
      </c>
      <c r="T402" s="116" t="str">
        <f>IF(AND(Таблица3353[[#This Row],[Тип]]="Продол", Таблица3353[[#This Row],[условие]]="Да", Таблица3353[[#This Row],[№17]]=" росп"), "1,2",
"")</f>
        <v>1,2</v>
      </c>
      <c r="U402" s="116"/>
      <c r="V402" s="101" t="s">
        <v>88</v>
      </c>
      <c r="W40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02" s="152" t="str">
        <f>IF(Таблица3353[[#This Row],[Тип СШ]]="Т3",
(IF(Таблица3353[[#This Row],[Толщина]]&gt;16,"Δ8","Δ6")),Таблица3353[[#This Row],[Толщина]])</f>
        <v>Δ6</v>
      </c>
    </row>
    <row r="403" spans="1:29" x14ac:dyDescent="0.2">
      <c r="A403" s="117">
        <f t="shared" si="54"/>
        <v>403</v>
      </c>
      <c r="B403" s="97" t="str">
        <f>IF(ISNUMBER(Таблица3353[[#This Row],[№8]]), "Поперечник", "Продол")</f>
        <v>Продол</v>
      </c>
      <c r="C403" s="11" t="str">
        <f>CONCATENATE(I403,J403,K403,L403,Таблица3353[[#This Row],[№12]],N403,,O403,P403,Q403,R403,S403,T403,U403)</f>
        <v>ВГ - С52 росп1,2</v>
      </c>
      <c r="D403" s="11" t="str">
        <f t="shared" si="56"/>
        <v>Т3</v>
      </c>
      <c r="E403" s="11" t="str">
        <f t="shared" si="57"/>
        <v>140 Δ6</v>
      </c>
      <c r="F403" s="129"/>
      <c r="G403" s="156" t="s">
        <v>141</v>
      </c>
      <c r="H40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3" s="132" t="str">
        <f t="shared" si="53"/>
        <v>ВГ</v>
      </c>
      <c r="J403" s="132" t="str">
        <f>Таблица3353[[#This Row],[№7]]</f>
        <v xml:space="preserve"> </v>
      </c>
      <c r="K403" s="133" t="str">
        <f>IF(Таблица3353[[#This Row],[условие]]="Да", "- ", "(")</f>
        <v xml:space="preserve">- </v>
      </c>
      <c r="L403" s="101"/>
      <c r="M403" s="114" t="str">
        <f>IF(Таблица3353[[#This Row],[условие]]="Да", "", " - ")</f>
        <v/>
      </c>
      <c r="N403" s="101"/>
      <c r="O403" s="115" t="str">
        <f>IF(Таблица3353[[#This Row],[условие]]="Да", "", " )")</f>
        <v/>
      </c>
      <c r="P403" s="101" t="s">
        <v>99</v>
      </c>
      <c r="Q403" s="101">
        <f t="shared" si="55"/>
        <v>52</v>
      </c>
      <c r="R403" s="116" t="str">
        <f>IF(Таблица3353[[#This Row],[Тип СШ]]="Т3", " росп", "")</f>
        <v xml:space="preserve"> росп</v>
      </c>
      <c r="S403" s="116" t="str">
        <f>IF(AND(Таблица3353[[#This Row],[Тип]]="Поперечник", Таблица3353[[#This Row],[условие]]="Да", Таблица3353[[#This Row],[№17]]=" росп"), "1,2,3",
"")</f>
        <v/>
      </c>
      <c r="T403" s="116" t="str">
        <f>IF(AND(Таблица3353[[#This Row],[Тип]]="Продол", Таблица3353[[#This Row],[условие]]="Да", Таблица3353[[#This Row],[№17]]=" росп"), "1,2",
"")</f>
        <v>1,2</v>
      </c>
      <c r="U403" s="116"/>
      <c r="V403" s="101" t="s">
        <v>88</v>
      </c>
      <c r="W40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03" s="152" t="str">
        <f>IF(Таблица3353[[#This Row],[Тип СШ]]="Т3",
(IF(Таблица3353[[#This Row],[Толщина]]&gt;16,"Δ8","Δ6")),Таблица3353[[#This Row],[Толщина]])</f>
        <v>Δ6</v>
      </c>
    </row>
    <row r="404" spans="1:29" x14ac:dyDescent="0.2">
      <c r="A404" s="117">
        <f t="shared" si="54"/>
        <v>404</v>
      </c>
      <c r="B404" s="97" t="str">
        <f>IF(ISNUMBER(Таблица3353[[#This Row],[№8]]), "Поперечник", "Продол")</f>
        <v>Продол</v>
      </c>
      <c r="C404" s="11" t="str">
        <f>CONCATENATE(I404,J404,K404,L404,Таблица3353[[#This Row],[№12]],N404,,O404,P404,Q404,R404,S404,T404,U404)</f>
        <v>ВГ (16 - 17 )</v>
      </c>
      <c r="D404" s="11" t="str">
        <f t="shared" si="56"/>
        <v>С4</v>
      </c>
      <c r="E404" s="11" t="str">
        <f t="shared" si="57"/>
        <v>9800×14</v>
      </c>
      <c r="F404" s="129"/>
      <c r="G404" s="156" t="s">
        <v>141</v>
      </c>
      <c r="H40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04" s="132" t="str">
        <f t="shared" si="53"/>
        <v>ВГ</v>
      </c>
      <c r="J404" s="132" t="str">
        <f>Таблица3353[[#This Row],[№7]]</f>
        <v xml:space="preserve"> </v>
      </c>
      <c r="K404" s="133" t="str">
        <f>IF(Таблица3353[[#This Row],[условие]]="Да", "- ", "(")</f>
        <v>(</v>
      </c>
      <c r="L404" s="101">
        <v>16</v>
      </c>
      <c r="M404" s="114" t="str">
        <f>IF(Таблица3353[[#This Row],[условие]]="Да", "", " - ")</f>
        <v xml:space="preserve"> - </v>
      </c>
      <c r="N404" s="101">
        <f>Таблица3353[[#This Row],[№11]]+1</f>
        <v>17</v>
      </c>
      <c r="O404" s="115" t="str">
        <f>IF(Таблица3353[[#This Row],[условие]]="Да", "", " )")</f>
        <v xml:space="preserve"> )</v>
      </c>
      <c r="P404" s="101"/>
      <c r="Q404" s="101"/>
      <c r="R404" s="116" t="str">
        <f>IF(Таблица3353[[#This Row],[Тип СШ]]="Т3", " росп", "")</f>
        <v/>
      </c>
      <c r="S404" s="116" t="str">
        <f>IF(AND(Таблица3353[[#This Row],[Тип]]="Поперечник", Таблица3353[[#This Row],[условие]]="Да", Таблица3353[[#This Row],[№17]]=" росп"), "1,2,3",
"")</f>
        <v/>
      </c>
      <c r="T404" s="116" t="str">
        <f>IF(AND(Таблица3353[[#This Row],[Тип]]="Продол", Таблица3353[[#This Row],[условие]]="Да", Таблица3353[[#This Row],[№17]]=" росп"), "1,2",
"")</f>
        <v/>
      </c>
      <c r="U404" s="116"/>
      <c r="V404" s="93" t="s">
        <v>109</v>
      </c>
      <c r="W40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9800</v>
      </c>
      <c r="Y40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0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04" s="228">
        <f>VALUE(CONCATENATE(Таблица3353[[#This Row],[ДлинаС18]],Таблица3353[[#This Row],[ДлинаС4]],Таблица3353[[#This Row],[ДлинаТ8]],Таблица3353[[#This Row],[ДлинаТ3]]))</f>
        <v>9800</v>
      </c>
      <c r="AC404" s="152">
        <f>IF(Таблица3353[[#This Row],[Тип СШ]]="Т3",
(IF(Таблица3353[[#This Row],[Толщина]]&gt;16,"Δ8","Δ6")),Таблица3353[[#This Row],[Толщина]])</f>
        <v>14</v>
      </c>
    </row>
    <row r="405" spans="1:29" x14ac:dyDescent="0.2">
      <c r="A405" s="117">
        <f t="shared" si="54"/>
        <v>405</v>
      </c>
      <c r="B405" s="97" t="str">
        <f>IF(ISNUMBER(Таблица3353[[#This Row],[№8]]), "Поперечник", "Продол")</f>
        <v>Продол</v>
      </c>
      <c r="C405" s="188" t="str">
        <f>CONCATENATE(I405,J405,K405,L405,Таблица3353[[#This Row],[№12]],N405,,O405,P405,Q405,R405,S405,T405,U405)</f>
        <v>ВГ - С53 росп1,2</v>
      </c>
      <c r="D405" s="11" t="str">
        <f t="shared" si="56"/>
        <v>Т3</v>
      </c>
      <c r="E405" s="11" t="str">
        <f t="shared" si="57"/>
        <v>140 Δ6</v>
      </c>
      <c r="F405" s="129"/>
      <c r="G405" s="156" t="s">
        <v>141</v>
      </c>
      <c r="H40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5" s="132" t="str">
        <f t="shared" si="53"/>
        <v>ВГ</v>
      </c>
      <c r="J405" s="132" t="str">
        <f>Таблица3353[[#This Row],[№7]]</f>
        <v xml:space="preserve"> </v>
      </c>
      <c r="K405" s="133" t="str">
        <f>IF(Таблица3353[[#This Row],[условие]]="Да", "- ", "(")</f>
        <v xml:space="preserve">- </v>
      </c>
      <c r="L405" s="101"/>
      <c r="M405" s="161" t="str">
        <f>IF(Таблица3353[[#This Row],[условие]]="Да", "", " - ")</f>
        <v/>
      </c>
      <c r="N405" s="162"/>
      <c r="O405" s="115" t="str">
        <f>IF(Таблица3353[[#This Row],[условие]]="Да", "", " )")</f>
        <v/>
      </c>
      <c r="P405" s="101" t="s">
        <v>99</v>
      </c>
      <c r="Q405" s="189">
        <v>53</v>
      </c>
      <c r="R405" s="116" t="str">
        <f>IF(Таблица3353[[#This Row],[Тип СШ]]="Т3", " росп", "")</f>
        <v xml:space="preserve"> росп</v>
      </c>
      <c r="S405" s="116" t="str">
        <f>IF(AND(Таблица3353[[#This Row],[Тип]]="Поперечник", Таблица3353[[#This Row],[условие]]="Да", Таблица3353[[#This Row],[№17]]=" росп"), "1,2,3",
"")</f>
        <v/>
      </c>
      <c r="T405" s="116" t="str">
        <f>IF(AND(Таблица3353[[#This Row],[Тип]]="Продол", Таблица3353[[#This Row],[условие]]="Да", Таблица3353[[#This Row],[№17]]=" росп"), "1,2",
"")</f>
        <v>1,2</v>
      </c>
      <c r="U405" s="116"/>
      <c r="V405" s="101" t="s">
        <v>88</v>
      </c>
      <c r="W40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05" s="164" t="str">
        <f>IF(Таблица3353[[#This Row],[Тип СШ]]="Т3",
(IF(Таблица3353[[#This Row],[Толщина]]&gt;16,"Δ8","Δ6")),Таблица3353[[#This Row],[Толщина]])</f>
        <v>Δ6</v>
      </c>
    </row>
    <row r="406" spans="1:29" x14ac:dyDescent="0.2">
      <c r="A406" s="117">
        <f t="shared" si="54"/>
        <v>406</v>
      </c>
      <c r="B406" s="97" t="str">
        <f>IF(ISNUMBER(Таблица3353[[#This Row],[№8]]), "Поперечник", "Продол")</f>
        <v>Продол</v>
      </c>
      <c r="C406" s="188" t="str">
        <f>CONCATENATE(I406,J406,K406,L406,Таблица3353[[#This Row],[№12]],N406,,O406,P406,Q406,R406,S406,T406,U406)</f>
        <v>ВГ - Д53</v>
      </c>
      <c r="D406" s="11" t="str">
        <f t="shared" si="56"/>
        <v>С18</v>
      </c>
      <c r="E406" s="11" t="str">
        <f t="shared" si="57"/>
        <v>420×25/32</v>
      </c>
      <c r="F406" s="129"/>
      <c r="G406" s="156" t="s">
        <v>141</v>
      </c>
      <c r="H40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6" s="132" t="str">
        <f t="shared" si="53"/>
        <v>ВГ</v>
      </c>
      <c r="J406" s="132" t="str">
        <f>Таблица3353[[#This Row],[№7]]</f>
        <v xml:space="preserve"> </v>
      </c>
      <c r="K406" s="133" t="str">
        <f>IF(Таблица3353[[#This Row],[условие]]="Да", "- ", "(")</f>
        <v xml:space="preserve">- </v>
      </c>
      <c r="L406" s="101"/>
      <c r="M406" s="161" t="str">
        <f>IF(Таблица3353[[#This Row],[условие]]="Да", "", " - ")</f>
        <v/>
      </c>
      <c r="N406" s="162"/>
      <c r="O406" s="115" t="str">
        <f>IF(Таблица3353[[#This Row],[условие]]="Да", "", " )")</f>
        <v/>
      </c>
      <c r="P406" s="101" t="s">
        <v>43</v>
      </c>
      <c r="Q406" s="189">
        <v>53</v>
      </c>
      <c r="R406" s="116" t="str">
        <f>IF(Таблица3353[[#This Row],[Тип СШ]]="Т3", " росп", "")</f>
        <v/>
      </c>
      <c r="S406" s="116" t="str">
        <f>IF(AND(Таблица3353[[#This Row],[Тип]]="Поперечник", Таблица3353[[#This Row],[условие]]="Да", Таблица3353[[#This Row],[№17]]=" росп"), "1,2,3",
"")</f>
        <v/>
      </c>
      <c r="T406" s="116" t="str">
        <f>IF(AND(Таблица3353[[#This Row],[Тип]]="Продол", Таблица3353[[#This Row],[условие]]="Да", Таблица3353[[#This Row],[№17]]=" росп"), "1,2",
"")</f>
        <v/>
      </c>
      <c r="U406" s="116"/>
      <c r="V406" s="93" t="s">
        <v>87</v>
      </c>
      <c r="W40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0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06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40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06" s="164" t="str">
        <f>IF(Таблица3353[[#This Row],[Тип СШ]]="Т3",
(IF(Таблица3353[[#This Row],[Толщина]]&gt;16,"Δ8","Δ6")),Таблица3353[[#This Row],[Толщина]])</f>
        <v>25/32</v>
      </c>
    </row>
    <row r="407" spans="1:29" x14ac:dyDescent="0.2">
      <c r="A407" s="117">
        <f t="shared" si="54"/>
        <v>407</v>
      </c>
      <c r="B407" s="97" t="str">
        <f>IF(ISNUMBER(Таблица3353[[#This Row],[№8]]), "Поперечник", "Продол")</f>
        <v>Продол</v>
      </c>
      <c r="C407" s="188" t="str">
        <f>CONCATENATE(I407,J407,K407,L407,Таблица3353[[#This Row],[№12]],N407,,O407,P407,Q407,R407,S407,T407,U407)</f>
        <v>ВГ - Д53 росп1,2</v>
      </c>
      <c r="D407" s="11" t="str">
        <f t="shared" si="56"/>
        <v>Т3</v>
      </c>
      <c r="E407" s="11" t="str">
        <f t="shared" si="57"/>
        <v>428 Δ6</v>
      </c>
      <c r="F407" s="129"/>
      <c r="G407" s="156" t="s">
        <v>141</v>
      </c>
      <c r="H40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7" s="132" t="str">
        <f t="shared" si="53"/>
        <v>ВГ</v>
      </c>
      <c r="J407" s="132" t="str">
        <f>Таблица3353[[#This Row],[№7]]</f>
        <v xml:space="preserve"> </v>
      </c>
      <c r="K407" s="133" t="str">
        <f>IF(Таблица3353[[#This Row],[условие]]="Да", "- ", "(")</f>
        <v xml:space="preserve">- </v>
      </c>
      <c r="L407" s="101"/>
      <c r="M407" s="161" t="str">
        <f>IF(Таблица3353[[#This Row],[условие]]="Да", "", " - ")</f>
        <v/>
      </c>
      <c r="N407" s="162"/>
      <c r="O407" s="115" t="str">
        <f>IF(Таблица3353[[#This Row],[условие]]="Да", "", " )")</f>
        <v/>
      </c>
      <c r="P407" s="101" t="s">
        <v>43</v>
      </c>
      <c r="Q407" s="189">
        <v>53</v>
      </c>
      <c r="R407" s="116" t="str">
        <f>IF(Таблица3353[[#This Row],[Тип СШ]]="Т3", " росп", "")</f>
        <v xml:space="preserve"> росп</v>
      </c>
      <c r="S407" s="116" t="str">
        <f>IF(AND(Таблица3353[[#This Row],[Тип]]="Поперечник", Таблица3353[[#This Row],[условие]]="Да", Таблица3353[[#This Row],[№17]]=" росп"), "1,2,3",
"")</f>
        <v/>
      </c>
      <c r="T407" s="116" t="str">
        <f>IF(AND(Таблица3353[[#This Row],[Тип]]="Продол", Таблица3353[[#This Row],[условие]]="Да", Таблица3353[[#This Row],[№17]]=" росп"), "1,2",
"")</f>
        <v>1,2</v>
      </c>
      <c r="U407" s="116"/>
      <c r="V407" s="101" t="s">
        <v>88</v>
      </c>
      <c r="W40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0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0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07" s="164" t="str">
        <f>IF(Таблица3353[[#This Row],[Тип СШ]]="Т3",
(IF(Таблица3353[[#This Row],[Толщина]]&gt;16,"Δ8","Δ6")),Таблица3353[[#This Row],[Толщина]])</f>
        <v>Δ6</v>
      </c>
    </row>
    <row r="408" spans="1:29" x14ac:dyDescent="0.2">
      <c r="A408" s="117">
        <f t="shared" si="54"/>
        <v>408</v>
      </c>
      <c r="B408" s="97" t="str">
        <f>IF(ISNUMBER(Таблица3353[[#This Row],[№8]]), "Поперечник", "Продол")</f>
        <v>Продол</v>
      </c>
      <c r="C408" s="11" t="str">
        <f>CONCATENATE(I408,J408,K408,L408,Таблица3353[[#This Row],[№12]],N408,,O408,P408,Q408,R408,S408,T408,U408)</f>
        <v>ВГ - С54 росп1,2</v>
      </c>
      <c r="D408" s="11" t="str">
        <f t="shared" si="56"/>
        <v>Т3</v>
      </c>
      <c r="E408" s="11" t="str">
        <f t="shared" si="57"/>
        <v>140 Δ6</v>
      </c>
      <c r="F408" s="129"/>
      <c r="G408" s="156" t="s">
        <v>141</v>
      </c>
      <c r="H40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8" s="132" t="str">
        <f t="shared" si="53"/>
        <v>ВГ</v>
      </c>
      <c r="J408" s="132" t="str">
        <f>Таблица3353[[#This Row],[№7]]</f>
        <v xml:space="preserve"> </v>
      </c>
      <c r="K408" s="133" t="str">
        <f>IF(Таблица3353[[#This Row],[условие]]="Да", "- ", "(")</f>
        <v xml:space="preserve">- </v>
      </c>
      <c r="L408" s="101"/>
      <c r="M408" s="114" t="str">
        <f>IF(Таблица3353[[#This Row],[условие]]="Да", "", " - ")</f>
        <v/>
      </c>
      <c r="N408" s="101"/>
      <c r="O408" s="115" t="str">
        <f>IF(Таблица3353[[#This Row],[условие]]="Да", "", " )")</f>
        <v/>
      </c>
      <c r="P408" s="101" t="s">
        <v>99</v>
      </c>
      <c r="Q408" s="101">
        <v>54</v>
      </c>
      <c r="R408" s="116" t="str">
        <f>IF(Таблица3353[[#This Row],[Тип СШ]]="Т3", " росп", "")</f>
        <v xml:space="preserve"> росп</v>
      </c>
      <c r="S408" s="116" t="str">
        <f>IF(AND(Таблица3353[[#This Row],[Тип]]="Поперечник", Таблица3353[[#This Row],[условие]]="Да", Таблица3353[[#This Row],[№17]]=" росп"), "1,2,3",
"")</f>
        <v/>
      </c>
      <c r="T408" s="116" t="str">
        <f>IF(AND(Таблица3353[[#This Row],[Тип]]="Продол", Таблица3353[[#This Row],[условие]]="Да", Таблица3353[[#This Row],[№17]]=" росп"), "1,2",
"")</f>
        <v>1,2</v>
      </c>
      <c r="U408" s="116"/>
      <c r="V408" s="101" t="s">
        <v>88</v>
      </c>
      <c r="W40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08" s="152" t="str">
        <f>IF(Таблица3353[[#This Row],[Тип СШ]]="Т3",
(IF(Таблица3353[[#This Row],[Толщина]]&gt;16,"Δ8","Δ6")),Таблица3353[[#This Row],[Толщина]])</f>
        <v>Δ6</v>
      </c>
    </row>
    <row r="409" spans="1:29" x14ac:dyDescent="0.2">
      <c r="A409" s="117">
        <f t="shared" si="54"/>
        <v>409</v>
      </c>
      <c r="B409" s="97" t="str">
        <f>IF(ISNUMBER(Таблица3353[[#This Row],[№8]]), "Поперечник", "Продол")</f>
        <v>Продол</v>
      </c>
      <c r="C409" s="11" t="str">
        <f>CONCATENATE(I409,J409,K409,L409,Таблица3353[[#This Row],[№12]],N409,,O409,P409,Q409,R409,S409,T409,U409)</f>
        <v>ВГ - С55 росп1,2</v>
      </c>
      <c r="D409" s="11" t="str">
        <f t="shared" si="56"/>
        <v>Т3</v>
      </c>
      <c r="E409" s="11" t="str">
        <f t="shared" si="57"/>
        <v>140 Δ6</v>
      </c>
      <c r="F409" s="129"/>
      <c r="G409" s="156" t="s">
        <v>141</v>
      </c>
      <c r="H40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09" s="132" t="str">
        <f t="shared" si="53"/>
        <v>ВГ</v>
      </c>
      <c r="J409" s="132" t="str">
        <f>Таблица3353[[#This Row],[№7]]</f>
        <v xml:space="preserve"> </v>
      </c>
      <c r="K409" s="133" t="str">
        <f>IF(Таблица3353[[#This Row],[условие]]="Да", "- ", "(")</f>
        <v xml:space="preserve">- </v>
      </c>
      <c r="L409" s="101"/>
      <c r="M409" s="114" t="str">
        <f>IF(Таблица3353[[#This Row],[условие]]="Да", "", " - ")</f>
        <v/>
      </c>
      <c r="N409" s="101"/>
      <c r="O409" s="115" t="str">
        <f>IF(Таблица3353[[#This Row],[условие]]="Да", "", " )")</f>
        <v/>
      </c>
      <c r="P409" s="101" t="s">
        <v>99</v>
      </c>
      <c r="Q409" s="101">
        <f t="shared" si="55"/>
        <v>55</v>
      </c>
      <c r="R409" s="116" t="str">
        <f>IF(Таблица3353[[#This Row],[Тип СШ]]="Т3", " росп", "")</f>
        <v xml:space="preserve"> росп</v>
      </c>
      <c r="S409" s="116" t="str">
        <f>IF(AND(Таблица3353[[#This Row],[Тип]]="Поперечник", Таблица3353[[#This Row],[условие]]="Да", Таблица3353[[#This Row],[№17]]=" росп"), "1,2,3",
"")</f>
        <v/>
      </c>
      <c r="T409" s="116" t="str">
        <f>IF(AND(Таблица3353[[#This Row],[Тип]]="Продол", Таблица3353[[#This Row],[условие]]="Да", Таблица3353[[#This Row],[№17]]=" росп"), "1,2",
"")</f>
        <v>1,2</v>
      </c>
      <c r="U409" s="116"/>
      <c r="V409" s="101" t="s">
        <v>88</v>
      </c>
      <c r="W40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0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0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0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0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0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09" s="152" t="str">
        <f>IF(Таблица3353[[#This Row],[Тип СШ]]="Т3",
(IF(Таблица3353[[#This Row],[Толщина]]&gt;16,"Δ8","Δ6")),Таблица3353[[#This Row],[Толщина]])</f>
        <v>Δ6</v>
      </c>
    </row>
    <row r="410" spans="1:29" x14ac:dyDescent="0.2">
      <c r="A410" s="117">
        <f t="shared" si="54"/>
        <v>410</v>
      </c>
      <c r="B410" s="97" t="str">
        <f>IF(ISNUMBER(Таблица3353[[#This Row],[№8]]), "Поперечник", "Продол")</f>
        <v>Продол</v>
      </c>
      <c r="C410" s="188" t="str">
        <f>CONCATENATE(I410,J410,K410,L410,Таблица3353[[#This Row],[№12]],N410,,O410,P410,Q410,R410,S410,T410,U410)</f>
        <v>ВГ - С28 росп1,2</v>
      </c>
      <c r="D410" s="11" t="str">
        <f t="shared" si="56"/>
        <v>Т3</v>
      </c>
      <c r="E410" s="11" t="str">
        <f t="shared" si="57"/>
        <v>140 Δ6</v>
      </c>
      <c r="F410" s="129"/>
      <c r="G410" s="156" t="s">
        <v>141</v>
      </c>
      <c r="H41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0" s="132" t="str">
        <f t="shared" si="53"/>
        <v>ВГ</v>
      </c>
      <c r="J410" s="132" t="str">
        <f>Таблица3353[[#This Row],[№7]]</f>
        <v xml:space="preserve"> </v>
      </c>
      <c r="K410" s="133" t="str">
        <f>IF(Таблица3353[[#This Row],[условие]]="Да", "- ", "(")</f>
        <v xml:space="preserve">- </v>
      </c>
      <c r="L410" s="101"/>
      <c r="M410" s="161" t="str">
        <f>IF(Таблица3353[[#This Row],[условие]]="Да", "", " - ")</f>
        <v/>
      </c>
      <c r="N410" s="162"/>
      <c r="O410" s="115" t="str">
        <f>IF(Таблица3353[[#This Row],[условие]]="Да", "", " )")</f>
        <v/>
      </c>
      <c r="P410" s="101" t="s">
        <v>99</v>
      </c>
      <c r="Q410" s="189">
        <v>28</v>
      </c>
      <c r="R410" s="116" t="str">
        <f>IF(Таблица3353[[#This Row],[Тип СШ]]="Т3", " росп", "")</f>
        <v xml:space="preserve"> росп</v>
      </c>
      <c r="S410" s="116" t="str">
        <f>IF(AND(Таблица3353[[#This Row],[Тип]]="Поперечник", Таблица3353[[#This Row],[условие]]="Да", Таблица3353[[#This Row],[№17]]=" росп"), "1,2,3",
"")</f>
        <v/>
      </c>
      <c r="T410" s="116" t="str">
        <f>IF(AND(Таблица3353[[#This Row],[Тип]]="Продол", Таблица3353[[#This Row],[условие]]="Да", Таблица3353[[#This Row],[№17]]=" росп"), "1,2",
"")</f>
        <v>1,2</v>
      </c>
      <c r="U410" s="116"/>
      <c r="V410" s="101" t="s">
        <v>88</v>
      </c>
      <c r="W41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10" s="164" t="str">
        <f>IF(Таблица3353[[#This Row],[Тип СШ]]="Т3",
(IF(Таблица3353[[#This Row],[Толщина]]&gt;16,"Δ8","Δ6")),Таблица3353[[#This Row],[Толщина]])</f>
        <v>Δ6</v>
      </c>
    </row>
    <row r="411" spans="1:29" x14ac:dyDescent="0.2">
      <c r="A411" s="117">
        <f t="shared" si="54"/>
        <v>411</v>
      </c>
      <c r="B411" s="97" t="str">
        <f>IF(ISNUMBER(Таблица3353[[#This Row],[№8]]), "Поперечник", "Продол")</f>
        <v>Продол</v>
      </c>
      <c r="C411" s="188" t="str">
        <f>CONCATENATE(I411,J411,K411,L411,Таблица3353[[#This Row],[№12]],N411,,O411,P411,Q411,R411,S411,T411,U411)</f>
        <v>ВГ - Д28</v>
      </c>
      <c r="D411" s="11" t="str">
        <f t="shared" si="56"/>
        <v>С18</v>
      </c>
      <c r="E411" s="11" t="str">
        <f t="shared" si="57"/>
        <v>420×25/32</v>
      </c>
      <c r="F411" s="129"/>
      <c r="G411" s="156" t="s">
        <v>141</v>
      </c>
      <c r="H41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1" s="132" t="str">
        <f t="shared" si="53"/>
        <v>ВГ</v>
      </c>
      <c r="J411" s="132" t="str">
        <f>Таблица3353[[#This Row],[№7]]</f>
        <v xml:space="preserve"> </v>
      </c>
      <c r="K411" s="133" t="str">
        <f>IF(Таблица3353[[#This Row],[условие]]="Да", "- ", "(")</f>
        <v xml:space="preserve">- </v>
      </c>
      <c r="L411" s="101"/>
      <c r="M411" s="161" t="str">
        <f>IF(Таблица3353[[#This Row],[условие]]="Да", "", " - ")</f>
        <v/>
      </c>
      <c r="N411" s="162"/>
      <c r="O411" s="115" t="str">
        <f>IF(Таблица3353[[#This Row],[условие]]="Да", "", " )")</f>
        <v/>
      </c>
      <c r="P411" s="101" t="s">
        <v>43</v>
      </c>
      <c r="Q411" s="189">
        <v>28</v>
      </c>
      <c r="R411" s="116" t="str">
        <f>IF(Таблица3353[[#This Row],[Тип СШ]]="Т3", " росп", "")</f>
        <v/>
      </c>
      <c r="S411" s="116" t="str">
        <f>IF(AND(Таблица3353[[#This Row],[Тип]]="Поперечник", Таблица3353[[#This Row],[условие]]="Да", Таблица3353[[#This Row],[№17]]=" росп"), "1,2,3",
"")</f>
        <v/>
      </c>
      <c r="T411" s="116" t="str">
        <f>IF(AND(Таблица3353[[#This Row],[Тип]]="Продол", Таблица3353[[#This Row],[условие]]="Да", Таблица3353[[#This Row],[№17]]=" росп"), "1,2",
"")</f>
        <v/>
      </c>
      <c r="U411" s="116"/>
      <c r="V411" s="93" t="s">
        <v>87</v>
      </c>
      <c r="W411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1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1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11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25/32</v>
      </c>
      <c r="AB411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11" s="164" t="str">
        <f>IF(Таблица3353[[#This Row],[Тип СШ]]="Т3",
(IF(Таблица3353[[#This Row],[Толщина]]&gt;16,"Δ8","Δ6")),Таблица3353[[#This Row],[Толщина]])</f>
        <v>25/32</v>
      </c>
    </row>
    <row r="412" spans="1:29" x14ac:dyDescent="0.2">
      <c r="A412" s="117">
        <f t="shared" si="54"/>
        <v>412</v>
      </c>
      <c r="B412" s="97" t="str">
        <f>IF(ISNUMBER(Таблица3353[[#This Row],[№8]]), "Поперечник", "Продол")</f>
        <v>Продол</v>
      </c>
      <c r="C412" s="188" t="str">
        <f>CONCATENATE(I412,J412,K412,L412,Таблица3353[[#This Row],[№12]],N412,,O412,P412,Q412,R412,S412,T412,U412)</f>
        <v>ВГ - Д28 росп1,2</v>
      </c>
      <c r="D412" s="11" t="str">
        <f t="shared" si="56"/>
        <v>Т3</v>
      </c>
      <c r="E412" s="11" t="str">
        <f t="shared" si="57"/>
        <v>428 Δ6</v>
      </c>
      <c r="F412" s="129"/>
      <c r="G412" s="156" t="s">
        <v>141</v>
      </c>
      <c r="H41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2" s="132" t="str">
        <f t="shared" si="53"/>
        <v>ВГ</v>
      </c>
      <c r="J412" s="132" t="str">
        <f>Таблица3353[[#This Row],[№7]]</f>
        <v xml:space="preserve"> </v>
      </c>
      <c r="K412" s="133" t="str">
        <f>IF(Таблица3353[[#This Row],[условие]]="Да", "- ", "(")</f>
        <v xml:space="preserve">- </v>
      </c>
      <c r="L412" s="101"/>
      <c r="M412" s="161" t="str">
        <f>IF(Таблица3353[[#This Row],[условие]]="Да", "", " - ")</f>
        <v/>
      </c>
      <c r="N412" s="162"/>
      <c r="O412" s="115" t="str">
        <f>IF(Таблица3353[[#This Row],[условие]]="Да", "", " )")</f>
        <v/>
      </c>
      <c r="P412" s="101" t="s">
        <v>43</v>
      </c>
      <c r="Q412" s="189">
        <v>28</v>
      </c>
      <c r="R412" s="116" t="str">
        <f>IF(Таблица3353[[#This Row],[Тип СШ]]="Т3", " росп", "")</f>
        <v xml:space="preserve"> росп</v>
      </c>
      <c r="S412" s="116" t="str">
        <f>IF(AND(Таблица3353[[#This Row],[Тип]]="Поперечник", Таблица3353[[#This Row],[условие]]="Да", Таблица3353[[#This Row],[№17]]=" росп"), "1,2,3",
"")</f>
        <v/>
      </c>
      <c r="T412" s="116" t="str">
        <f>IF(AND(Таблица3353[[#This Row],[Тип]]="Продол", Таблица3353[[#This Row],[условие]]="Да", Таблица3353[[#This Row],[№17]]=" росп"), "1,2",
"")</f>
        <v>1,2</v>
      </c>
      <c r="U412" s="116"/>
      <c r="V412" s="101" t="s">
        <v>88</v>
      </c>
      <c r="W41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1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12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12" s="164" t="str">
        <f>IF(Таблица3353[[#This Row],[Тип СШ]]="Т3",
(IF(Таблица3353[[#This Row],[Толщина]]&gt;16,"Δ8","Δ6")),Таблица3353[[#This Row],[Толщина]])</f>
        <v>Δ6</v>
      </c>
    </row>
    <row r="413" spans="1:29" x14ac:dyDescent="0.2">
      <c r="A413" s="117">
        <f t="shared" si="54"/>
        <v>413</v>
      </c>
      <c r="B413" s="97" t="str">
        <f>IF(ISNUMBER(Таблица3353[[#This Row],[№8]]), "Поперечник", "Продол")</f>
        <v>Продол</v>
      </c>
      <c r="C413" s="11" t="str">
        <f>CONCATENATE(I413,J413,K413,L413,Таблица3353[[#This Row],[№12]],N413,,O413,P413,Q413,R413,S413,T413,U413)</f>
        <v>ВГ (17 - 18 )</v>
      </c>
      <c r="D413" s="11" t="str">
        <f t="shared" si="56"/>
        <v>С4</v>
      </c>
      <c r="E413" s="11" t="str">
        <f t="shared" si="57"/>
        <v>11455×14</v>
      </c>
      <c r="F413" s="129"/>
      <c r="G413" s="156" t="s">
        <v>141</v>
      </c>
      <c r="H41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13" s="132" t="str">
        <f t="shared" si="53"/>
        <v>ВГ</v>
      </c>
      <c r="J413" s="132" t="str">
        <f>Таблица3353[[#This Row],[№7]]</f>
        <v xml:space="preserve"> </v>
      </c>
      <c r="K413" s="133" t="str">
        <f>IF(Таблица3353[[#This Row],[условие]]="Да", "- ", "(")</f>
        <v>(</v>
      </c>
      <c r="L413" s="101">
        <v>17</v>
      </c>
      <c r="M413" s="114" t="str">
        <f>IF(Таблица3353[[#This Row],[условие]]="Да", "", " - ")</f>
        <v xml:space="preserve"> - </v>
      </c>
      <c r="N413" s="101">
        <f>Таблица3353[[#This Row],[№11]]+1</f>
        <v>18</v>
      </c>
      <c r="O413" s="115" t="str">
        <f>IF(Таблица3353[[#This Row],[условие]]="Да", "", " )")</f>
        <v xml:space="preserve"> )</v>
      </c>
      <c r="P413" s="101"/>
      <c r="Q413" s="101"/>
      <c r="R413" s="116" t="str">
        <f>IF(Таблица3353[[#This Row],[Тип СШ]]="Т3", " росп", "")</f>
        <v/>
      </c>
      <c r="S413" s="116" t="str">
        <f>IF(AND(Таблица3353[[#This Row],[Тип]]="Поперечник", Таблица3353[[#This Row],[условие]]="Да", Таблица3353[[#This Row],[№17]]=" росп"), "1,2,3",
"")</f>
        <v/>
      </c>
      <c r="T413" s="116" t="str">
        <f>IF(AND(Таблица3353[[#This Row],[Тип]]="Продол", Таблица3353[[#This Row],[условие]]="Да", Таблица3353[[#This Row],[№17]]=" росп"), "1,2",
"")</f>
        <v/>
      </c>
      <c r="U413" s="116"/>
      <c r="V413" s="93" t="s">
        <v>109</v>
      </c>
      <c r="W41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11455</v>
      </c>
      <c r="Y41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1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13" s="228">
        <f>VALUE(CONCATENATE(Таблица3353[[#This Row],[ДлинаС18]],Таблица3353[[#This Row],[ДлинаС4]],Таблица3353[[#This Row],[ДлинаТ8]],Таблица3353[[#This Row],[ДлинаТ3]]))</f>
        <v>11455</v>
      </c>
      <c r="AC413" s="152">
        <f>IF(Таблица3353[[#This Row],[Тип СШ]]="Т3",
(IF(Таблица3353[[#This Row],[Толщина]]&gt;16,"Δ8","Δ6")),Таблица3353[[#This Row],[Толщина]])</f>
        <v>14</v>
      </c>
    </row>
    <row r="414" spans="1:29" x14ac:dyDescent="0.2">
      <c r="A414" s="117">
        <f t="shared" si="54"/>
        <v>414</v>
      </c>
      <c r="B414" s="97" t="str">
        <f>IF(ISNUMBER(Таблица3353[[#This Row],[№8]]), "Поперечник", "Продол")</f>
        <v>Продол</v>
      </c>
      <c r="C414" s="11" t="str">
        <f>CONCATENATE(I414,J414,K414,L414,Таблица3353[[#This Row],[№12]],N414,,O414,P414,Q414,R414,S414,T414,U414)</f>
        <v>ВГ - С57 росп1,2</v>
      </c>
      <c r="D414" s="11" t="str">
        <f t="shared" si="56"/>
        <v>Т3</v>
      </c>
      <c r="E414" s="11" t="str">
        <f t="shared" si="57"/>
        <v>140 Δ6</v>
      </c>
      <c r="F414" s="129"/>
      <c r="G414" s="156" t="s">
        <v>141</v>
      </c>
      <c r="H41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4" s="132" t="str">
        <f t="shared" si="53"/>
        <v>ВГ</v>
      </c>
      <c r="J414" s="132" t="str">
        <f>Таблица3353[[#This Row],[№7]]</f>
        <v xml:space="preserve"> </v>
      </c>
      <c r="K414" s="133" t="str">
        <f>IF(Таблица3353[[#This Row],[условие]]="Да", "- ", "(")</f>
        <v xml:space="preserve">- </v>
      </c>
      <c r="L414" s="101"/>
      <c r="M414" s="114" t="str">
        <f>IF(Таблица3353[[#This Row],[условие]]="Да", "", " - ")</f>
        <v/>
      </c>
      <c r="N414" s="101"/>
      <c r="O414" s="115" t="str">
        <f>IF(Таблица3353[[#This Row],[условие]]="Да", "", " )")</f>
        <v/>
      </c>
      <c r="P414" s="101" t="s">
        <v>99</v>
      </c>
      <c r="Q414" s="101">
        <v>57</v>
      </c>
      <c r="R414" s="116" t="str">
        <f>IF(Таблица3353[[#This Row],[Тип СШ]]="Т3", " росп", "")</f>
        <v xml:space="preserve"> росп</v>
      </c>
      <c r="S414" s="116" t="str">
        <f>IF(AND(Таблица3353[[#This Row],[Тип]]="Поперечник", Таблица3353[[#This Row],[условие]]="Да", Таблица3353[[#This Row],[№17]]=" росп"), "1,2,3",
"")</f>
        <v/>
      </c>
      <c r="T414" s="116" t="str">
        <f>IF(AND(Таблица3353[[#This Row],[Тип]]="Продол", Таблица3353[[#This Row],[условие]]="Да", Таблица3353[[#This Row],[№17]]=" росп"), "1,2",
"")</f>
        <v>1,2</v>
      </c>
      <c r="U414" s="116"/>
      <c r="V414" s="101" t="s">
        <v>88</v>
      </c>
      <c r="W41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14" s="152" t="str">
        <f>IF(Таблица3353[[#This Row],[Тип СШ]]="Т3",
(IF(Таблица3353[[#This Row],[Толщина]]&gt;16,"Δ8","Δ6")),Таблица3353[[#This Row],[Толщина]])</f>
        <v>Δ6</v>
      </c>
    </row>
    <row r="415" spans="1:29" x14ac:dyDescent="0.2">
      <c r="A415" s="117">
        <f t="shared" si="54"/>
        <v>415</v>
      </c>
      <c r="B415" s="97" t="str">
        <f>IF(ISNUMBER(Таблица3353[[#This Row],[№8]]), "Поперечник", "Продол")</f>
        <v>Продол</v>
      </c>
      <c r="C415" s="11" t="str">
        <f>CONCATENATE(I415,J415,K415,L415,Таблица3353[[#This Row],[№12]],N415,,O415,P415,Q415,R415,S415,T415,U415)</f>
        <v>ВГ - С58 росп1,2</v>
      </c>
      <c r="D415" s="11" t="str">
        <f t="shared" si="56"/>
        <v>Т3</v>
      </c>
      <c r="E415" s="11" t="str">
        <f t="shared" si="57"/>
        <v>140 Δ6</v>
      </c>
      <c r="F415" s="129"/>
      <c r="G415" s="156" t="s">
        <v>141</v>
      </c>
      <c r="H41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5" s="132" t="str">
        <f t="shared" si="53"/>
        <v>ВГ</v>
      </c>
      <c r="J415" s="132" t="str">
        <f>Таблица3353[[#This Row],[№7]]</f>
        <v xml:space="preserve"> </v>
      </c>
      <c r="K415" s="133" t="str">
        <f>IF(Таблица3353[[#This Row],[условие]]="Да", "- ", "(")</f>
        <v xml:space="preserve">- </v>
      </c>
      <c r="L415" s="101"/>
      <c r="M415" s="114" t="str">
        <f>IF(Таблица3353[[#This Row],[условие]]="Да", "", " - ")</f>
        <v/>
      </c>
      <c r="N415" s="101"/>
      <c r="O415" s="115" t="str">
        <f>IF(Таблица3353[[#This Row],[условие]]="Да", "", " )")</f>
        <v/>
      </c>
      <c r="P415" s="101" t="s">
        <v>99</v>
      </c>
      <c r="Q415" s="101">
        <f t="shared" si="55"/>
        <v>58</v>
      </c>
      <c r="R415" s="116" t="str">
        <f>IF(Таблица3353[[#This Row],[Тип СШ]]="Т3", " росп", "")</f>
        <v xml:space="preserve"> росп</v>
      </c>
      <c r="S415" s="116" t="str">
        <f>IF(AND(Таблица3353[[#This Row],[Тип]]="Поперечник", Таблица3353[[#This Row],[условие]]="Да", Таблица3353[[#This Row],[№17]]=" росп"), "1,2,3",
"")</f>
        <v/>
      </c>
      <c r="T415" s="116" t="str">
        <f>IF(AND(Таблица3353[[#This Row],[Тип]]="Продол", Таблица3353[[#This Row],[условие]]="Да", Таблица3353[[#This Row],[№17]]=" росп"), "1,2",
"")</f>
        <v>1,2</v>
      </c>
      <c r="U415" s="116"/>
      <c r="V415" s="101" t="s">
        <v>88</v>
      </c>
      <c r="W41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15" s="152" t="str">
        <f>IF(Таблица3353[[#This Row],[Тип СШ]]="Т3",
(IF(Таблица3353[[#This Row],[Толщина]]&gt;16,"Δ8","Δ6")),Таблица3353[[#This Row],[Толщина]])</f>
        <v>Δ6</v>
      </c>
    </row>
    <row r="416" spans="1:29" x14ac:dyDescent="0.2">
      <c r="A416" s="117">
        <f t="shared" si="54"/>
        <v>416</v>
      </c>
      <c r="B416" s="97" t="str">
        <f>IF(ISNUMBER(Таблица3353[[#This Row],[№8]]), "Поперечник", "Продол")</f>
        <v>Продол</v>
      </c>
      <c r="C416" s="11" t="str">
        <f>CONCATENATE(I416,J416,K416,L416,Таблица3353[[#This Row],[№12]],N416,,O416,P416,Q416,R416,S416,T416,U416)</f>
        <v>ВГ - С59 росп1,2</v>
      </c>
      <c r="D416" s="11" t="str">
        <f t="shared" si="56"/>
        <v>Т3</v>
      </c>
      <c r="E416" s="11" t="str">
        <f t="shared" si="57"/>
        <v>140 Δ6</v>
      </c>
      <c r="F416" s="129"/>
      <c r="G416" s="156" t="s">
        <v>141</v>
      </c>
      <c r="H41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6" s="132" t="str">
        <f t="shared" si="53"/>
        <v>ВГ</v>
      </c>
      <c r="J416" s="132" t="str">
        <f>Таблица3353[[#This Row],[№7]]</f>
        <v xml:space="preserve"> </v>
      </c>
      <c r="K416" s="133" t="str">
        <f>IF(Таблица3353[[#This Row],[условие]]="Да", "- ", "(")</f>
        <v xml:space="preserve">- </v>
      </c>
      <c r="L416" s="101"/>
      <c r="M416" s="114" t="str">
        <f>IF(Таблица3353[[#This Row],[условие]]="Да", "", " - ")</f>
        <v/>
      </c>
      <c r="N416" s="101"/>
      <c r="O416" s="115" t="str">
        <f>IF(Таблица3353[[#This Row],[условие]]="Да", "", " )")</f>
        <v/>
      </c>
      <c r="P416" s="101" t="s">
        <v>99</v>
      </c>
      <c r="Q416" s="101">
        <f t="shared" si="55"/>
        <v>59</v>
      </c>
      <c r="R416" s="116" t="str">
        <f>IF(Таблица3353[[#This Row],[Тип СШ]]="Т3", " росп", "")</f>
        <v xml:space="preserve"> росп</v>
      </c>
      <c r="S416" s="116" t="str">
        <f>IF(AND(Таблица3353[[#This Row],[Тип]]="Поперечник", Таблица3353[[#This Row],[условие]]="Да", Таблица3353[[#This Row],[№17]]=" росп"), "1,2,3",
"")</f>
        <v/>
      </c>
      <c r="T416" s="116" t="str">
        <f>IF(AND(Таблица3353[[#This Row],[Тип]]="Продол", Таблица3353[[#This Row],[условие]]="Да", Таблица3353[[#This Row],[№17]]=" росп"), "1,2",
"")</f>
        <v>1,2</v>
      </c>
      <c r="U416" s="116"/>
      <c r="V416" s="101" t="s">
        <v>88</v>
      </c>
      <c r="W41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16" s="152" t="str">
        <f>IF(Таблица3353[[#This Row],[Тип СШ]]="Т3",
(IF(Таблица3353[[#This Row],[Толщина]]&gt;16,"Δ8","Δ6")),Таблица3353[[#This Row],[Толщина]])</f>
        <v>Δ6</v>
      </c>
    </row>
    <row r="417" spans="1:29" x14ac:dyDescent="0.2">
      <c r="A417" s="117">
        <f t="shared" si="54"/>
        <v>417</v>
      </c>
      <c r="B417" s="97" t="str">
        <f>IF(ISNUMBER(Таблица3353[[#This Row],[№8]]), "Поперечник", "Продол")</f>
        <v>Продол</v>
      </c>
      <c r="C417" s="11" t="str">
        <f>CONCATENATE(I417,J417,K417,L417,Таблица3353[[#This Row],[№12]],N417,,O417,P417,Q417,R417,S417,T417,U417)</f>
        <v>ВГ - С60 росп1,2</v>
      </c>
      <c r="D417" s="11" t="str">
        <f t="shared" si="56"/>
        <v>Т3</v>
      </c>
      <c r="E417" s="11" t="str">
        <f t="shared" si="57"/>
        <v>140 Δ6</v>
      </c>
      <c r="F417" s="129"/>
      <c r="G417" s="156" t="s">
        <v>141</v>
      </c>
      <c r="H41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7" s="132" t="str">
        <f t="shared" si="53"/>
        <v>ВГ</v>
      </c>
      <c r="J417" s="132" t="str">
        <f>Таблица3353[[#This Row],[№7]]</f>
        <v xml:space="preserve"> </v>
      </c>
      <c r="K417" s="133" t="str">
        <f>IF(Таблица3353[[#This Row],[условие]]="Да", "- ", "(")</f>
        <v xml:space="preserve">- </v>
      </c>
      <c r="L417" s="101"/>
      <c r="M417" s="114" t="str">
        <f>IF(Таблица3353[[#This Row],[условие]]="Да", "", " - ")</f>
        <v/>
      </c>
      <c r="N417" s="101"/>
      <c r="O417" s="115" t="str">
        <f>IF(Таблица3353[[#This Row],[условие]]="Да", "", " )")</f>
        <v/>
      </c>
      <c r="P417" s="101" t="s">
        <v>99</v>
      </c>
      <c r="Q417" s="101">
        <f t="shared" si="55"/>
        <v>60</v>
      </c>
      <c r="R417" s="116" t="str">
        <f>IF(Таблица3353[[#This Row],[Тип СШ]]="Т3", " росп", "")</f>
        <v xml:space="preserve"> росп</v>
      </c>
      <c r="S417" s="116" t="str">
        <f>IF(AND(Таблица3353[[#This Row],[Тип]]="Поперечник", Таблица3353[[#This Row],[условие]]="Да", Таблица3353[[#This Row],[№17]]=" росп"), "1,2,3",
"")</f>
        <v/>
      </c>
      <c r="T417" s="116" t="str">
        <f>IF(AND(Таблица3353[[#This Row],[Тип]]="Продол", Таблица3353[[#This Row],[условие]]="Да", Таблица3353[[#This Row],[№17]]=" росп"), "1,2",
"")</f>
        <v>1,2</v>
      </c>
      <c r="U417" s="116"/>
      <c r="V417" s="101" t="s">
        <v>88</v>
      </c>
      <c r="W41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17" s="152" t="str">
        <f>IF(Таблица3353[[#This Row],[Тип СШ]]="Т3",
(IF(Таблица3353[[#This Row],[Толщина]]&gt;16,"Δ8","Δ6")),Таблица3353[[#This Row],[Толщина]])</f>
        <v>Δ6</v>
      </c>
    </row>
    <row r="418" spans="1:29" x14ac:dyDescent="0.2">
      <c r="A418" s="117">
        <f t="shared" si="54"/>
        <v>418</v>
      </c>
      <c r="B418" s="97" t="str">
        <f>IF(ISNUMBER(Таблица3353[[#This Row],[№8]]), "Поперечник", "Продол")</f>
        <v>Продол</v>
      </c>
      <c r="C418" s="11" t="str">
        <f>CONCATENATE(I418,J418,K418,L418,Таблица3353[[#This Row],[№12]],N418,,O418,P418,Q418,R418,S418,T418,U418)</f>
        <v>ГД (1 - 2 )</v>
      </c>
      <c r="D418" s="11" t="str">
        <f t="shared" si="56"/>
        <v>С4</v>
      </c>
      <c r="E418" s="11" t="str">
        <f t="shared" si="57"/>
        <v>9805×14</v>
      </c>
      <c r="F418" s="128" t="s">
        <v>103</v>
      </c>
      <c r="G418" s="93" t="s">
        <v>141</v>
      </c>
      <c r="H41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18" s="132" t="str">
        <f>Таблица3353[[#This Row],[№6]]</f>
        <v>ГД</v>
      </c>
      <c r="J418" s="132" t="str">
        <f>Таблица3353[[#This Row],[№7]]</f>
        <v xml:space="preserve"> </v>
      </c>
      <c r="K418" s="133" t="str">
        <f>IF(Таблица3353[[#This Row],[условие]]="Да", "- ", "(")</f>
        <v>(</v>
      </c>
      <c r="L418" s="93">
        <v>1</v>
      </c>
      <c r="M418" s="114" t="str">
        <f>IF(Таблица3353[[#This Row],[условие]]="Да", "", " - ")</f>
        <v xml:space="preserve"> - </v>
      </c>
      <c r="N418" s="93">
        <f>Таблица3353[[#This Row],[№11]]+1</f>
        <v>2</v>
      </c>
      <c r="O418" s="115" t="str">
        <f>IF(Таблица3353[[#This Row],[условие]]="Да", "", " )")</f>
        <v xml:space="preserve"> )</v>
      </c>
      <c r="P418" s="93"/>
      <c r="Q418" s="93"/>
      <c r="R418" s="116" t="str">
        <f>IF(Таблица3353[[#This Row],[Тип СШ]]="Т3", " росп", "")</f>
        <v/>
      </c>
      <c r="S418" s="116" t="str">
        <f>IF(AND(Таблица3353[[#This Row],[Тип]]="Поперечник", Таблица3353[[#This Row],[условие]]="Да", Таблица3353[[#This Row],[№17]]=" росп"), "1,2,3",
"")</f>
        <v/>
      </c>
      <c r="T418" s="116" t="str">
        <f>IF(AND(Таблица3353[[#This Row],[Тип]]="Продол", Таблица3353[[#This Row],[условие]]="Да", Таблица3353[[#This Row],[№17]]=" росп"), "1,2",
"")</f>
        <v/>
      </c>
      <c r="U418" s="116"/>
      <c r="V418" s="93" t="s">
        <v>109</v>
      </c>
      <c r="W41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9805</v>
      </c>
      <c r="Y41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1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18" s="228">
        <f>VALUE(CONCATENATE(Таблица3353[[#This Row],[ДлинаС18]],Таблица3353[[#This Row],[ДлинаС4]],Таблица3353[[#This Row],[ДлинаТ8]],Таблица3353[[#This Row],[ДлинаТ3]]))</f>
        <v>9805</v>
      </c>
      <c r="AC418" s="152">
        <f>IF(Таблица3353[[#This Row],[Тип СШ]]="Т3",
(IF(Таблица3353[[#This Row],[Толщина]]&gt;16,"Δ8","Δ6")),Таблица3353[[#This Row],[Толщина]])</f>
        <v>14</v>
      </c>
    </row>
    <row r="419" spans="1:29" x14ac:dyDescent="0.2">
      <c r="A419" s="117">
        <f t="shared" si="54"/>
        <v>419</v>
      </c>
      <c r="B419" s="97" t="str">
        <f>IF(ISNUMBER(Таблица3353[[#This Row],[№8]]), "Поперечник", "Продол")</f>
        <v>Продол</v>
      </c>
      <c r="C419" s="11" t="str">
        <f>CONCATENATE(I419,J419,K419,L419,Таблица3353[[#This Row],[№12]],N419,,O419,P419,Q419,R419,S419,T419,U419)</f>
        <v>ГД - С2 росп1,2</v>
      </c>
      <c r="D419" s="11" t="str">
        <f t="shared" si="56"/>
        <v>Т3</v>
      </c>
      <c r="E419" s="11" t="str">
        <f t="shared" si="57"/>
        <v>140 Δ6</v>
      </c>
      <c r="F419" s="129"/>
      <c r="G419" s="156" t="s">
        <v>141</v>
      </c>
      <c r="H41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19" s="132" t="str">
        <f t="shared" ref="I419:I482" si="58">I418</f>
        <v>ГД</v>
      </c>
      <c r="J419" s="132" t="str">
        <f>Таблица3353[[#This Row],[№7]]</f>
        <v xml:space="preserve"> </v>
      </c>
      <c r="K419" s="133" t="str">
        <f>IF(Таблица3353[[#This Row],[условие]]="Да", "- ", "(")</f>
        <v xml:space="preserve">- </v>
      </c>
      <c r="L419" s="101"/>
      <c r="M419" s="114" t="str">
        <f>IF(Таблица3353[[#This Row],[условие]]="Да", "", " - ")</f>
        <v/>
      </c>
      <c r="N419" s="101"/>
      <c r="O419" s="115" t="str">
        <f>IF(Таблица3353[[#This Row],[условие]]="Да", "", " )")</f>
        <v/>
      </c>
      <c r="P419" s="101" t="s">
        <v>99</v>
      </c>
      <c r="Q419" s="101">
        <v>2</v>
      </c>
      <c r="R419" s="116" t="str">
        <f>IF(Таблица3353[[#This Row],[Тип СШ]]="Т3", " росп", "")</f>
        <v xml:space="preserve"> росп</v>
      </c>
      <c r="S419" s="116" t="str">
        <f>IF(AND(Таблица3353[[#This Row],[Тип]]="Поперечник", Таблица3353[[#This Row],[условие]]="Да", Таблица3353[[#This Row],[№17]]=" росп"), "1,2,3",
"")</f>
        <v/>
      </c>
      <c r="T419" s="116" t="str">
        <f>IF(AND(Таблица3353[[#This Row],[Тип]]="Продол", Таблица3353[[#This Row],[условие]]="Да", Таблица3353[[#This Row],[№17]]=" росп"), "1,2",
"")</f>
        <v>1,2</v>
      </c>
      <c r="U419" s="116"/>
      <c r="V419" s="101" t="s">
        <v>88</v>
      </c>
      <c r="W41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1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1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1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1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1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19" s="152" t="str">
        <f>IF(Таблица3353[[#This Row],[Тип СШ]]="Т3",
(IF(Таблица3353[[#This Row],[Толщина]]&gt;16,"Δ8","Δ6")),Таблица3353[[#This Row],[Толщина]])</f>
        <v>Δ6</v>
      </c>
    </row>
    <row r="420" spans="1:29" x14ac:dyDescent="0.2">
      <c r="A420" s="117">
        <f t="shared" si="54"/>
        <v>420</v>
      </c>
      <c r="B420" s="97" t="str">
        <f>IF(ISNUMBER(Таблица3353[[#This Row],[№8]]), "Поперечник", "Продол")</f>
        <v>Продол</v>
      </c>
      <c r="C420" s="11" t="str">
        <f>CONCATENATE(I420,J420,K420,L420,Таблица3353[[#This Row],[№12]],N420,,O420,P420,Q420,R420,S420,T420,U420)</f>
        <v>ГД - С3 росп1,2</v>
      </c>
      <c r="D420" s="11" t="str">
        <f t="shared" si="56"/>
        <v>Т3</v>
      </c>
      <c r="E420" s="11" t="str">
        <f t="shared" si="57"/>
        <v>140 Δ6</v>
      </c>
      <c r="F420" s="129"/>
      <c r="G420" s="156" t="s">
        <v>141</v>
      </c>
      <c r="H42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0" s="132" t="str">
        <f t="shared" si="58"/>
        <v>ГД</v>
      </c>
      <c r="J420" s="132" t="str">
        <f>Таблица3353[[#This Row],[№7]]</f>
        <v xml:space="preserve"> </v>
      </c>
      <c r="K420" s="133" t="str">
        <f>IF(Таблица3353[[#This Row],[условие]]="Да", "- ", "(")</f>
        <v xml:space="preserve">- </v>
      </c>
      <c r="L420" s="101"/>
      <c r="M420" s="114" t="str">
        <f>IF(Таблица3353[[#This Row],[условие]]="Да", "", " - ")</f>
        <v/>
      </c>
      <c r="N420" s="101"/>
      <c r="O420" s="115" t="str">
        <f>IF(Таблица3353[[#This Row],[условие]]="Да", "", " )")</f>
        <v/>
      </c>
      <c r="P420" s="101" t="s">
        <v>99</v>
      </c>
      <c r="Q420" s="101">
        <f>Q419+1</f>
        <v>3</v>
      </c>
      <c r="R420" s="116" t="str">
        <f>IF(Таблица3353[[#This Row],[Тип СШ]]="Т3", " росп", "")</f>
        <v xml:space="preserve"> росп</v>
      </c>
      <c r="S420" s="116" t="str">
        <f>IF(AND(Таблица3353[[#This Row],[Тип]]="Поперечник", Таблица3353[[#This Row],[условие]]="Да", Таблица3353[[#This Row],[№17]]=" росп"), "1,2,3",
"")</f>
        <v/>
      </c>
      <c r="T420" s="116" t="str">
        <f>IF(AND(Таблица3353[[#This Row],[Тип]]="Продол", Таблица3353[[#This Row],[условие]]="Да", Таблица3353[[#This Row],[№17]]=" росп"), "1,2",
"")</f>
        <v>1,2</v>
      </c>
      <c r="U420" s="116"/>
      <c r="V420" s="101" t="s">
        <v>88</v>
      </c>
      <c r="W42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20" s="152" t="str">
        <f>IF(Таблица3353[[#This Row],[Тип СШ]]="Т3",
(IF(Таблица3353[[#This Row],[Толщина]]&gt;16,"Δ8","Δ6")),Таблица3353[[#This Row],[Толщина]])</f>
        <v>Δ6</v>
      </c>
    </row>
    <row r="421" spans="1:29" x14ac:dyDescent="0.2">
      <c r="A421" s="117">
        <f t="shared" si="54"/>
        <v>421</v>
      </c>
      <c r="B421" s="97" t="str">
        <f>IF(ISNUMBER(Таблица3353[[#This Row],[№8]]), "Поперечник", "Продол")</f>
        <v>Продол</v>
      </c>
      <c r="C421" s="11" t="str">
        <f>CONCATENATE(I421,J421,K421,L421,Таблица3353[[#This Row],[№12]],N421,,O421,P421,Q421,R421,S421,T421,U421)</f>
        <v>ГД - С4 росп1,2</v>
      </c>
      <c r="D421" s="11" t="str">
        <f t="shared" si="56"/>
        <v>Т3</v>
      </c>
      <c r="E421" s="11" t="str">
        <f t="shared" si="57"/>
        <v>140 Δ6</v>
      </c>
      <c r="F421" s="129"/>
      <c r="G421" s="156" t="s">
        <v>141</v>
      </c>
      <c r="H42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1" s="132" t="str">
        <f t="shared" si="58"/>
        <v>ГД</v>
      </c>
      <c r="J421" s="132" t="str">
        <f>Таблица3353[[#This Row],[№7]]</f>
        <v xml:space="preserve"> </v>
      </c>
      <c r="K421" s="133" t="str">
        <f>IF(Таблица3353[[#This Row],[условие]]="Да", "- ", "(")</f>
        <v xml:space="preserve">- </v>
      </c>
      <c r="L421" s="101"/>
      <c r="M421" s="114" t="str">
        <f>IF(Таблица3353[[#This Row],[условие]]="Да", "", " - ")</f>
        <v/>
      </c>
      <c r="N421" s="101"/>
      <c r="O421" s="115" t="str">
        <f>IF(Таблица3353[[#This Row],[условие]]="Да", "", " )")</f>
        <v/>
      </c>
      <c r="P421" s="101" t="s">
        <v>99</v>
      </c>
      <c r="Q421" s="101">
        <f t="shared" ref="Q421" si="59">Q420+1</f>
        <v>4</v>
      </c>
      <c r="R421" s="116" t="str">
        <f>IF(Таблица3353[[#This Row],[Тип СШ]]="Т3", " росп", "")</f>
        <v xml:space="preserve"> росп</v>
      </c>
      <c r="S421" s="116" t="str">
        <f>IF(AND(Таблица3353[[#This Row],[Тип]]="Поперечник", Таблица3353[[#This Row],[условие]]="Да", Таблица3353[[#This Row],[№17]]=" росп"), "1,2,3",
"")</f>
        <v/>
      </c>
      <c r="T421" s="116" t="str">
        <f>IF(AND(Таблица3353[[#This Row],[Тип]]="Продол", Таблица3353[[#This Row],[условие]]="Да", Таблица3353[[#This Row],[№17]]=" росп"), "1,2",
"")</f>
        <v>1,2</v>
      </c>
      <c r="U421" s="116"/>
      <c r="V421" s="101" t="s">
        <v>88</v>
      </c>
      <c r="W42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21" s="152" t="str">
        <f>IF(Таблица3353[[#This Row],[Тип СШ]]="Т3",
(IF(Таблица3353[[#This Row],[Толщина]]&gt;16,"Δ8","Δ6")),Таблица3353[[#This Row],[Толщина]])</f>
        <v>Δ6</v>
      </c>
    </row>
    <row r="422" spans="1:29" x14ac:dyDescent="0.2">
      <c r="A422" s="117">
        <f t="shared" si="54"/>
        <v>422</v>
      </c>
      <c r="B422" s="97" t="str">
        <f>IF(ISNUMBER(Таблица3353[[#This Row],[№8]]), "Поперечник", "Продол")</f>
        <v>Продол</v>
      </c>
      <c r="C422" s="11" t="str">
        <f>CONCATENATE(I422,J422,K422,L422,Таблица3353[[#This Row],[№12]],N422,,O422,P422,Q422,R422,S422,T422,U422)</f>
        <v>ГД (2 - 3 )</v>
      </c>
      <c r="D422" s="11" t="str">
        <f t="shared" si="56"/>
        <v>С4</v>
      </c>
      <c r="E422" s="11" t="str">
        <f t="shared" si="57"/>
        <v>10650×14</v>
      </c>
      <c r="F422" s="129"/>
      <c r="G422" s="156" t="s">
        <v>141</v>
      </c>
      <c r="H42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22" s="132" t="str">
        <f t="shared" si="58"/>
        <v>ГД</v>
      </c>
      <c r="J422" s="132" t="str">
        <f>Таблица3353[[#This Row],[№7]]</f>
        <v xml:space="preserve"> </v>
      </c>
      <c r="K422" s="133" t="str">
        <f>IF(Таблица3353[[#This Row],[условие]]="Да", "- ", "(")</f>
        <v>(</v>
      </c>
      <c r="L422" s="101">
        <v>2</v>
      </c>
      <c r="M422" s="114" t="str">
        <f>IF(Таблица3353[[#This Row],[условие]]="Да", "", " - ")</f>
        <v xml:space="preserve"> - </v>
      </c>
      <c r="N422" s="101">
        <f>Таблица3353[[#This Row],[№11]]+1</f>
        <v>3</v>
      </c>
      <c r="O422" s="115" t="str">
        <f>IF(Таблица3353[[#This Row],[условие]]="Да", "", " )")</f>
        <v xml:space="preserve"> )</v>
      </c>
      <c r="P422" s="101"/>
      <c r="Q422" s="101"/>
      <c r="R422" s="116" t="str">
        <f>IF(Таблица3353[[#This Row],[Тип СШ]]="Т3", " росп", "")</f>
        <v/>
      </c>
      <c r="S422" s="116" t="str">
        <f>IF(AND(Таблица3353[[#This Row],[Тип]]="Поперечник", Таблица3353[[#This Row],[условие]]="Да", Таблица3353[[#This Row],[№17]]=" росп"), "1,2,3",
"")</f>
        <v/>
      </c>
      <c r="T422" s="116" t="str">
        <f>IF(AND(Таблица3353[[#This Row],[Тип]]="Продол", Таблица3353[[#This Row],[условие]]="Да", Таблица3353[[#This Row],[№17]]=" росп"), "1,2",
"")</f>
        <v/>
      </c>
      <c r="U422" s="116"/>
      <c r="V422" s="93" t="s">
        <v>109</v>
      </c>
      <c r="W42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42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2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22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422" s="152">
        <f>IF(Таблица3353[[#This Row],[Тип СШ]]="Т3",
(IF(Таблица3353[[#This Row],[Толщина]]&gt;16,"Δ8","Δ6")),Таблица3353[[#This Row],[Толщина]])</f>
        <v>14</v>
      </c>
    </row>
    <row r="423" spans="1:29" x14ac:dyDescent="0.2">
      <c r="A423" s="117">
        <f t="shared" si="54"/>
        <v>423</v>
      </c>
      <c r="B423" s="97" t="str">
        <f>IF(ISNUMBER(Таблица3353[[#This Row],[№8]]), "Поперечник", "Продол")</f>
        <v>Продол</v>
      </c>
      <c r="C423" s="188" t="str">
        <f>CONCATENATE(I423,J423,K423,L423,Таблица3353[[#This Row],[№12]],N423,,O423,P423,Q423,R423,S423,T423,U423)</f>
        <v>ГД - С5 росп1,2</v>
      </c>
      <c r="D423" s="11" t="str">
        <f t="shared" si="56"/>
        <v>Т3</v>
      </c>
      <c r="E423" s="11" t="str">
        <f t="shared" si="57"/>
        <v>140 Δ6</v>
      </c>
      <c r="F423" s="129"/>
      <c r="G423" s="156" t="s">
        <v>141</v>
      </c>
      <c r="H42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3" s="132" t="str">
        <f t="shared" si="58"/>
        <v>ГД</v>
      </c>
      <c r="J423" s="132" t="str">
        <f>Таблица3353[[#This Row],[№7]]</f>
        <v xml:space="preserve"> </v>
      </c>
      <c r="K423" s="133" t="str">
        <f>IF(Таблица3353[[#This Row],[условие]]="Да", "- ", "(")</f>
        <v xml:space="preserve">- </v>
      </c>
      <c r="L423" s="101"/>
      <c r="M423" s="161" t="str">
        <f>IF(Таблица3353[[#This Row],[условие]]="Да", "", " - ")</f>
        <v/>
      </c>
      <c r="N423" s="162"/>
      <c r="O423" s="115" t="str">
        <f>IF(Таблица3353[[#This Row],[условие]]="Да", "", " )")</f>
        <v/>
      </c>
      <c r="P423" s="101" t="s">
        <v>99</v>
      </c>
      <c r="Q423" s="189">
        <v>5</v>
      </c>
      <c r="R423" s="116" t="str">
        <f>IF(Таблица3353[[#This Row],[Тип СШ]]="Т3", " росп", "")</f>
        <v xml:space="preserve"> росп</v>
      </c>
      <c r="S423" s="116" t="str">
        <f>IF(AND(Таблица3353[[#This Row],[Тип]]="Поперечник", Таблица3353[[#This Row],[условие]]="Да", Таблица3353[[#This Row],[№17]]=" росп"), "1,2,3",
"")</f>
        <v/>
      </c>
      <c r="T423" s="116" t="str">
        <f>IF(AND(Таблица3353[[#This Row],[Тип]]="Продол", Таблица3353[[#This Row],[условие]]="Да", Таблица3353[[#This Row],[№17]]=" росп"), "1,2",
"")</f>
        <v>1,2</v>
      </c>
      <c r="U423" s="116"/>
      <c r="V423" s="101" t="s">
        <v>88</v>
      </c>
      <c r="W42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23" s="164" t="str">
        <f>IF(Таблица3353[[#This Row],[Тип СШ]]="Т3",
(IF(Таблица3353[[#This Row],[Толщина]]&gt;16,"Δ8","Δ6")),Таблица3353[[#This Row],[Толщина]])</f>
        <v>Δ6</v>
      </c>
    </row>
    <row r="424" spans="1:29" x14ac:dyDescent="0.2">
      <c r="A424" s="117">
        <f t="shared" si="54"/>
        <v>424</v>
      </c>
      <c r="B424" s="97" t="str">
        <f>IF(ISNUMBER(Таблица3353[[#This Row],[№8]]), "Поперечник", "Продол")</f>
        <v>Продол</v>
      </c>
      <c r="C424" s="188" t="str">
        <f>CONCATENATE(I424,J424,K424,L424,Таблица3353[[#This Row],[№12]],N424,,O424,P424,Q424,R424,S424,T424,U424)</f>
        <v>ГД - Д5</v>
      </c>
      <c r="D424" s="11" t="str">
        <f t="shared" si="56"/>
        <v>С18</v>
      </c>
      <c r="E424" s="11" t="str">
        <f t="shared" si="57"/>
        <v>420×32</v>
      </c>
      <c r="F424" s="129"/>
      <c r="G424" s="156" t="s">
        <v>141</v>
      </c>
      <c r="H42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4" s="132" t="str">
        <f t="shared" si="58"/>
        <v>ГД</v>
      </c>
      <c r="J424" s="132" t="str">
        <f>Таблица3353[[#This Row],[№7]]</f>
        <v xml:space="preserve"> </v>
      </c>
      <c r="K424" s="133" t="str">
        <f>IF(Таблица3353[[#This Row],[условие]]="Да", "- ", "(")</f>
        <v xml:space="preserve">- </v>
      </c>
      <c r="L424" s="101"/>
      <c r="M424" s="161" t="str">
        <f>IF(Таблица3353[[#This Row],[условие]]="Да", "", " - ")</f>
        <v/>
      </c>
      <c r="N424" s="162"/>
      <c r="O424" s="115" t="str">
        <f>IF(Таблица3353[[#This Row],[условие]]="Да", "", " )")</f>
        <v/>
      </c>
      <c r="P424" s="101" t="s">
        <v>43</v>
      </c>
      <c r="Q424" s="189">
        <v>5</v>
      </c>
      <c r="R424" s="116" t="str">
        <f>IF(Таблица3353[[#This Row],[Тип СШ]]="Т3", " росп", "")</f>
        <v/>
      </c>
      <c r="S424" s="116" t="str">
        <f>IF(AND(Таблица3353[[#This Row],[Тип]]="Поперечник", Таблица3353[[#This Row],[условие]]="Да", Таблица3353[[#This Row],[№17]]=" росп"), "1,2,3",
"")</f>
        <v/>
      </c>
      <c r="T424" s="116" t="str">
        <f>IF(AND(Таблица3353[[#This Row],[Тип]]="Продол", Таблица3353[[#This Row],[условие]]="Да", Таблица3353[[#This Row],[№17]]=" росп"), "1,2",
"")</f>
        <v/>
      </c>
      <c r="U424" s="116"/>
      <c r="V424" s="93" t="s">
        <v>87</v>
      </c>
      <c r="W424" s="229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2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2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2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24" s="164">
        <f>IF(Таблица3353[[#This Row],[Тип СШ]]="Т3",
(IF(Таблица3353[[#This Row],[Толщина]]&gt;16,"Δ8","Δ6")),Таблица3353[[#This Row],[Толщина]])</f>
        <v>32</v>
      </c>
    </row>
    <row r="425" spans="1:29" x14ac:dyDescent="0.2">
      <c r="A425" s="117">
        <f t="shared" si="54"/>
        <v>425</v>
      </c>
      <c r="B425" s="97" t="str">
        <f>IF(ISNUMBER(Таблица3353[[#This Row],[№8]]), "Поперечник", "Продол")</f>
        <v>Продол</v>
      </c>
      <c r="C425" s="188" t="str">
        <f>CONCATENATE(I425,J425,K425,L425,Таблица3353[[#This Row],[№12]],N425,,O425,P425,Q425,R425,S425,T425,U425)</f>
        <v>ГД - Д5 росп1,2</v>
      </c>
      <c r="D425" s="11" t="str">
        <f t="shared" si="56"/>
        <v>Т3</v>
      </c>
      <c r="E425" s="11" t="str">
        <f t="shared" si="57"/>
        <v>428 Δ6</v>
      </c>
      <c r="F425" s="129"/>
      <c r="G425" s="156" t="s">
        <v>141</v>
      </c>
      <c r="H42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5" s="132" t="str">
        <f t="shared" si="58"/>
        <v>ГД</v>
      </c>
      <c r="J425" s="132" t="str">
        <f>Таблица3353[[#This Row],[№7]]</f>
        <v xml:space="preserve"> </v>
      </c>
      <c r="K425" s="133" t="str">
        <f>IF(Таблица3353[[#This Row],[условие]]="Да", "- ", "(")</f>
        <v xml:space="preserve">- </v>
      </c>
      <c r="L425" s="101"/>
      <c r="M425" s="161" t="str">
        <f>IF(Таблица3353[[#This Row],[условие]]="Да", "", " - ")</f>
        <v/>
      </c>
      <c r="N425" s="162"/>
      <c r="O425" s="115" t="str">
        <f>IF(Таблица3353[[#This Row],[условие]]="Да", "", " )")</f>
        <v/>
      </c>
      <c r="P425" s="101" t="s">
        <v>43</v>
      </c>
      <c r="Q425" s="189">
        <v>5</v>
      </c>
      <c r="R425" s="116" t="str">
        <f>IF(Таблица3353[[#This Row],[Тип СШ]]="Т3", " росп", "")</f>
        <v xml:space="preserve"> росп</v>
      </c>
      <c r="S425" s="116" t="str">
        <f>IF(AND(Таблица3353[[#This Row],[Тип]]="Поперечник", Таблица3353[[#This Row],[условие]]="Да", Таблица3353[[#This Row],[№17]]=" росп"), "1,2,3",
"")</f>
        <v/>
      </c>
      <c r="T425" s="116" t="str">
        <f>IF(AND(Таблица3353[[#This Row],[Тип]]="Продол", Таблица3353[[#This Row],[условие]]="Да", Таблица3353[[#This Row],[№17]]=" росп"), "1,2",
"")</f>
        <v>1,2</v>
      </c>
      <c r="U425" s="116"/>
      <c r="V425" s="101" t="s">
        <v>88</v>
      </c>
      <c r="W42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2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2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25" s="164" t="str">
        <f>IF(Таблица3353[[#This Row],[Тип СШ]]="Т3",
(IF(Таблица3353[[#This Row],[Толщина]]&gt;16,"Δ8","Δ6")),Таблица3353[[#This Row],[Толщина]])</f>
        <v>Δ6</v>
      </c>
    </row>
    <row r="426" spans="1:29" x14ac:dyDescent="0.2">
      <c r="A426" s="117">
        <f t="shared" si="54"/>
        <v>426</v>
      </c>
      <c r="B426" s="97" t="str">
        <f>IF(ISNUMBER(Таблица3353[[#This Row],[№8]]), "Поперечник", "Продол")</f>
        <v>Продол</v>
      </c>
      <c r="C426" s="11" t="str">
        <f>CONCATENATE(I426,J426,K426,L426,Таблица3353[[#This Row],[№12]],N426,,O426,P426,Q426,R426,S426,T426,U426)</f>
        <v>ГД - С6 росп1,2</v>
      </c>
      <c r="D426" s="11" t="str">
        <f t="shared" si="56"/>
        <v>Т3</v>
      </c>
      <c r="E426" s="11" t="str">
        <f t="shared" si="57"/>
        <v>140 Δ6</v>
      </c>
      <c r="F426" s="129"/>
      <c r="G426" s="156" t="s">
        <v>141</v>
      </c>
      <c r="H42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6" s="132" t="str">
        <f t="shared" si="58"/>
        <v>ГД</v>
      </c>
      <c r="J426" s="132" t="str">
        <f>Таблица3353[[#This Row],[№7]]</f>
        <v xml:space="preserve"> </v>
      </c>
      <c r="K426" s="133" t="str">
        <f>IF(Таблица3353[[#This Row],[условие]]="Да", "- ", "(")</f>
        <v xml:space="preserve">- </v>
      </c>
      <c r="L426" s="101"/>
      <c r="M426" s="114" t="str">
        <f>IF(Таблица3353[[#This Row],[условие]]="Да", "", " - ")</f>
        <v/>
      </c>
      <c r="N426" s="101"/>
      <c r="O426" s="115" t="str">
        <f>IF(Таблица3353[[#This Row],[условие]]="Да", "", " )")</f>
        <v/>
      </c>
      <c r="P426" s="101" t="s">
        <v>99</v>
      </c>
      <c r="Q426" s="101">
        <v>6</v>
      </c>
      <c r="R426" s="116" t="str">
        <f>IF(Таблица3353[[#This Row],[Тип СШ]]="Т3", " росп", "")</f>
        <v xml:space="preserve"> росп</v>
      </c>
      <c r="S426" s="116" t="str">
        <f>IF(AND(Таблица3353[[#This Row],[Тип]]="Поперечник", Таблица3353[[#This Row],[условие]]="Да", Таблица3353[[#This Row],[№17]]=" росп"), "1,2,3",
"")</f>
        <v/>
      </c>
      <c r="T426" s="116" t="str">
        <f>IF(AND(Таблица3353[[#This Row],[Тип]]="Продол", Таблица3353[[#This Row],[условие]]="Да", Таблица3353[[#This Row],[№17]]=" росп"), "1,2",
"")</f>
        <v>1,2</v>
      </c>
      <c r="U426" s="116"/>
      <c r="V426" s="101" t="s">
        <v>88</v>
      </c>
      <c r="W42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26" s="152" t="str">
        <f>IF(Таблица3353[[#This Row],[Тип СШ]]="Т3",
(IF(Таблица3353[[#This Row],[Толщина]]&gt;16,"Δ8","Δ6")),Таблица3353[[#This Row],[Толщина]])</f>
        <v>Δ6</v>
      </c>
    </row>
    <row r="427" spans="1:29" x14ac:dyDescent="0.2">
      <c r="A427" s="117">
        <f t="shared" si="54"/>
        <v>427</v>
      </c>
      <c r="B427" s="97" t="str">
        <f>IF(ISNUMBER(Таблица3353[[#This Row],[№8]]), "Поперечник", "Продол")</f>
        <v>Продол</v>
      </c>
      <c r="C427" s="11" t="str">
        <f>CONCATENATE(I427,J427,K427,L427,Таблица3353[[#This Row],[№12]],N427,,O427,P427,Q427,R427,S427,T427,U427)</f>
        <v>ГД - С7 росп1,2</v>
      </c>
      <c r="D427" s="11" t="str">
        <f t="shared" si="56"/>
        <v>Т3</v>
      </c>
      <c r="E427" s="11" t="str">
        <f t="shared" si="57"/>
        <v>140 Δ6</v>
      </c>
      <c r="F427" s="129"/>
      <c r="G427" s="156" t="s">
        <v>141</v>
      </c>
      <c r="H42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7" s="132" t="str">
        <f t="shared" si="58"/>
        <v>ГД</v>
      </c>
      <c r="J427" s="132" t="str">
        <f>Таблица3353[[#This Row],[№7]]</f>
        <v xml:space="preserve"> </v>
      </c>
      <c r="K427" s="133" t="str">
        <f>IF(Таблица3353[[#This Row],[условие]]="Да", "- ", "(")</f>
        <v xml:space="preserve">- </v>
      </c>
      <c r="L427" s="101"/>
      <c r="M427" s="114" t="str">
        <f>IF(Таблица3353[[#This Row],[условие]]="Да", "", " - ")</f>
        <v/>
      </c>
      <c r="N427" s="101"/>
      <c r="O427" s="115" t="str">
        <f>IF(Таблица3353[[#This Row],[условие]]="Да", "", " )")</f>
        <v/>
      </c>
      <c r="P427" s="101" t="s">
        <v>99</v>
      </c>
      <c r="Q427" s="101">
        <f>Q426+1</f>
        <v>7</v>
      </c>
      <c r="R427" s="116" t="str">
        <f>IF(Таблица3353[[#This Row],[Тип СШ]]="Т3", " росп", "")</f>
        <v xml:space="preserve"> росп</v>
      </c>
      <c r="S427" s="116" t="str">
        <f>IF(AND(Таблица3353[[#This Row],[Тип]]="Поперечник", Таблица3353[[#This Row],[условие]]="Да", Таблица3353[[#This Row],[№17]]=" росп"), "1,2,3",
"")</f>
        <v/>
      </c>
      <c r="T427" s="116" t="str">
        <f>IF(AND(Таблица3353[[#This Row],[Тип]]="Продол", Таблица3353[[#This Row],[условие]]="Да", Таблица3353[[#This Row],[№17]]=" росп"), "1,2",
"")</f>
        <v>1,2</v>
      </c>
      <c r="U427" s="116"/>
      <c r="V427" s="101" t="s">
        <v>88</v>
      </c>
      <c r="W42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27" s="152" t="str">
        <f>IF(Таблица3353[[#This Row],[Тип СШ]]="Т3",
(IF(Таблица3353[[#This Row],[Толщина]]&gt;16,"Δ8","Δ6")),Таблица3353[[#This Row],[Толщина]])</f>
        <v>Δ6</v>
      </c>
    </row>
    <row r="428" spans="1:29" x14ac:dyDescent="0.2">
      <c r="A428" s="117">
        <f t="shared" si="54"/>
        <v>428</v>
      </c>
      <c r="B428" s="97" t="str">
        <f>IF(ISNUMBER(Таблица3353[[#This Row],[№8]]), "Поперечник", "Продол")</f>
        <v>Продол</v>
      </c>
      <c r="C428" s="11" t="str">
        <f>CONCATENATE(I428,J428,K428,L428,Таблица3353[[#This Row],[№12]],N428,,O428,P428,Q428,R428,S428,T428,U428)</f>
        <v>ГД - С8 росп1,2</v>
      </c>
      <c r="D428" s="11" t="str">
        <f t="shared" si="56"/>
        <v>Т3</v>
      </c>
      <c r="E428" s="11" t="str">
        <f t="shared" si="57"/>
        <v>140 Δ6</v>
      </c>
      <c r="F428" s="129"/>
      <c r="G428" s="156" t="s">
        <v>141</v>
      </c>
      <c r="H42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28" s="132" t="str">
        <f t="shared" si="58"/>
        <v>ГД</v>
      </c>
      <c r="J428" s="132" t="str">
        <f>Таблица3353[[#This Row],[№7]]</f>
        <v xml:space="preserve"> </v>
      </c>
      <c r="K428" s="133" t="str">
        <f>IF(Таблица3353[[#This Row],[условие]]="Да", "- ", "(")</f>
        <v xml:space="preserve">- </v>
      </c>
      <c r="L428" s="101"/>
      <c r="M428" s="114" t="str">
        <f>IF(Таблица3353[[#This Row],[условие]]="Да", "", " - ")</f>
        <v/>
      </c>
      <c r="N428" s="101"/>
      <c r="O428" s="115" t="str">
        <f>IF(Таблица3353[[#This Row],[условие]]="Да", "", " )")</f>
        <v/>
      </c>
      <c r="P428" s="101" t="s">
        <v>99</v>
      </c>
      <c r="Q428" s="101">
        <f>Q427+1</f>
        <v>8</v>
      </c>
      <c r="R428" s="116" t="str">
        <f>IF(Таблица3353[[#This Row],[Тип СШ]]="Т3", " росп", "")</f>
        <v xml:space="preserve"> росп</v>
      </c>
      <c r="S428" s="116" t="str">
        <f>IF(AND(Таблица3353[[#This Row],[Тип]]="Поперечник", Таблица3353[[#This Row],[условие]]="Да", Таблица3353[[#This Row],[№17]]=" росп"), "1,2,3",
"")</f>
        <v/>
      </c>
      <c r="T428" s="116" t="str">
        <f>IF(AND(Таблица3353[[#This Row],[Тип]]="Продол", Таблица3353[[#This Row],[условие]]="Да", Таблица3353[[#This Row],[№17]]=" росп"), "1,2",
"")</f>
        <v>1,2</v>
      </c>
      <c r="U428" s="116"/>
      <c r="V428" s="101" t="s">
        <v>88</v>
      </c>
      <c r="W42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2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2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2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28" s="152" t="str">
        <f>IF(Таблица3353[[#This Row],[Тип СШ]]="Т3",
(IF(Таблица3353[[#This Row],[Толщина]]&gt;16,"Δ8","Δ6")),Таблица3353[[#This Row],[Толщина]])</f>
        <v>Δ6</v>
      </c>
    </row>
    <row r="429" spans="1:29" x14ac:dyDescent="0.2">
      <c r="A429" s="117">
        <f t="shared" si="54"/>
        <v>429</v>
      </c>
      <c r="B429" s="97" t="str">
        <f>IF(ISNUMBER(Таблица3353[[#This Row],[№8]]), "Поперечник", "Продол")</f>
        <v>Продол</v>
      </c>
      <c r="C429" s="11" t="str">
        <f>CONCATENATE(I429,J429,K429,L429,Таблица3353[[#This Row],[№12]],N429,,O429,P429,Q429,R429,S429,T429,U429)</f>
        <v>ГД (3 - 4 )</v>
      </c>
      <c r="D429" s="11" t="str">
        <f t="shared" si="56"/>
        <v>С4</v>
      </c>
      <c r="E429" s="11" t="str">
        <f t="shared" si="57"/>
        <v>9860×14</v>
      </c>
      <c r="F429" s="129"/>
      <c r="G429" s="156" t="s">
        <v>141</v>
      </c>
      <c r="H42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29" s="132" t="str">
        <f t="shared" si="58"/>
        <v>ГД</v>
      </c>
      <c r="J429" s="132" t="str">
        <f>Таблица3353[[#This Row],[№7]]</f>
        <v xml:space="preserve"> </v>
      </c>
      <c r="K429" s="133" t="str">
        <f>IF(Таблица3353[[#This Row],[условие]]="Да", "- ", "(")</f>
        <v>(</v>
      </c>
      <c r="L429" s="101">
        <v>3</v>
      </c>
      <c r="M429" s="114" t="str">
        <f>IF(Таблица3353[[#This Row],[условие]]="Да", "", " - ")</f>
        <v xml:space="preserve"> - </v>
      </c>
      <c r="N429" s="101">
        <f>Таблица3353[[#This Row],[№11]]+1</f>
        <v>4</v>
      </c>
      <c r="O429" s="115" t="str">
        <f>IF(Таблица3353[[#This Row],[условие]]="Да", "", " )")</f>
        <v xml:space="preserve"> )</v>
      </c>
      <c r="P429" s="101"/>
      <c r="Q429" s="101"/>
      <c r="R429" s="116" t="str">
        <f>IF(Таблица3353[[#This Row],[Тип СШ]]="Т3", " росп", "")</f>
        <v/>
      </c>
      <c r="S429" s="116" t="str">
        <f>IF(AND(Таблица3353[[#This Row],[Тип]]="Поперечник", Таблица3353[[#This Row],[условие]]="Да", Таблица3353[[#This Row],[№17]]=" росп"), "1,2,3",
"")</f>
        <v/>
      </c>
      <c r="T429" s="116" t="str">
        <f>IF(AND(Таблица3353[[#This Row],[Тип]]="Продол", Таблица3353[[#This Row],[условие]]="Да", Таблица3353[[#This Row],[№17]]=" росп"), "1,2",
"")</f>
        <v/>
      </c>
      <c r="U429" s="116"/>
      <c r="V429" s="93" t="s">
        <v>109</v>
      </c>
      <c r="W42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2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9860</v>
      </c>
      <c r="Y42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2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2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29" s="228">
        <f>VALUE(CONCATENATE(Таблица3353[[#This Row],[ДлинаС18]],Таблица3353[[#This Row],[ДлинаС4]],Таблица3353[[#This Row],[ДлинаТ8]],Таблица3353[[#This Row],[ДлинаТ3]]))</f>
        <v>9860</v>
      </c>
      <c r="AC429" s="152">
        <f>IF(Таблица3353[[#This Row],[Тип СШ]]="Т3",
(IF(Таблица3353[[#This Row],[Толщина]]&gt;16,"Δ8","Δ6")),Таблица3353[[#This Row],[Толщина]])</f>
        <v>14</v>
      </c>
    </row>
    <row r="430" spans="1:29" x14ac:dyDescent="0.2">
      <c r="A430" s="117">
        <f t="shared" si="54"/>
        <v>430</v>
      </c>
      <c r="B430" s="97" t="str">
        <f>IF(ISNUMBER(Таблица3353[[#This Row],[№8]]), "Поперечник", "Продол")</f>
        <v>Продол</v>
      </c>
      <c r="C430" s="188" t="str">
        <f>CONCATENATE(I430,J430,K430,L430,Таблица3353[[#This Row],[№12]],N430,,O430,P430,Q430,R430,S430,T430,U430)</f>
        <v>ГД - С9 росп1,2</v>
      </c>
      <c r="D430" s="11" t="str">
        <f t="shared" si="56"/>
        <v>Т3</v>
      </c>
      <c r="E430" s="11" t="str">
        <f t="shared" si="57"/>
        <v>140 Δ6</v>
      </c>
      <c r="F430" s="129"/>
      <c r="G430" s="156" t="s">
        <v>141</v>
      </c>
      <c r="H43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0" s="132" t="str">
        <f t="shared" si="58"/>
        <v>ГД</v>
      </c>
      <c r="J430" s="132" t="str">
        <f>Таблица3353[[#This Row],[№7]]</f>
        <v xml:space="preserve"> </v>
      </c>
      <c r="K430" s="133" t="str">
        <f>IF(Таблица3353[[#This Row],[условие]]="Да", "- ", "(")</f>
        <v xml:space="preserve">- </v>
      </c>
      <c r="L430" s="101"/>
      <c r="M430" s="161" t="str">
        <f>IF(Таблица3353[[#This Row],[условие]]="Да", "", " - ")</f>
        <v/>
      </c>
      <c r="N430" s="162"/>
      <c r="O430" s="115" t="str">
        <f>IF(Таблица3353[[#This Row],[условие]]="Да", "", " )")</f>
        <v/>
      </c>
      <c r="P430" s="101" t="s">
        <v>99</v>
      </c>
      <c r="Q430" s="189">
        <v>9</v>
      </c>
      <c r="R430" s="116" t="str">
        <f>IF(Таблица3353[[#This Row],[Тип СШ]]="Т3", " росп", "")</f>
        <v xml:space="preserve"> росп</v>
      </c>
      <c r="S430" s="116" t="str">
        <f>IF(AND(Таблица3353[[#This Row],[Тип]]="Поперечник", Таблица3353[[#This Row],[условие]]="Да", Таблица3353[[#This Row],[№17]]=" росп"), "1,2,3",
"")</f>
        <v/>
      </c>
      <c r="T430" s="116" t="str">
        <f>IF(AND(Таблица3353[[#This Row],[Тип]]="Продол", Таблица3353[[#This Row],[условие]]="Да", Таблица3353[[#This Row],[№17]]=" росп"), "1,2",
"")</f>
        <v>1,2</v>
      </c>
      <c r="U430" s="116"/>
      <c r="V430" s="101" t="s">
        <v>88</v>
      </c>
      <c r="W43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3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3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30" s="164" t="str">
        <f>IF(Таблица3353[[#This Row],[Тип СШ]]="Т3",
(IF(Таблица3353[[#This Row],[Толщина]]&gt;16,"Δ8","Δ6")),Таблица3353[[#This Row],[Толщина]])</f>
        <v>Δ6</v>
      </c>
    </row>
    <row r="431" spans="1:29" x14ac:dyDescent="0.2">
      <c r="A431" s="117">
        <f t="shared" si="54"/>
        <v>431</v>
      </c>
      <c r="B431" s="97" t="str">
        <f>IF(ISNUMBER(Таблица3353[[#This Row],[№8]]), "Поперечник", "Продол")</f>
        <v>Продол</v>
      </c>
      <c r="C431" s="188" t="str">
        <f>CONCATENATE(I431,J431,K431,L431,Таблица3353[[#This Row],[№12]],N431,,O431,P431,Q431,R431,S431,T431,U431)</f>
        <v>ГД - Д9</v>
      </c>
      <c r="D431" s="11" t="str">
        <f t="shared" si="56"/>
        <v>С18</v>
      </c>
      <c r="E431" s="11" t="str">
        <f t="shared" si="57"/>
        <v>420×32</v>
      </c>
      <c r="F431" s="129"/>
      <c r="G431" s="156" t="s">
        <v>141</v>
      </c>
      <c r="H43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1" s="132" t="str">
        <f t="shared" si="58"/>
        <v>ГД</v>
      </c>
      <c r="J431" s="132" t="str">
        <f>Таблица3353[[#This Row],[№7]]</f>
        <v xml:space="preserve"> </v>
      </c>
      <c r="K431" s="133" t="str">
        <f>IF(Таблица3353[[#This Row],[условие]]="Да", "- ", "(")</f>
        <v xml:space="preserve">- </v>
      </c>
      <c r="L431" s="101"/>
      <c r="M431" s="161" t="str">
        <f>IF(Таблица3353[[#This Row],[условие]]="Да", "", " - ")</f>
        <v/>
      </c>
      <c r="N431" s="162"/>
      <c r="O431" s="115" t="str">
        <f>IF(Таблица3353[[#This Row],[условие]]="Да", "", " )")</f>
        <v/>
      </c>
      <c r="P431" s="101" t="s">
        <v>43</v>
      </c>
      <c r="Q431" s="189">
        <v>9</v>
      </c>
      <c r="R431" s="116" t="str">
        <f>IF(Таблица3353[[#This Row],[Тип СШ]]="Т3", " росп", "")</f>
        <v/>
      </c>
      <c r="S431" s="116" t="str">
        <f>IF(AND(Таблица3353[[#This Row],[Тип]]="Поперечник", Таблица3353[[#This Row],[условие]]="Да", Таблица3353[[#This Row],[№17]]=" росп"), "1,2,3",
"")</f>
        <v/>
      </c>
      <c r="T431" s="116" t="str">
        <f>IF(AND(Таблица3353[[#This Row],[Тип]]="Продол", Таблица3353[[#This Row],[условие]]="Да", Таблица3353[[#This Row],[№17]]=" росп"), "1,2",
"")</f>
        <v/>
      </c>
      <c r="U431" s="116"/>
      <c r="V431" s="93" t="s">
        <v>87</v>
      </c>
      <c r="W431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3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1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3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31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31" s="164">
        <f>IF(Таблица3353[[#This Row],[Тип СШ]]="Т3",
(IF(Таблица3353[[#This Row],[Толщина]]&gt;16,"Δ8","Δ6")),Таблица3353[[#This Row],[Толщина]])</f>
        <v>32</v>
      </c>
    </row>
    <row r="432" spans="1:29" x14ac:dyDescent="0.2">
      <c r="A432" s="117">
        <f t="shared" si="54"/>
        <v>432</v>
      </c>
      <c r="B432" s="97" t="str">
        <f>IF(ISNUMBER(Таблица3353[[#This Row],[№8]]), "Поперечник", "Продол")</f>
        <v>Продол</v>
      </c>
      <c r="C432" s="188" t="str">
        <f>CONCATENATE(I432,J432,K432,L432,Таблица3353[[#This Row],[№12]],N432,,O432,P432,Q432,R432,S432,T432,U432)</f>
        <v>ГД - Д9 росп1,2</v>
      </c>
      <c r="D432" s="11" t="str">
        <f t="shared" si="56"/>
        <v>Т3</v>
      </c>
      <c r="E432" s="11" t="str">
        <f t="shared" si="57"/>
        <v>428 Δ6</v>
      </c>
      <c r="F432" s="129"/>
      <c r="G432" s="156" t="s">
        <v>141</v>
      </c>
      <c r="H43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2" s="132" t="str">
        <f t="shared" si="58"/>
        <v>ГД</v>
      </c>
      <c r="J432" s="132" t="str">
        <f>Таблица3353[[#This Row],[№7]]</f>
        <v xml:space="preserve"> </v>
      </c>
      <c r="K432" s="133" t="str">
        <f>IF(Таблица3353[[#This Row],[условие]]="Да", "- ", "(")</f>
        <v xml:space="preserve">- </v>
      </c>
      <c r="L432" s="101"/>
      <c r="M432" s="161" t="str">
        <f>IF(Таблица3353[[#This Row],[условие]]="Да", "", " - ")</f>
        <v/>
      </c>
      <c r="N432" s="162"/>
      <c r="O432" s="115" t="str">
        <f>IF(Таблица3353[[#This Row],[условие]]="Да", "", " )")</f>
        <v/>
      </c>
      <c r="P432" s="101" t="s">
        <v>43</v>
      </c>
      <c r="Q432" s="189">
        <v>9</v>
      </c>
      <c r="R432" s="116" t="str">
        <f>IF(Таблица3353[[#This Row],[Тип СШ]]="Т3", " росп", "")</f>
        <v xml:space="preserve"> росп</v>
      </c>
      <c r="S432" s="116" t="str">
        <f>IF(AND(Таблица3353[[#This Row],[Тип]]="Поперечник", Таблица3353[[#This Row],[условие]]="Да", Таблица3353[[#This Row],[№17]]=" росп"), "1,2,3",
"")</f>
        <v/>
      </c>
      <c r="T432" s="116" t="str">
        <f>IF(AND(Таблица3353[[#This Row],[Тип]]="Продол", Таблица3353[[#This Row],[условие]]="Да", Таблица3353[[#This Row],[№17]]=" росп"), "1,2",
"")</f>
        <v>1,2</v>
      </c>
      <c r="U432" s="116"/>
      <c r="V432" s="101" t="s">
        <v>88</v>
      </c>
      <c r="W43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3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32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32" s="164" t="str">
        <f>IF(Таблица3353[[#This Row],[Тип СШ]]="Т3",
(IF(Таблица3353[[#This Row],[Толщина]]&gt;16,"Δ8","Δ6")),Таблица3353[[#This Row],[Толщина]])</f>
        <v>Δ6</v>
      </c>
    </row>
    <row r="433" spans="1:29" x14ac:dyDescent="0.2">
      <c r="A433" s="117">
        <f t="shared" si="54"/>
        <v>433</v>
      </c>
      <c r="B433" s="97" t="str">
        <f>IF(ISNUMBER(Таблица3353[[#This Row],[№8]]), "Поперечник", "Продол")</f>
        <v>Продол</v>
      </c>
      <c r="C433" s="11" t="str">
        <f>CONCATENATE(I433,J433,K433,L433,Таблица3353[[#This Row],[№12]],N433,,O433,P433,Q433,R433,S433,T433,U433)</f>
        <v>ГД - С10 росп1,2</v>
      </c>
      <c r="D433" s="11" t="str">
        <f t="shared" si="56"/>
        <v>Т3</v>
      </c>
      <c r="E433" s="11" t="str">
        <f t="shared" si="57"/>
        <v>140 Δ6</v>
      </c>
      <c r="F433" s="129"/>
      <c r="G433" s="156" t="s">
        <v>141</v>
      </c>
      <c r="H43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3" s="132" t="str">
        <f t="shared" si="58"/>
        <v>ГД</v>
      </c>
      <c r="J433" s="132" t="str">
        <f>Таблица3353[[#This Row],[№7]]</f>
        <v xml:space="preserve"> </v>
      </c>
      <c r="K433" s="133" t="str">
        <f>IF(Таблица3353[[#This Row],[условие]]="Да", "- ", "(")</f>
        <v xml:space="preserve">- </v>
      </c>
      <c r="L433" s="101"/>
      <c r="M433" s="114" t="str">
        <f>IF(Таблица3353[[#This Row],[условие]]="Да", "", " - ")</f>
        <v/>
      </c>
      <c r="N433" s="101"/>
      <c r="O433" s="115" t="str">
        <f>IF(Таблица3353[[#This Row],[условие]]="Да", "", " )")</f>
        <v/>
      </c>
      <c r="P433" s="101" t="s">
        <v>99</v>
      </c>
      <c r="Q433" s="101">
        <v>10</v>
      </c>
      <c r="R433" s="116" t="str">
        <f>IF(Таблица3353[[#This Row],[Тип СШ]]="Т3", " росп", "")</f>
        <v xml:space="preserve"> росп</v>
      </c>
      <c r="S433" s="116" t="str">
        <f>IF(AND(Таблица3353[[#This Row],[Тип]]="Поперечник", Таблица3353[[#This Row],[условие]]="Да", Таблица3353[[#This Row],[№17]]=" росп"), "1,2,3",
"")</f>
        <v/>
      </c>
      <c r="T433" s="116" t="str">
        <f>IF(AND(Таблица3353[[#This Row],[Тип]]="Продол", Таблица3353[[#This Row],[условие]]="Да", Таблица3353[[#This Row],[№17]]=" росп"), "1,2",
"")</f>
        <v>1,2</v>
      </c>
      <c r="U433" s="116"/>
      <c r="V433" s="101" t="s">
        <v>88</v>
      </c>
      <c r="W43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3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3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33" s="152" t="str">
        <f>IF(Таблица3353[[#This Row],[Тип СШ]]="Т3",
(IF(Таблица3353[[#This Row],[Толщина]]&gt;16,"Δ8","Δ6")),Таблица3353[[#This Row],[Толщина]])</f>
        <v>Δ6</v>
      </c>
    </row>
    <row r="434" spans="1:29" x14ac:dyDescent="0.2">
      <c r="A434" s="117">
        <f t="shared" si="54"/>
        <v>434</v>
      </c>
      <c r="B434" s="97" t="str">
        <f>IF(ISNUMBER(Таблица3353[[#This Row],[№8]]), "Поперечник", "Продол")</f>
        <v>Продол</v>
      </c>
      <c r="C434" s="11" t="str">
        <f>CONCATENATE(I434,J434,K434,L434,Таблица3353[[#This Row],[№12]],N434,,O434,P434,Q434,R434,S434,T434,U434)</f>
        <v>ГД - С11 росп1,2</v>
      </c>
      <c r="D434" s="11" t="str">
        <f t="shared" si="56"/>
        <v>Т3</v>
      </c>
      <c r="E434" s="11" t="str">
        <f t="shared" si="57"/>
        <v>140 Δ6</v>
      </c>
      <c r="F434" s="129"/>
      <c r="G434" s="156" t="s">
        <v>141</v>
      </c>
      <c r="H43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4" s="132" t="str">
        <f t="shared" si="58"/>
        <v>ГД</v>
      </c>
      <c r="J434" s="132" t="str">
        <f>Таблица3353[[#This Row],[№7]]</f>
        <v xml:space="preserve"> </v>
      </c>
      <c r="K434" s="133" t="str">
        <f>IF(Таблица3353[[#This Row],[условие]]="Да", "- ", "(")</f>
        <v xml:space="preserve">- </v>
      </c>
      <c r="L434" s="101"/>
      <c r="M434" s="114" t="str">
        <f>IF(Таблица3353[[#This Row],[условие]]="Да", "", " - ")</f>
        <v/>
      </c>
      <c r="N434" s="101"/>
      <c r="O434" s="115" t="str">
        <f>IF(Таблица3353[[#This Row],[условие]]="Да", "", " )")</f>
        <v/>
      </c>
      <c r="P434" s="101" t="s">
        <v>99</v>
      </c>
      <c r="Q434" s="101">
        <f>Q433+1</f>
        <v>11</v>
      </c>
      <c r="R434" s="116" t="str">
        <f>IF(Таблица3353[[#This Row],[Тип СШ]]="Т3", " росп", "")</f>
        <v xml:space="preserve"> росп</v>
      </c>
      <c r="S434" s="116" t="str">
        <f>IF(AND(Таблица3353[[#This Row],[Тип]]="Поперечник", Таблица3353[[#This Row],[условие]]="Да", Таблица3353[[#This Row],[№17]]=" росп"), "1,2,3",
"")</f>
        <v/>
      </c>
      <c r="T434" s="116" t="str">
        <f>IF(AND(Таблица3353[[#This Row],[Тип]]="Продол", Таблица3353[[#This Row],[условие]]="Да", Таблица3353[[#This Row],[№17]]=" росп"), "1,2",
"")</f>
        <v>1,2</v>
      </c>
      <c r="U434" s="116"/>
      <c r="V434" s="101" t="s">
        <v>88</v>
      </c>
      <c r="W43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3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3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34" s="152" t="str">
        <f>IF(Таблица3353[[#This Row],[Тип СШ]]="Т3",
(IF(Таблица3353[[#This Row],[Толщина]]&gt;16,"Δ8","Δ6")),Таблица3353[[#This Row],[Толщина]])</f>
        <v>Δ6</v>
      </c>
    </row>
    <row r="435" spans="1:29" x14ac:dyDescent="0.2">
      <c r="A435" s="117">
        <f t="shared" si="54"/>
        <v>435</v>
      </c>
      <c r="B435" s="97" t="str">
        <f>IF(ISNUMBER(Таблица3353[[#This Row],[№8]]), "Поперечник", "Продол")</f>
        <v>Продол</v>
      </c>
      <c r="C435" s="11" t="str">
        <f>CONCATENATE(I435,J435,K435,L435,Таблица3353[[#This Row],[№12]],N435,,O435,P435,Q435,R435,S435,T435,U435)</f>
        <v>ГД (4 - 5 )</v>
      </c>
      <c r="D435" s="11" t="str">
        <f t="shared" si="56"/>
        <v>С4</v>
      </c>
      <c r="E435" s="11" t="str">
        <f t="shared" si="57"/>
        <v>10650×14</v>
      </c>
      <c r="F435" s="129"/>
      <c r="G435" s="156" t="s">
        <v>141</v>
      </c>
      <c r="H43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35" s="132" t="str">
        <f t="shared" si="58"/>
        <v>ГД</v>
      </c>
      <c r="J435" s="132" t="str">
        <f>Таблица3353[[#This Row],[№7]]</f>
        <v xml:space="preserve"> </v>
      </c>
      <c r="K435" s="133" t="str">
        <f>IF(Таблица3353[[#This Row],[условие]]="Да", "- ", "(")</f>
        <v>(</v>
      </c>
      <c r="L435" s="101">
        <v>4</v>
      </c>
      <c r="M435" s="114" t="str">
        <f>IF(Таблица3353[[#This Row],[условие]]="Да", "", " - ")</f>
        <v xml:space="preserve"> - </v>
      </c>
      <c r="N435" s="101">
        <f>Таблица3353[[#This Row],[№11]]+1</f>
        <v>5</v>
      </c>
      <c r="O435" s="115" t="str">
        <f>IF(Таблица3353[[#This Row],[условие]]="Да", "", " )")</f>
        <v xml:space="preserve"> )</v>
      </c>
      <c r="P435" s="101"/>
      <c r="Q435" s="101"/>
      <c r="R435" s="116" t="str">
        <f>IF(Таблица3353[[#This Row],[Тип СШ]]="Т3", " росп", "")</f>
        <v/>
      </c>
      <c r="S435" s="116" t="str">
        <f>IF(AND(Таблица3353[[#This Row],[Тип]]="Поперечник", Таблица3353[[#This Row],[условие]]="Да", Таблица3353[[#This Row],[№17]]=" росп"), "1,2,3",
"")</f>
        <v/>
      </c>
      <c r="T435" s="116" t="str">
        <f>IF(AND(Таблица3353[[#This Row],[Тип]]="Продол", Таблица3353[[#This Row],[условие]]="Да", Таблица3353[[#This Row],[№17]]=" росп"), "1,2",
"")</f>
        <v/>
      </c>
      <c r="U435" s="116"/>
      <c r="V435" s="93" t="s">
        <v>109</v>
      </c>
      <c r="W43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43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3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35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435" s="152">
        <f>IF(Таблица3353[[#This Row],[Тип СШ]]="Т3",
(IF(Таблица3353[[#This Row],[Толщина]]&gt;16,"Δ8","Δ6")),Таблица3353[[#This Row],[Толщина]])</f>
        <v>14</v>
      </c>
    </row>
    <row r="436" spans="1:29" x14ac:dyDescent="0.2">
      <c r="A436" s="117">
        <f t="shared" si="54"/>
        <v>436</v>
      </c>
      <c r="B436" s="97" t="str">
        <f>IF(ISNUMBER(Таблица3353[[#This Row],[№8]]), "Поперечник", "Продол")</f>
        <v>Продол</v>
      </c>
      <c r="C436" s="11" t="str">
        <f>CONCATENATE(I436,J436,K436,L436,Таблица3353[[#This Row],[№12]],N436,,O436,P436,Q436,R436,S436,T436,U436)</f>
        <v>ГД - С12 росп1,2</v>
      </c>
      <c r="D436" s="11" t="str">
        <f t="shared" si="56"/>
        <v>Т3</v>
      </c>
      <c r="E436" s="11" t="str">
        <f t="shared" si="57"/>
        <v>140 Δ6</v>
      </c>
      <c r="F436" s="129"/>
      <c r="G436" s="156" t="s">
        <v>141</v>
      </c>
      <c r="H43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6" s="132" t="str">
        <f t="shared" si="58"/>
        <v>ГД</v>
      </c>
      <c r="J436" s="132" t="str">
        <f>Таблица3353[[#This Row],[№7]]</f>
        <v xml:space="preserve"> </v>
      </c>
      <c r="K436" s="133" t="str">
        <f>IF(Таблица3353[[#This Row],[условие]]="Да", "- ", "(")</f>
        <v xml:space="preserve">- </v>
      </c>
      <c r="L436" s="101"/>
      <c r="M436" s="114" t="str">
        <f>IF(Таблица3353[[#This Row],[условие]]="Да", "", " - ")</f>
        <v/>
      </c>
      <c r="N436" s="101"/>
      <c r="O436" s="115" t="str">
        <f>IF(Таблица3353[[#This Row],[условие]]="Да", "", " )")</f>
        <v/>
      </c>
      <c r="P436" s="101" t="s">
        <v>99</v>
      </c>
      <c r="Q436" s="101">
        <v>12</v>
      </c>
      <c r="R436" s="116" t="str">
        <f>IF(Таблица3353[[#This Row],[Тип СШ]]="Т3", " росп", "")</f>
        <v xml:space="preserve"> росп</v>
      </c>
      <c r="S436" s="116" t="str">
        <f>IF(AND(Таблица3353[[#This Row],[Тип]]="Поперечник", Таблица3353[[#This Row],[условие]]="Да", Таблица3353[[#This Row],[№17]]=" росп"), "1,2,3",
"")</f>
        <v/>
      </c>
      <c r="T436" s="116" t="str">
        <f>IF(AND(Таблица3353[[#This Row],[Тип]]="Продол", Таблица3353[[#This Row],[условие]]="Да", Таблица3353[[#This Row],[№17]]=" росп"), "1,2",
"")</f>
        <v>1,2</v>
      </c>
      <c r="U436" s="116"/>
      <c r="V436" s="101" t="s">
        <v>88</v>
      </c>
      <c r="W43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3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3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36" s="152" t="str">
        <f>IF(Таблица3353[[#This Row],[Тип СШ]]="Т3",
(IF(Таблица3353[[#This Row],[Толщина]]&gt;16,"Δ8","Δ6")),Таблица3353[[#This Row],[Толщина]])</f>
        <v>Δ6</v>
      </c>
    </row>
    <row r="437" spans="1:29" x14ac:dyDescent="0.2">
      <c r="A437" s="117">
        <f t="shared" si="54"/>
        <v>437</v>
      </c>
      <c r="B437" s="97" t="str">
        <f>IF(ISNUMBER(Таблица3353[[#This Row],[№8]]), "Поперечник", "Продол")</f>
        <v>Продол</v>
      </c>
      <c r="C437" s="188" t="str">
        <f>CONCATENATE(I437,J437,K437,L437,Таблица3353[[#This Row],[№12]],N437,,O437,P437,Q437,R437,S437,T437,U437)</f>
        <v>ГД - С13 росп1,2</v>
      </c>
      <c r="D437" s="11" t="str">
        <f t="shared" si="56"/>
        <v>Т3</v>
      </c>
      <c r="E437" s="11" t="str">
        <f t="shared" si="57"/>
        <v>140 Δ6</v>
      </c>
      <c r="F437" s="129"/>
      <c r="G437" s="156" t="s">
        <v>141</v>
      </c>
      <c r="H43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7" s="132" t="str">
        <f t="shared" si="58"/>
        <v>ГД</v>
      </c>
      <c r="J437" s="132" t="str">
        <f>Таблица3353[[#This Row],[№7]]</f>
        <v xml:space="preserve"> </v>
      </c>
      <c r="K437" s="133" t="str">
        <f>IF(Таблица3353[[#This Row],[условие]]="Да", "- ", "(")</f>
        <v xml:space="preserve">- </v>
      </c>
      <c r="L437" s="101"/>
      <c r="M437" s="161" t="str">
        <f>IF(Таблица3353[[#This Row],[условие]]="Да", "", " - ")</f>
        <v/>
      </c>
      <c r="N437" s="162"/>
      <c r="O437" s="115" t="str">
        <f>IF(Таблица3353[[#This Row],[условие]]="Да", "", " )")</f>
        <v/>
      </c>
      <c r="P437" s="101" t="s">
        <v>99</v>
      </c>
      <c r="Q437" s="189">
        <v>13</v>
      </c>
      <c r="R437" s="116" t="str">
        <f>IF(Таблица3353[[#This Row],[Тип СШ]]="Т3", " росп", "")</f>
        <v xml:space="preserve"> росп</v>
      </c>
      <c r="S437" s="116" t="str">
        <f>IF(AND(Таблица3353[[#This Row],[Тип]]="Поперечник", Таблица3353[[#This Row],[условие]]="Да", Таблица3353[[#This Row],[№17]]=" росп"), "1,2,3",
"")</f>
        <v/>
      </c>
      <c r="T437" s="116" t="str">
        <f>IF(AND(Таблица3353[[#This Row],[Тип]]="Продол", Таблица3353[[#This Row],[условие]]="Да", Таблица3353[[#This Row],[№17]]=" росп"), "1,2",
"")</f>
        <v>1,2</v>
      </c>
      <c r="U437" s="116"/>
      <c r="V437" s="101" t="s">
        <v>88</v>
      </c>
      <c r="W43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3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3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37" s="164" t="str">
        <f>IF(Таблица3353[[#This Row],[Тип СШ]]="Т3",
(IF(Таблица3353[[#This Row],[Толщина]]&gt;16,"Δ8","Δ6")),Таблица3353[[#This Row],[Толщина]])</f>
        <v>Δ6</v>
      </c>
    </row>
    <row r="438" spans="1:29" x14ac:dyDescent="0.2">
      <c r="A438" s="117">
        <f t="shared" si="54"/>
        <v>438</v>
      </c>
      <c r="B438" s="97" t="str">
        <f>IF(ISNUMBER(Таблица3353[[#This Row],[№8]]), "Поперечник", "Продол")</f>
        <v>Продол</v>
      </c>
      <c r="C438" s="188" t="str">
        <f>CONCATENATE(I438,J438,K438,L438,Таблица3353[[#This Row],[№12]],N438,,O438,P438,Q438,R438,S438,T438,U438)</f>
        <v>ГД - Д13</v>
      </c>
      <c r="D438" s="11" t="str">
        <f t="shared" si="56"/>
        <v>С18</v>
      </c>
      <c r="E438" s="11" t="str">
        <f t="shared" si="57"/>
        <v>420×40</v>
      </c>
      <c r="F438" s="129"/>
      <c r="G438" s="156" t="s">
        <v>141</v>
      </c>
      <c r="H43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8" s="132" t="str">
        <f t="shared" si="58"/>
        <v>ГД</v>
      </c>
      <c r="J438" s="132" t="str">
        <f>Таблица3353[[#This Row],[№7]]</f>
        <v xml:space="preserve"> </v>
      </c>
      <c r="K438" s="133" t="str">
        <f>IF(Таблица3353[[#This Row],[условие]]="Да", "- ", "(")</f>
        <v xml:space="preserve">- </v>
      </c>
      <c r="L438" s="101"/>
      <c r="M438" s="161" t="str">
        <f>IF(Таблица3353[[#This Row],[условие]]="Да", "", " - ")</f>
        <v/>
      </c>
      <c r="N438" s="162"/>
      <c r="O438" s="115" t="str">
        <f>IF(Таблица3353[[#This Row],[условие]]="Да", "", " )")</f>
        <v/>
      </c>
      <c r="P438" s="101" t="s">
        <v>43</v>
      </c>
      <c r="Q438" s="189">
        <v>13</v>
      </c>
      <c r="R438" s="116" t="str">
        <f>IF(Таблица3353[[#This Row],[Тип СШ]]="Т3", " росп", "")</f>
        <v/>
      </c>
      <c r="S438" s="116" t="str">
        <f>IF(AND(Таблица3353[[#This Row],[Тип]]="Поперечник", Таблица3353[[#This Row],[условие]]="Да", Таблица3353[[#This Row],[№17]]=" росп"), "1,2,3",
"")</f>
        <v/>
      </c>
      <c r="T438" s="116" t="str">
        <f>IF(AND(Таблица3353[[#This Row],[Тип]]="Продол", Таблица3353[[#This Row],[условие]]="Да", Таблица3353[[#This Row],[№17]]=" росп"), "1,2",
"")</f>
        <v/>
      </c>
      <c r="U438" s="116"/>
      <c r="V438" s="93" t="s">
        <v>87</v>
      </c>
      <c r="W43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3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3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43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38" s="164">
        <f>IF(Таблица3353[[#This Row],[Тип СШ]]="Т3",
(IF(Таблица3353[[#This Row],[Толщина]]&gt;16,"Δ8","Δ6")),Таблица3353[[#This Row],[Толщина]])</f>
        <v>40</v>
      </c>
    </row>
    <row r="439" spans="1:29" x14ac:dyDescent="0.2">
      <c r="A439" s="117">
        <f t="shared" si="54"/>
        <v>439</v>
      </c>
      <c r="B439" s="97" t="str">
        <f>IF(ISNUMBER(Таблица3353[[#This Row],[№8]]), "Поперечник", "Продол")</f>
        <v>Продол</v>
      </c>
      <c r="C439" s="188" t="str">
        <f>CONCATENATE(I439,J439,K439,L439,Таблица3353[[#This Row],[№12]],N439,,O439,P439,Q439,R439,S439,T439,U439)</f>
        <v>ГД - Д13 росп1,2</v>
      </c>
      <c r="D439" s="11" t="str">
        <f t="shared" si="56"/>
        <v>Т3</v>
      </c>
      <c r="E439" s="11" t="str">
        <f t="shared" si="57"/>
        <v>428 Δ6</v>
      </c>
      <c r="F439" s="129"/>
      <c r="G439" s="156" t="s">
        <v>141</v>
      </c>
      <c r="H43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39" s="132" t="str">
        <f t="shared" si="58"/>
        <v>ГД</v>
      </c>
      <c r="J439" s="132" t="str">
        <f>Таблица3353[[#This Row],[№7]]</f>
        <v xml:space="preserve"> </v>
      </c>
      <c r="K439" s="133" t="str">
        <f>IF(Таблица3353[[#This Row],[условие]]="Да", "- ", "(")</f>
        <v xml:space="preserve">- </v>
      </c>
      <c r="L439" s="101"/>
      <c r="M439" s="161" t="str">
        <f>IF(Таблица3353[[#This Row],[условие]]="Да", "", " - ")</f>
        <v/>
      </c>
      <c r="N439" s="162"/>
      <c r="O439" s="115" t="str">
        <f>IF(Таблица3353[[#This Row],[условие]]="Да", "", " )")</f>
        <v/>
      </c>
      <c r="P439" s="101" t="s">
        <v>43</v>
      </c>
      <c r="Q439" s="189">
        <v>13</v>
      </c>
      <c r="R439" s="116" t="str">
        <f>IF(Таблица3353[[#This Row],[Тип СШ]]="Т3", " росп", "")</f>
        <v xml:space="preserve"> росп</v>
      </c>
      <c r="S439" s="116" t="str">
        <f>IF(AND(Таблица3353[[#This Row],[Тип]]="Поперечник", Таблица3353[[#This Row],[условие]]="Да", Таблица3353[[#This Row],[№17]]=" росп"), "1,2,3",
"")</f>
        <v/>
      </c>
      <c r="T439" s="116" t="str">
        <f>IF(AND(Таблица3353[[#This Row],[Тип]]="Продол", Таблица3353[[#This Row],[условие]]="Да", Таблица3353[[#This Row],[№17]]=" росп"), "1,2",
"")</f>
        <v>1,2</v>
      </c>
      <c r="U439" s="116"/>
      <c r="V439" s="101" t="s">
        <v>88</v>
      </c>
      <c r="W43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3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3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3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3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3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39" s="164" t="str">
        <f>IF(Таблица3353[[#This Row],[Тип СШ]]="Т3",
(IF(Таблица3353[[#This Row],[Толщина]]&gt;16,"Δ8","Δ6")),Таблица3353[[#This Row],[Толщина]])</f>
        <v>Δ6</v>
      </c>
    </row>
    <row r="440" spans="1:29" x14ac:dyDescent="0.2">
      <c r="A440" s="117">
        <f t="shared" si="54"/>
        <v>440</v>
      </c>
      <c r="B440" s="97" t="str">
        <f>IF(ISNUMBER(Таблица3353[[#This Row],[№8]]), "Поперечник", "Продол")</f>
        <v>Продол</v>
      </c>
      <c r="C440" s="11" t="str">
        <f>CONCATENATE(I440,J440,K440,L440,Таблица3353[[#This Row],[№12]],N440,,O440,P440,Q440,R440,S440,T440,U440)</f>
        <v>ГД - С14 росп1,2</v>
      </c>
      <c r="D440" s="11" t="str">
        <f t="shared" si="56"/>
        <v>Т3</v>
      </c>
      <c r="E440" s="11" t="str">
        <f t="shared" si="57"/>
        <v>140 Δ6</v>
      </c>
      <c r="F440" s="129"/>
      <c r="G440" s="156" t="s">
        <v>141</v>
      </c>
      <c r="H44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0" s="132" t="str">
        <f t="shared" si="58"/>
        <v>ГД</v>
      </c>
      <c r="J440" s="132" t="str">
        <f>Таблица3353[[#This Row],[№7]]</f>
        <v xml:space="preserve"> </v>
      </c>
      <c r="K440" s="133" t="str">
        <f>IF(Таблица3353[[#This Row],[условие]]="Да", "- ", "(")</f>
        <v xml:space="preserve">- </v>
      </c>
      <c r="L440" s="101"/>
      <c r="M440" s="114" t="str">
        <f>IF(Таблица3353[[#This Row],[условие]]="Да", "", " - ")</f>
        <v/>
      </c>
      <c r="N440" s="101"/>
      <c r="O440" s="115" t="str">
        <f>IF(Таблица3353[[#This Row],[условие]]="Да", "", " )")</f>
        <v/>
      </c>
      <c r="P440" s="101" t="s">
        <v>99</v>
      </c>
      <c r="Q440" s="101">
        <v>14</v>
      </c>
      <c r="R440" s="116" t="str">
        <f>IF(Таблица3353[[#This Row],[Тип СШ]]="Т3", " росп", "")</f>
        <v xml:space="preserve"> росп</v>
      </c>
      <c r="S440" s="116" t="str">
        <f>IF(AND(Таблица3353[[#This Row],[Тип]]="Поперечник", Таблица3353[[#This Row],[условие]]="Да", Таблица3353[[#This Row],[№17]]=" росп"), "1,2,3",
"")</f>
        <v/>
      </c>
      <c r="T440" s="116" t="str">
        <f>IF(AND(Таблица3353[[#This Row],[Тип]]="Продол", Таблица3353[[#This Row],[условие]]="Да", Таблица3353[[#This Row],[№17]]=" росп"), "1,2",
"")</f>
        <v>1,2</v>
      </c>
      <c r="U440" s="116"/>
      <c r="V440" s="101" t="s">
        <v>88</v>
      </c>
      <c r="W44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4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4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40" s="152" t="str">
        <f>IF(Таблица3353[[#This Row],[Тип СШ]]="Т3",
(IF(Таблица3353[[#This Row],[Толщина]]&gt;16,"Δ8","Δ6")),Таблица3353[[#This Row],[Толщина]])</f>
        <v>Δ6</v>
      </c>
    </row>
    <row r="441" spans="1:29" x14ac:dyDescent="0.2">
      <c r="A441" s="117">
        <f t="shared" si="54"/>
        <v>441</v>
      </c>
      <c r="B441" s="97" t="str">
        <f>IF(ISNUMBER(Таблица3353[[#This Row],[№8]]), "Поперечник", "Продол")</f>
        <v>Продол</v>
      </c>
      <c r="C441" s="11" t="str">
        <f>CONCATENATE(I441,J441,K441,L441,Таблица3353[[#This Row],[№12]],N441,,O441,P441,Q441,R441,S441,T441,U441)</f>
        <v>ГД - С15 росп1,2</v>
      </c>
      <c r="D441" s="11" t="str">
        <f t="shared" si="56"/>
        <v>Т3</v>
      </c>
      <c r="E441" s="11" t="str">
        <f t="shared" si="57"/>
        <v>140 Δ6</v>
      </c>
      <c r="F441" s="129"/>
      <c r="G441" s="156" t="s">
        <v>141</v>
      </c>
      <c r="H44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1" s="132" t="str">
        <f t="shared" si="58"/>
        <v>ГД</v>
      </c>
      <c r="J441" s="132" t="str">
        <f>Таблица3353[[#This Row],[№7]]</f>
        <v xml:space="preserve"> </v>
      </c>
      <c r="K441" s="133" t="str">
        <f>IF(Таблица3353[[#This Row],[условие]]="Да", "- ", "(")</f>
        <v xml:space="preserve">- </v>
      </c>
      <c r="L441" s="101"/>
      <c r="M441" s="114" t="str">
        <f>IF(Таблица3353[[#This Row],[условие]]="Да", "", " - ")</f>
        <v/>
      </c>
      <c r="N441" s="101"/>
      <c r="O441" s="115" t="str">
        <f>IF(Таблица3353[[#This Row],[условие]]="Да", "", " )")</f>
        <v/>
      </c>
      <c r="P441" s="101" t="s">
        <v>99</v>
      </c>
      <c r="Q441" s="101">
        <f t="shared" ref="Q441:Q494" si="60">Q440+1</f>
        <v>15</v>
      </c>
      <c r="R441" s="116" t="str">
        <f>IF(Таблица3353[[#This Row],[Тип СШ]]="Т3", " росп", "")</f>
        <v xml:space="preserve"> росп</v>
      </c>
      <c r="S441" s="116" t="str">
        <f>IF(AND(Таблица3353[[#This Row],[Тип]]="Поперечник", Таблица3353[[#This Row],[условие]]="Да", Таблица3353[[#This Row],[№17]]=" росп"), "1,2,3",
"")</f>
        <v/>
      </c>
      <c r="T441" s="116" t="str">
        <f>IF(AND(Таблица3353[[#This Row],[Тип]]="Продол", Таблица3353[[#This Row],[условие]]="Да", Таблица3353[[#This Row],[№17]]=" росп"), "1,2",
"")</f>
        <v>1,2</v>
      </c>
      <c r="U441" s="116"/>
      <c r="V441" s="101" t="s">
        <v>88</v>
      </c>
      <c r="W44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4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4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41" s="152" t="str">
        <f>IF(Таблица3353[[#This Row],[Тип СШ]]="Т3",
(IF(Таблица3353[[#This Row],[Толщина]]&gt;16,"Δ8","Δ6")),Таблица3353[[#This Row],[Толщина]])</f>
        <v>Δ6</v>
      </c>
    </row>
    <row r="442" spans="1:29" x14ac:dyDescent="0.2">
      <c r="A442" s="117">
        <f t="shared" si="54"/>
        <v>442</v>
      </c>
      <c r="B442" s="97" t="str">
        <f>IF(ISNUMBER(Таблица3353[[#This Row],[№8]]), "Поперечник", "Продол")</f>
        <v>Продол</v>
      </c>
      <c r="C442" s="11" t="str">
        <f>CONCATENATE(I442,J442,K442,L442,Таблица3353[[#This Row],[№12]],N442,,O442,P442,Q442,R442,S442,T442,U442)</f>
        <v>ГД (5 - 6 )</v>
      </c>
      <c r="D442" s="11" t="str">
        <f t="shared" si="56"/>
        <v>С4</v>
      </c>
      <c r="E442" s="11" t="str">
        <f t="shared" si="57"/>
        <v>8790×14</v>
      </c>
      <c r="F442" s="129"/>
      <c r="G442" s="156" t="s">
        <v>141</v>
      </c>
      <c r="H44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42" s="132" t="str">
        <f t="shared" si="58"/>
        <v>ГД</v>
      </c>
      <c r="J442" s="132" t="str">
        <f>Таблица3353[[#This Row],[№7]]</f>
        <v xml:space="preserve"> </v>
      </c>
      <c r="K442" s="133" t="str">
        <f>IF(Таблица3353[[#This Row],[условие]]="Да", "- ", "(")</f>
        <v>(</v>
      </c>
      <c r="L442" s="101">
        <v>5</v>
      </c>
      <c r="M442" s="114" t="str">
        <f>IF(Таблица3353[[#This Row],[условие]]="Да", "", " - ")</f>
        <v xml:space="preserve"> - </v>
      </c>
      <c r="N442" s="101">
        <f>Таблица3353[[#This Row],[№11]]+1</f>
        <v>6</v>
      </c>
      <c r="O442" s="115" t="str">
        <f>IF(Таблица3353[[#This Row],[условие]]="Да", "", " )")</f>
        <v xml:space="preserve"> )</v>
      </c>
      <c r="P442" s="101"/>
      <c r="Q442" s="101"/>
      <c r="R442" s="116" t="str">
        <f>IF(Таблица3353[[#This Row],[Тип СШ]]="Т3", " росп", "")</f>
        <v/>
      </c>
      <c r="S442" s="116" t="str">
        <f>IF(AND(Таблица3353[[#This Row],[Тип]]="Поперечник", Таблица3353[[#This Row],[условие]]="Да", Таблица3353[[#This Row],[№17]]=" росп"), "1,2,3",
"")</f>
        <v/>
      </c>
      <c r="T442" s="116" t="str">
        <f>IF(AND(Таблица3353[[#This Row],[Тип]]="Продол", Таблица3353[[#This Row],[условие]]="Да", Таблица3353[[#This Row],[№17]]=" росп"), "1,2",
"")</f>
        <v/>
      </c>
      <c r="U442" s="116"/>
      <c r="V442" s="93" t="s">
        <v>109</v>
      </c>
      <c r="W44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8790</v>
      </c>
      <c r="Y44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4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42" s="228">
        <f>VALUE(CONCATENATE(Таблица3353[[#This Row],[ДлинаС18]],Таблица3353[[#This Row],[ДлинаС4]],Таблица3353[[#This Row],[ДлинаТ8]],Таблица3353[[#This Row],[ДлинаТ3]]))</f>
        <v>8790</v>
      </c>
      <c r="AC442" s="152">
        <f>IF(Таблица3353[[#This Row],[Тип СШ]]="Т3",
(IF(Таблица3353[[#This Row],[Толщина]]&gt;16,"Δ8","Δ6")),Таблица3353[[#This Row],[Толщина]])</f>
        <v>14</v>
      </c>
    </row>
    <row r="443" spans="1:29" x14ac:dyDescent="0.2">
      <c r="A443" s="117">
        <f t="shared" si="54"/>
        <v>443</v>
      </c>
      <c r="B443" s="97" t="str">
        <f>IF(ISNUMBER(Таблица3353[[#This Row],[№8]]), "Поперечник", "Продол")</f>
        <v>Продол</v>
      </c>
      <c r="C443" s="188" t="str">
        <f>CONCATENATE(I443,J443,K443,L443,Таблица3353[[#This Row],[№12]],N443,,O443,P443,Q443,R443,S443,T443,U443)</f>
        <v>ГД - СС16 росп1,2</v>
      </c>
      <c r="D443" s="11" t="str">
        <f t="shared" si="56"/>
        <v>Т3</v>
      </c>
      <c r="E443" s="11" t="str">
        <f t="shared" si="57"/>
        <v>140 Δ6</v>
      </c>
      <c r="F443" s="129"/>
      <c r="G443" s="156" t="s">
        <v>141</v>
      </c>
      <c r="H44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3" s="132" t="str">
        <f t="shared" si="58"/>
        <v>ГД</v>
      </c>
      <c r="J443" s="132" t="str">
        <f>Таблица3353[[#This Row],[№7]]</f>
        <v xml:space="preserve"> </v>
      </c>
      <c r="K443" s="133" t="str">
        <f>IF(Таблица3353[[#This Row],[условие]]="Да", "- ", "(")</f>
        <v xml:space="preserve">- </v>
      </c>
      <c r="L443" s="101" t="s">
        <v>99</v>
      </c>
      <c r="M443" s="161" t="str">
        <f>IF(Таблица3353[[#This Row],[условие]]="Да", "", " - ")</f>
        <v/>
      </c>
      <c r="N443" s="162"/>
      <c r="O443" s="115" t="str">
        <f>IF(Таблица3353[[#This Row],[условие]]="Да", "", " )")</f>
        <v/>
      </c>
      <c r="P443" s="101" t="s">
        <v>99</v>
      </c>
      <c r="Q443" s="189">
        <v>16</v>
      </c>
      <c r="R443" s="116" t="str">
        <f>IF(Таблица3353[[#This Row],[Тип СШ]]="Т3", " росп", "")</f>
        <v xml:space="preserve"> росп</v>
      </c>
      <c r="S443" s="116" t="str">
        <f>IF(AND(Таблица3353[[#This Row],[Тип]]="Поперечник", Таблица3353[[#This Row],[условие]]="Да", Таблица3353[[#This Row],[№17]]=" росп"), "1,2,3",
"")</f>
        <v/>
      </c>
      <c r="T443" s="116" t="str">
        <f>IF(AND(Таблица3353[[#This Row],[Тип]]="Продол", Таблица3353[[#This Row],[условие]]="Да", Таблица3353[[#This Row],[№17]]=" росп"), "1,2",
"")</f>
        <v>1,2</v>
      </c>
      <c r="U443" s="116"/>
      <c r="V443" s="101" t="s">
        <v>88</v>
      </c>
      <c r="W44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4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4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43" s="164" t="str">
        <f>IF(Таблица3353[[#This Row],[Тип СШ]]="Т3",
(IF(Таблица3353[[#This Row],[Толщина]]&gt;16,"Δ8","Δ6")),Таблица3353[[#This Row],[Толщина]])</f>
        <v>Δ6</v>
      </c>
    </row>
    <row r="444" spans="1:29" x14ac:dyDescent="0.2">
      <c r="A444" s="117">
        <f t="shared" si="54"/>
        <v>444</v>
      </c>
      <c r="B444" s="97" t="str">
        <f>IF(ISNUMBER(Таблица3353[[#This Row],[№8]]), "Поперечник", "Продол")</f>
        <v>Продол</v>
      </c>
      <c r="C444" s="188" t="str">
        <f>CONCATENATE(I444,J444,K444,L444,Таблица3353[[#This Row],[№12]],N444,,O444,P444,Q444,R444,S444,T444,U444)</f>
        <v>ГД - Д16</v>
      </c>
      <c r="D444" s="11" t="str">
        <f t="shared" si="56"/>
        <v>С18</v>
      </c>
      <c r="E444" s="11" t="str">
        <f t="shared" si="57"/>
        <v>420×40</v>
      </c>
      <c r="F444" s="129"/>
      <c r="G444" s="156" t="s">
        <v>141</v>
      </c>
      <c r="H44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4" s="132" t="str">
        <f t="shared" si="58"/>
        <v>ГД</v>
      </c>
      <c r="J444" s="132" t="str">
        <f>Таблица3353[[#This Row],[№7]]</f>
        <v xml:space="preserve"> </v>
      </c>
      <c r="K444" s="133" t="str">
        <f>IF(Таблица3353[[#This Row],[условие]]="Да", "- ", "(")</f>
        <v xml:space="preserve">- </v>
      </c>
      <c r="L444" s="101"/>
      <c r="M444" s="161" t="str">
        <f>IF(Таблица3353[[#This Row],[условие]]="Да", "", " - ")</f>
        <v/>
      </c>
      <c r="N444" s="162"/>
      <c r="O444" s="115" t="str">
        <f>IF(Таблица3353[[#This Row],[условие]]="Да", "", " )")</f>
        <v/>
      </c>
      <c r="P444" s="101" t="s">
        <v>43</v>
      </c>
      <c r="Q444" s="189">
        <v>16</v>
      </c>
      <c r="R444" s="116" t="str">
        <f>IF(Таблица3353[[#This Row],[Тип СШ]]="Т3", " росп", "")</f>
        <v/>
      </c>
      <c r="S444" s="116" t="str">
        <f>IF(AND(Таблица3353[[#This Row],[Тип]]="Поперечник", Таблица3353[[#This Row],[условие]]="Да", Таблица3353[[#This Row],[№17]]=" росп"), "1,2,3",
"")</f>
        <v/>
      </c>
      <c r="T444" s="116" t="str">
        <f>IF(AND(Таблица3353[[#This Row],[Тип]]="Продол", Таблица3353[[#This Row],[условие]]="Да", Таблица3353[[#This Row],[№17]]=" росп"), "1,2",
"")</f>
        <v/>
      </c>
      <c r="U444" s="116"/>
      <c r="V444" s="93" t="s">
        <v>87</v>
      </c>
      <c r="W44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4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4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44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44" s="164">
        <f>IF(Таблица3353[[#This Row],[Тип СШ]]="Т3",
(IF(Таблица3353[[#This Row],[Толщина]]&gt;16,"Δ8","Δ6")),Таблица3353[[#This Row],[Толщина]])</f>
        <v>40</v>
      </c>
    </row>
    <row r="445" spans="1:29" x14ac:dyDescent="0.2">
      <c r="A445" s="117">
        <f t="shared" si="54"/>
        <v>445</v>
      </c>
      <c r="B445" s="97" t="str">
        <f>IF(ISNUMBER(Таблица3353[[#This Row],[№8]]), "Поперечник", "Продол")</f>
        <v>Продол</v>
      </c>
      <c r="C445" s="188" t="str">
        <f>CONCATENATE(I445,J445,K445,L445,Таблица3353[[#This Row],[№12]],N445,,O445,P445,Q445,R445,S445,T445,U445)</f>
        <v>ГД - Д16 росп1,2</v>
      </c>
      <c r="D445" s="11" t="str">
        <f t="shared" si="56"/>
        <v>Т3</v>
      </c>
      <c r="E445" s="11" t="str">
        <f t="shared" si="57"/>
        <v>428 Δ6</v>
      </c>
      <c r="F445" s="129"/>
      <c r="G445" s="156" t="s">
        <v>141</v>
      </c>
      <c r="H44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5" s="132" t="str">
        <f t="shared" si="58"/>
        <v>ГД</v>
      </c>
      <c r="J445" s="132" t="str">
        <f>Таблица3353[[#This Row],[№7]]</f>
        <v xml:space="preserve"> </v>
      </c>
      <c r="K445" s="133" t="str">
        <f>IF(Таблица3353[[#This Row],[условие]]="Да", "- ", "(")</f>
        <v xml:space="preserve">- </v>
      </c>
      <c r="L445" s="101"/>
      <c r="M445" s="161" t="str">
        <f>IF(Таблица3353[[#This Row],[условие]]="Да", "", " - ")</f>
        <v/>
      </c>
      <c r="N445" s="162"/>
      <c r="O445" s="115" t="str">
        <f>IF(Таблица3353[[#This Row],[условие]]="Да", "", " )")</f>
        <v/>
      </c>
      <c r="P445" s="101" t="s">
        <v>43</v>
      </c>
      <c r="Q445" s="189">
        <v>16</v>
      </c>
      <c r="R445" s="116" t="str">
        <f>IF(Таблица3353[[#This Row],[Тип СШ]]="Т3", " росп", "")</f>
        <v xml:space="preserve"> росп</v>
      </c>
      <c r="S445" s="116" t="str">
        <f>IF(AND(Таблица3353[[#This Row],[Тип]]="Поперечник", Таблица3353[[#This Row],[условие]]="Да", Таблица3353[[#This Row],[№17]]=" росп"), "1,2,3",
"")</f>
        <v/>
      </c>
      <c r="T445" s="116" t="str">
        <f>IF(AND(Таблица3353[[#This Row],[Тип]]="Продол", Таблица3353[[#This Row],[условие]]="Да", Таблица3353[[#This Row],[№17]]=" росп"), "1,2",
"")</f>
        <v>1,2</v>
      </c>
      <c r="U445" s="116"/>
      <c r="V445" s="101" t="s">
        <v>88</v>
      </c>
      <c r="W44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4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4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45" s="164" t="str">
        <f>IF(Таблица3353[[#This Row],[Тип СШ]]="Т3",
(IF(Таблица3353[[#This Row],[Толщина]]&gt;16,"Δ8","Δ6")),Таблица3353[[#This Row],[Толщина]])</f>
        <v>Δ6</v>
      </c>
    </row>
    <row r="446" spans="1:29" x14ac:dyDescent="0.2">
      <c r="A446" s="117">
        <f t="shared" si="54"/>
        <v>446</v>
      </c>
      <c r="B446" s="97" t="str">
        <f>IF(ISNUMBER(Таблица3353[[#This Row],[№8]]), "Поперечник", "Продол")</f>
        <v>Продол</v>
      </c>
      <c r="C446" s="11" t="str">
        <f>CONCATENATE(I446,J446,K446,L446,Таблица3353[[#This Row],[№12]],N446,,O446,P446,Q446,R446,S446,T446,U446)</f>
        <v>ГД - С17 росп1,2</v>
      </c>
      <c r="D446" s="11" t="str">
        <f t="shared" si="56"/>
        <v>Т3</v>
      </c>
      <c r="E446" s="11" t="str">
        <f t="shared" si="57"/>
        <v>140 Δ6</v>
      </c>
      <c r="F446" s="129"/>
      <c r="G446" s="156" t="s">
        <v>141</v>
      </c>
      <c r="H44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6" s="132" t="str">
        <f t="shared" si="58"/>
        <v>ГД</v>
      </c>
      <c r="J446" s="132" t="str">
        <f>Таблица3353[[#This Row],[№7]]</f>
        <v xml:space="preserve"> </v>
      </c>
      <c r="K446" s="133" t="str">
        <f>IF(Таблица3353[[#This Row],[условие]]="Да", "- ", "(")</f>
        <v xml:space="preserve">- </v>
      </c>
      <c r="L446" s="101"/>
      <c r="M446" s="114" t="str">
        <f>IF(Таблица3353[[#This Row],[условие]]="Да", "", " - ")</f>
        <v/>
      </c>
      <c r="N446" s="101"/>
      <c r="O446" s="115" t="str">
        <f>IF(Таблица3353[[#This Row],[условие]]="Да", "", " )")</f>
        <v/>
      </c>
      <c r="P446" s="101" t="s">
        <v>99</v>
      </c>
      <c r="Q446" s="101">
        <v>17</v>
      </c>
      <c r="R446" s="116" t="str">
        <f>IF(Таблица3353[[#This Row],[Тип СШ]]="Т3", " росп", "")</f>
        <v xml:space="preserve"> росп</v>
      </c>
      <c r="S446" s="116" t="str">
        <f>IF(AND(Таблица3353[[#This Row],[Тип]]="Поперечник", Таблица3353[[#This Row],[условие]]="Да", Таблица3353[[#This Row],[№17]]=" росп"), "1,2,3",
"")</f>
        <v/>
      </c>
      <c r="T446" s="116" t="str">
        <f>IF(AND(Таблица3353[[#This Row],[Тип]]="Продол", Таблица3353[[#This Row],[условие]]="Да", Таблица3353[[#This Row],[№17]]=" росп"), "1,2",
"")</f>
        <v>1,2</v>
      </c>
      <c r="U446" s="116"/>
      <c r="V446" s="101" t="s">
        <v>88</v>
      </c>
      <c r="W44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4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4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46" s="152" t="str">
        <f>IF(Таблица3353[[#This Row],[Тип СШ]]="Т3",
(IF(Таблица3353[[#This Row],[Толщина]]&gt;16,"Δ8","Δ6")),Таблица3353[[#This Row],[Толщина]])</f>
        <v>Δ6</v>
      </c>
    </row>
    <row r="447" spans="1:29" x14ac:dyDescent="0.2">
      <c r="A447" s="117">
        <f t="shared" si="54"/>
        <v>447</v>
      </c>
      <c r="B447" s="97" t="str">
        <f>IF(ISNUMBER(Таблица3353[[#This Row],[№8]]), "Поперечник", "Продол")</f>
        <v>Продол</v>
      </c>
      <c r="C447" s="11" t="str">
        <f>CONCATENATE(I447,J447,K447,L447,Таблица3353[[#This Row],[№12]],N447,,O447,P447,Q447,R447,S447,T447,U447)</f>
        <v>ГД - С18 росп1,2</v>
      </c>
      <c r="D447" s="11" t="str">
        <f t="shared" si="56"/>
        <v>Т3</v>
      </c>
      <c r="E447" s="11" t="str">
        <f t="shared" si="57"/>
        <v>140 Δ6</v>
      </c>
      <c r="F447" s="129"/>
      <c r="G447" s="156" t="s">
        <v>141</v>
      </c>
      <c r="H44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7" s="132" t="str">
        <f t="shared" si="58"/>
        <v>ГД</v>
      </c>
      <c r="J447" s="132" t="str">
        <f>Таблица3353[[#This Row],[№7]]</f>
        <v xml:space="preserve"> </v>
      </c>
      <c r="K447" s="133" t="str">
        <f>IF(Таблица3353[[#This Row],[условие]]="Да", "- ", "(")</f>
        <v xml:space="preserve">- </v>
      </c>
      <c r="L447" s="101"/>
      <c r="M447" s="114" t="str">
        <f>IF(Таблица3353[[#This Row],[условие]]="Да", "", " - ")</f>
        <v/>
      </c>
      <c r="N447" s="101"/>
      <c r="O447" s="115" t="str">
        <f>IF(Таблица3353[[#This Row],[условие]]="Да", "", " )")</f>
        <v/>
      </c>
      <c r="P447" s="101" t="s">
        <v>99</v>
      </c>
      <c r="Q447" s="101">
        <f t="shared" si="60"/>
        <v>18</v>
      </c>
      <c r="R447" s="116" t="str">
        <f>IF(Таблица3353[[#This Row],[Тип СШ]]="Т3", " росп", "")</f>
        <v xml:space="preserve"> росп</v>
      </c>
      <c r="S447" s="116" t="str">
        <f>IF(AND(Таблица3353[[#This Row],[Тип]]="Поперечник", Таблица3353[[#This Row],[условие]]="Да", Таблица3353[[#This Row],[№17]]=" росп"), "1,2,3",
"")</f>
        <v/>
      </c>
      <c r="T447" s="116" t="str">
        <f>IF(AND(Таблица3353[[#This Row],[Тип]]="Продол", Таблица3353[[#This Row],[условие]]="Да", Таблица3353[[#This Row],[№17]]=" росп"), "1,2",
"")</f>
        <v>1,2</v>
      </c>
      <c r="U447" s="116"/>
      <c r="V447" s="101" t="s">
        <v>88</v>
      </c>
      <c r="W44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4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4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47" s="152" t="str">
        <f>IF(Таблица3353[[#This Row],[Тип СШ]]="Т3",
(IF(Таблица3353[[#This Row],[Толщина]]&gt;16,"Δ8","Δ6")),Таблица3353[[#This Row],[Толщина]])</f>
        <v>Δ6</v>
      </c>
    </row>
    <row r="448" spans="1:29" x14ac:dyDescent="0.2">
      <c r="A448" s="117">
        <f t="shared" si="54"/>
        <v>448</v>
      </c>
      <c r="B448" s="97" t="str">
        <f>IF(ISNUMBER(Таблица3353[[#This Row],[№8]]), "Поперечник", "Продол")</f>
        <v>Продол</v>
      </c>
      <c r="C448" s="11" t="str">
        <f>CONCATENATE(I448,J448,K448,L448,Таблица3353[[#This Row],[№12]],N448,,O448,P448,Q448,R448,S448,T448,U448)</f>
        <v>ГД (6 - 7 )</v>
      </c>
      <c r="D448" s="11" t="str">
        <f t="shared" si="56"/>
        <v>С4</v>
      </c>
      <c r="E448" s="11" t="str">
        <f t="shared" si="57"/>
        <v>9740×14</v>
      </c>
      <c r="F448" s="129"/>
      <c r="G448" s="156" t="s">
        <v>141</v>
      </c>
      <c r="H44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48" s="132" t="str">
        <f t="shared" si="58"/>
        <v>ГД</v>
      </c>
      <c r="J448" s="132" t="str">
        <f>Таблица3353[[#This Row],[№7]]</f>
        <v xml:space="preserve"> </v>
      </c>
      <c r="K448" s="133" t="str">
        <f>IF(Таблица3353[[#This Row],[условие]]="Да", "- ", "(")</f>
        <v>(</v>
      </c>
      <c r="L448" s="101">
        <v>6</v>
      </c>
      <c r="M448" s="114" t="str">
        <f>IF(Таблица3353[[#This Row],[условие]]="Да", "", " - ")</f>
        <v xml:space="preserve"> - </v>
      </c>
      <c r="N448" s="101">
        <f>Таблица3353[[#This Row],[№11]]+1</f>
        <v>7</v>
      </c>
      <c r="O448" s="115" t="str">
        <f>IF(Таблица3353[[#This Row],[условие]]="Да", "", " )")</f>
        <v xml:space="preserve"> )</v>
      </c>
      <c r="P448" s="101"/>
      <c r="Q448" s="101"/>
      <c r="R448" s="116" t="str">
        <f>IF(Таблица3353[[#This Row],[Тип СШ]]="Т3", " росп", "")</f>
        <v/>
      </c>
      <c r="S448" s="116" t="str">
        <f>IF(AND(Таблица3353[[#This Row],[Тип]]="Поперечник", Таблица3353[[#This Row],[условие]]="Да", Таблица3353[[#This Row],[№17]]=" росп"), "1,2,3",
"")</f>
        <v/>
      </c>
      <c r="T448" s="116" t="str">
        <f>IF(AND(Таблица3353[[#This Row],[Тип]]="Продол", Таблица3353[[#This Row],[условие]]="Да", Таблица3353[[#This Row],[№17]]=" росп"), "1,2",
"")</f>
        <v/>
      </c>
      <c r="U448" s="116"/>
      <c r="V448" s="93" t="s">
        <v>109</v>
      </c>
      <c r="W44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44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4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48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448" s="152">
        <f>IF(Таблица3353[[#This Row],[Тип СШ]]="Т3",
(IF(Таблица3353[[#This Row],[Толщина]]&gt;16,"Δ8","Δ6")),Таблица3353[[#This Row],[Толщина]])</f>
        <v>14</v>
      </c>
    </row>
    <row r="449" spans="1:29" x14ac:dyDescent="0.2">
      <c r="A449" s="117">
        <f t="shared" si="54"/>
        <v>449</v>
      </c>
      <c r="B449" s="97" t="str">
        <f>IF(ISNUMBER(Таблица3353[[#This Row],[№8]]), "Поперечник", "Продол")</f>
        <v>Продол</v>
      </c>
      <c r="C449" s="188" t="str">
        <f>CONCATENATE(I449,J449,K449,L449,Таблица3353[[#This Row],[№12]],N449,,O449,P449,Q449,R449,S449,T449,U449)</f>
        <v>ГД - С19 росп1,2</v>
      </c>
      <c r="D449" s="11" t="str">
        <f t="shared" si="56"/>
        <v>Т3</v>
      </c>
      <c r="E449" s="11" t="str">
        <f t="shared" si="57"/>
        <v>140 Δ6</v>
      </c>
      <c r="F449" s="129"/>
      <c r="G449" s="156" t="s">
        <v>141</v>
      </c>
      <c r="H44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49" s="132" t="str">
        <f t="shared" si="58"/>
        <v>ГД</v>
      </c>
      <c r="J449" s="132" t="str">
        <f>Таблица3353[[#This Row],[№7]]</f>
        <v xml:space="preserve"> </v>
      </c>
      <c r="K449" s="133" t="str">
        <f>IF(Таблица3353[[#This Row],[условие]]="Да", "- ", "(")</f>
        <v xml:space="preserve">- </v>
      </c>
      <c r="L449" s="101"/>
      <c r="M449" s="161" t="str">
        <f>IF(Таблица3353[[#This Row],[условие]]="Да", "", " - ")</f>
        <v/>
      </c>
      <c r="N449" s="162"/>
      <c r="O449" s="115" t="str">
        <f>IF(Таблица3353[[#This Row],[условие]]="Да", "", " )")</f>
        <v/>
      </c>
      <c r="P449" s="101" t="s">
        <v>99</v>
      </c>
      <c r="Q449" s="189">
        <v>19</v>
      </c>
      <c r="R449" s="116" t="str">
        <f>IF(Таблица3353[[#This Row],[Тип СШ]]="Т3", " росп", "")</f>
        <v xml:space="preserve"> росп</v>
      </c>
      <c r="S449" s="116" t="str">
        <f>IF(AND(Таблица3353[[#This Row],[Тип]]="Поперечник", Таблица3353[[#This Row],[условие]]="Да", Таблица3353[[#This Row],[№17]]=" росп"), "1,2,3",
"")</f>
        <v/>
      </c>
      <c r="T449" s="116" t="str">
        <f>IF(AND(Таблица3353[[#This Row],[Тип]]="Продол", Таблица3353[[#This Row],[условие]]="Да", Таблица3353[[#This Row],[№17]]=" росп"), "1,2",
"")</f>
        <v>1,2</v>
      </c>
      <c r="U449" s="116"/>
      <c r="V449" s="101" t="s">
        <v>88</v>
      </c>
      <c r="W44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4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4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4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4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4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49" s="164" t="str">
        <f>IF(Таблица3353[[#This Row],[Тип СШ]]="Т3",
(IF(Таблица3353[[#This Row],[Толщина]]&gt;16,"Δ8","Δ6")),Таблица3353[[#This Row],[Толщина]])</f>
        <v>Δ6</v>
      </c>
    </row>
    <row r="450" spans="1:29" x14ac:dyDescent="0.2">
      <c r="A450" s="117">
        <f t="shared" si="54"/>
        <v>450</v>
      </c>
      <c r="B450" s="97" t="str">
        <f>IF(ISNUMBER(Таблица3353[[#This Row],[№8]]), "Поперечник", "Продол")</f>
        <v>Продол</v>
      </c>
      <c r="C450" s="188" t="str">
        <f>CONCATENATE(I450,J450,K450,L450,Таблица3353[[#This Row],[№12]],N450,,O450,P450,Q450,R450,S450,T450,U450)</f>
        <v>ГД - Д19</v>
      </c>
      <c r="D450" s="11" t="str">
        <f t="shared" si="56"/>
        <v>С18</v>
      </c>
      <c r="E450" s="11" t="str">
        <f t="shared" si="57"/>
        <v>600×40/50</v>
      </c>
      <c r="F450" s="129"/>
      <c r="G450" s="156" t="s">
        <v>141</v>
      </c>
      <c r="H45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0" s="132" t="str">
        <f t="shared" si="58"/>
        <v>ГД</v>
      </c>
      <c r="J450" s="132" t="str">
        <f>Таблица3353[[#This Row],[№7]]</f>
        <v xml:space="preserve"> </v>
      </c>
      <c r="K450" s="133" t="str">
        <f>IF(Таблица3353[[#This Row],[условие]]="Да", "- ", "(")</f>
        <v xml:space="preserve">- </v>
      </c>
      <c r="L450" s="101"/>
      <c r="M450" s="161" t="str">
        <f>IF(Таблица3353[[#This Row],[условие]]="Да", "", " - ")</f>
        <v/>
      </c>
      <c r="N450" s="162"/>
      <c r="O450" s="115" t="str">
        <f>IF(Таблица3353[[#This Row],[условие]]="Да", "", " )")</f>
        <v/>
      </c>
      <c r="P450" s="101" t="s">
        <v>43</v>
      </c>
      <c r="Q450" s="189">
        <v>19</v>
      </c>
      <c r="R450" s="116" t="str">
        <f>IF(Таблица3353[[#This Row],[Тип СШ]]="Т3", " росп", "")</f>
        <v/>
      </c>
      <c r="S450" s="116" t="str">
        <f>IF(AND(Таблица3353[[#This Row],[Тип]]="Поперечник", Таблица3353[[#This Row],[условие]]="Да", Таблица3353[[#This Row],[№17]]=" росп"), "1,2,3",
"")</f>
        <v/>
      </c>
      <c r="T450" s="116" t="str">
        <f>IF(AND(Таблица3353[[#This Row],[Тип]]="Продол", Таблица3353[[#This Row],[условие]]="Да", Таблица3353[[#This Row],[№17]]=" росп"), "1,2",
"")</f>
        <v/>
      </c>
      <c r="U450" s="116"/>
      <c r="V450" s="93" t="s">
        <v>87</v>
      </c>
      <c r="W45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600</v>
      </c>
      <c r="X45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50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40/50</v>
      </c>
      <c r="AB450" s="232">
        <f>VALUE(CONCATENATE(Таблица3353[[#This Row],[ДлинаС18]],Таблица3353[[#This Row],[ДлинаС4]],Таблица3353[[#This Row],[ДлинаТ8]],Таблица3353[[#This Row],[ДлинаТ3]]))</f>
        <v>600</v>
      </c>
      <c r="AC450" s="164" t="str">
        <f>IF(Таблица3353[[#This Row],[Тип СШ]]="Т3",
(IF(Таблица3353[[#This Row],[Толщина]]&gt;16,"Δ8","Δ6")),Таблица3353[[#This Row],[Толщина]])</f>
        <v>40/50</v>
      </c>
    </row>
    <row r="451" spans="1:29" x14ac:dyDescent="0.2">
      <c r="A451" s="117">
        <f t="shared" si="54"/>
        <v>451</v>
      </c>
      <c r="B451" s="97" t="str">
        <f>IF(ISNUMBER(Таблица3353[[#This Row],[№8]]), "Поперечник", "Продол")</f>
        <v>Продол</v>
      </c>
      <c r="C451" s="188" t="str">
        <f>CONCATENATE(I451,J451,K451,L451,Таблица3353[[#This Row],[№12]],N451,,O451,P451,Q451,R451,S451,T451,U451)</f>
        <v>ГД - Д19 росп1,2</v>
      </c>
      <c r="D451" s="11" t="str">
        <f t="shared" si="56"/>
        <v>Т3</v>
      </c>
      <c r="E451" s="11" t="str">
        <f t="shared" si="57"/>
        <v>428 Δ6</v>
      </c>
      <c r="F451" s="129"/>
      <c r="G451" s="156" t="s">
        <v>141</v>
      </c>
      <c r="H45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1" s="132" t="str">
        <f t="shared" si="58"/>
        <v>ГД</v>
      </c>
      <c r="J451" s="132" t="str">
        <f>Таблица3353[[#This Row],[№7]]</f>
        <v xml:space="preserve"> </v>
      </c>
      <c r="K451" s="133" t="str">
        <f>IF(Таблица3353[[#This Row],[условие]]="Да", "- ", "(")</f>
        <v xml:space="preserve">- </v>
      </c>
      <c r="L451" s="101"/>
      <c r="M451" s="161" t="str">
        <f>IF(Таблица3353[[#This Row],[условие]]="Да", "", " - ")</f>
        <v/>
      </c>
      <c r="N451" s="162"/>
      <c r="O451" s="115" t="str">
        <f>IF(Таблица3353[[#This Row],[условие]]="Да", "", " )")</f>
        <v/>
      </c>
      <c r="P451" s="101" t="s">
        <v>43</v>
      </c>
      <c r="Q451" s="189">
        <v>19</v>
      </c>
      <c r="R451" s="116" t="str">
        <f>IF(Таблица3353[[#This Row],[Тип СШ]]="Т3", " росп", "")</f>
        <v xml:space="preserve"> росп</v>
      </c>
      <c r="S451" s="116" t="str">
        <f>IF(AND(Таблица3353[[#This Row],[Тип]]="Поперечник", Таблица3353[[#This Row],[условие]]="Да", Таблица3353[[#This Row],[№17]]=" росп"), "1,2,3",
"")</f>
        <v/>
      </c>
      <c r="T451" s="116" t="str">
        <f>IF(AND(Таблица3353[[#This Row],[Тип]]="Продол", Таблица3353[[#This Row],[условие]]="Да", Таблица3353[[#This Row],[№17]]=" росп"), "1,2",
"")</f>
        <v>1,2</v>
      </c>
      <c r="U451" s="116"/>
      <c r="V451" s="101" t="s">
        <v>88</v>
      </c>
      <c r="W45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5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5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51" s="164" t="str">
        <f>IF(Таблица3353[[#This Row],[Тип СШ]]="Т3",
(IF(Таблица3353[[#This Row],[Толщина]]&gt;16,"Δ8","Δ6")),Таблица3353[[#This Row],[Толщина]])</f>
        <v>Δ6</v>
      </c>
    </row>
    <row r="452" spans="1:29" x14ac:dyDescent="0.2">
      <c r="A452" s="117">
        <f t="shared" ref="A452:A515" si="61">A451+1</f>
        <v>452</v>
      </c>
      <c r="B452" s="97" t="str">
        <f>IF(ISNUMBER(Таблица3353[[#This Row],[№8]]), "Поперечник", "Продол")</f>
        <v>Продол</v>
      </c>
      <c r="C452" s="188" t="str">
        <f>CONCATENATE(I452,J452,K452,L452,Таблица3353[[#This Row],[№12]],N452,,O452,P452,Q452,R452,S452,T452,U452)</f>
        <v>ГД - С20 росп1,2</v>
      </c>
      <c r="D452" s="11" t="str">
        <f t="shared" si="56"/>
        <v>Т3</v>
      </c>
      <c r="E452" s="11" t="str">
        <f t="shared" si="57"/>
        <v>140 Δ6</v>
      </c>
      <c r="F452" s="129"/>
      <c r="G452" s="156" t="s">
        <v>141</v>
      </c>
      <c r="H45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2" s="132" t="str">
        <f t="shared" si="58"/>
        <v>ГД</v>
      </c>
      <c r="J452" s="132" t="str">
        <f>Таблица3353[[#This Row],[№7]]</f>
        <v xml:space="preserve"> </v>
      </c>
      <c r="K452" s="133" t="str">
        <f>IF(Таблица3353[[#This Row],[условие]]="Да", "- ", "(")</f>
        <v xml:space="preserve">- </v>
      </c>
      <c r="L452" s="101"/>
      <c r="M452" s="161" t="str">
        <f>IF(Таблица3353[[#This Row],[условие]]="Да", "", " - ")</f>
        <v/>
      </c>
      <c r="N452" s="162"/>
      <c r="O452" s="115" t="str">
        <f>IF(Таблица3353[[#This Row],[условие]]="Да", "", " )")</f>
        <v/>
      </c>
      <c r="P452" s="101" t="s">
        <v>99</v>
      </c>
      <c r="Q452" s="189">
        <v>20</v>
      </c>
      <c r="R452" s="116" t="str">
        <f>IF(Таблица3353[[#This Row],[Тип СШ]]="Т3", " росп", "")</f>
        <v xml:space="preserve"> росп</v>
      </c>
      <c r="S452" s="116" t="str">
        <f>IF(AND(Таблица3353[[#This Row],[Тип]]="Поперечник", Таблица3353[[#This Row],[условие]]="Да", Таблица3353[[#This Row],[№17]]=" росп"), "1,2,3",
"")</f>
        <v/>
      </c>
      <c r="T452" s="116" t="str">
        <f>IF(AND(Таблица3353[[#This Row],[Тип]]="Продол", Таблица3353[[#This Row],[условие]]="Да", Таблица3353[[#This Row],[№17]]=" росп"), "1,2",
"")</f>
        <v>1,2</v>
      </c>
      <c r="U452" s="116"/>
      <c r="V452" s="101" t="s">
        <v>88</v>
      </c>
      <c r="W45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5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5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52" s="164" t="str">
        <f>IF(Таблица3353[[#This Row],[Тип СШ]]="Т3",
(IF(Таблица3353[[#This Row],[Толщина]]&gt;16,"Δ8","Δ6")),Таблица3353[[#This Row],[Толщина]])</f>
        <v>Δ6</v>
      </c>
    </row>
    <row r="453" spans="1:29" x14ac:dyDescent="0.2">
      <c r="A453" s="117">
        <f t="shared" si="61"/>
        <v>453</v>
      </c>
      <c r="B453" s="97" t="str">
        <f>IF(ISNUMBER(Таблица3353[[#This Row],[№8]]), "Поперечник", "Продол")</f>
        <v>Продол</v>
      </c>
      <c r="C453" s="188" t="str">
        <f>CONCATENATE(I453,J453,K453,L453,Таблица3353[[#This Row],[№12]],N453,,O453,P453,Q453,R453,S453,T453,U453)</f>
        <v>ГД - Д20</v>
      </c>
      <c r="D453" s="11" t="str">
        <f t="shared" si="56"/>
        <v>С18</v>
      </c>
      <c r="E453" s="11" t="str">
        <f t="shared" si="57"/>
        <v>420×40/50</v>
      </c>
      <c r="F453" s="129"/>
      <c r="G453" s="156" t="s">
        <v>141</v>
      </c>
      <c r="H45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3" s="132" t="str">
        <f t="shared" si="58"/>
        <v>ГД</v>
      </c>
      <c r="J453" s="132" t="str">
        <f>Таблица3353[[#This Row],[№7]]</f>
        <v xml:space="preserve"> </v>
      </c>
      <c r="K453" s="133" t="str">
        <f>IF(Таблица3353[[#This Row],[условие]]="Да", "- ", "(")</f>
        <v xml:space="preserve">- </v>
      </c>
      <c r="L453" s="101"/>
      <c r="M453" s="161" t="str">
        <f>IF(Таблица3353[[#This Row],[условие]]="Да", "", " - ")</f>
        <v/>
      </c>
      <c r="N453" s="162"/>
      <c r="O453" s="115" t="str">
        <f>IF(Таблица3353[[#This Row],[условие]]="Да", "", " )")</f>
        <v/>
      </c>
      <c r="P453" s="101" t="s">
        <v>43</v>
      </c>
      <c r="Q453" s="189">
        <v>20</v>
      </c>
      <c r="R453" s="116" t="str">
        <f>IF(Таблица3353[[#This Row],[Тип СШ]]="Т3", " росп", "")</f>
        <v/>
      </c>
      <c r="S453" s="116" t="str">
        <f>IF(AND(Таблица3353[[#This Row],[Тип]]="Поперечник", Таблица3353[[#This Row],[условие]]="Да", Таблица3353[[#This Row],[№17]]=" росп"), "1,2,3",
"")</f>
        <v/>
      </c>
      <c r="T453" s="116" t="str">
        <f>IF(AND(Таблица3353[[#This Row],[Тип]]="Продол", Таблица3353[[#This Row],[условие]]="Да", Таблица3353[[#This Row],[№17]]=" росп"), "1,2",
"")</f>
        <v/>
      </c>
      <c r="U453" s="116"/>
      <c r="V453" s="93" t="s">
        <v>87</v>
      </c>
      <c r="W453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5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3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53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40/50</v>
      </c>
      <c r="AB453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53" s="164" t="str">
        <f>IF(Таблица3353[[#This Row],[Тип СШ]]="Т3",
(IF(Таблица3353[[#This Row],[Толщина]]&gt;16,"Δ8","Δ6")),Таблица3353[[#This Row],[Толщина]])</f>
        <v>40/50</v>
      </c>
    </row>
    <row r="454" spans="1:29" x14ac:dyDescent="0.2">
      <c r="A454" s="117">
        <f t="shared" si="61"/>
        <v>454</v>
      </c>
      <c r="B454" s="97" t="str">
        <f>IF(ISNUMBER(Таблица3353[[#This Row],[№8]]), "Поперечник", "Продол")</f>
        <v>Продол</v>
      </c>
      <c r="C454" s="188" t="str">
        <f>CONCATENATE(I454,J454,K454,L454,Таблица3353[[#This Row],[№12]],N454,,O454,P454,Q454,R454,S454,T454,U454)</f>
        <v>ГД - Д20 росп1,2</v>
      </c>
      <c r="D454" s="11" t="str">
        <f t="shared" si="56"/>
        <v>Т3</v>
      </c>
      <c r="E454" s="11" t="str">
        <f t="shared" si="57"/>
        <v>428 Δ6</v>
      </c>
      <c r="F454" s="129"/>
      <c r="G454" s="156" t="s">
        <v>141</v>
      </c>
      <c r="H45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4" s="132" t="str">
        <f t="shared" si="58"/>
        <v>ГД</v>
      </c>
      <c r="J454" s="132" t="str">
        <f>Таблица3353[[#This Row],[№7]]</f>
        <v xml:space="preserve"> </v>
      </c>
      <c r="K454" s="133" t="str">
        <f>IF(Таблица3353[[#This Row],[условие]]="Да", "- ", "(")</f>
        <v xml:space="preserve">- </v>
      </c>
      <c r="L454" s="101"/>
      <c r="M454" s="161" t="str">
        <f>IF(Таблица3353[[#This Row],[условие]]="Да", "", " - ")</f>
        <v/>
      </c>
      <c r="N454" s="162"/>
      <c r="O454" s="115" t="str">
        <f>IF(Таблица3353[[#This Row],[условие]]="Да", "", " )")</f>
        <v/>
      </c>
      <c r="P454" s="101" t="s">
        <v>43</v>
      </c>
      <c r="Q454" s="189">
        <v>20</v>
      </c>
      <c r="R454" s="116" t="str">
        <f>IF(Таблица3353[[#This Row],[Тип СШ]]="Т3", " росп", "")</f>
        <v xml:space="preserve"> росп</v>
      </c>
      <c r="S454" s="116" t="str">
        <f>IF(AND(Таблица3353[[#This Row],[Тип]]="Поперечник", Таблица3353[[#This Row],[условие]]="Да", Таблица3353[[#This Row],[№17]]=" росп"), "1,2,3",
"")</f>
        <v/>
      </c>
      <c r="T454" s="116" t="str">
        <f>IF(AND(Таблица3353[[#This Row],[Тип]]="Продол", Таблица3353[[#This Row],[условие]]="Да", Таблица3353[[#This Row],[№17]]=" росп"), "1,2",
"")</f>
        <v>1,2</v>
      </c>
      <c r="U454" s="116"/>
      <c r="V454" s="101" t="s">
        <v>88</v>
      </c>
      <c r="W45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5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54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54" s="164" t="str">
        <f>IF(Таблица3353[[#This Row],[Тип СШ]]="Т3",
(IF(Таблица3353[[#This Row],[Толщина]]&gt;16,"Δ8","Δ6")),Таблица3353[[#This Row],[Толщина]])</f>
        <v>Δ6</v>
      </c>
    </row>
    <row r="455" spans="1:29" x14ac:dyDescent="0.2">
      <c r="A455" s="117">
        <f t="shared" si="61"/>
        <v>455</v>
      </c>
      <c r="B455" s="97" t="str">
        <f>IF(ISNUMBER(Таблица3353[[#This Row],[№8]]), "Поперечник", "Продол")</f>
        <v>Продол</v>
      </c>
      <c r="C455" s="188" t="str">
        <f>CONCATENATE(I455,J455,K455,L455,Таблица3353[[#This Row],[№12]],N455,,O455,P455,Q455,R455,S455,T455,U455)</f>
        <v>ГД - С21 росп1,2</v>
      </c>
      <c r="D455" s="11" t="str">
        <f t="shared" si="56"/>
        <v>Т3</v>
      </c>
      <c r="E455" s="11" t="str">
        <f t="shared" si="57"/>
        <v>140 Δ6</v>
      </c>
      <c r="F455" s="129"/>
      <c r="G455" s="156" t="s">
        <v>141</v>
      </c>
      <c r="H45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5" s="132" t="str">
        <f t="shared" si="58"/>
        <v>ГД</v>
      </c>
      <c r="J455" s="132" t="str">
        <f>Таблица3353[[#This Row],[№7]]</f>
        <v xml:space="preserve"> </v>
      </c>
      <c r="K455" s="133" t="str">
        <f>IF(Таблица3353[[#This Row],[условие]]="Да", "- ", "(")</f>
        <v xml:space="preserve">- </v>
      </c>
      <c r="L455" s="101"/>
      <c r="M455" s="161" t="str">
        <f>IF(Таблица3353[[#This Row],[условие]]="Да", "", " - ")</f>
        <v/>
      </c>
      <c r="N455" s="162"/>
      <c r="O455" s="115" t="str">
        <f>IF(Таблица3353[[#This Row],[условие]]="Да", "", " )")</f>
        <v/>
      </c>
      <c r="P455" s="101" t="s">
        <v>99</v>
      </c>
      <c r="Q455" s="189">
        <v>21</v>
      </c>
      <c r="R455" s="116" t="str">
        <f>IF(Таблица3353[[#This Row],[Тип СШ]]="Т3", " росп", "")</f>
        <v xml:space="preserve"> росп</v>
      </c>
      <c r="S455" s="116" t="str">
        <f>IF(AND(Таблица3353[[#This Row],[Тип]]="Поперечник", Таблица3353[[#This Row],[условие]]="Да", Таблица3353[[#This Row],[№17]]=" росп"), "1,2,3",
"")</f>
        <v/>
      </c>
      <c r="T455" s="116" t="str">
        <f>IF(AND(Таблица3353[[#This Row],[Тип]]="Продол", Таблица3353[[#This Row],[условие]]="Да", Таблица3353[[#This Row],[№17]]=" росп"), "1,2",
"")</f>
        <v>1,2</v>
      </c>
      <c r="U455" s="116"/>
      <c r="V455" s="101" t="s">
        <v>88</v>
      </c>
      <c r="W45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5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5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55" s="164" t="str">
        <f>IF(Таблица3353[[#This Row],[Тип СШ]]="Т3",
(IF(Таблица3353[[#This Row],[Толщина]]&gt;16,"Δ8","Δ6")),Таблица3353[[#This Row],[Толщина]])</f>
        <v>Δ6</v>
      </c>
    </row>
    <row r="456" spans="1:29" x14ac:dyDescent="0.2">
      <c r="A456" s="117">
        <f t="shared" si="61"/>
        <v>456</v>
      </c>
      <c r="B456" s="97" t="str">
        <f>IF(ISNUMBER(Таблица3353[[#This Row],[№8]]), "Поперечник", "Продол")</f>
        <v>Продол</v>
      </c>
      <c r="C456" s="188" t="str">
        <f>CONCATENATE(I456,J456,K456,L456,Таблица3353[[#This Row],[№12]],N456,,O456,P456,Q456,R456,S456,T456,U456)</f>
        <v>ГД - Д21</v>
      </c>
      <c r="D456" s="11" t="str">
        <f t="shared" si="56"/>
        <v>С18</v>
      </c>
      <c r="E456" s="11" t="str">
        <f t="shared" si="57"/>
        <v>420×40</v>
      </c>
      <c r="F456" s="129"/>
      <c r="G456" s="156" t="s">
        <v>141</v>
      </c>
      <c r="H45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6" s="132" t="str">
        <f t="shared" si="58"/>
        <v>ГД</v>
      </c>
      <c r="J456" s="132" t="str">
        <f>Таблица3353[[#This Row],[№7]]</f>
        <v xml:space="preserve"> </v>
      </c>
      <c r="K456" s="133" t="str">
        <f>IF(Таблица3353[[#This Row],[условие]]="Да", "- ", "(")</f>
        <v xml:space="preserve">- </v>
      </c>
      <c r="L456" s="101"/>
      <c r="M456" s="161" t="str">
        <f>IF(Таблица3353[[#This Row],[условие]]="Да", "", " - ")</f>
        <v/>
      </c>
      <c r="N456" s="162"/>
      <c r="O456" s="115" t="str">
        <f>IF(Таблица3353[[#This Row],[условие]]="Да", "", " )")</f>
        <v/>
      </c>
      <c r="P456" s="101" t="s">
        <v>43</v>
      </c>
      <c r="Q456" s="189">
        <v>21</v>
      </c>
      <c r="R456" s="116" t="str">
        <f>IF(Таблица3353[[#This Row],[Тип СШ]]="Т3", " росп", "")</f>
        <v/>
      </c>
      <c r="S456" s="116" t="str">
        <f>IF(AND(Таблица3353[[#This Row],[Тип]]="Поперечник", Таблица3353[[#This Row],[условие]]="Да", Таблица3353[[#This Row],[№17]]=" росп"), "1,2,3",
"")</f>
        <v/>
      </c>
      <c r="T456" s="116" t="str">
        <f>IF(AND(Таблица3353[[#This Row],[Тип]]="Продол", Таблица3353[[#This Row],[условие]]="Да", Таблица3353[[#This Row],[№17]]=" росп"), "1,2",
"")</f>
        <v/>
      </c>
      <c r="U456" s="116"/>
      <c r="V456" s="93" t="s">
        <v>87</v>
      </c>
      <c r="W45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5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5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40</v>
      </c>
      <c r="AB45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56" s="164">
        <f>IF(Таблица3353[[#This Row],[Тип СШ]]="Т3",
(IF(Таблица3353[[#This Row],[Толщина]]&gt;16,"Δ8","Δ6")),Таблица3353[[#This Row],[Толщина]])</f>
        <v>40</v>
      </c>
    </row>
    <row r="457" spans="1:29" x14ac:dyDescent="0.2">
      <c r="A457" s="117">
        <f t="shared" si="61"/>
        <v>457</v>
      </c>
      <c r="B457" s="97" t="str">
        <f>IF(ISNUMBER(Таблица3353[[#This Row],[№8]]), "Поперечник", "Продол")</f>
        <v>Продол</v>
      </c>
      <c r="C457" s="188" t="str">
        <f>CONCATENATE(I457,J457,K457,L457,Таблица3353[[#This Row],[№12]],N457,,O457,P457,Q457,R457,S457,T457,U457)</f>
        <v>ГД - Д21 росп1,2</v>
      </c>
      <c r="D457" s="11" t="str">
        <f t="shared" si="56"/>
        <v>Т3</v>
      </c>
      <c r="E457" s="11" t="str">
        <f t="shared" si="57"/>
        <v>428 Δ6</v>
      </c>
      <c r="F457" s="129"/>
      <c r="G457" s="156" t="s">
        <v>141</v>
      </c>
      <c r="H45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7" s="132" t="str">
        <f t="shared" si="58"/>
        <v>ГД</v>
      </c>
      <c r="J457" s="132" t="str">
        <f>Таблица3353[[#This Row],[№7]]</f>
        <v xml:space="preserve"> </v>
      </c>
      <c r="K457" s="133" t="str">
        <f>IF(Таблица3353[[#This Row],[условие]]="Да", "- ", "(")</f>
        <v xml:space="preserve">- </v>
      </c>
      <c r="L457" s="101"/>
      <c r="M457" s="161" t="str">
        <f>IF(Таблица3353[[#This Row],[условие]]="Да", "", " - ")</f>
        <v/>
      </c>
      <c r="N457" s="162"/>
      <c r="O457" s="115" t="str">
        <f>IF(Таблица3353[[#This Row],[условие]]="Да", "", " )")</f>
        <v/>
      </c>
      <c r="P457" s="101" t="s">
        <v>43</v>
      </c>
      <c r="Q457" s="189">
        <v>21</v>
      </c>
      <c r="R457" s="116" t="str">
        <f>IF(Таблица3353[[#This Row],[Тип СШ]]="Т3", " росп", "")</f>
        <v xml:space="preserve"> росп</v>
      </c>
      <c r="S457" s="116" t="str">
        <f>IF(AND(Таблица3353[[#This Row],[Тип]]="Поперечник", Таблица3353[[#This Row],[условие]]="Да", Таблица3353[[#This Row],[№17]]=" росп"), "1,2,3",
"")</f>
        <v/>
      </c>
      <c r="T457" s="116" t="str">
        <f>IF(AND(Таблица3353[[#This Row],[Тип]]="Продол", Таблица3353[[#This Row],[условие]]="Да", Таблица3353[[#This Row],[№17]]=" росп"), "1,2",
"")</f>
        <v>1,2</v>
      </c>
      <c r="U457" s="116"/>
      <c r="V457" s="101" t="s">
        <v>88</v>
      </c>
      <c r="W45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5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5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57" s="164" t="str">
        <f>IF(Таблица3353[[#This Row],[Тип СШ]]="Т3",
(IF(Таблица3353[[#This Row],[Толщина]]&gt;16,"Δ8","Δ6")),Таблица3353[[#This Row],[Толщина]])</f>
        <v>Δ6</v>
      </c>
    </row>
    <row r="458" spans="1:29" x14ac:dyDescent="0.2">
      <c r="A458" s="117">
        <f t="shared" si="61"/>
        <v>458</v>
      </c>
      <c r="B458" s="97" t="str">
        <f>IF(ISNUMBER(Таблица3353[[#This Row],[№8]]), "Поперечник", "Продол")</f>
        <v>Продол</v>
      </c>
      <c r="C458" s="11" t="str">
        <f>CONCATENATE(I458,J458,K458,L458,Таблица3353[[#This Row],[№12]],N458,,O458,P458,Q458,R458,S458,T458,U458)</f>
        <v>ГД (7 - 8 )</v>
      </c>
      <c r="D458" s="11" t="str">
        <f t="shared" si="56"/>
        <v>С4</v>
      </c>
      <c r="E458" s="11" t="str">
        <f t="shared" si="57"/>
        <v>10800×14</v>
      </c>
      <c r="F458" s="129"/>
      <c r="G458" s="156" t="s">
        <v>141</v>
      </c>
      <c r="H45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58" s="132" t="str">
        <f t="shared" si="58"/>
        <v>ГД</v>
      </c>
      <c r="J458" s="132" t="str">
        <f>Таблица3353[[#This Row],[№7]]</f>
        <v xml:space="preserve"> </v>
      </c>
      <c r="K458" s="133" t="str">
        <f>IF(Таблица3353[[#This Row],[условие]]="Да", "- ", "(")</f>
        <v>(</v>
      </c>
      <c r="L458" s="101">
        <v>7</v>
      </c>
      <c r="M458" s="114" t="str">
        <f>IF(Таблица3353[[#This Row],[условие]]="Да", "", " - ")</f>
        <v xml:space="preserve"> - </v>
      </c>
      <c r="N458" s="101">
        <f>Таблица3353[[#This Row],[№11]]+1</f>
        <v>8</v>
      </c>
      <c r="O458" s="115" t="str">
        <f>IF(Таблица3353[[#This Row],[условие]]="Да", "", " )")</f>
        <v xml:space="preserve"> )</v>
      </c>
      <c r="P458" s="101"/>
      <c r="Q458" s="101"/>
      <c r="R458" s="116" t="str">
        <f>IF(Таблица3353[[#This Row],[Тип СШ]]="Т3", " росп", "")</f>
        <v/>
      </c>
      <c r="S458" s="116" t="str">
        <f>IF(AND(Таблица3353[[#This Row],[Тип]]="Поперечник", Таблица3353[[#This Row],[условие]]="Да", Таблица3353[[#This Row],[№17]]=" росп"), "1,2,3",
"")</f>
        <v/>
      </c>
      <c r="T458" s="116" t="str">
        <f>IF(AND(Таблица3353[[#This Row],[Тип]]="Продол", Таблица3353[[#This Row],[условие]]="Да", Таблица3353[[#This Row],[№17]]=" росп"), "1,2",
"")</f>
        <v/>
      </c>
      <c r="U458" s="116"/>
      <c r="V458" s="93" t="s">
        <v>109</v>
      </c>
      <c r="W45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45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5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58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458" s="152">
        <f>IF(Таблица3353[[#This Row],[Тип СШ]]="Т3",
(IF(Таблица3353[[#This Row],[Толщина]]&gt;16,"Δ8","Δ6")),Таблица3353[[#This Row],[Толщина]])</f>
        <v>14</v>
      </c>
    </row>
    <row r="459" spans="1:29" x14ac:dyDescent="0.2">
      <c r="A459" s="117">
        <f t="shared" si="61"/>
        <v>459</v>
      </c>
      <c r="B459" s="97" t="str">
        <f>IF(ISNUMBER(Таблица3353[[#This Row],[№8]]), "Поперечник", "Продол")</f>
        <v>Продол</v>
      </c>
      <c r="C459" s="11" t="str">
        <f>CONCATENATE(I459,J459,K459,L459,Таблица3353[[#This Row],[№12]],N459,,O459,P459,Q459,R459,S459,T459,U459)</f>
        <v>ГД - С22 росп1,2</v>
      </c>
      <c r="D459" s="11" t="str">
        <f t="shared" si="56"/>
        <v>Т3</v>
      </c>
      <c r="E459" s="11" t="str">
        <f t="shared" si="57"/>
        <v>140 Δ6</v>
      </c>
      <c r="F459" s="129"/>
      <c r="G459" s="156" t="s">
        <v>141</v>
      </c>
      <c r="H45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59" s="132" t="str">
        <f t="shared" si="58"/>
        <v>ГД</v>
      </c>
      <c r="J459" s="132" t="str">
        <f>Таблица3353[[#This Row],[№7]]</f>
        <v xml:space="preserve"> </v>
      </c>
      <c r="K459" s="133" t="str">
        <f>IF(Таблица3353[[#This Row],[условие]]="Да", "- ", "(")</f>
        <v xml:space="preserve">- </v>
      </c>
      <c r="L459" s="101"/>
      <c r="M459" s="114" t="str">
        <f>IF(Таблица3353[[#This Row],[условие]]="Да", "", " - ")</f>
        <v/>
      </c>
      <c r="N459" s="101"/>
      <c r="O459" s="115" t="str">
        <f>IF(Таблица3353[[#This Row],[условие]]="Да", "", " )")</f>
        <v/>
      </c>
      <c r="P459" s="101" t="s">
        <v>99</v>
      </c>
      <c r="Q459" s="101">
        <v>22</v>
      </c>
      <c r="R459" s="116" t="str">
        <f>IF(Таблица3353[[#This Row],[Тип СШ]]="Т3", " росп", "")</f>
        <v xml:space="preserve"> росп</v>
      </c>
      <c r="S459" s="116" t="str">
        <f>IF(AND(Таблица3353[[#This Row],[Тип]]="Поперечник", Таблица3353[[#This Row],[условие]]="Да", Таблица3353[[#This Row],[№17]]=" росп"), "1,2,3",
"")</f>
        <v/>
      </c>
      <c r="T459" s="116" t="str">
        <f>IF(AND(Таблица3353[[#This Row],[Тип]]="Продол", Таблица3353[[#This Row],[условие]]="Да", Таблица3353[[#This Row],[№17]]=" росп"), "1,2",
"")</f>
        <v>1,2</v>
      </c>
      <c r="U459" s="116"/>
      <c r="V459" s="101" t="s">
        <v>88</v>
      </c>
      <c r="W45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5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5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5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5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5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59" s="152" t="str">
        <f>IF(Таблица3353[[#This Row],[Тип СШ]]="Т3",
(IF(Таблица3353[[#This Row],[Толщина]]&gt;16,"Δ8","Δ6")),Таблица3353[[#This Row],[Толщина]])</f>
        <v>Δ6</v>
      </c>
    </row>
    <row r="460" spans="1:29" x14ac:dyDescent="0.2">
      <c r="A460" s="117">
        <f t="shared" si="61"/>
        <v>460</v>
      </c>
      <c r="B460" s="97" t="str">
        <f>IF(ISNUMBER(Таблица3353[[#This Row],[№8]]), "Поперечник", "Продол")</f>
        <v>Продол</v>
      </c>
      <c r="C460" s="11" t="str">
        <f>CONCATENATE(I460,J460,K460,L460,Таблица3353[[#This Row],[№12]],N460,,O460,P460,Q460,R460,S460,T460,U460)</f>
        <v>ГД - С23 росп1,2</v>
      </c>
      <c r="D460" s="11" t="str">
        <f t="shared" si="56"/>
        <v>Т3</v>
      </c>
      <c r="E460" s="11" t="str">
        <f t="shared" si="57"/>
        <v>140 Δ6</v>
      </c>
      <c r="F460" s="129"/>
      <c r="G460" s="156" t="s">
        <v>141</v>
      </c>
      <c r="H46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0" s="132" t="str">
        <f t="shared" si="58"/>
        <v>ГД</v>
      </c>
      <c r="J460" s="132" t="str">
        <f>Таблица3353[[#This Row],[№7]]</f>
        <v xml:space="preserve"> </v>
      </c>
      <c r="K460" s="133" t="str">
        <f>IF(Таблица3353[[#This Row],[условие]]="Да", "- ", "(")</f>
        <v xml:space="preserve">- </v>
      </c>
      <c r="L460" s="101"/>
      <c r="M460" s="114" t="str">
        <f>IF(Таблица3353[[#This Row],[условие]]="Да", "", " - ")</f>
        <v/>
      </c>
      <c r="N460" s="101"/>
      <c r="O460" s="115" t="str">
        <f>IF(Таблица3353[[#This Row],[условие]]="Да", "", " )")</f>
        <v/>
      </c>
      <c r="P460" s="101" t="s">
        <v>99</v>
      </c>
      <c r="Q460" s="101">
        <f>Q459+1</f>
        <v>23</v>
      </c>
      <c r="R460" s="116" t="str">
        <f>IF(Таблица3353[[#This Row],[Тип СШ]]="Т3", " росп", "")</f>
        <v xml:space="preserve"> росп</v>
      </c>
      <c r="S460" s="116" t="str">
        <f>IF(AND(Таблица3353[[#This Row],[Тип]]="Поперечник", Таблица3353[[#This Row],[условие]]="Да", Таблица3353[[#This Row],[№17]]=" росп"), "1,2,3",
"")</f>
        <v/>
      </c>
      <c r="T460" s="116" t="str">
        <f>IF(AND(Таблица3353[[#This Row],[Тип]]="Продол", Таблица3353[[#This Row],[условие]]="Да", Таблица3353[[#This Row],[№17]]=" росп"), "1,2",
"")</f>
        <v>1,2</v>
      </c>
      <c r="U460" s="116"/>
      <c r="V460" s="101" t="s">
        <v>88</v>
      </c>
      <c r="W46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0" s="152" t="str">
        <f>IF(Таблица3353[[#This Row],[Тип СШ]]="Т3",
(IF(Таблица3353[[#This Row],[Толщина]]&gt;16,"Δ8","Δ6")),Таблица3353[[#This Row],[Толщина]])</f>
        <v>Δ6</v>
      </c>
    </row>
    <row r="461" spans="1:29" x14ac:dyDescent="0.2">
      <c r="A461" s="117">
        <f t="shared" si="61"/>
        <v>461</v>
      </c>
      <c r="B461" s="97" t="str">
        <f>IF(ISNUMBER(Таблица3353[[#This Row],[№8]]), "Поперечник", "Продол")</f>
        <v>Продол</v>
      </c>
      <c r="C461" s="188" t="str">
        <f>CONCATENATE(I461,J461,K461,L461,Таблица3353[[#This Row],[№12]],N461,,O461,P461,Q461,R461,S461,T461,U461)</f>
        <v>ГД - С24 росп1,2</v>
      </c>
      <c r="D461" s="11" t="str">
        <f t="shared" si="56"/>
        <v>Т3</v>
      </c>
      <c r="E461" s="11" t="str">
        <f t="shared" si="57"/>
        <v>140 Δ6</v>
      </c>
      <c r="F461" s="129"/>
      <c r="G461" s="156" t="s">
        <v>141</v>
      </c>
      <c r="H46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1" s="132" t="str">
        <f t="shared" si="58"/>
        <v>ГД</v>
      </c>
      <c r="J461" s="132" t="str">
        <f>Таблица3353[[#This Row],[№7]]</f>
        <v xml:space="preserve"> </v>
      </c>
      <c r="K461" s="133" t="str">
        <f>IF(Таблица3353[[#This Row],[условие]]="Да", "- ", "(")</f>
        <v xml:space="preserve">- </v>
      </c>
      <c r="L461" s="101"/>
      <c r="M461" s="161" t="str">
        <f>IF(Таблица3353[[#This Row],[условие]]="Да", "", " - ")</f>
        <v/>
      </c>
      <c r="N461" s="162"/>
      <c r="O461" s="115" t="str">
        <f>IF(Таблица3353[[#This Row],[условие]]="Да", "", " )")</f>
        <v/>
      </c>
      <c r="P461" s="101" t="s">
        <v>99</v>
      </c>
      <c r="Q461" s="189">
        <v>24</v>
      </c>
      <c r="R461" s="116" t="str">
        <f>IF(Таблица3353[[#This Row],[Тип СШ]]="Т3", " росп", "")</f>
        <v xml:space="preserve"> росп</v>
      </c>
      <c r="S461" s="116" t="str">
        <f>IF(AND(Таблица3353[[#This Row],[Тип]]="Поперечник", Таблица3353[[#This Row],[условие]]="Да", Таблица3353[[#This Row],[№17]]=" росп"), "1,2,3",
"")</f>
        <v/>
      </c>
      <c r="T461" s="116" t="str">
        <f>IF(AND(Таблица3353[[#This Row],[Тип]]="Продол", Таблица3353[[#This Row],[условие]]="Да", Таблица3353[[#This Row],[№17]]=" росп"), "1,2",
"")</f>
        <v>1,2</v>
      </c>
      <c r="U461" s="116"/>
      <c r="V461" s="101" t="s">
        <v>88</v>
      </c>
      <c r="W46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1" s="152" t="str">
        <f>IF(Таблица3353[[#This Row],[Тип СШ]]="Т3",
(IF(Таблица3353[[#This Row],[Толщина]]&gt;16,"Δ8","Δ6")),Таблица3353[[#This Row],[Толщина]])</f>
        <v>Δ6</v>
      </c>
    </row>
    <row r="462" spans="1:29" x14ac:dyDescent="0.2">
      <c r="A462" s="117">
        <f t="shared" si="61"/>
        <v>462</v>
      </c>
      <c r="B462" s="97" t="str">
        <f>IF(ISNUMBER(Таблица3353[[#This Row],[№8]]), "Поперечник", "Продол")</f>
        <v>Продол</v>
      </c>
      <c r="C462" s="188" t="str">
        <f>CONCATENATE(I462,J462,K462,L462,Таблица3353[[#This Row],[№12]],N462,,O462,P462,Q462,R462,S462,T462,U462)</f>
        <v>ГД - Д24</v>
      </c>
      <c r="D462" s="11" t="str">
        <f t="shared" si="56"/>
        <v>С18</v>
      </c>
      <c r="E462" s="11" t="str">
        <f t="shared" si="57"/>
        <v>420×32</v>
      </c>
      <c r="F462" s="129"/>
      <c r="G462" s="156" t="s">
        <v>141</v>
      </c>
      <c r="H46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2" s="132" t="str">
        <f t="shared" si="58"/>
        <v>ГД</v>
      </c>
      <c r="J462" s="132" t="str">
        <f>Таблица3353[[#This Row],[№7]]</f>
        <v xml:space="preserve"> </v>
      </c>
      <c r="K462" s="133" t="str">
        <f>IF(Таблица3353[[#This Row],[условие]]="Да", "- ", "(")</f>
        <v xml:space="preserve">- </v>
      </c>
      <c r="L462" s="101"/>
      <c r="M462" s="161" t="str">
        <f>IF(Таблица3353[[#This Row],[условие]]="Да", "", " - ")</f>
        <v/>
      </c>
      <c r="N462" s="162"/>
      <c r="O462" s="115" t="str">
        <f>IF(Таблица3353[[#This Row],[условие]]="Да", "", " )")</f>
        <v/>
      </c>
      <c r="P462" s="101" t="s">
        <v>43</v>
      </c>
      <c r="Q462" s="189">
        <v>24</v>
      </c>
      <c r="R462" s="116" t="str">
        <f>IF(Таблица3353[[#This Row],[Тип СШ]]="Т3", " росп", "")</f>
        <v/>
      </c>
      <c r="S462" s="116" t="str">
        <f>IF(AND(Таблица3353[[#This Row],[Тип]]="Поперечник", Таблица3353[[#This Row],[условие]]="Да", Таблица3353[[#This Row],[№17]]=" росп"), "1,2,3",
"")</f>
        <v/>
      </c>
      <c r="T462" s="116" t="str">
        <f>IF(AND(Таблица3353[[#This Row],[Тип]]="Продол", Таблица3353[[#This Row],[условие]]="Да", Таблица3353[[#This Row],[№17]]=" росп"), "1,2",
"")</f>
        <v/>
      </c>
      <c r="U462" s="116"/>
      <c r="V462" s="93" t="s">
        <v>87</v>
      </c>
      <c r="W462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6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2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6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62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62" s="164">
        <f>IF(Таблица3353[[#This Row],[Тип СШ]]="Т3",
(IF(Таблица3353[[#This Row],[Толщина]]&gt;16,"Δ8","Δ6")),Таблица3353[[#This Row],[Толщина]])</f>
        <v>32</v>
      </c>
    </row>
    <row r="463" spans="1:29" x14ac:dyDescent="0.2">
      <c r="A463" s="117">
        <f t="shared" si="61"/>
        <v>463</v>
      </c>
      <c r="B463" s="97" t="str">
        <f>IF(ISNUMBER(Таблица3353[[#This Row],[№8]]), "Поперечник", "Продол")</f>
        <v>Продол</v>
      </c>
      <c r="C463" s="188" t="str">
        <f>CONCATENATE(I463,J463,K463,L463,Таблица3353[[#This Row],[№12]],N463,,O463,P463,Q463,R463,S463,T463,U463)</f>
        <v>ГД - Д24 росп1,2</v>
      </c>
      <c r="D463" s="11" t="str">
        <f t="shared" ref="D463:D526" si="62">V463</f>
        <v>Т3</v>
      </c>
      <c r="E463" s="11" t="str">
        <f t="shared" ref="E463:E526" si="63">IF(V463="Т3",(CONCATENATE(AB463," ",AC463)),(CONCATENATE(AB463,"×",AC463)))</f>
        <v>428 Δ6</v>
      </c>
      <c r="F463" s="129"/>
      <c r="G463" s="156" t="s">
        <v>141</v>
      </c>
      <c r="H46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3" s="132" t="str">
        <f t="shared" si="58"/>
        <v>ГД</v>
      </c>
      <c r="J463" s="132" t="str">
        <f>Таблица3353[[#This Row],[№7]]</f>
        <v xml:space="preserve"> </v>
      </c>
      <c r="K463" s="133" t="str">
        <f>IF(Таблица3353[[#This Row],[условие]]="Да", "- ", "(")</f>
        <v xml:space="preserve">- </v>
      </c>
      <c r="L463" s="101"/>
      <c r="M463" s="161" t="str">
        <f>IF(Таблица3353[[#This Row],[условие]]="Да", "", " - ")</f>
        <v/>
      </c>
      <c r="N463" s="162"/>
      <c r="O463" s="115" t="str">
        <f>IF(Таблица3353[[#This Row],[условие]]="Да", "", " )")</f>
        <v/>
      </c>
      <c r="P463" s="101" t="s">
        <v>43</v>
      </c>
      <c r="Q463" s="189">
        <v>24</v>
      </c>
      <c r="R463" s="116" t="str">
        <f>IF(Таблица3353[[#This Row],[Тип СШ]]="Т3", " росп", "")</f>
        <v xml:space="preserve"> росп</v>
      </c>
      <c r="S463" s="116" t="str">
        <f>IF(AND(Таблица3353[[#This Row],[Тип]]="Поперечник", Таблица3353[[#This Row],[условие]]="Да", Таблица3353[[#This Row],[№17]]=" росп"), "1,2,3",
"")</f>
        <v/>
      </c>
      <c r="T463" s="116" t="str">
        <f>IF(AND(Таблица3353[[#This Row],[Тип]]="Продол", Таблица3353[[#This Row],[условие]]="Да", Таблица3353[[#This Row],[№17]]=" росп"), "1,2",
"")</f>
        <v>1,2</v>
      </c>
      <c r="U463" s="116"/>
      <c r="V463" s="101" t="s">
        <v>88</v>
      </c>
      <c r="W46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6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63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63" s="164" t="str">
        <f>IF(Таблица3353[[#This Row],[Тип СШ]]="Т3",
(IF(Таблица3353[[#This Row],[Толщина]]&gt;16,"Δ8","Δ6")),Таблица3353[[#This Row],[Толщина]])</f>
        <v>Δ6</v>
      </c>
    </row>
    <row r="464" spans="1:29" x14ac:dyDescent="0.2">
      <c r="A464" s="117">
        <f t="shared" si="61"/>
        <v>464</v>
      </c>
      <c r="B464" s="97" t="str">
        <f>IF(ISNUMBER(Таблица3353[[#This Row],[№8]]), "Поперечник", "Продол")</f>
        <v>Продол</v>
      </c>
      <c r="C464" s="11" t="str">
        <f>CONCATENATE(I464,J464,K464,L464,Таблица3353[[#This Row],[№12]],N464,,O464,P464,Q464,R464,S464,T464,U464)</f>
        <v>ГД - С25 росп1,2</v>
      </c>
      <c r="D464" s="11" t="str">
        <f t="shared" si="62"/>
        <v>Т3</v>
      </c>
      <c r="E464" s="11" t="str">
        <f t="shared" si="63"/>
        <v>140 Δ6</v>
      </c>
      <c r="F464" s="129"/>
      <c r="G464" s="156" t="s">
        <v>141</v>
      </c>
      <c r="H46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4" s="132" t="str">
        <f t="shared" si="58"/>
        <v>ГД</v>
      </c>
      <c r="J464" s="132" t="str">
        <f>Таблица3353[[#This Row],[№7]]</f>
        <v xml:space="preserve"> </v>
      </c>
      <c r="K464" s="133" t="str">
        <f>IF(Таблица3353[[#This Row],[условие]]="Да", "- ", "(")</f>
        <v xml:space="preserve">- </v>
      </c>
      <c r="L464" s="101"/>
      <c r="M464" s="114" t="str">
        <f>IF(Таблица3353[[#This Row],[условие]]="Да", "", " - ")</f>
        <v/>
      </c>
      <c r="N464" s="101"/>
      <c r="O464" s="115" t="str">
        <f>IF(Таблица3353[[#This Row],[условие]]="Да", "", " )")</f>
        <v/>
      </c>
      <c r="P464" s="101" t="s">
        <v>99</v>
      </c>
      <c r="Q464" s="101">
        <v>25</v>
      </c>
      <c r="R464" s="116" t="str">
        <f>IF(Таблица3353[[#This Row],[Тип СШ]]="Т3", " росп", "")</f>
        <v xml:space="preserve"> росп</v>
      </c>
      <c r="S464" s="116" t="str">
        <f>IF(AND(Таблица3353[[#This Row],[Тип]]="Поперечник", Таблица3353[[#This Row],[условие]]="Да", Таблица3353[[#This Row],[№17]]=" росп"), "1,2,3",
"")</f>
        <v/>
      </c>
      <c r="T464" s="116" t="str">
        <f>IF(AND(Таблица3353[[#This Row],[Тип]]="Продол", Таблица3353[[#This Row],[условие]]="Да", Таблица3353[[#This Row],[№17]]=" росп"), "1,2",
"")</f>
        <v>1,2</v>
      </c>
      <c r="U464" s="116"/>
      <c r="V464" s="101" t="s">
        <v>88</v>
      </c>
      <c r="W46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4" s="152" t="str">
        <f>IF(Таблица3353[[#This Row],[Тип СШ]]="Т3",
(IF(Таблица3353[[#This Row],[Толщина]]&gt;16,"Δ8","Δ6")),Таблица3353[[#This Row],[Толщина]])</f>
        <v>Δ6</v>
      </c>
    </row>
    <row r="465" spans="1:29" x14ac:dyDescent="0.2">
      <c r="A465" s="117">
        <f t="shared" si="61"/>
        <v>465</v>
      </c>
      <c r="B465" s="97" t="str">
        <f>IF(ISNUMBER(Таблица3353[[#This Row],[№8]]), "Поперечник", "Продол")</f>
        <v>Продол</v>
      </c>
      <c r="C465" s="11" t="str">
        <f>CONCATENATE(I465,J465,K465,L465,Таблица3353[[#This Row],[№12]],N465,,O465,P465,Q465,R465,S465,T465,U465)</f>
        <v>ГД (8 - 9 )</v>
      </c>
      <c r="D465" s="11" t="str">
        <f t="shared" si="62"/>
        <v>С4</v>
      </c>
      <c r="E465" s="11" t="str">
        <f t="shared" si="63"/>
        <v>9920×14</v>
      </c>
      <c r="F465" s="129"/>
      <c r="G465" s="156" t="s">
        <v>141</v>
      </c>
      <c r="H46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65" s="132" t="str">
        <f t="shared" si="58"/>
        <v>ГД</v>
      </c>
      <c r="J465" s="132" t="str">
        <f>Таблица3353[[#This Row],[№7]]</f>
        <v xml:space="preserve"> </v>
      </c>
      <c r="K465" s="133" t="str">
        <f>IF(Таблица3353[[#This Row],[условие]]="Да", "- ", "(")</f>
        <v>(</v>
      </c>
      <c r="L465" s="101">
        <v>8</v>
      </c>
      <c r="M465" s="114" t="str">
        <f>IF(Таблица3353[[#This Row],[условие]]="Да", "", " - ")</f>
        <v xml:space="preserve"> - </v>
      </c>
      <c r="N465" s="101">
        <f>Таблица3353[[#This Row],[№11]]+1</f>
        <v>9</v>
      </c>
      <c r="O465" s="115" t="str">
        <f>IF(Таблица3353[[#This Row],[условие]]="Да", "", " )")</f>
        <v xml:space="preserve"> )</v>
      </c>
      <c r="P465" s="101"/>
      <c r="Q465" s="101"/>
      <c r="R465" s="116" t="str">
        <f>IF(Таблица3353[[#This Row],[Тип СШ]]="Т3", " росп", "")</f>
        <v/>
      </c>
      <c r="S465" s="116" t="str">
        <f>IF(AND(Таблица3353[[#This Row],[Тип]]="Поперечник", Таблица3353[[#This Row],[условие]]="Да", Таблица3353[[#This Row],[№17]]=" росп"), "1,2,3",
"")</f>
        <v/>
      </c>
      <c r="T465" s="116" t="str">
        <f>IF(AND(Таблица3353[[#This Row],[Тип]]="Продол", Таблица3353[[#This Row],[условие]]="Да", Таблица3353[[#This Row],[№17]]=" росп"), "1,2",
"")</f>
        <v/>
      </c>
      <c r="U465" s="116"/>
      <c r="V465" s="93" t="s">
        <v>109</v>
      </c>
      <c r="W46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46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6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65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465" s="152">
        <f>IF(Таблица3353[[#This Row],[Тип СШ]]="Т3",
(IF(Таблица3353[[#This Row],[Толщина]]&gt;16,"Δ8","Δ6")),Таблица3353[[#This Row],[Толщина]])</f>
        <v>14</v>
      </c>
    </row>
    <row r="466" spans="1:29" x14ac:dyDescent="0.2">
      <c r="A466" s="117">
        <f t="shared" si="61"/>
        <v>466</v>
      </c>
      <c r="B466" s="97" t="str">
        <f>IF(ISNUMBER(Таблица3353[[#This Row],[№8]]), "Поперечник", "Продол")</f>
        <v>Продол</v>
      </c>
      <c r="C466" s="11" t="str">
        <f>CONCATENATE(I466,J466,K466,L466,Таблица3353[[#This Row],[№12]],N466,,O466,P466,Q466,R466,S466,T466,U466)</f>
        <v>ГД - С26 росп1,2</v>
      </c>
      <c r="D466" s="11" t="str">
        <f t="shared" si="62"/>
        <v>Т3</v>
      </c>
      <c r="E466" s="11" t="str">
        <f t="shared" si="63"/>
        <v>140 Δ6</v>
      </c>
      <c r="F466" s="129"/>
      <c r="G466" s="156" t="s">
        <v>141</v>
      </c>
      <c r="H46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6" s="132" t="str">
        <f t="shared" si="58"/>
        <v>ГД</v>
      </c>
      <c r="J466" s="132" t="str">
        <f>Таблица3353[[#This Row],[№7]]</f>
        <v xml:space="preserve"> </v>
      </c>
      <c r="K466" s="133" t="str">
        <f>IF(Таблица3353[[#This Row],[условие]]="Да", "- ", "(")</f>
        <v xml:space="preserve">- </v>
      </c>
      <c r="L466" s="101"/>
      <c r="M466" s="114" t="str">
        <f>IF(Таблица3353[[#This Row],[условие]]="Да", "", " - ")</f>
        <v/>
      </c>
      <c r="N466" s="101"/>
      <c r="O466" s="115" t="str">
        <f>IF(Таблица3353[[#This Row],[условие]]="Да", "", " )")</f>
        <v/>
      </c>
      <c r="P466" s="101" t="s">
        <v>99</v>
      </c>
      <c r="Q466" s="101">
        <v>26</v>
      </c>
      <c r="R466" s="116" t="str">
        <f>IF(Таблица3353[[#This Row],[Тип СШ]]="Т3", " росп", "")</f>
        <v xml:space="preserve"> росп</v>
      </c>
      <c r="S466" s="116" t="str">
        <f>IF(AND(Таблица3353[[#This Row],[Тип]]="Поперечник", Таблица3353[[#This Row],[условие]]="Да", Таблица3353[[#This Row],[№17]]=" росп"), "1,2,3",
"")</f>
        <v/>
      </c>
      <c r="T466" s="116" t="str">
        <f>IF(AND(Таблица3353[[#This Row],[Тип]]="Продол", Таблица3353[[#This Row],[условие]]="Да", Таблица3353[[#This Row],[№17]]=" росп"), "1,2",
"")</f>
        <v>1,2</v>
      </c>
      <c r="U466" s="116"/>
      <c r="V466" s="101" t="s">
        <v>88</v>
      </c>
      <c r="W46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6" s="152" t="str">
        <f>IF(Таблица3353[[#This Row],[Тип СШ]]="Т3",
(IF(Таблица3353[[#This Row],[Толщина]]&gt;16,"Δ8","Δ6")),Таблица3353[[#This Row],[Толщина]])</f>
        <v>Δ6</v>
      </c>
    </row>
    <row r="467" spans="1:29" x14ac:dyDescent="0.2">
      <c r="A467" s="117">
        <f t="shared" si="61"/>
        <v>467</v>
      </c>
      <c r="B467" s="97" t="str">
        <f>IF(ISNUMBER(Таблица3353[[#This Row],[№8]]), "Поперечник", "Продол")</f>
        <v>Продол</v>
      </c>
      <c r="C467" s="11" t="str">
        <f>CONCATENATE(I467,J467,K467,L467,Таблица3353[[#This Row],[№12]],N467,,O467,P467,Q467,R467,S467,T467,U467)</f>
        <v>ГД - С27 росп1,2</v>
      </c>
      <c r="D467" s="11" t="str">
        <f t="shared" si="62"/>
        <v>Т3</v>
      </c>
      <c r="E467" s="11" t="str">
        <f t="shared" si="63"/>
        <v>140 Δ6</v>
      </c>
      <c r="F467" s="129"/>
      <c r="G467" s="156" t="s">
        <v>141</v>
      </c>
      <c r="H46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7" s="132" t="str">
        <f t="shared" si="58"/>
        <v>ГД</v>
      </c>
      <c r="J467" s="132" t="str">
        <f>Таблица3353[[#This Row],[№7]]</f>
        <v xml:space="preserve"> </v>
      </c>
      <c r="K467" s="133" t="str">
        <f>IF(Таблица3353[[#This Row],[условие]]="Да", "- ", "(")</f>
        <v xml:space="preserve">- </v>
      </c>
      <c r="L467" s="101"/>
      <c r="M467" s="114" t="str">
        <f>IF(Таблица3353[[#This Row],[условие]]="Да", "", " - ")</f>
        <v/>
      </c>
      <c r="N467" s="101"/>
      <c r="O467" s="115" t="str">
        <f>IF(Таблица3353[[#This Row],[условие]]="Да", "", " )")</f>
        <v/>
      </c>
      <c r="P467" s="101" t="s">
        <v>99</v>
      </c>
      <c r="Q467" s="101">
        <f t="shared" si="60"/>
        <v>27</v>
      </c>
      <c r="R467" s="116" t="str">
        <f>IF(Таблица3353[[#This Row],[Тип СШ]]="Т3", " росп", "")</f>
        <v xml:space="preserve"> росп</v>
      </c>
      <c r="S467" s="116" t="str">
        <f>IF(AND(Таблица3353[[#This Row],[Тип]]="Поперечник", Таблица3353[[#This Row],[условие]]="Да", Таблица3353[[#This Row],[№17]]=" росп"), "1,2,3",
"")</f>
        <v/>
      </c>
      <c r="T467" s="116" t="str">
        <f>IF(AND(Таблица3353[[#This Row],[Тип]]="Продол", Таблица3353[[#This Row],[условие]]="Да", Таблица3353[[#This Row],[№17]]=" росп"), "1,2",
"")</f>
        <v>1,2</v>
      </c>
      <c r="U467" s="116"/>
      <c r="V467" s="101" t="s">
        <v>88</v>
      </c>
      <c r="W46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7" s="152" t="str">
        <f>IF(Таблица3353[[#This Row],[Тип СШ]]="Т3",
(IF(Таблица3353[[#This Row],[Толщина]]&gt;16,"Δ8","Δ6")),Таблица3353[[#This Row],[Толщина]])</f>
        <v>Δ6</v>
      </c>
    </row>
    <row r="468" spans="1:29" x14ac:dyDescent="0.2">
      <c r="A468" s="117">
        <f t="shared" si="61"/>
        <v>468</v>
      </c>
      <c r="B468" s="97" t="str">
        <f>IF(ISNUMBER(Таблица3353[[#This Row],[№8]]), "Поперечник", "Продол")</f>
        <v>Продол</v>
      </c>
      <c r="C468" s="188" t="str">
        <f>CONCATENATE(I468,J468,K468,L468,Таблица3353[[#This Row],[№12]],N468,,O468,P468,Q468,R468,S468,T468,U468)</f>
        <v>ГД - С28 росп1,2</v>
      </c>
      <c r="D468" s="11" t="str">
        <f t="shared" si="62"/>
        <v>Т3</v>
      </c>
      <c r="E468" s="11" t="str">
        <f t="shared" si="63"/>
        <v>140 Δ6</v>
      </c>
      <c r="F468" s="129"/>
      <c r="G468" s="156" t="s">
        <v>141</v>
      </c>
      <c r="H46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8" s="132" t="str">
        <f t="shared" si="58"/>
        <v>ГД</v>
      </c>
      <c r="J468" s="132" t="str">
        <f>Таблица3353[[#This Row],[№7]]</f>
        <v xml:space="preserve"> </v>
      </c>
      <c r="K468" s="133" t="str">
        <f>IF(Таблица3353[[#This Row],[условие]]="Да", "- ", "(")</f>
        <v xml:space="preserve">- </v>
      </c>
      <c r="L468" s="101"/>
      <c r="M468" s="161" t="str">
        <f>IF(Таблица3353[[#This Row],[условие]]="Да", "", " - ")</f>
        <v/>
      </c>
      <c r="N468" s="162"/>
      <c r="O468" s="115" t="str">
        <f>IF(Таблица3353[[#This Row],[условие]]="Да", "", " )")</f>
        <v/>
      </c>
      <c r="P468" s="101" t="s">
        <v>99</v>
      </c>
      <c r="Q468" s="189">
        <v>28</v>
      </c>
      <c r="R468" s="116" t="str">
        <f>IF(Таблица3353[[#This Row],[Тип СШ]]="Т3", " росп", "")</f>
        <v xml:space="preserve"> росп</v>
      </c>
      <c r="S468" s="116" t="str">
        <f>IF(AND(Таблица3353[[#This Row],[Тип]]="Поперечник", Таблица3353[[#This Row],[условие]]="Да", Таблица3353[[#This Row],[№17]]=" росп"), "1,2,3",
"")</f>
        <v/>
      </c>
      <c r="T468" s="116" t="str">
        <f>IF(AND(Таблица3353[[#This Row],[Тип]]="Продол", Таблица3353[[#This Row],[условие]]="Да", Таблица3353[[#This Row],[№17]]=" росп"), "1,2",
"")</f>
        <v>1,2</v>
      </c>
      <c r="U468" s="116"/>
      <c r="V468" s="101" t="s">
        <v>88</v>
      </c>
      <c r="W46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6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6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6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68" s="152" t="str">
        <f>IF(Таблица3353[[#This Row],[Тип СШ]]="Т3",
(IF(Таблица3353[[#This Row],[Толщина]]&gt;16,"Δ8","Δ6")),Таблица3353[[#This Row],[Толщина]])</f>
        <v>Δ6</v>
      </c>
    </row>
    <row r="469" spans="1:29" x14ac:dyDescent="0.2">
      <c r="A469" s="117">
        <f t="shared" si="61"/>
        <v>469</v>
      </c>
      <c r="B469" s="97" t="str">
        <f>IF(ISNUMBER(Таблица3353[[#This Row],[№8]]), "Поперечник", "Продол")</f>
        <v>Продол</v>
      </c>
      <c r="C469" s="188" t="str">
        <f>CONCATENATE(I469,J469,K469,L469,Таблица3353[[#This Row],[№12]],N469,,O469,P469,Q469,R469,S469,T469,U469)</f>
        <v>ГД - Д28</v>
      </c>
      <c r="D469" s="11" t="str">
        <f t="shared" si="62"/>
        <v>С18</v>
      </c>
      <c r="E469" s="11" t="str">
        <f t="shared" si="63"/>
        <v>420×32</v>
      </c>
      <c r="F469" s="129"/>
      <c r="G469" s="156" t="s">
        <v>141</v>
      </c>
      <c r="H46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69" s="132" t="str">
        <f t="shared" si="58"/>
        <v>ГД</v>
      </c>
      <c r="J469" s="132" t="str">
        <f>Таблица3353[[#This Row],[№7]]</f>
        <v xml:space="preserve"> </v>
      </c>
      <c r="K469" s="133" t="str">
        <f>IF(Таблица3353[[#This Row],[условие]]="Да", "- ", "(")</f>
        <v xml:space="preserve">- </v>
      </c>
      <c r="L469" s="101"/>
      <c r="M469" s="161" t="str">
        <f>IF(Таблица3353[[#This Row],[условие]]="Да", "", " - ")</f>
        <v/>
      </c>
      <c r="N469" s="162"/>
      <c r="O469" s="115" t="str">
        <f>IF(Таблица3353[[#This Row],[условие]]="Да", "", " )")</f>
        <v/>
      </c>
      <c r="P469" s="101" t="s">
        <v>43</v>
      </c>
      <c r="Q469" s="189">
        <v>28</v>
      </c>
      <c r="R469" s="116" t="str">
        <f>IF(Таблица3353[[#This Row],[Тип СШ]]="Т3", " росп", "")</f>
        <v/>
      </c>
      <c r="S469" s="116" t="str">
        <f>IF(AND(Таблица3353[[#This Row],[Тип]]="Поперечник", Таблица3353[[#This Row],[условие]]="Да", Таблица3353[[#This Row],[№17]]=" росп"), "1,2,3",
"")</f>
        <v/>
      </c>
      <c r="T469" s="116" t="str">
        <f>IF(AND(Таблица3353[[#This Row],[Тип]]="Продол", Таблица3353[[#This Row],[условие]]="Да", Таблица3353[[#This Row],[№17]]=" росп"), "1,2",
"")</f>
        <v/>
      </c>
      <c r="U469" s="116"/>
      <c r="V469" s="93" t="s">
        <v>87</v>
      </c>
      <c r="W469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6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6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69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6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69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69" s="164">
        <f>IF(Таблица3353[[#This Row],[Тип СШ]]="Т3",
(IF(Таблица3353[[#This Row],[Толщина]]&gt;16,"Δ8","Δ6")),Таблица3353[[#This Row],[Толщина]])</f>
        <v>32</v>
      </c>
    </row>
    <row r="470" spans="1:29" x14ac:dyDescent="0.2">
      <c r="A470" s="117">
        <f t="shared" si="61"/>
        <v>470</v>
      </c>
      <c r="B470" s="97" t="str">
        <f>IF(ISNUMBER(Таблица3353[[#This Row],[№8]]), "Поперечник", "Продол")</f>
        <v>Продол</v>
      </c>
      <c r="C470" s="188" t="str">
        <f>CONCATENATE(I470,J470,K470,L470,Таблица3353[[#This Row],[№12]],N470,,O470,P470,Q470,R470,S470,T470,U470)</f>
        <v>ГД - Д28 росп1,2</v>
      </c>
      <c r="D470" s="11" t="str">
        <f t="shared" si="62"/>
        <v>Т3</v>
      </c>
      <c r="E470" s="11" t="str">
        <f t="shared" si="63"/>
        <v>428 Δ6</v>
      </c>
      <c r="F470" s="129"/>
      <c r="G470" s="156" t="s">
        <v>141</v>
      </c>
      <c r="H47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0" s="132" t="str">
        <f t="shared" si="58"/>
        <v>ГД</v>
      </c>
      <c r="J470" s="132" t="str">
        <f>Таблица3353[[#This Row],[№7]]</f>
        <v xml:space="preserve"> </v>
      </c>
      <c r="K470" s="133" t="str">
        <f>IF(Таблица3353[[#This Row],[условие]]="Да", "- ", "(")</f>
        <v xml:space="preserve">- </v>
      </c>
      <c r="L470" s="101"/>
      <c r="M470" s="161" t="str">
        <f>IF(Таблица3353[[#This Row],[условие]]="Да", "", " - ")</f>
        <v/>
      </c>
      <c r="N470" s="162"/>
      <c r="O470" s="115" t="str">
        <f>IF(Таблица3353[[#This Row],[условие]]="Да", "", " )")</f>
        <v/>
      </c>
      <c r="P470" s="101" t="s">
        <v>43</v>
      </c>
      <c r="Q470" s="189">
        <v>28</v>
      </c>
      <c r="R470" s="116" t="str">
        <f>IF(Таблица3353[[#This Row],[Тип СШ]]="Т3", " росп", "")</f>
        <v xml:space="preserve"> росп</v>
      </c>
      <c r="S470" s="116" t="str">
        <f>IF(AND(Таблица3353[[#This Row],[Тип]]="Поперечник", Таблица3353[[#This Row],[условие]]="Да", Таблица3353[[#This Row],[№17]]=" росп"), "1,2,3",
"")</f>
        <v/>
      </c>
      <c r="T470" s="116" t="str">
        <f>IF(AND(Таблица3353[[#This Row],[Тип]]="Продол", Таблица3353[[#This Row],[условие]]="Да", Таблица3353[[#This Row],[№17]]=" росп"), "1,2",
"")</f>
        <v>1,2</v>
      </c>
      <c r="U470" s="116"/>
      <c r="V470" s="101" t="s">
        <v>88</v>
      </c>
      <c r="W47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7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70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70" s="164" t="str">
        <f>IF(Таблица3353[[#This Row],[Тип СШ]]="Т3",
(IF(Таблица3353[[#This Row],[Толщина]]&gt;16,"Δ8","Δ6")),Таблица3353[[#This Row],[Толщина]])</f>
        <v>Δ6</v>
      </c>
    </row>
    <row r="471" spans="1:29" x14ac:dyDescent="0.2">
      <c r="A471" s="117">
        <f t="shared" si="61"/>
        <v>471</v>
      </c>
      <c r="B471" s="97" t="str">
        <f>IF(ISNUMBER(Таблица3353[[#This Row],[№8]]), "Поперечник", "Продол")</f>
        <v>Продол</v>
      </c>
      <c r="C471" s="11" t="str">
        <f>CONCATENATE(I471,J471,K471,L471,Таблица3353[[#This Row],[№12]],N471,,O471,P471,Q471,R471,S471,T471,U471)</f>
        <v>ГД (9 - 10 )</v>
      </c>
      <c r="D471" s="11" t="str">
        <f t="shared" si="62"/>
        <v>С4</v>
      </c>
      <c r="E471" s="11" t="str">
        <f t="shared" si="63"/>
        <v>10800×14</v>
      </c>
      <c r="F471" s="129"/>
      <c r="G471" s="156" t="s">
        <v>141</v>
      </c>
      <c r="H47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71" s="132" t="str">
        <f t="shared" si="58"/>
        <v>ГД</v>
      </c>
      <c r="J471" s="132" t="str">
        <f>Таблица3353[[#This Row],[№7]]</f>
        <v xml:space="preserve"> </v>
      </c>
      <c r="K471" s="133" t="str">
        <f>IF(Таблица3353[[#This Row],[условие]]="Да", "- ", "(")</f>
        <v>(</v>
      </c>
      <c r="L471" s="101">
        <v>9</v>
      </c>
      <c r="M471" s="114" t="str">
        <f>IF(Таблица3353[[#This Row],[условие]]="Да", "", " - ")</f>
        <v xml:space="preserve"> - </v>
      </c>
      <c r="N471" s="101">
        <f>Таблица3353[[#This Row],[№11]]+1</f>
        <v>10</v>
      </c>
      <c r="O471" s="115" t="str">
        <f>IF(Таблица3353[[#This Row],[условие]]="Да", "", " )")</f>
        <v xml:space="preserve"> )</v>
      </c>
      <c r="P471" s="101"/>
      <c r="Q471" s="101"/>
      <c r="R471" s="116" t="str">
        <f>IF(Таблица3353[[#This Row],[Тип СШ]]="Т3", " росп", "")</f>
        <v/>
      </c>
      <c r="S471" s="116" t="str">
        <f>IF(AND(Таблица3353[[#This Row],[Тип]]="Поперечник", Таблица3353[[#This Row],[условие]]="Да", Таблица3353[[#This Row],[№17]]=" росп"), "1,2,3",
"")</f>
        <v/>
      </c>
      <c r="T471" s="116" t="str">
        <f>IF(AND(Таблица3353[[#This Row],[Тип]]="Продол", Таблица3353[[#This Row],[условие]]="Да", Таблица3353[[#This Row],[№17]]=" росп"), "1,2",
"")</f>
        <v/>
      </c>
      <c r="U471" s="116"/>
      <c r="V471" s="93" t="s">
        <v>109</v>
      </c>
      <c r="W47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47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7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71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471" s="152">
        <f>IF(Таблица3353[[#This Row],[Тип СШ]]="Т3",
(IF(Таблица3353[[#This Row],[Толщина]]&gt;16,"Δ8","Δ6")),Таблица3353[[#This Row],[Толщина]])</f>
        <v>14</v>
      </c>
    </row>
    <row r="472" spans="1:29" x14ac:dyDescent="0.2">
      <c r="A472" s="117">
        <f t="shared" si="61"/>
        <v>472</v>
      </c>
      <c r="B472" s="97" t="str">
        <f>IF(ISNUMBER(Таблица3353[[#This Row],[№8]]), "Поперечник", "Продол")</f>
        <v>Продол</v>
      </c>
      <c r="C472" s="11" t="str">
        <f>CONCATENATE(I472,J472,K472,L472,Таблица3353[[#This Row],[№12]],N472,,O472,P472,Q472,R472,S472,T472,U472)</f>
        <v>ГД - С29 росп1,2</v>
      </c>
      <c r="D472" s="11" t="str">
        <f t="shared" si="62"/>
        <v>Т3</v>
      </c>
      <c r="E472" s="11" t="str">
        <f t="shared" si="63"/>
        <v>140 Δ6</v>
      </c>
      <c r="F472" s="129"/>
      <c r="G472" s="156" t="s">
        <v>141</v>
      </c>
      <c r="H47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2" s="132" t="str">
        <f t="shared" si="58"/>
        <v>ГД</v>
      </c>
      <c r="J472" s="132" t="str">
        <f>Таблица3353[[#This Row],[№7]]</f>
        <v xml:space="preserve"> </v>
      </c>
      <c r="K472" s="133" t="str">
        <f>IF(Таблица3353[[#This Row],[условие]]="Да", "- ", "(")</f>
        <v xml:space="preserve">- </v>
      </c>
      <c r="L472" s="101"/>
      <c r="M472" s="114" t="str">
        <f>IF(Таблица3353[[#This Row],[условие]]="Да", "", " - ")</f>
        <v/>
      </c>
      <c r="N472" s="101"/>
      <c r="O472" s="115" t="str">
        <f>IF(Таблица3353[[#This Row],[условие]]="Да", "", " )")</f>
        <v/>
      </c>
      <c r="P472" s="101" t="s">
        <v>99</v>
      </c>
      <c r="Q472" s="101">
        <v>29</v>
      </c>
      <c r="R472" s="116" t="str">
        <f>IF(Таблица3353[[#This Row],[Тип СШ]]="Т3", " росп", "")</f>
        <v xml:space="preserve"> росп</v>
      </c>
      <c r="S472" s="116" t="str">
        <f>IF(AND(Таблица3353[[#This Row],[Тип]]="Поперечник", Таблица3353[[#This Row],[условие]]="Да", Таблица3353[[#This Row],[№17]]=" росп"), "1,2,3",
"")</f>
        <v/>
      </c>
      <c r="T472" s="116" t="str">
        <f>IF(AND(Таблица3353[[#This Row],[Тип]]="Продол", Таблица3353[[#This Row],[условие]]="Да", Таблица3353[[#This Row],[№17]]=" росп"), "1,2",
"")</f>
        <v>1,2</v>
      </c>
      <c r="U472" s="116"/>
      <c r="V472" s="101" t="s">
        <v>88</v>
      </c>
      <c r="W47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7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7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72" s="152" t="str">
        <f>IF(Таблица3353[[#This Row],[Тип СШ]]="Т3",
(IF(Таблица3353[[#This Row],[Толщина]]&gt;16,"Δ8","Δ6")),Таблица3353[[#This Row],[Толщина]])</f>
        <v>Δ6</v>
      </c>
    </row>
    <row r="473" spans="1:29" x14ac:dyDescent="0.2">
      <c r="A473" s="117">
        <f t="shared" si="61"/>
        <v>473</v>
      </c>
      <c r="B473" s="97" t="str">
        <f>IF(ISNUMBER(Таблица3353[[#This Row],[№8]]), "Поперечник", "Продол")</f>
        <v>Продол</v>
      </c>
      <c r="C473" s="11" t="str">
        <f>CONCATENATE(I473,J473,K473,L473,Таблица3353[[#This Row],[№12]],N473,,O473,P473,Q473,R473,S473,T473,U473)</f>
        <v>ГД - С30 росп1,2</v>
      </c>
      <c r="D473" s="11" t="str">
        <f t="shared" si="62"/>
        <v>Т3</v>
      </c>
      <c r="E473" s="11" t="str">
        <f t="shared" si="63"/>
        <v>140 Δ6</v>
      </c>
      <c r="F473" s="129"/>
      <c r="G473" s="156" t="s">
        <v>141</v>
      </c>
      <c r="H47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3" s="132" t="str">
        <f t="shared" si="58"/>
        <v>ГД</v>
      </c>
      <c r="J473" s="132" t="str">
        <f>Таблица3353[[#This Row],[№7]]</f>
        <v xml:space="preserve"> </v>
      </c>
      <c r="K473" s="133" t="str">
        <f>IF(Таблица3353[[#This Row],[условие]]="Да", "- ", "(")</f>
        <v xml:space="preserve">- </v>
      </c>
      <c r="L473" s="101"/>
      <c r="M473" s="114" t="str">
        <f>IF(Таблица3353[[#This Row],[условие]]="Да", "", " - ")</f>
        <v/>
      </c>
      <c r="N473" s="101"/>
      <c r="O473" s="115" t="str">
        <f>IF(Таблица3353[[#This Row],[условие]]="Да", "", " )")</f>
        <v/>
      </c>
      <c r="P473" s="101" t="s">
        <v>99</v>
      </c>
      <c r="Q473" s="101">
        <f t="shared" si="60"/>
        <v>30</v>
      </c>
      <c r="R473" s="116" t="str">
        <f>IF(Таблица3353[[#This Row],[Тип СШ]]="Т3", " росп", "")</f>
        <v xml:space="preserve"> росп</v>
      </c>
      <c r="S473" s="116" t="str">
        <f>IF(AND(Таблица3353[[#This Row],[Тип]]="Поперечник", Таблица3353[[#This Row],[условие]]="Да", Таблица3353[[#This Row],[№17]]=" росп"), "1,2,3",
"")</f>
        <v/>
      </c>
      <c r="T473" s="116" t="str">
        <f>IF(AND(Таблица3353[[#This Row],[Тип]]="Продол", Таблица3353[[#This Row],[условие]]="Да", Таблица3353[[#This Row],[№17]]=" росп"), "1,2",
"")</f>
        <v>1,2</v>
      </c>
      <c r="U473" s="116"/>
      <c r="V473" s="101" t="s">
        <v>88</v>
      </c>
      <c r="W47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7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7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73" s="152" t="str">
        <f>IF(Таблица3353[[#This Row],[Тип СШ]]="Т3",
(IF(Таблица3353[[#This Row],[Толщина]]&gt;16,"Δ8","Δ6")),Таблица3353[[#This Row],[Толщина]])</f>
        <v>Δ6</v>
      </c>
    </row>
    <row r="474" spans="1:29" x14ac:dyDescent="0.2">
      <c r="A474" s="117">
        <f t="shared" si="61"/>
        <v>474</v>
      </c>
      <c r="B474" s="97" t="str">
        <f>IF(ISNUMBER(Таблица3353[[#This Row],[№8]]), "Поперечник", "Продол")</f>
        <v>Продол</v>
      </c>
      <c r="C474" s="11" t="str">
        <f>CONCATENATE(I474,J474,K474,L474,Таблица3353[[#This Row],[№12]],N474,,O474,P474,Q474,R474,S474,T474,U474)</f>
        <v>ГД - С31 росп1,2</v>
      </c>
      <c r="D474" s="11" t="str">
        <f t="shared" si="62"/>
        <v>Т3</v>
      </c>
      <c r="E474" s="11" t="str">
        <f t="shared" si="63"/>
        <v>140 Δ6</v>
      </c>
      <c r="F474" s="129"/>
      <c r="G474" s="156" t="s">
        <v>141</v>
      </c>
      <c r="H47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4" s="132" t="str">
        <f t="shared" si="58"/>
        <v>ГД</v>
      </c>
      <c r="J474" s="132" t="str">
        <f>Таблица3353[[#This Row],[№7]]</f>
        <v xml:space="preserve"> </v>
      </c>
      <c r="K474" s="133" t="str">
        <f>IF(Таблица3353[[#This Row],[условие]]="Да", "- ", "(")</f>
        <v xml:space="preserve">- </v>
      </c>
      <c r="L474" s="101"/>
      <c r="M474" s="114" t="str">
        <f>IF(Таблица3353[[#This Row],[условие]]="Да", "", " - ")</f>
        <v/>
      </c>
      <c r="N474" s="101"/>
      <c r="O474" s="115" t="str">
        <f>IF(Таблица3353[[#This Row],[условие]]="Да", "", " )")</f>
        <v/>
      </c>
      <c r="P474" s="101" t="s">
        <v>99</v>
      </c>
      <c r="Q474" s="101">
        <f t="shared" si="60"/>
        <v>31</v>
      </c>
      <c r="R474" s="116" t="str">
        <f>IF(Таблица3353[[#This Row],[Тип СШ]]="Т3", " росп", "")</f>
        <v xml:space="preserve"> росп</v>
      </c>
      <c r="S474" s="116" t="str">
        <f>IF(AND(Таблица3353[[#This Row],[Тип]]="Поперечник", Таблица3353[[#This Row],[условие]]="Да", Таблица3353[[#This Row],[№17]]=" росп"), "1,2,3",
"")</f>
        <v/>
      </c>
      <c r="T474" s="116" t="str">
        <f>IF(AND(Таблица3353[[#This Row],[Тип]]="Продол", Таблица3353[[#This Row],[условие]]="Да", Таблица3353[[#This Row],[№17]]=" росп"), "1,2",
"")</f>
        <v>1,2</v>
      </c>
      <c r="U474" s="116"/>
      <c r="V474" s="101" t="s">
        <v>88</v>
      </c>
      <c r="W47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7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7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74" s="152" t="str">
        <f>IF(Таблица3353[[#This Row],[Тип СШ]]="Т3",
(IF(Таблица3353[[#This Row],[Толщина]]&gt;16,"Δ8","Δ6")),Таблица3353[[#This Row],[Толщина]])</f>
        <v>Δ6</v>
      </c>
    </row>
    <row r="475" spans="1:29" x14ac:dyDescent="0.2">
      <c r="A475" s="117">
        <f t="shared" si="61"/>
        <v>475</v>
      </c>
      <c r="B475" s="97" t="str">
        <f>IF(ISNUMBER(Таблица3353[[#This Row],[№8]]), "Поперечник", "Продол")</f>
        <v>Продол</v>
      </c>
      <c r="C475" s="188" t="str">
        <f>CONCATENATE(I475,J475,K475,L475,Таблица3353[[#This Row],[№12]],N475,,O475,P475,Q475,R475,S475,T475,U475)</f>
        <v>ГД - С32 росп1,2</v>
      </c>
      <c r="D475" s="11" t="str">
        <f t="shared" si="62"/>
        <v>Т3</v>
      </c>
      <c r="E475" s="11" t="str">
        <f t="shared" si="63"/>
        <v>140 Δ6</v>
      </c>
      <c r="F475" s="129"/>
      <c r="G475" s="156" t="s">
        <v>141</v>
      </c>
      <c r="H47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5" s="132" t="str">
        <f t="shared" si="58"/>
        <v>ГД</v>
      </c>
      <c r="J475" s="132" t="str">
        <f>Таблица3353[[#This Row],[№7]]</f>
        <v xml:space="preserve"> </v>
      </c>
      <c r="K475" s="133" t="str">
        <f>IF(Таблица3353[[#This Row],[условие]]="Да", "- ", "(")</f>
        <v xml:space="preserve">- </v>
      </c>
      <c r="L475" s="101"/>
      <c r="M475" s="161" t="str">
        <f>IF(Таблица3353[[#This Row],[условие]]="Да", "", " - ")</f>
        <v/>
      </c>
      <c r="N475" s="162"/>
      <c r="O475" s="115" t="str">
        <f>IF(Таблица3353[[#This Row],[условие]]="Да", "", " )")</f>
        <v/>
      </c>
      <c r="P475" s="101" t="s">
        <v>99</v>
      </c>
      <c r="Q475" s="189">
        <v>32</v>
      </c>
      <c r="R475" s="116" t="str">
        <f>IF(Таблица3353[[#This Row],[Тип СШ]]="Т3", " росп", "")</f>
        <v xml:space="preserve"> росп</v>
      </c>
      <c r="S475" s="116" t="str">
        <f>IF(AND(Таблица3353[[#This Row],[Тип]]="Поперечник", Таблица3353[[#This Row],[условие]]="Да", Таблица3353[[#This Row],[№17]]=" росп"), "1,2,3",
"")</f>
        <v/>
      </c>
      <c r="T475" s="116" t="str">
        <f>IF(AND(Таблица3353[[#This Row],[Тип]]="Продол", Таблица3353[[#This Row],[условие]]="Да", Таблица3353[[#This Row],[№17]]=" росп"), "1,2",
"")</f>
        <v>1,2</v>
      </c>
      <c r="U475" s="116"/>
      <c r="V475" s="101" t="s">
        <v>88</v>
      </c>
      <c r="W47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7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7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75" s="164" t="str">
        <f>IF(Таблица3353[[#This Row],[Тип СШ]]="Т3",
(IF(Таблица3353[[#This Row],[Толщина]]&gt;16,"Δ8","Δ6")),Таблица3353[[#This Row],[Толщина]])</f>
        <v>Δ6</v>
      </c>
    </row>
    <row r="476" spans="1:29" x14ac:dyDescent="0.2">
      <c r="A476" s="117">
        <f t="shared" si="61"/>
        <v>476</v>
      </c>
      <c r="B476" s="97" t="str">
        <f>IF(ISNUMBER(Таблица3353[[#This Row],[№8]]), "Поперечник", "Продол")</f>
        <v>Продол</v>
      </c>
      <c r="C476" s="188" t="str">
        <f>CONCATENATE(I476,J476,K476,L476,Таблица3353[[#This Row],[№12]],N476,,O476,P476,Q476,R476,S476,T476,U476)</f>
        <v>ГД - Д32</v>
      </c>
      <c r="D476" s="11" t="str">
        <f t="shared" si="62"/>
        <v>С18</v>
      </c>
      <c r="E476" s="11" t="str">
        <f t="shared" si="63"/>
        <v>420×32</v>
      </c>
      <c r="F476" s="129"/>
      <c r="G476" s="156" t="s">
        <v>141</v>
      </c>
      <c r="H47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6" s="132" t="str">
        <f t="shared" si="58"/>
        <v>ГД</v>
      </c>
      <c r="J476" s="132" t="str">
        <f>Таблица3353[[#This Row],[№7]]</f>
        <v xml:space="preserve"> </v>
      </c>
      <c r="K476" s="133" t="str">
        <f>IF(Таблица3353[[#This Row],[условие]]="Да", "- ", "(")</f>
        <v xml:space="preserve">- </v>
      </c>
      <c r="L476" s="101"/>
      <c r="M476" s="161" t="str">
        <f>IF(Таблица3353[[#This Row],[условие]]="Да", "", " - ")</f>
        <v/>
      </c>
      <c r="N476" s="162"/>
      <c r="O476" s="115" t="str">
        <f>IF(Таблица3353[[#This Row],[условие]]="Да", "", " )")</f>
        <v/>
      </c>
      <c r="P476" s="101" t="s">
        <v>43</v>
      </c>
      <c r="Q476" s="189">
        <v>32</v>
      </c>
      <c r="R476" s="116" t="str">
        <f>IF(Таблица3353[[#This Row],[Тип СШ]]="Т3", " росп", "")</f>
        <v/>
      </c>
      <c r="S476" s="116" t="str">
        <f>IF(AND(Таблица3353[[#This Row],[Тип]]="Поперечник", Таблица3353[[#This Row],[условие]]="Да", Таблица3353[[#This Row],[№17]]=" росп"), "1,2,3",
"")</f>
        <v/>
      </c>
      <c r="T476" s="116" t="str">
        <f>IF(AND(Таблица3353[[#This Row],[Тип]]="Продол", Таблица3353[[#This Row],[условие]]="Да", Таблица3353[[#This Row],[№17]]=" росп"), "1,2",
"")</f>
        <v/>
      </c>
      <c r="U476" s="116"/>
      <c r="V476" s="93" t="s">
        <v>87</v>
      </c>
      <c r="W476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7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6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7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76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76" s="164">
        <f>IF(Таблица3353[[#This Row],[Тип СШ]]="Т3",
(IF(Таблица3353[[#This Row],[Толщина]]&gt;16,"Δ8","Δ6")),Таблица3353[[#This Row],[Толщина]])</f>
        <v>32</v>
      </c>
    </row>
    <row r="477" spans="1:29" x14ac:dyDescent="0.2">
      <c r="A477" s="117">
        <f t="shared" si="61"/>
        <v>477</v>
      </c>
      <c r="B477" s="97" t="str">
        <f>IF(ISNUMBER(Таблица3353[[#This Row],[№8]]), "Поперечник", "Продол")</f>
        <v>Продол</v>
      </c>
      <c r="C477" s="188" t="str">
        <f>CONCATENATE(I477,J477,K477,L477,Таблица3353[[#This Row],[№12]],N477,,O477,P477,Q477,R477,S477,T477,U477)</f>
        <v>ГД - Д32 росп1,2</v>
      </c>
      <c r="D477" s="11" t="str">
        <f t="shared" si="62"/>
        <v>Т3</v>
      </c>
      <c r="E477" s="11" t="str">
        <f t="shared" si="63"/>
        <v>428 Δ6</v>
      </c>
      <c r="F477" s="129"/>
      <c r="G477" s="156" t="s">
        <v>141</v>
      </c>
      <c r="H47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7" s="132" t="str">
        <f t="shared" si="58"/>
        <v>ГД</v>
      </c>
      <c r="J477" s="132" t="str">
        <f>Таблица3353[[#This Row],[№7]]</f>
        <v xml:space="preserve"> </v>
      </c>
      <c r="K477" s="133" t="str">
        <f>IF(Таблица3353[[#This Row],[условие]]="Да", "- ", "(")</f>
        <v xml:space="preserve">- </v>
      </c>
      <c r="L477" s="101"/>
      <c r="M477" s="161" t="str">
        <f>IF(Таблица3353[[#This Row],[условие]]="Да", "", " - ")</f>
        <v/>
      </c>
      <c r="N477" s="162"/>
      <c r="O477" s="115" t="str">
        <f>IF(Таблица3353[[#This Row],[условие]]="Да", "", " )")</f>
        <v/>
      </c>
      <c r="P477" s="101" t="s">
        <v>43</v>
      </c>
      <c r="Q477" s="189">
        <v>32</v>
      </c>
      <c r="R477" s="116" t="str">
        <f>IF(Таблица3353[[#This Row],[Тип СШ]]="Т3", " росп", "")</f>
        <v xml:space="preserve"> росп</v>
      </c>
      <c r="S477" s="116" t="str">
        <f>IF(AND(Таблица3353[[#This Row],[Тип]]="Поперечник", Таблица3353[[#This Row],[условие]]="Да", Таблица3353[[#This Row],[№17]]=" росп"), "1,2,3",
"")</f>
        <v/>
      </c>
      <c r="T477" s="116" t="str">
        <f>IF(AND(Таблица3353[[#This Row],[Тип]]="Продол", Таблица3353[[#This Row],[условие]]="Да", Таблица3353[[#This Row],[№17]]=" росп"), "1,2",
"")</f>
        <v>1,2</v>
      </c>
      <c r="U477" s="116"/>
      <c r="V477" s="101" t="s">
        <v>88</v>
      </c>
      <c r="W47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7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77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77" s="164" t="str">
        <f>IF(Таблица3353[[#This Row],[Тип СШ]]="Т3",
(IF(Таблица3353[[#This Row],[Толщина]]&gt;16,"Δ8","Δ6")),Таблица3353[[#This Row],[Толщина]])</f>
        <v>Δ6</v>
      </c>
    </row>
    <row r="478" spans="1:29" x14ac:dyDescent="0.2">
      <c r="A478" s="117">
        <f t="shared" si="61"/>
        <v>478</v>
      </c>
      <c r="B478" s="97" t="str">
        <f>IF(ISNUMBER(Таблица3353[[#This Row],[№8]]), "Поперечник", "Продол")</f>
        <v>Продол</v>
      </c>
      <c r="C478" s="11" t="str">
        <f>CONCATENATE(I478,J478,K478,L478,Таблица3353[[#This Row],[№12]],N478,,O478,P478,Q478,R478,S478,T478,U478)</f>
        <v>ГД (10 - 11 )</v>
      </c>
      <c r="D478" s="11" t="str">
        <f t="shared" si="62"/>
        <v>С4</v>
      </c>
      <c r="E478" s="11" t="str">
        <f t="shared" si="63"/>
        <v>8870×14</v>
      </c>
      <c r="F478" s="129"/>
      <c r="G478" s="156" t="s">
        <v>141</v>
      </c>
      <c r="H47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78" s="132" t="str">
        <f t="shared" si="58"/>
        <v>ГД</v>
      </c>
      <c r="J478" s="132" t="str">
        <f>Таблица3353[[#This Row],[№7]]</f>
        <v xml:space="preserve"> </v>
      </c>
      <c r="K478" s="133" t="str">
        <f>IF(Таблица3353[[#This Row],[условие]]="Да", "- ", "(")</f>
        <v>(</v>
      </c>
      <c r="L478" s="101">
        <v>10</v>
      </c>
      <c r="M478" s="114" t="str">
        <f>IF(Таблица3353[[#This Row],[условие]]="Да", "", " - ")</f>
        <v xml:space="preserve"> - </v>
      </c>
      <c r="N478" s="101">
        <f>Таблица3353[[#This Row],[№11]]+1</f>
        <v>11</v>
      </c>
      <c r="O478" s="115" t="str">
        <f>IF(Таблица3353[[#This Row],[условие]]="Да", "", " )")</f>
        <v xml:space="preserve"> )</v>
      </c>
      <c r="P478" s="101"/>
      <c r="Q478" s="101"/>
      <c r="R478" s="116" t="str">
        <f>IF(Таблица3353[[#This Row],[Тип СШ]]="Т3", " росп", "")</f>
        <v/>
      </c>
      <c r="S478" s="116" t="str">
        <f>IF(AND(Таблица3353[[#This Row],[Тип]]="Поперечник", Таблица3353[[#This Row],[условие]]="Да", Таблица3353[[#This Row],[№17]]=" росп"), "1,2,3",
"")</f>
        <v/>
      </c>
      <c r="T478" s="116" t="str">
        <f>IF(AND(Таблица3353[[#This Row],[Тип]]="Продол", Таблица3353[[#This Row],[условие]]="Да", Таблица3353[[#This Row],[№17]]=" росп"), "1,2",
"")</f>
        <v/>
      </c>
      <c r="U478" s="116"/>
      <c r="V478" s="93" t="s">
        <v>109</v>
      </c>
      <c r="W47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8870</v>
      </c>
      <c r="Y47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7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78" s="228">
        <f>VALUE(CONCATENATE(Таблица3353[[#This Row],[ДлинаС18]],Таблица3353[[#This Row],[ДлинаС4]],Таблица3353[[#This Row],[ДлинаТ8]],Таблица3353[[#This Row],[ДлинаТ3]]))</f>
        <v>8870</v>
      </c>
      <c r="AC478" s="152">
        <f>IF(Таблица3353[[#This Row],[Тип СШ]]="Т3",
(IF(Таблица3353[[#This Row],[Толщина]]&gt;16,"Δ8","Δ6")),Таблица3353[[#This Row],[Толщина]])</f>
        <v>14</v>
      </c>
    </row>
    <row r="479" spans="1:29" x14ac:dyDescent="0.2">
      <c r="A479" s="117">
        <f t="shared" si="61"/>
        <v>479</v>
      </c>
      <c r="B479" s="97" t="str">
        <f>IF(ISNUMBER(Таблица3353[[#This Row],[№8]]), "Поперечник", "Продол")</f>
        <v>Продол</v>
      </c>
      <c r="C479" s="11" t="str">
        <f>CONCATENATE(I479,J479,K479,L479,Таблица3353[[#This Row],[№12]],N479,,O479,P479,Q479,R479,S479,T479,U479)</f>
        <v>ГД - С33 росп1,2</v>
      </c>
      <c r="D479" s="11" t="str">
        <f t="shared" si="62"/>
        <v>Т3</v>
      </c>
      <c r="E479" s="11" t="str">
        <f t="shared" si="63"/>
        <v>140 Δ6</v>
      </c>
      <c r="F479" s="129"/>
      <c r="G479" s="156" t="s">
        <v>141</v>
      </c>
      <c r="H47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79" s="132" t="str">
        <f t="shared" si="58"/>
        <v>ГД</v>
      </c>
      <c r="J479" s="132" t="str">
        <f>Таблица3353[[#This Row],[№7]]</f>
        <v xml:space="preserve"> </v>
      </c>
      <c r="K479" s="133" t="str">
        <f>IF(Таблица3353[[#This Row],[условие]]="Да", "- ", "(")</f>
        <v xml:space="preserve">- </v>
      </c>
      <c r="L479" s="101"/>
      <c r="M479" s="114" t="str">
        <f>IF(Таблица3353[[#This Row],[условие]]="Да", "", " - ")</f>
        <v/>
      </c>
      <c r="N479" s="101"/>
      <c r="O479" s="115" t="str">
        <f>IF(Таблица3353[[#This Row],[условие]]="Да", "", " )")</f>
        <v/>
      </c>
      <c r="P479" s="101" t="s">
        <v>99</v>
      </c>
      <c r="Q479" s="101">
        <v>33</v>
      </c>
      <c r="R479" s="116" t="str">
        <f>IF(Таблица3353[[#This Row],[Тип СШ]]="Т3", " росп", "")</f>
        <v xml:space="preserve"> росп</v>
      </c>
      <c r="S479" s="116" t="str">
        <f>IF(AND(Таблица3353[[#This Row],[Тип]]="Поперечник", Таблица3353[[#This Row],[условие]]="Да", Таблица3353[[#This Row],[№17]]=" росп"), "1,2,3",
"")</f>
        <v/>
      </c>
      <c r="T479" s="116" t="str">
        <f>IF(AND(Таблица3353[[#This Row],[Тип]]="Продол", Таблица3353[[#This Row],[условие]]="Да", Таблица3353[[#This Row],[№17]]=" росп"), "1,2",
"")</f>
        <v>1,2</v>
      </c>
      <c r="U479" s="116"/>
      <c r="V479" s="101" t="s">
        <v>88</v>
      </c>
      <c r="W47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7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7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7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7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7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79" s="152" t="str">
        <f>IF(Таблица3353[[#This Row],[Тип СШ]]="Т3",
(IF(Таблица3353[[#This Row],[Толщина]]&gt;16,"Δ8","Δ6")),Таблица3353[[#This Row],[Толщина]])</f>
        <v>Δ6</v>
      </c>
    </row>
    <row r="480" spans="1:29" x14ac:dyDescent="0.2">
      <c r="A480" s="117">
        <f t="shared" si="61"/>
        <v>480</v>
      </c>
      <c r="B480" s="97" t="str">
        <f>IF(ISNUMBER(Таблица3353[[#This Row],[№8]]), "Поперечник", "Продол")</f>
        <v>Продол</v>
      </c>
      <c r="C480" s="11" t="str">
        <f>CONCATENATE(I480,J480,K480,L480,Таблица3353[[#This Row],[№12]],N480,,O480,P480,Q480,R480,S480,T480,U480)</f>
        <v>ГД - С34 росп1,2</v>
      </c>
      <c r="D480" s="11" t="str">
        <f t="shared" si="62"/>
        <v>Т3</v>
      </c>
      <c r="E480" s="11" t="str">
        <f t="shared" si="63"/>
        <v>140 Δ6</v>
      </c>
      <c r="F480" s="129"/>
      <c r="G480" s="156" t="s">
        <v>141</v>
      </c>
      <c r="H48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0" s="132" t="str">
        <f t="shared" si="58"/>
        <v>ГД</v>
      </c>
      <c r="J480" s="132" t="str">
        <f>Таблица3353[[#This Row],[№7]]</f>
        <v xml:space="preserve"> </v>
      </c>
      <c r="K480" s="133" t="str">
        <f>IF(Таблица3353[[#This Row],[условие]]="Да", "- ", "(")</f>
        <v xml:space="preserve">- </v>
      </c>
      <c r="L480" s="101"/>
      <c r="M480" s="114" t="str">
        <f>IF(Таблица3353[[#This Row],[условие]]="Да", "", " - ")</f>
        <v/>
      </c>
      <c r="N480" s="101"/>
      <c r="O480" s="115" t="str">
        <f>IF(Таблица3353[[#This Row],[условие]]="Да", "", " )")</f>
        <v/>
      </c>
      <c r="P480" s="101" t="s">
        <v>99</v>
      </c>
      <c r="Q480" s="101">
        <f t="shared" si="60"/>
        <v>34</v>
      </c>
      <c r="R480" s="116" t="str">
        <f>IF(Таблица3353[[#This Row],[Тип СШ]]="Т3", " росп", "")</f>
        <v xml:space="preserve"> росп</v>
      </c>
      <c r="S480" s="116" t="str">
        <f>IF(AND(Таблица3353[[#This Row],[Тип]]="Поперечник", Таблица3353[[#This Row],[условие]]="Да", Таблица3353[[#This Row],[№17]]=" росп"), "1,2,3",
"")</f>
        <v/>
      </c>
      <c r="T480" s="116" t="str">
        <f>IF(AND(Таблица3353[[#This Row],[Тип]]="Продол", Таблица3353[[#This Row],[условие]]="Да", Таблица3353[[#This Row],[№17]]=" росп"), "1,2",
"")</f>
        <v>1,2</v>
      </c>
      <c r="U480" s="116"/>
      <c r="V480" s="101" t="s">
        <v>88</v>
      </c>
      <c r="W48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8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8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80" s="152" t="str">
        <f>IF(Таблица3353[[#This Row],[Тип СШ]]="Т3",
(IF(Таблица3353[[#This Row],[Толщина]]&gt;16,"Δ8","Δ6")),Таблица3353[[#This Row],[Толщина]])</f>
        <v>Δ6</v>
      </c>
    </row>
    <row r="481" spans="1:29" x14ac:dyDescent="0.2">
      <c r="A481" s="117">
        <f t="shared" si="61"/>
        <v>481</v>
      </c>
      <c r="B481" s="97" t="str">
        <f>IF(ISNUMBER(Таблица3353[[#This Row],[№8]]), "Поперечник", "Продол")</f>
        <v>Продол</v>
      </c>
      <c r="C481" s="11" t="str">
        <f>CONCATENATE(I481,J481,K481,L481,Таблица3353[[#This Row],[№12]],N481,,O481,P481,Q481,R481,S481,T481,U481)</f>
        <v>ГД - С35 росп1,2</v>
      </c>
      <c r="D481" s="11" t="str">
        <f t="shared" si="62"/>
        <v>Т3</v>
      </c>
      <c r="E481" s="11" t="str">
        <f t="shared" si="63"/>
        <v>140 Δ6</v>
      </c>
      <c r="F481" s="129"/>
      <c r="G481" s="156" t="s">
        <v>141</v>
      </c>
      <c r="H48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1" s="132" t="str">
        <f t="shared" si="58"/>
        <v>ГД</v>
      </c>
      <c r="J481" s="132" t="str">
        <f>Таблица3353[[#This Row],[№7]]</f>
        <v xml:space="preserve"> </v>
      </c>
      <c r="K481" s="133" t="str">
        <f>IF(Таблица3353[[#This Row],[условие]]="Да", "- ", "(")</f>
        <v xml:space="preserve">- </v>
      </c>
      <c r="L481" s="101"/>
      <c r="M481" s="114" t="str">
        <f>IF(Таблица3353[[#This Row],[условие]]="Да", "", " - ")</f>
        <v/>
      </c>
      <c r="N481" s="101"/>
      <c r="O481" s="115" t="str">
        <f>IF(Таблица3353[[#This Row],[условие]]="Да", "", " )")</f>
        <v/>
      </c>
      <c r="P481" s="101" t="s">
        <v>99</v>
      </c>
      <c r="Q481" s="101">
        <f t="shared" si="60"/>
        <v>35</v>
      </c>
      <c r="R481" s="116" t="str">
        <f>IF(Таблица3353[[#This Row],[Тип СШ]]="Т3", " росп", "")</f>
        <v xml:space="preserve"> росп</v>
      </c>
      <c r="S481" s="116" t="str">
        <f>IF(AND(Таблица3353[[#This Row],[Тип]]="Поперечник", Таблица3353[[#This Row],[условие]]="Да", Таблица3353[[#This Row],[№17]]=" росп"), "1,2,3",
"")</f>
        <v/>
      </c>
      <c r="T481" s="116" t="str">
        <f>IF(AND(Таблица3353[[#This Row],[Тип]]="Продол", Таблица3353[[#This Row],[условие]]="Да", Таблица3353[[#This Row],[№17]]=" росп"), "1,2",
"")</f>
        <v>1,2</v>
      </c>
      <c r="U481" s="116"/>
      <c r="V481" s="101" t="s">
        <v>88</v>
      </c>
      <c r="W48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8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8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81" s="152" t="str">
        <f>IF(Таблица3353[[#This Row],[Тип СШ]]="Т3",
(IF(Таблица3353[[#This Row],[Толщина]]&gt;16,"Δ8","Δ6")),Таблица3353[[#This Row],[Толщина]])</f>
        <v>Δ6</v>
      </c>
    </row>
    <row r="482" spans="1:29" x14ac:dyDescent="0.2">
      <c r="A482" s="117">
        <f t="shared" si="61"/>
        <v>482</v>
      </c>
      <c r="B482" s="97" t="str">
        <f>IF(ISNUMBER(Таблица3353[[#This Row],[№8]]), "Поперечник", "Продол")</f>
        <v>Продол</v>
      </c>
      <c r="C482" s="11" t="str">
        <f>CONCATENATE(I482,J482,K482,L482,Таблица3353[[#This Row],[№12]],N482,,O482,P482,Q482,R482,S482,T482,U482)</f>
        <v>ГД (11 - 12 )</v>
      </c>
      <c r="D482" s="11" t="str">
        <f t="shared" si="62"/>
        <v>С4</v>
      </c>
      <c r="E482" s="11" t="str">
        <f t="shared" si="63"/>
        <v>9920×14</v>
      </c>
      <c r="F482" s="129"/>
      <c r="G482" s="156" t="s">
        <v>141</v>
      </c>
      <c r="H48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82" s="132" t="str">
        <f t="shared" si="58"/>
        <v>ГД</v>
      </c>
      <c r="J482" s="132" t="str">
        <f>Таблица3353[[#This Row],[№7]]</f>
        <v xml:space="preserve"> </v>
      </c>
      <c r="K482" s="133" t="str">
        <f>IF(Таблица3353[[#This Row],[условие]]="Да", "- ", "(")</f>
        <v>(</v>
      </c>
      <c r="L482" s="101">
        <v>11</v>
      </c>
      <c r="M482" s="114" t="str">
        <f>IF(Таблица3353[[#This Row],[условие]]="Да", "", " - ")</f>
        <v xml:space="preserve"> - </v>
      </c>
      <c r="N482" s="101">
        <f>Таблица3353[[#This Row],[№11]]+1</f>
        <v>12</v>
      </c>
      <c r="O482" s="115" t="str">
        <f>IF(Таблица3353[[#This Row],[условие]]="Да", "", " )")</f>
        <v xml:space="preserve"> )</v>
      </c>
      <c r="P482" s="101"/>
      <c r="Q482" s="101"/>
      <c r="R482" s="116" t="str">
        <f>IF(Таблица3353[[#This Row],[Тип СШ]]="Т3", " росп", "")</f>
        <v/>
      </c>
      <c r="S482" s="116" t="str">
        <f>IF(AND(Таблица3353[[#This Row],[Тип]]="Поперечник", Таблица3353[[#This Row],[условие]]="Да", Таблица3353[[#This Row],[№17]]=" росп"), "1,2,3",
"")</f>
        <v/>
      </c>
      <c r="T482" s="116" t="str">
        <f>IF(AND(Таблица3353[[#This Row],[Тип]]="Продол", Таблица3353[[#This Row],[условие]]="Да", Таблица3353[[#This Row],[№17]]=" росп"), "1,2",
"")</f>
        <v/>
      </c>
      <c r="U482" s="116"/>
      <c r="V482" s="93" t="s">
        <v>109</v>
      </c>
      <c r="W48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48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8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82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482" s="152">
        <f>IF(Таблица3353[[#This Row],[Тип СШ]]="Т3",
(IF(Таблица3353[[#This Row],[Толщина]]&gt;16,"Δ8","Δ6")),Таблица3353[[#This Row],[Толщина]])</f>
        <v>14</v>
      </c>
    </row>
    <row r="483" spans="1:29" x14ac:dyDescent="0.2">
      <c r="A483" s="117">
        <f t="shared" si="61"/>
        <v>483</v>
      </c>
      <c r="B483" s="97" t="str">
        <f>IF(ISNUMBER(Таблица3353[[#This Row],[№8]]), "Поперечник", "Продол")</f>
        <v>Продол</v>
      </c>
      <c r="C483" s="188" t="str">
        <f>CONCATENATE(I483,J483,K483,L483,Таблица3353[[#This Row],[№12]],N483,,O483,P483,Q483,R483,S483,T483,U483)</f>
        <v>ГД - С36 росп1,2</v>
      </c>
      <c r="D483" s="11" t="str">
        <f t="shared" si="62"/>
        <v>Т3</v>
      </c>
      <c r="E483" s="11" t="str">
        <f t="shared" si="63"/>
        <v>140 Δ6</v>
      </c>
      <c r="F483" s="129"/>
      <c r="G483" s="156" t="s">
        <v>141</v>
      </c>
      <c r="H48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3" s="132" t="str">
        <f t="shared" ref="I483:I529" si="64">I482</f>
        <v>ГД</v>
      </c>
      <c r="J483" s="132" t="str">
        <f>Таблица3353[[#This Row],[№7]]</f>
        <v xml:space="preserve"> </v>
      </c>
      <c r="K483" s="133" t="str">
        <f>IF(Таблица3353[[#This Row],[условие]]="Да", "- ", "(")</f>
        <v xml:space="preserve">- </v>
      </c>
      <c r="L483" s="101"/>
      <c r="M483" s="161" t="str">
        <f>IF(Таблица3353[[#This Row],[условие]]="Да", "", " - ")</f>
        <v/>
      </c>
      <c r="N483" s="162"/>
      <c r="O483" s="115" t="str">
        <f>IF(Таблица3353[[#This Row],[условие]]="Да", "", " )")</f>
        <v/>
      </c>
      <c r="P483" s="101" t="s">
        <v>99</v>
      </c>
      <c r="Q483" s="189">
        <v>36</v>
      </c>
      <c r="R483" s="116" t="str">
        <f>IF(Таблица3353[[#This Row],[Тип СШ]]="Т3", " росп", "")</f>
        <v xml:space="preserve"> росп</v>
      </c>
      <c r="S483" s="116" t="str">
        <f>IF(AND(Таблица3353[[#This Row],[Тип]]="Поперечник", Таблица3353[[#This Row],[условие]]="Да", Таблица3353[[#This Row],[№17]]=" росп"), "1,2,3",
"")</f>
        <v/>
      </c>
      <c r="T483" s="116" t="str">
        <f>IF(AND(Таблица3353[[#This Row],[Тип]]="Продол", Таблица3353[[#This Row],[условие]]="Да", Таблица3353[[#This Row],[№17]]=" росп"), "1,2",
"")</f>
        <v>1,2</v>
      </c>
      <c r="U483" s="116"/>
      <c r="V483" s="101" t="s">
        <v>88</v>
      </c>
      <c r="W48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8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8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83" s="164" t="str">
        <f>IF(Таблица3353[[#This Row],[Тип СШ]]="Т3",
(IF(Таблица3353[[#This Row],[Толщина]]&gt;16,"Δ8","Δ6")),Таблица3353[[#This Row],[Толщина]])</f>
        <v>Δ6</v>
      </c>
    </row>
    <row r="484" spans="1:29" x14ac:dyDescent="0.2">
      <c r="A484" s="117">
        <f t="shared" si="61"/>
        <v>484</v>
      </c>
      <c r="B484" s="97" t="str">
        <f>IF(ISNUMBER(Таблица3353[[#This Row],[№8]]), "Поперечник", "Продол")</f>
        <v>Продол</v>
      </c>
      <c r="C484" s="188" t="str">
        <f>CONCATENATE(I484,J484,K484,L484,Таблица3353[[#This Row],[№12]],N484,,O484,P484,Q484,R484,S484,T484,U484)</f>
        <v>ГД - Д36</v>
      </c>
      <c r="D484" s="11" t="str">
        <f t="shared" si="62"/>
        <v>С18</v>
      </c>
      <c r="E484" s="11" t="str">
        <f t="shared" si="63"/>
        <v>420×32</v>
      </c>
      <c r="F484" s="129"/>
      <c r="G484" s="156" t="s">
        <v>141</v>
      </c>
      <c r="H48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4" s="132" t="str">
        <f t="shared" si="64"/>
        <v>ГД</v>
      </c>
      <c r="J484" s="132" t="str">
        <f>Таблица3353[[#This Row],[№7]]</f>
        <v xml:space="preserve"> </v>
      </c>
      <c r="K484" s="133" t="str">
        <f>IF(Таблица3353[[#This Row],[условие]]="Да", "- ", "(")</f>
        <v xml:space="preserve">- </v>
      </c>
      <c r="L484" s="101"/>
      <c r="M484" s="161" t="str">
        <f>IF(Таблица3353[[#This Row],[условие]]="Да", "", " - ")</f>
        <v/>
      </c>
      <c r="N484" s="162"/>
      <c r="O484" s="115" t="str">
        <f>IF(Таблица3353[[#This Row],[условие]]="Да", "", " )")</f>
        <v/>
      </c>
      <c r="P484" s="101" t="s">
        <v>43</v>
      </c>
      <c r="Q484" s="189">
        <v>36</v>
      </c>
      <c r="R484" s="116" t="str">
        <f>IF(Таблица3353[[#This Row],[Тип СШ]]="Т3", " росп", "")</f>
        <v/>
      </c>
      <c r="S484" s="116" t="str">
        <f>IF(AND(Таблица3353[[#This Row],[Тип]]="Поперечник", Таблица3353[[#This Row],[условие]]="Да", Таблица3353[[#This Row],[№17]]=" росп"), "1,2,3",
"")</f>
        <v/>
      </c>
      <c r="T484" s="116" t="str">
        <f>IF(AND(Таблица3353[[#This Row],[Тип]]="Продол", Таблица3353[[#This Row],[условие]]="Да", Таблица3353[[#This Row],[№17]]=" росп"), "1,2",
"")</f>
        <v/>
      </c>
      <c r="U484" s="116"/>
      <c r="V484" s="93" t="s">
        <v>87</v>
      </c>
      <c r="W484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8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4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8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84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84" s="164">
        <f>IF(Таблица3353[[#This Row],[Тип СШ]]="Т3",
(IF(Таблица3353[[#This Row],[Толщина]]&gt;16,"Δ8","Δ6")),Таблица3353[[#This Row],[Толщина]])</f>
        <v>32</v>
      </c>
    </row>
    <row r="485" spans="1:29" x14ac:dyDescent="0.2">
      <c r="A485" s="117">
        <f t="shared" si="61"/>
        <v>485</v>
      </c>
      <c r="B485" s="97" t="str">
        <f>IF(ISNUMBER(Таблица3353[[#This Row],[№8]]), "Поперечник", "Продол")</f>
        <v>Продол</v>
      </c>
      <c r="C485" s="188" t="str">
        <f>CONCATENATE(I485,J485,K485,L485,Таблица3353[[#This Row],[№12]],N485,,O485,P485,Q485,R485,S485,T485,U485)</f>
        <v>ГД - Д36 росп1,2</v>
      </c>
      <c r="D485" s="11" t="str">
        <f t="shared" si="62"/>
        <v>Т3</v>
      </c>
      <c r="E485" s="11" t="str">
        <f t="shared" si="63"/>
        <v>428 Δ6</v>
      </c>
      <c r="F485" s="129"/>
      <c r="G485" s="156" t="s">
        <v>141</v>
      </c>
      <c r="H48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5" s="132" t="str">
        <f t="shared" si="64"/>
        <v>ГД</v>
      </c>
      <c r="J485" s="132" t="str">
        <f>Таблица3353[[#This Row],[№7]]</f>
        <v xml:space="preserve"> </v>
      </c>
      <c r="K485" s="133" t="str">
        <f>IF(Таблица3353[[#This Row],[условие]]="Да", "- ", "(")</f>
        <v xml:space="preserve">- </v>
      </c>
      <c r="L485" s="101"/>
      <c r="M485" s="161" t="str">
        <f>IF(Таблица3353[[#This Row],[условие]]="Да", "", " - ")</f>
        <v/>
      </c>
      <c r="N485" s="162"/>
      <c r="O485" s="115" t="str">
        <f>IF(Таблица3353[[#This Row],[условие]]="Да", "", " )")</f>
        <v/>
      </c>
      <c r="P485" s="101" t="s">
        <v>43</v>
      </c>
      <c r="Q485" s="189">
        <v>36</v>
      </c>
      <c r="R485" s="116" t="str">
        <f>IF(Таблица3353[[#This Row],[Тип СШ]]="Т3", " росп", "")</f>
        <v xml:space="preserve"> росп</v>
      </c>
      <c r="S485" s="116" t="str">
        <f>IF(AND(Таблица3353[[#This Row],[Тип]]="Поперечник", Таблица3353[[#This Row],[условие]]="Да", Таблица3353[[#This Row],[№17]]=" росп"), "1,2,3",
"")</f>
        <v/>
      </c>
      <c r="T485" s="116" t="str">
        <f>IF(AND(Таблица3353[[#This Row],[Тип]]="Продол", Таблица3353[[#This Row],[условие]]="Да", Таблица3353[[#This Row],[№17]]=" росп"), "1,2",
"")</f>
        <v>1,2</v>
      </c>
      <c r="U485" s="116"/>
      <c r="V485" s="101" t="s">
        <v>88</v>
      </c>
      <c r="W48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8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85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85" s="164" t="str">
        <f>IF(Таблица3353[[#This Row],[Тип СШ]]="Т3",
(IF(Таблица3353[[#This Row],[Толщина]]&gt;16,"Δ8","Δ6")),Таблица3353[[#This Row],[Толщина]])</f>
        <v>Δ6</v>
      </c>
    </row>
    <row r="486" spans="1:29" x14ac:dyDescent="0.2">
      <c r="A486" s="117">
        <f t="shared" si="61"/>
        <v>486</v>
      </c>
      <c r="B486" s="97" t="str">
        <f>IF(ISNUMBER(Таблица3353[[#This Row],[№8]]), "Поперечник", "Продол")</f>
        <v>Продол</v>
      </c>
      <c r="C486" s="11" t="str">
        <f>CONCATENATE(I486,J486,K486,L486,Таблица3353[[#This Row],[№12]],N486,,O486,P486,Q486,R486,S486,T486,U486)</f>
        <v>ГД - С37 росп1,2</v>
      </c>
      <c r="D486" s="11" t="str">
        <f t="shared" si="62"/>
        <v>Т3</v>
      </c>
      <c r="E486" s="11" t="str">
        <f t="shared" si="63"/>
        <v>140 Δ6</v>
      </c>
      <c r="F486" s="129"/>
      <c r="G486" s="156" t="s">
        <v>141</v>
      </c>
      <c r="H48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6" s="132" t="str">
        <f t="shared" si="64"/>
        <v>ГД</v>
      </c>
      <c r="J486" s="132" t="str">
        <f>Таблица3353[[#This Row],[№7]]</f>
        <v xml:space="preserve"> </v>
      </c>
      <c r="K486" s="133" t="str">
        <f>IF(Таблица3353[[#This Row],[условие]]="Да", "- ", "(")</f>
        <v xml:space="preserve">- </v>
      </c>
      <c r="L486" s="101"/>
      <c r="M486" s="114" t="str">
        <f>IF(Таблица3353[[#This Row],[условие]]="Да", "", " - ")</f>
        <v/>
      </c>
      <c r="N486" s="101"/>
      <c r="O486" s="115" t="str">
        <f>IF(Таблица3353[[#This Row],[условие]]="Да", "", " )")</f>
        <v/>
      </c>
      <c r="P486" s="101" t="s">
        <v>99</v>
      </c>
      <c r="Q486" s="101">
        <v>37</v>
      </c>
      <c r="R486" s="116" t="str">
        <f>IF(Таблица3353[[#This Row],[Тип СШ]]="Т3", " росп", "")</f>
        <v xml:space="preserve"> росп</v>
      </c>
      <c r="S486" s="116" t="str">
        <f>IF(AND(Таблица3353[[#This Row],[Тип]]="Поперечник", Таблица3353[[#This Row],[условие]]="Да", Таблица3353[[#This Row],[№17]]=" росп"), "1,2,3",
"")</f>
        <v/>
      </c>
      <c r="T486" s="116" t="str">
        <f>IF(AND(Таблица3353[[#This Row],[Тип]]="Продол", Таблица3353[[#This Row],[условие]]="Да", Таблица3353[[#This Row],[№17]]=" росп"), "1,2",
"")</f>
        <v>1,2</v>
      </c>
      <c r="U486" s="116"/>
      <c r="V486" s="101" t="s">
        <v>88</v>
      </c>
      <c r="W48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8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8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86" s="152" t="str">
        <f>IF(Таблица3353[[#This Row],[Тип СШ]]="Т3",
(IF(Таблица3353[[#This Row],[Толщина]]&gt;16,"Δ8","Δ6")),Таблица3353[[#This Row],[Толщина]])</f>
        <v>Δ6</v>
      </c>
    </row>
    <row r="487" spans="1:29" x14ac:dyDescent="0.2">
      <c r="A487" s="117">
        <f t="shared" si="61"/>
        <v>487</v>
      </c>
      <c r="B487" s="97" t="str">
        <f>IF(ISNUMBER(Таблица3353[[#This Row],[№8]]), "Поперечник", "Продол")</f>
        <v>Продол</v>
      </c>
      <c r="C487" s="11" t="str">
        <f>CONCATENATE(I487,J487,K487,L487,Таблица3353[[#This Row],[№12]],N487,,O487,P487,Q487,R487,S487,T487,U487)</f>
        <v>ГД - С38 росп1,2</v>
      </c>
      <c r="D487" s="11" t="str">
        <f t="shared" si="62"/>
        <v>Т3</v>
      </c>
      <c r="E487" s="11" t="str">
        <f t="shared" si="63"/>
        <v>140 Δ6</v>
      </c>
      <c r="F487" s="129"/>
      <c r="G487" s="156" t="s">
        <v>141</v>
      </c>
      <c r="H48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7" s="132" t="str">
        <f t="shared" si="64"/>
        <v>ГД</v>
      </c>
      <c r="J487" s="132" t="str">
        <f>Таблица3353[[#This Row],[№7]]</f>
        <v xml:space="preserve"> </v>
      </c>
      <c r="K487" s="133" t="str">
        <f>IF(Таблица3353[[#This Row],[условие]]="Да", "- ", "(")</f>
        <v xml:space="preserve">- </v>
      </c>
      <c r="L487" s="101"/>
      <c r="M487" s="114" t="str">
        <f>IF(Таблица3353[[#This Row],[условие]]="Да", "", " - ")</f>
        <v/>
      </c>
      <c r="N487" s="101"/>
      <c r="O487" s="115" t="str">
        <f>IF(Таблица3353[[#This Row],[условие]]="Да", "", " )")</f>
        <v/>
      </c>
      <c r="P487" s="101" t="s">
        <v>99</v>
      </c>
      <c r="Q487" s="101">
        <f t="shared" si="60"/>
        <v>38</v>
      </c>
      <c r="R487" s="116" t="str">
        <f>IF(Таблица3353[[#This Row],[Тип СШ]]="Т3", " росп", "")</f>
        <v xml:space="preserve"> росп</v>
      </c>
      <c r="S487" s="116" t="str">
        <f>IF(AND(Таблица3353[[#This Row],[Тип]]="Поперечник", Таблица3353[[#This Row],[условие]]="Да", Таблица3353[[#This Row],[№17]]=" росп"), "1,2,3",
"")</f>
        <v/>
      </c>
      <c r="T487" s="116" t="str">
        <f>IF(AND(Таблица3353[[#This Row],[Тип]]="Продол", Таблица3353[[#This Row],[условие]]="Да", Таблица3353[[#This Row],[№17]]=" росп"), "1,2",
"")</f>
        <v>1,2</v>
      </c>
      <c r="U487" s="116"/>
      <c r="V487" s="101" t="s">
        <v>88</v>
      </c>
      <c r="W48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8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8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87" s="152" t="str">
        <f>IF(Таблица3353[[#This Row],[Тип СШ]]="Т3",
(IF(Таблица3353[[#This Row],[Толщина]]&gt;16,"Δ8","Δ6")),Таблица3353[[#This Row],[Толщина]])</f>
        <v>Δ6</v>
      </c>
    </row>
    <row r="488" spans="1:29" x14ac:dyDescent="0.2">
      <c r="A488" s="117">
        <f t="shared" si="61"/>
        <v>488</v>
      </c>
      <c r="B488" s="97" t="str">
        <f>IF(ISNUMBER(Таблица3353[[#This Row],[№8]]), "Поперечник", "Продол")</f>
        <v>Продол</v>
      </c>
      <c r="C488" s="11" t="str">
        <f>CONCATENATE(I488,J488,K488,L488,Таблица3353[[#This Row],[№12]],N488,,O488,P488,Q488,R488,S488,T488,U488)</f>
        <v>ГД (12 - 13 )</v>
      </c>
      <c r="D488" s="11" t="str">
        <f t="shared" si="62"/>
        <v>С4</v>
      </c>
      <c r="E488" s="11" t="str">
        <f t="shared" si="63"/>
        <v>10800×14</v>
      </c>
      <c r="F488" s="129"/>
      <c r="G488" s="156" t="s">
        <v>141</v>
      </c>
      <c r="H48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88" s="132" t="str">
        <f t="shared" si="64"/>
        <v>ГД</v>
      </c>
      <c r="J488" s="132" t="str">
        <f>Таблица3353[[#This Row],[№7]]</f>
        <v xml:space="preserve"> </v>
      </c>
      <c r="K488" s="133" t="str">
        <f>IF(Таблица3353[[#This Row],[условие]]="Да", "- ", "(")</f>
        <v>(</v>
      </c>
      <c r="L488" s="101">
        <v>12</v>
      </c>
      <c r="M488" s="114" t="str">
        <f>IF(Таблица3353[[#This Row],[условие]]="Да", "", " - ")</f>
        <v xml:space="preserve"> - </v>
      </c>
      <c r="N488" s="101">
        <f>Таблица3353[[#This Row],[№11]]+1</f>
        <v>13</v>
      </c>
      <c r="O488" s="115" t="str">
        <f>IF(Таблица3353[[#This Row],[условие]]="Да", "", " )")</f>
        <v xml:space="preserve"> )</v>
      </c>
      <c r="P488" s="101"/>
      <c r="Q488" s="101"/>
      <c r="R488" s="116" t="str">
        <f>IF(Таблица3353[[#This Row],[Тип СШ]]="Т3", " росп", "")</f>
        <v/>
      </c>
      <c r="S488" s="116" t="str">
        <f>IF(AND(Таблица3353[[#This Row],[Тип]]="Поперечник", Таблица3353[[#This Row],[условие]]="Да", Таблица3353[[#This Row],[№17]]=" росп"), "1,2,3",
"")</f>
        <v/>
      </c>
      <c r="T488" s="116" t="str">
        <f>IF(AND(Таблица3353[[#This Row],[Тип]]="Продол", Таблица3353[[#This Row],[условие]]="Да", Таблица3353[[#This Row],[№17]]=" росп"), "1,2",
"")</f>
        <v/>
      </c>
      <c r="U488" s="116"/>
      <c r="V488" s="93" t="s">
        <v>109</v>
      </c>
      <c r="W48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48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8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88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488" s="152">
        <f>IF(Таблица3353[[#This Row],[Тип СШ]]="Т3",
(IF(Таблица3353[[#This Row],[Толщина]]&gt;16,"Δ8","Δ6")),Таблица3353[[#This Row],[Толщина]])</f>
        <v>14</v>
      </c>
    </row>
    <row r="489" spans="1:29" x14ac:dyDescent="0.2">
      <c r="A489" s="117">
        <f t="shared" si="61"/>
        <v>489</v>
      </c>
      <c r="B489" s="97" t="str">
        <f>IF(ISNUMBER(Таблица3353[[#This Row],[№8]]), "Поперечник", "Продол")</f>
        <v>Продол</v>
      </c>
      <c r="C489" s="11" t="str">
        <f>CONCATENATE(I489,J489,K489,L489,Таблица3353[[#This Row],[№12]],N489,,O489,P489,Q489,R489,S489,T489,U489)</f>
        <v>ГД - С39 росп1,2</v>
      </c>
      <c r="D489" s="11" t="str">
        <f t="shared" si="62"/>
        <v>Т3</v>
      </c>
      <c r="E489" s="11" t="str">
        <f t="shared" si="63"/>
        <v>140 Δ6</v>
      </c>
      <c r="F489" s="129"/>
      <c r="G489" s="156" t="s">
        <v>141</v>
      </c>
      <c r="H48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89" s="132" t="str">
        <f t="shared" si="64"/>
        <v>ГД</v>
      </c>
      <c r="J489" s="132" t="str">
        <f>Таблица3353[[#This Row],[№7]]</f>
        <v xml:space="preserve"> </v>
      </c>
      <c r="K489" s="133" t="str">
        <f>IF(Таблица3353[[#This Row],[условие]]="Да", "- ", "(")</f>
        <v xml:space="preserve">- </v>
      </c>
      <c r="L489" s="101"/>
      <c r="M489" s="114" t="str">
        <f>IF(Таблица3353[[#This Row],[условие]]="Да", "", " - ")</f>
        <v/>
      </c>
      <c r="N489" s="101"/>
      <c r="O489" s="115" t="str">
        <f>IF(Таблица3353[[#This Row],[условие]]="Да", "", " )")</f>
        <v/>
      </c>
      <c r="P489" s="101" t="s">
        <v>99</v>
      </c>
      <c r="Q489" s="101">
        <v>39</v>
      </c>
      <c r="R489" s="116" t="str">
        <f>IF(Таблица3353[[#This Row],[Тип СШ]]="Т3", " росп", "")</f>
        <v xml:space="preserve"> росп</v>
      </c>
      <c r="S489" s="116" t="str">
        <f>IF(AND(Таблица3353[[#This Row],[Тип]]="Поперечник", Таблица3353[[#This Row],[условие]]="Да", Таблица3353[[#This Row],[№17]]=" росп"), "1,2,3",
"")</f>
        <v/>
      </c>
      <c r="T489" s="116" t="str">
        <f>IF(AND(Таблица3353[[#This Row],[Тип]]="Продол", Таблица3353[[#This Row],[условие]]="Да", Таблица3353[[#This Row],[№17]]=" росп"), "1,2",
"")</f>
        <v>1,2</v>
      </c>
      <c r="U489" s="116"/>
      <c r="V489" s="101" t="s">
        <v>88</v>
      </c>
      <c r="W48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8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8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8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8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8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89" s="152" t="str">
        <f>IF(Таблица3353[[#This Row],[Тип СШ]]="Т3",
(IF(Таблица3353[[#This Row],[Толщина]]&gt;16,"Δ8","Δ6")),Таблица3353[[#This Row],[Толщина]])</f>
        <v>Δ6</v>
      </c>
    </row>
    <row r="490" spans="1:29" x14ac:dyDescent="0.2">
      <c r="A490" s="117">
        <f t="shared" si="61"/>
        <v>490</v>
      </c>
      <c r="B490" s="97" t="str">
        <f>IF(ISNUMBER(Таблица3353[[#This Row],[№8]]), "Поперечник", "Продол")</f>
        <v>Продол</v>
      </c>
      <c r="C490" s="188" t="str">
        <f>CONCATENATE(I490,J490,K490,L490,Таблица3353[[#This Row],[№12]],N490,,O490,P490,Q490,R490,S490,T490,U490)</f>
        <v>ГД - С40 росп1,2</v>
      </c>
      <c r="D490" s="11" t="str">
        <f t="shared" si="62"/>
        <v>Т3</v>
      </c>
      <c r="E490" s="11" t="str">
        <f t="shared" si="63"/>
        <v>140 Δ6</v>
      </c>
      <c r="F490" s="129"/>
      <c r="G490" s="156" t="s">
        <v>141</v>
      </c>
      <c r="H49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0" s="132" t="str">
        <f t="shared" si="64"/>
        <v>ГД</v>
      </c>
      <c r="J490" s="132" t="str">
        <f>Таблица3353[[#This Row],[№7]]</f>
        <v xml:space="preserve"> </v>
      </c>
      <c r="K490" s="133" t="str">
        <f>IF(Таблица3353[[#This Row],[условие]]="Да", "- ", "(")</f>
        <v xml:space="preserve">- </v>
      </c>
      <c r="L490" s="101"/>
      <c r="M490" s="161" t="str">
        <f>IF(Таблица3353[[#This Row],[условие]]="Да", "", " - ")</f>
        <v/>
      </c>
      <c r="N490" s="162"/>
      <c r="O490" s="115" t="str">
        <f>IF(Таблица3353[[#This Row],[условие]]="Да", "", " )")</f>
        <v/>
      </c>
      <c r="P490" s="101" t="s">
        <v>99</v>
      </c>
      <c r="Q490" s="189">
        <v>40</v>
      </c>
      <c r="R490" s="116" t="str">
        <f>IF(Таблица3353[[#This Row],[Тип СШ]]="Т3", " росп", "")</f>
        <v xml:space="preserve"> росп</v>
      </c>
      <c r="S490" s="116" t="str">
        <f>IF(AND(Таблица3353[[#This Row],[Тип]]="Поперечник", Таблица3353[[#This Row],[условие]]="Да", Таблица3353[[#This Row],[№17]]=" росп"), "1,2,3",
"")</f>
        <v/>
      </c>
      <c r="T490" s="116" t="str">
        <f>IF(AND(Таблица3353[[#This Row],[Тип]]="Продол", Таблица3353[[#This Row],[условие]]="Да", Таблица3353[[#This Row],[№17]]=" росп"), "1,2",
"")</f>
        <v>1,2</v>
      </c>
      <c r="U490" s="116"/>
      <c r="V490" s="101" t="s">
        <v>88</v>
      </c>
      <c r="W490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0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9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90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90" s="164" t="str">
        <f>IF(Таблица3353[[#This Row],[Тип СШ]]="Т3",
(IF(Таблица3353[[#This Row],[Толщина]]&gt;16,"Δ8","Δ6")),Таблица3353[[#This Row],[Толщина]])</f>
        <v>Δ6</v>
      </c>
    </row>
    <row r="491" spans="1:29" x14ac:dyDescent="0.2">
      <c r="A491" s="117">
        <f t="shared" si="61"/>
        <v>491</v>
      </c>
      <c r="B491" s="97" t="str">
        <f>IF(ISNUMBER(Таблица3353[[#This Row],[№8]]), "Поперечник", "Продол")</f>
        <v>Продол</v>
      </c>
      <c r="C491" s="188" t="str">
        <f>CONCATENATE(I491,J491,K491,L491,Таблица3353[[#This Row],[№12]],N491,,O491,P491,Q491,R491,S491,T491,U491)</f>
        <v>ГД - Д40</v>
      </c>
      <c r="D491" s="11" t="str">
        <f t="shared" si="62"/>
        <v>С18</v>
      </c>
      <c r="E491" s="11" t="str">
        <f t="shared" si="63"/>
        <v>420×32</v>
      </c>
      <c r="F491" s="129"/>
      <c r="G491" s="156" t="s">
        <v>141</v>
      </c>
      <c r="H49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1" s="132" t="str">
        <f t="shared" si="64"/>
        <v>ГД</v>
      </c>
      <c r="J491" s="132" t="str">
        <f>Таблица3353[[#This Row],[№7]]</f>
        <v xml:space="preserve"> </v>
      </c>
      <c r="K491" s="133" t="str">
        <f>IF(Таблица3353[[#This Row],[условие]]="Да", "- ", "(")</f>
        <v xml:space="preserve">- </v>
      </c>
      <c r="L491" s="101"/>
      <c r="M491" s="161" t="str">
        <f>IF(Таблица3353[[#This Row],[условие]]="Да", "", " - ")</f>
        <v/>
      </c>
      <c r="N491" s="162"/>
      <c r="O491" s="115" t="str">
        <f>IF(Таблица3353[[#This Row],[условие]]="Да", "", " )")</f>
        <v/>
      </c>
      <c r="P491" s="101" t="s">
        <v>43</v>
      </c>
      <c r="Q491" s="189">
        <v>40</v>
      </c>
      <c r="R491" s="116" t="str">
        <f>IF(Таблица3353[[#This Row],[Тип СШ]]="Т3", " росп", "")</f>
        <v/>
      </c>
      <c r="S491" s="116" t="str">
        <f>IF(AND(Таблица3353[[#This Row],[Тип]]="Поперечник", Таблица3353[[#This Row],[условие]]="Да", Таблица3353[[#This Row],[№17]]=" росп"), "1,2,3",
"")</f>
        <v/>
      </c>
      <c r="T491" s="116" t="str">
        <f>IF(AND(Таблица3353[[#This Row],[Тип]]="Продол", Таблица3353[[#This Row],[условие]]="Да", Таблица3353[[#This Row],[№17]]=" росп"), "1,2",
"")</f>
        <v/>
      </c>
      <c r="U491" s="116"/>
      <c r="V491" s="93" t="s">
        <v>87</v>
      </c>
      <c r="W491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9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1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9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491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91" s="164">
        <f>IF(Таблица3353[[#This Row],[Тип СШ]]="Т3",
(IF(Таблица3353[[#This Row],[Толщина]]&gt;16,"Δ8","Δ6")),Таблица3353[[#This Row],[Толщина]])</f>
        <v>32</v>
      </c>
    </row>
    <row r="492" spans="1:29" x14ac:dyDescent="0.2">
      <c r="A492" s="117">
        <f t="shared" si="61"/>
        <v>492</v>
      </c>
      <c r="B492" s="97" t="str">
        <f>IF(ISNUMBER(Таблица3353[[#This Row],[№8]]), "Поперечник", "Продол")</f>
        <v>Продол</v>
      </c>
      <c r="C492" s="188" t="str">
        <f>CONCATENATE(I492,J492,K492,L492,Таблица3353[[#This Row],[№12]],N492,,O492,P492,Q492,R492,S492,T492,U492)</f>
        <v>ГД - Д40 росп1,2</v>
      </c>
      <c r="D492" s="11" t="str">
        <f t="shared" si="62"/>
        <v>Т3</v>
      </c>
      <c r="E492" s="11" t="str">
        <f t="shared" si="63"/>
        <v>428 Δ6</v>
      </c>
      <c r="F492" s="129"/>
      <c r="G492" s="156" t="s">
        <v>141</v>
      </c>
      <c r="H49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2" s="132" t="str">
        <f t="shared" si="64"/>
        <v>ГД</v>
      </c>
      <c r="J492" s="132" t="str">
        <f>Таблица3353[[#This Row],[№7]]</f>
        <v xml:space="preserve"> </v>
      </c>
      <c r="K492" s="133" t="str">
        <f>IF(Таблица3353[[#This Row],[условие]]="Да", "- ", "(")</f>
        <v xml:space="preserve">- </v>
      </c>
      <c r="L492" s="101"/>
      <c r="M492" s="161" t="str">
        <f>IF(Таблица3353[[#This Row],[условие]]="Да", "", " - ")</f>
        <v/>
      </c>
      <c r="N492" s="162"/>
      <c r="O492" s="115" t="str">
        <f>IF(Таблица3353[[#This Row],[условие]]="Да", "", " )")</f>
        <v/>
      </c>
      <c r="P492" s="101" t="s">
        <v>43</v>
      </c>
      <c r="Q492" s="189">
        <v>40</v>
      </c>
      <c r="R492" s="116" t="str">
        <f>IF(Таблица3353[[#This Row],[Тип СШ]]="Т3", " росп", "")</f>
        <v xml:space="preserve"> росп</v>
      </c>
      <c r="S492" s="116" t="str">
        <f>IF(AND(Таблица3353[[#This Row],[Тип]]="Поперечник", Таблица3353[[#This Row],[условие]]="Да", Таблица3353[[#This Row],[№17]]=" росп"), "1,2,3",
"")</f>
        <v/>
      </c>
      <c r="T492" s="116" t="str">
        <f>IF(AND(Таблица3353[[#This Row],[Тип]]="Продол", Таблица3353[[#This Row],[условие]]="Да", Таблица3353[[#This Row],[№17]]=" росп"), "1,2",
"")</f>
        <v>1,2</v>
      </c>
      <c r="U492" s="116"/>
      <c r="V492" s="101" t="s">
        <v>88</v>
      </c>
      <c r="W49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9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92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92" s="164" t="str">
        <f>IF(Таблица3353[[#This Row],[Тип СШ]]="Т3",
(IF(Таблица3353[[#This Row],[Толщина]]&gt;16,"Δ8","Δ6")),Таблица3353[[#This Row],[Толщина]])</f>
        <v>Δ6</v>
      </c>
    </row>
    <row r="493" spans="1:29" x14ac:dyDescent="0.2">
      <c r="A493" s="117">
        <f t="shared" si="61"/>
        <v>493</v>
      </c>
      <c r="B493" s="97" t="str">
        <f>IF(ISNUMBER(Таблица3353[[#This Row],[№8]]), "Поперечник", "Продол")</f>
        <v>Продол</v>
      </c>
      <c r="C493" s="11" t="str">
        <f>CONCATENATE(I493,J493,K493,L493,Таблица3353[[#This Row],[№12]],N493,,O493,P493,Q493,R493,S493,T493,U493)</f>
        <v>ГД - С41 росп1,2</v>
      </c>
      <c r="D493" s="11" t="str">
        <f t="shared" si="62"/>
        <v>Т3</v>
      </c>
      <c r="E493" s="11" t="str">
        <f t="shared" si="63"/>
        <v>140 Δ6</v>
      </c>
      <c r="F493" s="129"/>
      <c r="G493" s="156" t="s">
        <v>141</v>
      </c>
      <c r="H49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3" s="132" t="str">
        <f t="shared" si="64"/>
        <v>ГД</v>
      </c>
      <c r="J493" s="132" t="str">
        <f>Таблица3353[[#This Row],[№7]]</f>
        <v xml:space="preserve"> </v>
      </c>
      <c r="K493" s="133" t="str">
        <f>IF(Таблица3353[[#This Row],[условие]]="Да", "- ", "(")</f>
        <v xml:space="preserve">- </v>
      </c>
      <c r="L493" s="101"/>
      <c r="M493" s="114" t="str">
        <f>IF(Таблица3353[[#This Row],[условие]]="Да", "", " - ")</f>
        <v/>
      </c>
      <c r="N493" s="101"/>
      <c r="O493" s="115" t="str">
        <f>IF(Таблица3353[[#This Row],[условие]]="Да", "", " )")</f>
        <v/>
      </c>
      <c r="P493" s="101" t="s">
        <v>99</v>
      </c>
      <c r="Q493" s="101">
        <v>41</v>
      </c>
      <c r="R493" s="116" t="str">
        <f>IF(Таблица3353[[#This Row],[Тип СШ]]="Т3", " росп", "")</f>
        <v xml:space="preserve"> росп</v>
      </c>
      <c r="S493" s="116" t="str">
        <f>IF(AND(Таблица3353[[#This Row],[Тип]]="Поперечник", Таблица3353[[#This Row],[условие]]="Да", Таблица3353[[#This Row],[№17]]=" росп"), "1,2,3",
"")</f>
        <v/>
      </c>
      <c r="T493" s="116" t="str">
        <f>IF(AND(Таблица3353[[#This Row],[Тип]]="Продол", Таблица3353[[#This Row],[условие]]="Да", Таблица3353[[#This Row],[№17]]=" росп"), "1,2",
"")</f>
        <v>1,2</v>
      </c>
      <c r="U493" s="116"/>
      <c r="V493" s="101" t="s">
        <v>88</v>
      </c>
      <c r="W49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9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9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93" s="152" t="str">
        <f>IF(Таблица3353[[#This Row],[Тип СШ]]="Т3",
(IF(Таблица3353[[#This Row],[Толщина]]&gt;16,"Δ8","Δ6")),Таблица3353[[#This Row],[Толщина]])</f>
        <v>Δ6</v>
      </c>
    </row>
    <row r="494" spans="1:29" x14ac:dyDescent="0.2">
      <c r="A494" s="117">
        <f t="shared" si="61"/>
        <v>494</v>
      </c>
      <c r="B494" s="97" t="str">
        <f>IF(ISNUMBER(Таблица3353[[#This Row],[№8]]), "Поперечник", "Продол")</f>
        <v>Продол</v>
      </c>
      <c r="C494" s="11" t="str">
        <f>CONCATENATE(I494,J494,K494,L494,Таблица3353[[#This Row],[№12]],N494,,O494,P494,Q494,R494,S494,T494,U494)</f>
        <v>ГД - С42 росп1,2</v>
      </c>
      <c r="D494" s="11" t="str">
        <f t="shared" si="62"/>
        <v>Т3</v>
      </c>
      <c r="E494" s="11" t="str">
        <f t="shared" si="63"/>
        <v>140 Δ6</v>
      </c>
      <c r="F494" s="129"/>
      <c r="G494" s="156" t="s">
        <v>141</v>
      </c>
      <c r="H49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4" s="132" t="str">
        <f t="shared" si="64"/>
        <v>ГД</v>
      </c>
      <c r="J494" s="132" t="str">
        <f>Таблица3353[[#This Row],[№7]]</f>
        <v xml:space="preserve"> </v>
      </c>
      <c r="K494" s="133" t="str">
        <f>IF(Таблица3353[[#This Row],[условие]]="Да", "- ", "(")</f>
        <v xml:space="preserve">- </v>
      </c>
      <c r="L494" s="101"/>
      <c r="M494" s="114" t="str">
        <f>IF(Таблица3353[[#This Row],[условие]]="Да", "", " - ")</f>
        <v/>
      </c>
      <c r="N494" s="101"/>
      <c r="O494" s="115" t="str">
        <f>IF(Таблица3353[[#This Row],[условие]]="Да", "", " )")</f>
        <v/>
      </c>
      <c r="P494" s="101" t="s">
        <v>99</v>
      </c>
      <c r="Q494" s="101">
        <f t="shared" si="60"/>
        <v>42</v>
      </c>
      <c r="R494" s="116" t="str">
        <f>IF(Таблица3353[[#This Row],[Тип СШ]]="Т3", " росп", "")</f>
        <v xml:space="preserve"> росп</v>
      </c>
      <c r="S494" s="116" t="str">
        <f>IF(AND(Таблица3353[[#This Row],[Тип]]="Поперечник", Таблица3353[[#This Row],[условие]]="Да", Таблица3353[[#This Row],[№17]]=" росп"), "1,2,3",
"")</f>
        <v/>
      </c>
      <c r="T494" s="116" t="str">
        <f>IF(AND(Таблица3353[[#This Row],[Тип]]="Продол", Таблица3353[[#This Row],[условие]]="Да", Таблица3353[[#This Row],[№17]]=" росп"), "1,2",
"")</f>
        <v>1,2</v>
      </c>
      <c r="U494" s="116"/>
      <c r="V494" s="101" t="s">
        <v>88</v>
      </c>
      <c r="W49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9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9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494" s="152" t="str">
        <f>IF(Таблица3353[[#This Row],[Тип СШ]]="Т3",
(IF(Таблица3353[[#This Row],[Толщина]]&gt;16,"Δ8","Δ6")),Таблица3353[[#This Row],[Толщина]])</f>
        <v>Δ6</v>
      </c>
    </row>
    <row r="495" spans="1:29" x14ac:dyDescent="0.2">
      <c r="A495" s="117">
        <f t="shared" si="61"/>
        <v>495</v>
      </c>
      <c r="B495" s="97" t="str">
        <f>IF(ISNUMBER(Таблица3353[[#This Row],[№8]]), "Поперечник", "Продол")</f>
        <v>Продол</v>
      </c>
      <c r="C495" s="11" t="str">
        <f>CONCATENATE(I495,J495,K495,L495,Таблица3353[[#This Row],[№12]],N495,,O495,P495,Q495,R495,S495,T495,U495)</f>
        <v>ГД (13 - 14 )</v>
      </c>
      <c r="D495" s="11" t="str">
        <f t="shared" si="62"/>
        <v>С4</v>
      </c>
      <c r="E495" s="11" t="str">
        <f t="shared" si="63"/>
        <v>9740×14</v>
      </c>
      <c r="F495" s="129"/>
      <c r="G495" s="156" t="s">
        <v>141</v>
      </c>
      <c r="H49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495" s="132" t="str">
        <f t="shared" si="64"/>
        <v>ГД</v>
      </c>
      <c r="J495" s="132" t="str">
        <f>Таблица3353[[#This Row],[№7]]</f>
        <v xml:space="preserve"> </v>
      </c>
      <c r="K495" s="133" t="str">
        <f>IF(Таблица3353[[#This Row],[условие]]="Да", "- ", "(")</f>
        <v>(</v>
      </c>
      <c r="L495" s="101">
        <v>13</v>
      </c>
      <c r="M495" s="114" t="str">
        <f>IF(Таблица3353[[#This Row],[условие]]="Да", "", " - ")</f>
        <v xml:space="preserve"> - </v>
      </c>
      <c r="N495" s="101">
        <f>Таблица3353[[#This Row],[№11]]+1</f>
        <v>14</v>
      </c>
      <c r="O495" s="115" t="str">
        <f>IF(Таблица3353[[#This Row],[условие]]="Да", "", " )")</f>
        <v xml:space="preserve"> )</v>
      </c>
      <c r="P495" s="101"/>
      <c r="Q495" s="101"/>
      <c r="R495" s="116" t="str">
        <f>IF(Таблица3353[[#This Row],[Тип СШ]]="Т3", " росп", "")</f>
        <v/>
      </c>
      <c r="S495" s="116" t="str">
        <f>IF(AND(Таблица3353[[#This Row],[Тип]]="Поперечник", Таблица3353[[#This Row],[условие]]="Да", Таблица3353[[#This Row],[№17]]=" росп"), "1,2,3",
"")</f>
        <v/>
      </c>
      <c r="T495" s="116" t="str">
        <f>IF(AND(Таблица3353[[#This Row],[Тип]]="Продол", Таблица3353[[#This Row],[условие]]="Да", Таблица3353[[#This Row],[№17]]=" росп"), "1,2",
"")</f>
        <v/>
      </c>
      <c r="U495" s="116"/>
      <c r="V495" s="93" t="s">
        <v>109</v>
      </c>
      <c r="W49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49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9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95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495" s="152">
        <f>IF(Таблица3353[[#This Row],[Тип СШ]]="Т3",
(IF(Таблица3353[[#This Row],[Толщина]]&gt;16,"Δ8","Δ6")),Таблица3353[[#This Row],[Толщина]])</f>
        <v>14</v>
      </c>
    </row>
    <row r="496" spans="1:29" x14ac:dyDescent="0.2">
      <c r="A496" s="117">
        <f t="shared" si="61"/>
        <v>496</v>
      </c>
      <c r="B496" s="97" t="str">
        <f>IF(ISNUMBER(Таблица3353[[#This Row],[№8]]), "Поперечник", "Продол")</f>
        <v>Продол</v>
      </c>
      <c r="C496" s="188" t="str">
        <f>CONCATENATE(I496,J496,K496,L496,Таблица3353[[#This Row],[№12]],N496,,O496,P496,Q496,R496,S496,T496,U496)</f>
        <v>ГД - С43 росп1,2</v>
      </c>
      <c r="D496" s="11" t="str">
        <f t="shared" si="62"/>
        <v>Т3</v>
      </c>
      <c r="E496" s="11" t="str">
        <f t="shared" si="63"/>
        <v>140 Δ6</v>
      </c>
      <c r="F496" s="129"/>
      <c r="G496" s="156" t="s">
        <v>141</v>
      </c>
      <c r="H49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6" s="132" t="str">
        <f t="shared" si="64"/>
        <v>ГД</v>
      </c>
      <c r="J496" s="132" t="str">
        <f>Таблица3353[[#This Row],[№7]]</f>
        <v xml:space="preserve"> </v>
      </c>
      <c r="K496" s="133" t="str">
        <f>IF(Таблица3353[[#This Row],[условие]]="Да", "- ", "(")</f>
        <v xml:space="preserve">- </v>
      </c>
      <c r="L496" s="101"/>
      <c r="M496" s="161" t="str">
        <f>IF(Таблица3353[[#This Row],[условие]]="Да", "", " - ")</f>
        <v/>
      </c>
      <c r="N496" s="162"/>
      <c r="O496" s="115" t="str">
        <f>IF(Таблица3353[[#This Row],[условие]]="Да", "", " )")</f>
        <v/>
      </c>
      <c r="P496" s="101" t="s">
        <v>99</v>
      </c>
      <c r="Q496" s="189">
        <v>43</v>
      </c>
      <c r="R496" s="116" t="str">
        <f>IF(Таблица3353[[#This Row],[Тип СШ]]="Т3", " росп", "")</f>
        <v xml:space="preserve"> росп</v>
      </c>
      <c r="S496" s="116" t="str">
        <f>IF(AND(Таблица3353[[#This Row],[Тип]]="Поперечник", Таблица3353[[#This Row],[условие]]="Да", Таблица3353[[#This Row],[№17]]=" росп"), "1,2,3",
"")</f>
        <v/>
      </c>
      <c r="T496" s="116" t="str">
        <f>IF(AND(Таблица3353[[#This Row],[Тип]]="Продол", Таблица3353[[#This Row],[условие]]="Да", Таблица3353[[#This Row],[№17]]=" росп"), "1,2",
"")</f>
        <v>1,2</v>
      </c>
      <c r="U496" s="116"/>
      <c r="V496" s="101" t="s">
        <v>88</v>
      </c>
      <c r="W49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9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9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96" s="164" t="str">
        <f>IF(Таблица3353[[#This Row],[Тип СШ]]="Т3",
(IF(Таблица3353[[#This Row],[Толщина]]&gt;16,"Δ8","Δ6")),Таблица3353[[#This Row],[Толщина]])</f>
        <v>Δ6</v>
      </c>
    </row>
    <row r="497" spans="1:29" x14ac:dyDescent="0.2">
      <c r="A497" s="117">
        <f t="shared" si="61"/>
        <v>497</v>
      </c>
      <c r="B497" s="97" t="str">
        <f>IF(ISNUMBER(Таблица3353[[#This Row],[№8]]), "Поперечник", "Продол")</f>
        <v>Продол</v>
      </c>
      <c r="C497" s="188" t="str">
        <f>CONCATENATE(I497,J497,K497,L497,Таблица3353[[#This Row],[№12]],N497,,O497,P497,Q497,R497,S497,T497,U497)</f>
        <v>ГД - Д43</v>
      </c>
      <c r="D497" s="11" t="str">
        <f t="shared" si="62"/>
        <v>С18</v>
      </c>
      <c r="E497" s="11" t="str">
        <f t="shared" si="63"/>
        <v>420×32/50</v>
      </c>
      <c r="F497" s="129"/>
      <c r="G497" s="156" t="s">
        <v>141</v>
      </c>
      <c r="H49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7" s="132" t="str">
        <f t="shared" si="64"/>
        <v>ГД</v>
      </c>
      <c r="J497" s="132" t="str">
        <f>Таблица3353[[#This Row],[№7]]</f>
        <v xml:space="preserve"> </v>
      </c>
      <c r="K497" s="133" t="str">
        <f>IF(Таблица3353[[#This Row],[условие]]="Да", "- ", "(")</f>
        <v xml:space="preserve">- </v>
      </c>
      <c r="L497" s="101"/>
      <c r="M497" s="161" t="str">
        <f>IF(Таблица3353[[#This Row],[условие]]="Да", "", " - ")</f>
        <v/>
      </c>
      <c r="N497" s="162"/>
      <c r="O497" s="115" t="str">
        <f>IF(Таблица3353[[#This Row],[условие]]="Да", "", " )")</f>
        <v/>
      </c>
      <c r="P497" s="101" t="s">
        <v>43</v>
      </c>
      <c r="Q497" s="189">
        <v>43</v>
      </c>
      <c r="R497" s="116" t="str">
        <f>IF(Таблица3353[[#This Row],[Тип СШ]]="Т3", " росп", "")</f>
        <v/>
      </c>
      <c r="S497" s="116" t="str">
        <f>IF(AND(Таблица3353[[#This Row],[Тип]]="Поперечник", Таблица3353[[#This Row],[условие]]="Да", Таблица3353[[#This Row],[№17]]=" росп"), "1,2,3",
"")</f>
        <v/>
      </c>
      <c r="T497" s="116" t="str">
        <f>IF(AND(Таблица3353[[#This Row],[Тип]]="Продол", Таблица3353[[#This Row],[условие]]="Да", Таблица3353[[#This Row],[№17]]=" росп"), "1,2",
"")</f>
        <v/>
      </c>
      <c r="U497" s="116"/>
      <c r="V497" s="93" t="s">
        <v>87</v>
      </c>
      <c r="W497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49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7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497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32/50</v>
      </c>
      <c r="AB497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497" s="164" t="str">
        <f>IF(Таблица3353[[#This Row],[Тип СШ]]="Т3",
(IF(Таблица3353[[#This Row],[Толщина]]&gt;16,"Δ8","Δ6")),Таблица3353[[#This Row],[Толщина]])</f>
        <v>32/50</v>
      </c>
    </row>
    <row r="498" spans="1:29" x14ac:dyDescent="0.2">
      <c r="A498" s="117">
        <f t="shared" si="61"/>
        <v>498</v>
      </c>
      <c r="B498" s="97" t="str">
        <f>IF(ISNUMBER(Таблица3353[[#This Row],[№8]]), "Поперечник", "Продол")</f>
        <v>Продол</v>
      </c>
      <c r="C498" s="188" t="str">
        <f>CONCATENATE(I498,J498,K498,L498,Таблица3353[[#This Row],[№12]],N498,,O498,P498,Q498,R498,S498,T498,U498)</f>
        <v>ГД - Д43 росп1,2</v>
      </c>
      <c r="D498" s="11" t="str">
        <f t="shared" si="62"/>
        <v>Т3</v>
      </c>
      <c r="E498" s="11" t="str">
        <f t="shared" si="63"/>
        <v>428 Δ6</v>
      </c>
      <c r="F498" s="129"/>
      <c r="G498" s="156" t="s">
        <v>141</v>
      </c>
      <c r="H49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8" s="132" t="str">
        <f t="shared" si="64"/>
        <v>ГД</v>
      </c>
      <c r="J498" s="132" t="str">
        <f>Таблица3353[[#This Row],[№7]]</f>
        <v xml:space="preserve"> </v>
      </c>
      <c r="K498" s="133" t="str">
        <f>IF(Таблица3353[[#This Row],[условие]]="Да", "- ", "(")</f>
        <v xml:space="preserve">- </v>
      </c>
      <c r="L498" s="101"/>
      <c r="M498" s="161" t="str">
        <f>IF(Таблица3353[[#This Row],[условие]]="Да", "", " - ")</f>
        <v/>
      </c>
      <c r="N498" s="162"/>
      <c r="O498" s="115" t="str">
        <f>IF(Таблица3353[[#This Row],[условие]]="Да", "", " )")</f>
        <v/>
      </c>
      <c r="P498" s="101" t="s">
        <v>43</v>
      </c>
      <c r="Q498" s="189">
        <v>43</v>
      </c>
      <c r="R498" s="116" t="str">
        <f>IF(Таблица3353[[#This Row],[Тип СШ]]="Т3", " росп", "")</f>
        <v xml:space="preserve"> росп</v>
      </c>
      <c r="S498" s="116" t="str">
        <f>IF(AND(Таблица3353[[#This Row],[Тип]]="Поперечник", Таблица3353[[#This Row],[условие]]="Да", Таблица3353[[#This Row],[№17]]=" росп"), "1,2,3",
"")</f>
        <v/>
      </c>
      <c r="T498" s="116" t="str">
        <f>IF(AND(Таблица3353[[#This Row],[Тип]]="Продол", Таблица3353[[#This Row],[условие]]="Да", Таблица3353[[#This Row],[№17]]=" росп"), "1,2",
"")</f>
        <v>1,2</v>
      </c>
      <c r="U498" s="116"/>
      <c r="V498" s="101" t="s">
        <v>88</v>
      </c>
      <c r="W49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49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498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498" s="164" t="str">
        <f>IF(Таблица3353[[#This Row],[Тип СШ]]="Т3",
(IF(Таблица3353[[#This Row],[Толщина]]&gt;16,"Δ8","Δ6")),Таблица3353[[#This Row],[Толщина]])</f>
        <v>Δ6</v>
      </c>
    </row>
    <row r="499" spans="1:29" x14ac:dyDescent="0.2">
      <c r="A499" s="117">
        <f t="shared" si="61"/>
        <v>499</v>
      </c>
      <c r="B499" s="97" t="str">
        <f>IF(ISNUMBER(Таблица3353[[#This Row],[№8]]), "Поперечник", "Продол")</f>
        <v>Продол</v>
      </c>
      <c r="C499" s="188" t="str">
        <f>CONCATENATE(I499,J499,K499,L499,Таблица3353[[#This Row],[№12]],N499,,O499,P499,Q499,R499,S499,T499,U499)</f>
        <v>ГД - С44 росп1,2</v>
      </c>
      <c r="D499" s="11" t="str">
        <f t="shared" si="62"/>
        <v>Т3</v>
      </c>
      <c r="E499" s="11" t="str">
        <f t="shared" si="63"/>
        <v>140 Δ6</v>
      </c>
      <c r="F499" s="129"/>
      <c r="G499" s="156" t="s">
        <v>141</v>
      </c>
      <c r="H49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499" s="132" t="str">
        <f t="shared" si="64"/>
        <v>ГД</v>
      </c>
      <c r="J499" s="132" t="str">
        <f>Таблица3353[[#This Row],[№7]]</f>
        <v xml:space="preserve"> </v>
      </c>
      <c r="K499" s="133" t="str">
        <f>IF(Таблица3353[[#This Row],[условие]]="Да", "- ", "(")</f>
        <v xml:space="preserve">- </v>
      </c>
      <c r="L499" s="101"/>
      <c r="M499" s="161" t="str">
        <f>IF(Таблица3353[[#This Row],[условие]]="Да", "", " - ")</f>
        <v/>
      </c>
      <c r="N499" s="162"/>
      <c r="O499" s="115" t="str">
        <f>IF(Таблица3353[[#This Row],[условие]]="Да", "", " )")</f>
        <v/>
      </c>
      <c r="P499" s="101" t="s">
        <v>99</v>
      </c>
      <c r="Q499" s="189">
        <v>44</v>
      </c>
      <c r="R499" s="116" t="str">
        <f>IF(Таблица3353[[#This Row],[Тип СШ]]="Т3", " росп", "")</f>
        <v xml:space="preserve"> росп</v>
      </c>
      <c r="S499" s="116" t="str">
        <f>IF(AND(Таблица3353[[#This Row],[Тип]]="Поперечник", Таблица3353[[#This Row],[условие]]="Да", Таблица3353[[#This Row],[№17]]=" росп"), "1,2,3",
"")</f>
        <v/>
      </c>
      <c r="T499" s="116" t="str">
        <f>IF(AND(Таблица3353[[#This Row],[Тип]]="Продол", Таблица3353[[#This Row],[условие]]="Да", Таблица3353[[#This Row],[№17]]=" росп"), "1,2",
"")</f>
        <v>1,2</v>
      </c>
      <c r="U499" s="116"/>
      <c r="V499" s="101" t="s">
        <v>88</v>
      </c>
      <c r="W49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49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49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49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49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49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499" s="164" t="str">
        <f>IF(Таблица3353[[#This Row],[Тип СШ]]="Т3",
(IF(Таблица3353[[#This Row],[Толщина]]&gt;16,"Δ8","Δ6")),Таблица3353[[#This Row],[Толщина]])</f>
        <v>Δ6</v>
      </c>
    </row>
    <row r="500" spans="1:29" x14ac:dyDescent="0.2">
      <c r="A500" s="117">
        <f t="shared" si="61"/>
        <v>500</v>
      </c>
      <c r="B500" s="97" t="str">
        <f>IF(ISNUMBER(Таблица3353[[#This Row],[№8]]), "Поперечник", "Продол")</f>
        <v>Продол</v>
      </c>
      <c r="C500" s="188" t="str">
        <f>CONCATENATE(I500,J500,K500,L500,Таблица3353[[#This Row],[№12]],N500,,O500,P500,Q500,R500,S500,T500,U500)</f>
        <v>ГД - Д44</v>
      </c>
      <c r="D500" s="11" t="str">
        <f t="shared" si="62"/>
        <v>С18</v>
      </c>
      <c r="E500" s="11" t="str">
        <f t="shared" si="63"/>
        <v>420×32/50</v>
      </c>
      <c r="F500" s="129"/>
      <c r="G500" s="156" t="s">
        <v>141</v>
      </c>
      <c r="H50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0" s="132" t="str">
        <f t="shared" si="64"/>
        <v>ГД</v>
      </c>
      <c r="J500" s="132" t="str">
        <f>Таблица3353[[#This Row],[№7]]</f>
        <v xml:space="preserve"> </v>
      </c>
      <c r="K500" s="133" t="str">
        <f>IF(Таблица3353[[#This Row],[условие]]="Да", "- ", "(")</f>
        <v xml:space="preserve">- </v>
      </c>
      <c r="L500" s="101"/>
      <c r="M500" s="161" t="str">
        <f>IF(Таблица3353[[#This Row],[условие]]="Да", "", " - ")</f>
        <v/>
      </c>
      <c r="N500" s="162"/>
      <c r="O500" s="115" t="str">
        <f>IF(Таблица3353[[#This Row],[условие]]="Да", "", " )")</f>
        <v/>
      </c>
      <c r="P500" s="101" t="s">
        <v>43</v>
      </c>
      <c r="Q500" s="189">
        <v>44</v>
      </c>
      <c r="R500" s="116" t="str">
        <f>IF(Таблица3353[[#This Row],[Тип СШ]]="Т3", " росп", "")</f>
        <v/>
      </c>
      <c r="S500" s="116" t="str">
        <f>IF(AND(Таблица3353[[#This Row],[Тип]]="Поперечник", Таблица3353[[#This Row],[условие]]="Да", Таблица3353[[#This Row],[№17]]=" росп"), "1,2,3",
"")</f>
        <v/>
      </c>
      <c r="T500" s="116" t="str">
        <f>IF(AND(Таблица3353[[#This Row],[Тип]]="Продол", Таблица3353[[#This Row],[условие]]="Да", Таблица3353[[#This Row],[№17]]=" росп"), "1,2",
"")</f>
        <v/>
      </c>
      <c r="U500" s="116"/>
      <c r="V500" s="93" t="s">
        <v>87</v>
      </c>
      <c r="W50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50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00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32/50</v>
      </c>
      <c r="AB50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500" s="164" t="str">
        <f>IF(Таблица3353[[#This Row],[Тип СШ]]="Т3",
(IF(Таблица3353[[#This Row],[Толщина]]&gt;16,"Δ8","Δ6")),Таблица3353[[#This Row],[Толщина]])</f>
        <v>32/50</v>
      </c>
    </row>
    <row r="501" spans="1:29" x14ac:dyDescent="0.2">
      <c r="A501" s="117">
        <f t="shared" si="61"/>
        <v>501</v>
      </c>
      <c r="B501" s="97" t="str">
        <f>IF(ISNUMBER(Таблица3353[[#This Row],[№8]]), "Поперечник", "Продол")</f>
        <v>Продол</v>
      </c>
      <c r="C501" s="188" t="str">
        <f>CONCATENATE(I501,J501,K501,L501,Таблица3353[[#This Row],[№12]],N501,,O501,P501,Q501,R501,S501,T501,U501)</f>
        <v>ГД - Д44 росп1,2</v>
      </c>
      <c r="D501" s="11" t="str">
        <f t="shared" si="62"/>
        <v>Т3</v>
      </c>
      <c r="E501" s="11" t="str">
        <f t="shared" si="63"/>
        <v>428 Δ6</v>
      </c>
      <c r="F501" s="129"/>
      <c r="G501" s="156" t="s">
        <v>141</v>
      </c>
      <c r="H50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1" s="132" t="str">
        <f t="shared" si="64"/>
        <v>ГД</v>
      </c>
      <c r="J501" s="132" t="str">
        <f>Таблица3353[[#This Row],[№7]]</f>
        <v xml:space="preserve"> </v>
      </c>
      <c r="K501" s="133" t="str">
        <f>IF(Таблица3353[[#This Row],[условие]]="Да", "- ", "(")</f>
        <v xml:space="preserve">- </v>
      </c>
      <c r="L501" s="101"/>
      <c r="M501" s="161" t="str">
        <f>IF(Таблица3353[[#This Row],[условие]]="Да", "", " - ")</f>
        <v/>
      </c>
      <c r="N501" s="162"/>
      <c r="O501" s="115" t="str">
        <f>IF(Таблица3353[[#This Row],[условие]]="Да", "", " )")</f>
        <v/>
      </c>
      <c r="P501" s="101" t="s">
        <v>43</v>
      </c>
      <c r="Q501" s="189">
        <v>44</v>
      </c>
      <c r="R501" s="116" t="str">
        <f>IF(Таблица3353[[#This Row],[Тип СШ]]="Т3", " росп", "")</f>
        <v xml:space="preserve"> росп</v>
      </c>
      <c r="S501" s="116" t="str">
        <f>IF(AND(Таблица3353[[#This Row],[Тип]]="Поперечник", Таблица3353[[#This Row],[условие]]="Да", Таблица3353[[#This Row],[№17]]=" росп"), "1,2,3",
"")</f>
        <v/>
      </c>
      <c r="T501" s="116" t="str">
        <f>IF(AND(Таблица3353[[#This Row],[Тип]]="Продол", Таблица3353[[#This Row],[условие]]="Да", Таблица3353[[#This Row],[№17]]=" росп"), "1,2",
"")</f>
        <v>1,2</v>
      </c>
      <c r="U501" s="116"/>
      <c r="V501" s="101" t="s">
        <v>88</v>
      </c>
      <c r="W50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50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0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501" s="164" t="str">
        <f>IF(Таблица3353[[#This Row],[Тип СШ]]="Т3",
(IF(Таблица3353[[#This Row],[Толщина]]&gt;16,"Δ8","Δ6")),Таблица3353[[#This Row],[Толщина]])</f>
        <v>Δ6</v>
      </c>
    </row>
    <row r="502" spans="1:29" x14ac:dyDescent="0.2">
      <c r="A502" s="117">
        <f t="shared" si="61"/>
        <v>502</v>
      </c>
      <c r="B502" s="97" t="str">
        <f>IF(ISNUMBER(Таблица3353[[#This Row],[№8]]), "Поперечник", "Продол")</f>
        <v>Продол</v>
      </c>
      <c r="C502" s="188" t="str">
        <f>CONCATENATE(I502,J502,K502,L502,Таблица3353[[#This Row],[№12]],N502,,O502,P502,Q502,R502,S502,T502,U502)</f>
        <v>ГД - С45 росп1,2</v>
      </c>
      <c r="D502" s="11" t="str">
        <f t="shared" si="62"/>
        <v>Т3</v>
      </c>
      <c r="E502" s="11" t="str">
        <f t="shared" si="63"/>
        <v>140 Δ6</v>
      </c>
      <c r="F502" s="129"/>
      <c r="G502" s="156" t="s">
        <v>141</v>
      </c>
      <c r="H50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2" s="132" t="str">
        <f t="shared" si="64"/>
        <v>ГД</v>
      </c>
      <c r="J502" s="132" t="str">
        <f>Таблица3353[[#This Row],[№7]]</f>
        <v xml:space="preserve"> </v>
      </c>
      <c r="K502" s="133" t="str">
        <f>IF(Таблица3353[[#This Row],[условие]]="Да", "- ", "(")</f>
        <v xml:space="preserve">- </v>
      </c>
      <c r="L502" s="101"/>
      <c r="M502" s="161" t="str">
        <f>IF(Таблица3353[[#This Row],[условие]]="Да", "", " - ")</f>
        <v/>
      </c>
      <c r="N502" s="162"/>
      <c r="O502" s="115" t="str">
        <f>IF(Таблица3353[[#This Row],[условие]]="Да", "", " )")</f>
        <v/>
      </c>
      <c r="P502" s="101" t="s">
        <v>99</v>
      </c>
      <c r="Q502" s="189">
        <v>45</v>
      </c>
      <c r="R502" s="116" t="str">
        <f>IF(Таблица3353[[#This Row],[Тип СШ]]="Т3", " росп", "")</f>
        <v xml:space="preserve"> росп</v>
      </c>
      <c r="S502" s="116" t="str">
        <f>IF(AND(Таблица3353[[#This Row],[Тип]]="Поперечник", Таблица3353[[#This Row],[условие]]="Да", Таблица3353[[#This Row],[№17]]=" росп"), "1,2,3",
"")</f>
        <v/>
      </c>
      <c r="T502" s="116" t="str">
        <f>IF(AND(Таблица3353[[#This Row],[Тип]]="Продол", Таблица3353[[#This Row],[условие]]="Да", Таблица3353[[#This Row],[№17]]=" росп"), "1,2",
"")</f>
        <v>1,2</v>
      </c>
      <c r="U502" s="116"/>
      <c r="V502" s="101" t="s">
        <v>88</v>
      </c>
      <c r="W50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0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0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02" s="164" t="str">
        <f>IF(Таблица3353[[#This Row],[Тип СШ]]="Т3",
(IF(Таблица3353[[#This Row],[Толщина]]&gt;16,"Δ8","Δ6")),Таблица3353[[#This Row],[Толщина]])</f>
        <v>Δ6</v>
      </c>
    </row>
    <row r="503" spans="1:29" x14ac:dyDescent="0.2">
      <c r="A503" s="117">
        <f t="shared" si="61"/>
        <v>503</v>
      </c>
      <c r="B503" s="97" t="str">
        <f>IF(ISNUMBER(Таблица3353[[#This Row],[№8]]), "Поперечник", "Продол")</f>
        <v>Продол</v>
      </c>
      <c r="C503" s="188" t="str">
        <f>CONCATENATE(I503,J503,K503,L503,Таблица3353[[#This Row],[№12]],N503,,O503,P503,Q503,R503,S503,T503,U503)</f>
        <v>ГД - Д45</v>
      </c>
      <c r="D503" s="11" t="str">
        <f t="shared" si="62"/>
        <v>С18</v>
      </c>
      <c r="E503" s="11" t="str">
        <f t="shared" si="63"/>
        <v>420×32/40</v>
      </c>
      <c r="F503" s="129"/>
      <c r="G503" s="156" t="s">
        <v>141</v>
      </c>
      <c r="H50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3" s="132" t="str">
        <f t="shared" si="64"/>
        <v>ГД</v>
      </c>
      <c r="J503" s="132" t="str">
        <f>Таблица3353[[#This Row],[№7]]</f>
        <v xml:space="preserve"> </v>
      </c>
      <c r="K503" s="133" t="str">
        <f>IF(Таблица3353[[#This Row],[условие]]="Да", "- ", "(")</f>
        <v xml:space="preserve">- </v>
      </c>
      <c r="L503" s="101"/>
      <c r="M503" s="161" t="str">
        <f>IF(Таблица3353[[#This Row],[условие]]="Да", "", " - ")</f>
        <v/>
      </c>
      <c r="N503" s="162"/>
      <c r="O503" s="115" t="str">
        <f>IF(Таблица3353[[#This Row],[условие]]="Да", "", " )")</f>
        <v/>
      </c>
      <c r="P503" s="101" t="s">
        <v>43</v>
      </c>
      <c r="Q503" s="189">
        <v>45</v>
      </c>
      <c r="R503" s="116" t="str">
        <f>IF(Таблица3353[[#This Row],[Тип СШ]]="Т3", " росп", "")</f>
        <v/>
      </c>
      <c r="S503" s="116" t="str">
        <f>IF(AND(Таблица3353[[#This Row],[Тип]]="Поперечник", Таблица3353[[#This Row],[условие]]="Да", Таблица3353[[#This Row],[№17]]=" росп"), "1,2,3",
"")</f>
        <v/>
      </c>
      <c r="T503" s="116" t="str">
        <f>IF(AND(Таблица3353[[#This Row],[Тип]]="Продол", Таблица3353[[#This Row],[условие]]="Да", Таблица3353[[#This Row],[№17]]=" росп"), "1,2",
"")</f>
        <v/>
      </c>
      <c r="U503" s="116"/>
      <c r="V503" s="93" t="s">
        <v>87</v>
      </c>
      <c r="W503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50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3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03" s="231" t="str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32/40</v>
      </c>
      <c r="AB503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503" s="164" t="str">
        <f>IF(Таблица3353[[#This Row],[Тип СШ]]="Т3",
(IF(Таблица3353[[#This Row],[Толщина]]&gt;16,"Δ8","Δ6")),Таблица3353[[#This Row],[Толщина]])</f>
        <v>32/40</v>
      </c>
    </row>
    <row r="504" spans="1:29" x14ac:dyDescent="0.2">
      <c r="A504" s="117">
        <f t="shared" si="61"/>
        <v>504</v>
      </c>
      <c r="B504" s="97" t="str">
        <f>IF(ISNUMBER(Таблица3353[[#This Row],[№8]]), "Поперечник", "Продол")</f>
        <v>Продол</v>
      </c>
      <c r="C504" s="188" t="str">
        <f>CONCATENATE(I504,J504,K504,L504,Таблица3353[[#This Row],[№12]],N504,,O504,P504,Q504,R504,S504,T504,U504)</f>
        <v>ГД - Д45 росп1,2</v>
      </c>
      <c r="D504" s="11" t="str">
        <f t="shared" si="62"/>
        <v>Т3</v>
      </c>
      <c r="E504" s="11" t="str">
        <f t="shared" si="63"/>
        <v>428 Δ6</v>
      </c>
      <c r="F504" s="129"/>
      <c r="G504" s="156" t="s">
        <v>141</v>
      </c>
      <c r="H50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4" s="132" t="str">
        <f t="shared" si="64"/>
        <v>ГД</v>
      </c>
      <c r="J504" s="132" t="str">
        <f>Таблица3353[[#This Row],[№7]]</f>
        <v xml:space="preserve"> </v>
      </c>
      <c r="K504" s="133" t="str">
        <f>IF(Таблица3353[[#This Row],[условие]]="Да", "- ", "(")</f>
        <v xml:space="preserve">- </v>
      </c>
      <c r="L504" s="101"/>
      <c r="M504" s="161" t="str">
        <f>IF(Таблица3353[[#This Row],[условие]]="Да", "", " - ")</f>
        <v/>
      </c>
      <c r="N504" s="162"/>
      <c r="O504" s="115" t="str">
        <f>IF(Таблица3353[[#This Row],[условие]]="Да", "", " )")</f>
        <v/>
      </c>
      <c r="P504" s="101" t="s">
        <v>43</v>
      </c>
      <c r="Q504" s="189">
        <v>45</v>
      </c>
      <c r="R504" s="116" t="str">
        <f>IF(Таблица3353[[#This Row],[Тип СШ]]="Т3", " росп", "")</f>
        <v xml:space="preserve"> росп</v>
      </c>
      <c r="S504" s="116" t="str">
        <f>IF(AND(Таблица3353[[#This Row],[Тип]]="Поперечник", Таблица3353[[#This Row],[условие]]="Да", Таблица3353[[#This Row],[№17]]=" росп"), "1,2,3",
"")</f>
        <v/>
      </c>
      <c r="T504" s="116" t="str">
        <f>IF(AND(Таблица3353[[#This Row],[Тип]]="Продол", Таблица3353[[#This Row],[условие]]="Да", Таблица3353[[#This Row],[№17]]=" росп"), "1,2",
"")</f>
        <v>1,2</v>
      </c>
      <c r="U504" s="116"/>
      <c r="V504" s="101" t="s">
        <v>88</v>
      </c>
      <c r="W50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50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04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504" s="164" t="str">
        <f>IF(Таблица3353[[#This Row],[Тип СШ]]="Т3",
(IF(Таблица3353[[#This Row],[Толщина]]&gt;16,"Δ8","Δ6")),Таблица3353[[#This Row],[Толщина]])</f>
        <v>Δ6</v>
      </c>
    </row>
    <row r="505" spans="1:29" x14ac:dyDescent="0.2">
      <c r="A505" s="117">
        <f t="shared" si="61"/>
        <v>505</v>
      </c>
      <c r="B505" s="97" t="str">
        <f>IF(ISNUMBER(Таблица3353[[#This Row],[№8]]), "Поперечник", "Продол")</f>
        <v>Продол</v>
      </c>
      <c r="C505" s="11" t="str">
        <f>CONCATENATE(I505,J505,K505,L505,Таблица3353[[#This Row],[№12]],N505,,O505,P505,Q505,R505,S505,T505,U505)</f>
        <v>ГД (14 - 15 )</v>
      </c>
      <c r="D505" s="11" t="str">
        <f t="shared" si="62"/>
        <v>С4</v>
      </c>
      <c r="E505" s="11" t="str">
        <f t="shared" si="63"/>
        <v>11600×14</v>
      </c>
      <c r="F505" s="129"/>
      <c r="G505" s="156" t="s">
        <v>141</v>
      </c>
      <c r="H50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05" s="132" t="str">
        <f t="shared" si="64"/>
        <v>ГД</v>
      </c>
      <c r="J505" s="132" t="str">
        <f>Таблица3353[[#This Row],[№7]]</f>
        <v xml:space="preserve"> </v>
      </c>
      <c r="K505" s="133" t="str">
        <f>IF(Таблица3353[[#This Row],[условие]]="Да", "- ", "(")</f>
        <v>(</v>
      </c>
      <c r="L505" s="101">
        <v>14</v>
      </c>
      <c r="M505" s="114" t="str">
        <f>IF(Таблица3353[[#This Row],[условие]]="Да", "", " - ")</f>
        <v xml:space="preserve"> - </v>
      </c>
      <c r="N505" s="101">
        <f>Таблица3353[[#This Row],[№11]]+1</f>
        <v>15</v>
      </c>
      <c r="O505" s="115" t="str">
        <f>IF(Таблица3353[[#This Row],[условие]]="Да", "", " )")</f>
        <v xml:space="preserve"> )</v>
      </c>
      <c r="P505" s="101"/>
      <c r="Q505" s="101"/>
      <c r="R505" s="116" t="str">
        <f>IF(Таблица3353[[#This Row],[Тип СШ]]="Т3", " росп", "")</f>
        <v/>
      </c>
      <c r="S505" s="116" t="str">
        <f>IF(AND(Таблица3353[[#This Row],[Тип]]="Поперечник", Таблица3353[[#This Row],[условие]]="Да", Таблица3353[[#This Row],[№17]]=" росп"), "1,2,3",
"")</f>
        <v/>
      </c>
      <c r="T505" s="116" t="str">
        <f>IF(AND(Таблица3353[[#This Row],[Тип]]="Продол", Таблица3353[[#This Row],[условие]]="Да", Таблица3353[[#This Row],[№17]]=" росп"), "1,2",
"")</f>
        <v/>
      </c>
      <c r="U505" s="116"/>
      <c r="V505" s="93" t="s">
        <v>109</v>
      </c>
      <c r="W50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11600</v>
      </c>
      <c r="Y50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0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05" s="228">
        <f>VALUE(CONCATENATE(Таблица3353[[#This Row],[ДлинаС18]],Таблица3353[[#This Row],[ДлинаС4]],Таблица3353[[#This Row],[ДлинаТ8]],Таблица3353[[#This Row],[ДлинаТ3]]))</f>
        <v>11600</v>
      </c>
      <c r="AC505" s="152">
        <f>IF(Таблица3353[[#This Row],[Тип СШ]]="Т3",
(IF(Таблица3353[[#This Row],[Толщина]]&gt;16,"Δ8","Δ6")),Таблица3353[[#This Row],[Толщина]])</f>
        <v>14</v>
      </c>
    </row>
    <row r="506" spans="1:29" x14ac:dyDescent="0.2">
      <c r="A506" s="117">
        <f t="shared" si="61"/>
        <v>506</v>
      </c>
      <c r="B506" s="97" t="str">
        <f>IF(ISNUMBER(Таблица3353[[#This Row],[№8]]), "Поперечник", "Продол")</f>
        <v>Продол</v>
      </c>
      <c r="C506" s="11" t="str">
        <f>CONCATENATE(I506,J506,K506,L506,Таблица3353[[#This Row],[№12]],N506,,O506,P506,Q506,R506,S506,T506,U506)</f>
        <v>ГД - С46 росп1,2</v>
      </c>
      <c r="D506" s="11" t="str">
        <f t="shared" si="62"/>
        <v>Т3</v>
      </c>
      <c r="E506" s="11" t="str">
        <f t="shared" si="63"/>
        <v>140 Δ6</v>
      </c>
      <c r="F506" s="129"/>
      <c r="G506" s="156" t="s">
        <v>141</v>
      </c>
      <c r="H50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6" s="132" t="str">
        <f t="shared" si="64"/>
        <v>ГД</v>
      </c>
      <c r="J506" s="132" t="str">
        <f>Таблица3353[[#This Row],[№7]]</f>
        <v xml:space="preserve"> </v>
      </c>
      <c r="K506" s="133" t="str">
        <f>IF(Таблица3353[[#This Row],[условие]]="Да", "- ", "(")</f>
        <v xml:space="preserve">- </v>
      </c>
      <c r="L506" s="101"/>
      <c r="M506" s="114" t="str">
        <f>IF(Таблица3353[[#This Row],[условие]]="Да", "", " - ")</f>
        <v/>
      </c>
      <c r="N506" s="101"/>
      <c r="O506" s="115" t="str">
        <f>IF(Таблица3353[[#This Row],[условие]]="Да", "", " )")</f>
        <v/>
      </c>
      <c r="P506" s="101" t="s">
        <v>99</v>
      </c>
      <c r="Q506" s="101">
        <v>46</v>
      </c>
      <c r="R506" s="116" t="str">
        <f>IF(Таблица3353[[#This Row],[Тип СШ]]="Т3", " росп", "")</f>
        <v xml:space="preserve"> росп</v>
      </c>
      <c r="S506" s="116" t="str">
        <f>IF(AND(Таблица3353[[#This Row],[Тип]]="Поперечник", Таблица3353[[#This Row],[условие]]="Да", Таблица3353[[#This Row],[№17]]=" росп"), "1,2,3",
"")</f>
        <v/>
      </c>
      <c r="T506" s="116" t="str">
        <f>IF(AND(Таблица3353[[#This Row],[Тип]]="Продол", Таблица3353[[#This Row],[условие]]="Да", Таблица3353[[#This Row],[№17]]=" росп"), "1,2",
"")</f>
        <v>1,2</v>
      </c>
      <c r="U506" s="116"/>
      <c r="V506" s="101" t="s">
        <v>88</v>
      </c>
      <c r="W50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0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0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06" s="152" t="str">
        <f>IF(Таблица3353[[#This Row],[Тип СШ]]="Т3",
(IF(Таблица3353[[#This Row],[Толщина]]&gt;16,"Δ8","Δ6")),Таблица3353[[#This Row],[Толщина]])</f>
        <v>Δ6</v>
      </c>
    </row>
    <row r="507" spans="1:29" x14ac:dyDescent="0.2">
      <c r="A507" s="117">
        <f t="shared" si="61"/>
        <v>507</v>
      </c>
      <c r="B507" s="97" t="str">
        <f>IF(ISNUMBER(Таблица3353[[#This Row],[№8]]), "Поперечник", "Продол")</f>
        <v>Продол</v>
      </c>
      <c r="C507" s="11" t="str">
        <f>CONCATENATE(I507,J507,K507,L507,Таблица3353[[#This Row],[№12]],N507,,O507,P507,Q507,R507,S507,T507,U507)</f>
        <v>ГД - С47 росп1,2</v>
      </c>
      <c r="D507" s="11" t="str">
        <f t="shared" si="62"/>
        <v>Т3</v>
      </c>
      <c r="E507" s="11" t="str">
        <f t="shared" si="63"/>
        <v>140 Δ6</v>
      </c>
      <c r="F507" s="129"/>
      <c r="G507" s="156" t="s">
        <v>141</v>
      </c>
      <c r="H50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7" s="132" t="str">
        <f t="shared" si="64"/>
        <v>ГД</v>
      </c>
      <c r="J507" s="132" t="str">
        <f>Таблица3353[[#This Row],[№7]]</f>
        <v xml:space="preserve"> </v>
      </c>
      <c r="K507" s="133" t="str">
        <f>IF(Таблица3353[[#This Row],[условие]]="Да", "- ", "(")</f>
        <v xml:space="preserve">- </v>
      </c>
      <c r="L507" s="101"/>
      <c r="M507" s="114" t="str">
        <f>IF(Таблица3353[[#This Row],[условие]]="Да", "", " - ")</f>
        <v/>
      </c>
      <c r="N507" s="101"/>
      <c r="O507" s="115" t="str">
        <f>IF(Таблица3353[[#This Row],[условие]]="Да", "", " )")</f>
        <v/>
      </c>
      <c r="P507" s="101" t="s">
        <v>99</v>
      </c>
      <c r="Q507" s="101">
        <f t="shared" ref="Q507:Q529" si="65">Q506+1</f>
        <v>47</v>
      </c>
      <c r="R507" s="116" t="str">
        <f>IF(Таблица3353[[#This Row],[Тип СШ]]="Т3", " росп", "")</f>
        <v xml:space="preserve"> росп</v>
      </c>
      <c r="S507" s="116" t="str">
        <f>IF(AND(Таблица3353[[#This Row],[Тип]]="Поперечник", Таблица3353[[#This Row],[условие]]="Да", Таблица3353[[#This Row],[№17]]=" росп"), "1,2,3",
"")</f>
        <v/>
      </c>
      <c r="T507" s="116" t="str">
        <f>IF(AND(Таблица3353[[#This Row],[Тип]]="Продол", Таблица3353[[#This Row],[условие]]="Да", Таблица3353[[#This Row],[№17]]=" росп"), "1,2",
"")</f>
        <v>1,2</v>
      </c>
      <c r="U507" s="116"/>
      <c r="V507" s="101" t="s">
        <v>88</v>
      </c>
      <c r="W50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0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0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07" s="152" t="str">
        <f>IF(Таблица3353[[#This Row],[Тип СШ]]="Т3",
(IF(Таблица3353[[#This Row],[Толщина]]&gt;16,"Δ8","Δ6")),Таблица3353[[#This Row],[Толщина]])</f>
        <v>Δ6</v>
      </c>
    </row>
    <row r="508" spans="1:29" x14ac:dyDescent="0.2">
      <c r="A508" s="117">
        <f t="shared" si="61"/>
        <v>508</v>
      </c>
      <c r="B508" s="97" t="str">
        <f>IF(ISNUMBER(Таблица3353[[#This Row],[№8]]), "Поперечник", "Продол")</f>
        <v>Продол</v>
      </c>
      <c r="C508" s="11" t="str">
        <f>CONCATENATE(I508,J508,K508,L508,Таблица3353[[#This Row],[№12]],N508,,O508,P508,Q508,R508,S508,T508,U508)</f>
        <v>ГД - С48 росп1,2</v>
      </c>
      <c r="D508" s="11" t="str">
        <f t="shared" si="62"/>
        <v>Т3</v>
      </c>
      <c r="E508" s="11" t="str">
        <f t="shared" si="63"/>
        <v>140 Δ6</v>
      </c>
      <c r="F508" s="129"/>
      <c r="G508" s="156" t="s">
        <v>141</v>
      </c>
      <c r="H50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8" s="132" t="str">
        <f t="shared" si="64"/>
        <v>ГД</v>
      </c>
      <c r="J508" s="132" t="str">
        <f>Таблица3353[[#This Row],[№7]]</f>
        <v xml:space="preserve"> </v>
      </c>
      <c r="K508" s="133" t="str">
        <f>IF(Таблица3353[[#This Row],[условие]]="Да", "- ", "(")</f>
        <v xml:space="preserve">- </v>
      </c>
      <c r="L508" s="101"/>
      <c r="M508" s="114" t="str">
        <f>IF(Таблица3353[[#This Row],[условие]]="Да", "", " - ")</f>
        <v/>
      </c>
      <c r="N508" s="101"/>
      <c r="O508" s="115" t="str">
        <f>IF(Таблица3353[[#This Row],[условие]]="Да", "", " )")</f>
        <v/>
      </c>
      <c r="P508" s="101" t="s">
        <v>99</v>
      </c>
      <c r="Q508" s="101">
        <f t="shared" si="65"/>
        <v>48</v>
      </c>
      <c r="R508" s="116" t="str">
        <f>IF(Таблица3353[[#This Row],[Тип СШ]]="Т3", " росп", "")</f>
        <v xml:space="preserve"> росп</v>
      </c>
      <c r="S508" s="116" t="str">
        <f>IF(AND(Таблица3353[[#This Row],[Тип]]="Поперечник", Таблица3353[[#This Row],[условие]]="Да", Таблица3353[[#This Row],[№17]]=" росп"), "1,2,3",
"")</f>
        <v/>
      </c>
      <c r="T508" s="116" t="str">
        <f>IF(AND(Таблица3353[[#This Row],[Тип]]="Продол", Таблица3353[[#This Row],[условие]]="Да", Таблица3353[[#This Row],[№17]]=" росп"), "1,2",
"")</f>
        <v>1,2</v>
      </c>
      <c r="U508" s="116"/>
      <c r="V508" s="101" t="s">
        <v>88</v>
      </c>
      <c r="W50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0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0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08" s="152" t="str">
        <f>IF(Таблица3353[[#This Row],[Тип СШ]]="Т3",
(IF(Таблица3353[[#This Row],[Толщина]]&gt;16,"Δ8","Δ6")),Таблица3353[[#This Row],[Толщина]])</f>
        <v>Δ6</v>
      </c>
    </row>
    <row r="509" spans="1:29" x14ac:dyDescent="0.2">
      <c r="A509" s="117">
        <f t="shared" si="61"/>
        <v>509</v>
      </c>
      <c r="B509" s="97" t="str">
        <f>IF(ISNUMBER(Таблица3353[[#This Row],[№8]]), "Поперечник", "Продол")</f>
        <v>Продол</v>
      </c>
      <c r="C509" s="188" t="str">
        <f>CONCATENATE(I509,J509,K509,L509,Таблица3353[[#This Row],[№12]],N509,,O509,P509,Q509,R509,S509,T509,U509)</f>
        <v>ГД - С49 росп1,2</v>
      </c>
      <c r="D509" s="11" t="str">
        <f t="shared" si="62"/>
        <v>Т3</v>
      </c>
      <c r="E509" s="11" t="str">
        <f t="shared" si="63"/>
        <v>140 Δ6</v>
      </c>
      <c r="F509" s="129"/>
      <c r="G509" s="156" t="s">
        <v>141</v>
      </c>
      <c r="H50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09" s="132" t="str">
        <f t="shared" si="64"/>
        <v>ГД</v>
      </c>
      <c r="J509" s="132" t="str">
        <f>Таблица3353[[#This Row],[№7]]</f>
        <v xml:space="preserve"> </v>
      </c>
      <c r="K509" s="133" t="str">
        <f>IF(Таблица3353[[#This Row],[условие]]="Да", "- ", "(")</f>
        <v xml:space="preserve">- </v>
      </c>
      <c r="L509" s="101"/>
      <c r="M509" s="161" t="str">
        <f>IF(Таблица3353[[#This Row],[условие]]="Да", "", " - ")</f>
        <v/>
      </c>
      <c r="N509" s="162"/>
      <c r="O509" s="115" t="str">
        <f>IF(Таблица3353[[#This Row],[условие]]="Да", "", " )")</f>
        <v/>
      </c>
      <c r="P509" s="101" t="s">
        <v>99</v>
      </c>
      <c r="Q509" s="189">
        <v>49</v>
      </c>
      <c r="R509" s="116" t="str">
        <f>IF(Таблица3353[[#This Row],[Тип СШ]]="Т3", " росп", "")</f>
        <v xml:space="preserve"> росп</v>
      </c>
      <c r="S509" s="116" t="str">
        <f>IF(AND(Таблица3353[[#This Row],[Тип]]="Поперечник", Таблица3353[[#This Row],[условие]]="Да", Таблица3353[[#This Row],[№17]]=" росп"), "1,2,3",
"")</f>
        <v/>
      </c>
      <c r="T509" s="116" t="str">
        <f>IF(AND(Таблица3353[[#This Row],[Тип]]="Продол", Таблица3353[[#This Row],[условие]]="Да", Таблица3353[[#This Row],[№17]]=" росп"), "1,2",
"")</f>
        <v>1,2</v>
      </c>
      <c r="U509" s="116"/>
      <c r="V509" s="101" t="s">
        <v>88</v>
      </c>
      <c r="W50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0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0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0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0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0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09" s="164" t="str">
        <f>IF(Таблица3353[[#This Row],[Тип СШ]]="Т3",
(IF(Таблица3353[[#This Row],[Толщина]]&gt;16,"Δ8","Δ6")),Таблица3353[[#This Row],[Толщина]])</f>
        <v>Δ6</v>
      </c>
    </row>
    <row r="510" spans="1:29" x14ac:dyDescent="0.2">
      <c r="A510" s="117">
        <f t="shared" si="61"/>
        <v>510</v>
      </c>
      <c r="B510" s="97" t="str">
        <f>IF(ISNUMBER(Таблица3353[[#This Row],[№8]]), "Поперечник", "Продол")</f>
        <v>Продол</v>
      </c>
      <c r="C510" s="188" t="str">
        <f>CONCATENATE(I510,J510,K510,L510,Таблица3353[[#This Row],[№12]],N510,,O510,P510,Q510,R510,S510,T510,U510)</f>
        <v>ГД - Д49</v>
      </c>
      <c r="D510" s="11" t="str">
        <f t="shared" si="62"/>
        <v>С18</v>
      </c>
      <c r="E510" s="11" t="str">
        <f t="shared" si="63"/>
        <v>420×32</v>
      </c>
      <c r="F510" s="129"/>
      <c r="G510" s="156" t="s">
        <v>141</v>
      </c>
      <c r="H51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0" s="132" t="str">
        <f t="shared" si="64"/>
        <v>ГД</v>
      </c>
      <c r="J510" s="132" t="str">
        <f>Таблица3353[[#This Row],[№7]]</f>
        <v xml:space="preserve"> </v>
      </c>
      <c r="K510" s="133" t="str">
        <f>IF(Таблица3353[[#This Row],[условие]]="Да", "- ", "(")</f>
        <v xml:space="preserve">- </v>
      </c>
      <c r="L510" s="101"/>
      <c r="M510" s="161" t="str">
        <f>IF(Таблица3353[[#This Row],[условие]]="Да", "", " - ")</f>
        <v/>
      </c>
      <c r="N510" s="162"/>
      <c r="O510" s="115" t="str">
        <f>IF(Таблица3353[[#This Row],[условие]]="Да", "", " )")</f>
        <v/>
      </c>
      <c r="P510" s="101" t="s">
        <v>43</v>
      </c>
      <c r="Q510" s="189">
        <v>49</v>
      </c>
      <c r="R510" s="116" t="str">
        <f>IF(Таблица3353[[#This Row],[Тип СШ]]="Т3", " росп", "")</f>
        <v/>
      </c>
      <c r="S510" s="116" t="str">
        <f>IF(AND(Таблица3353[[#This Row],[Тип]]="Поперечник", Таблица3353[[#This Row],[условие]]="Да", Таблица3353[[#This Row],[№17]]=" росп"), "1,2,3",
"")</f>
        <v/>
      </c>
      <c r="T510" s="116" t="str">
        <f>IF(AND(Таблица3353[[#This Row],[Тип]]="Продол", Таблица3353[[#This Row],[условие]]="Да", Таблица3353[[#This Row],[№17]]=" росп"), "1,2",
"")</f>
        <v/>
      </c>
      <c r="U510" s="116"/>
      <c r="V510" s="93" t="s">
        <v>87</v>
      </c>
      <c r="W510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510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0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0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10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510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510" s="164">
        <f>IF(Таблица3353[[#This Row],[Тип СШ]]="Т3",
(IF(Таблица3353[[#This Row],[Толщина]]&gt;16,"Δ8","Δ6")),Таблица3353[[#This Row],[Толщина]])</f>
        <v>32</v>
      </c>
    </row>
    <row r="511" spans="1:29" x14ac:dyDescent="0.2">
      <c r="A511" s="117">
        <f t="shared" si="61"/>
        <v>511</v>
      </c>
      <c r="B511" s="97" t="str">
        <f>IF(ISNUMBER(Таблица3353[[#This Row],[№8]]), "Поперечник", "Продол")</f>
        <v>Продол</v>
      </c>
      <c r="C511" s="188" t="str">
        <f>CONCATENATE(I511,J511,K511,L511,Таблица3353[[#This Row],[№12]],N511,,O511,P511,Q511,R511,S511,T511,U511)</f>
        <v>ГД - Д49 росп1,2</v>
      </c>
      <c r="D511" s="11" t="str">
        <f t="shared" si="62"/>
        <v>Т3</v>
      </c>
      <c r="E511" s="11" t="str">
        <f t="shared" si="63"/>
        <v>428 Δ6</v>
      </c>
      <c r="F511" s="129"/>
      <c r="G511" s="156" t="s">
        <v>141</v>
      </c>
      <c r="H51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1" s="132" t="str">
        <f t="shared" si="64"/>
        <v>ГД</v>
      </c>
      <c r="J511" s="132" t="str">
        <f>Таблица3353[[#This Row],[№7]]</f>
        <v xml:space="preserve"> </v>
      </c>
      <c r="K511" s="133" t="str">
        <f>IF(Таблица3353[[#This Row],[условие]]="Да", "- ", "(")</f>
        <v xml:space="preserve">- </v>
      </c>
      <c r="L511" s="101"/>
      <c r="M511" s="161" t="str">
        <f>IF(Таблица3353[[#This Row],[условие]]="Да", "", " - ")</f>
        <v/>
      </c>
      <c r="N511" s="162"/>
      <c r="O511" s="115" t="str">
        <f>IF(Таблица3353[[#This Row],[условие]]="Да", "", " )")</f>
        <v/>
      </c>
      <c r="P511" s="101" t="s">
        <v>43</v>
      </c>
      <c r="Q511" s="189">
        <v>49</v>
      </c>
      <c r="R511" s="116" t="str">
        <f>IF(Таблица3353[[#This Row],[Тип СШ]]="Т3", " росп", "")</f>
        <v xml:space="preserve"> росп</v>
      </c>
      <c r="S511" s="116" t="str">
        <f>IF(AND(Таблица3353[[#This Row],[Тип]]="Поперечник", Таблица3353[[#This Row],[условие]]="Да", Таблица3353[[#This Row],[№17]]=" росп"), "1,2,3",
"")</f>
        <v/>
      </c>
      <c r="T511" s="116" t="str">
        <f>IF(AND(Таблица3353[[#This Row],[Тип]]="Продол", Таблица3353[[#This Row],[условие]]="Да", Таблица3353[[#This Row],[№17]]=" росп"), "1,2",
"")</f>
        <v>1,2</v>
      </c>
      <c r="U511" s="116"/>
      <c r="V511" s="101" t="s">
        <v>88</v>
      </c>
      <c r="W51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51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11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511" s="164" t="str">
        <f>IF(Таблица3353[[#This Row],[Тип СШ]]="Т3",
(IF(Таблица3353[[#This Row],[Толщина]]&gt;16,"Δ8","Δ6")),Таблица3353[[#This Row],[Толщина]])</f>
        <v>Δ6</v>
      </c>
    </row>
    <row r="512" spans="1:29" x14ac:dyDescent="0.2">
      <c r="A512" s="117">
        <f t="shared" si="61"/>
        <v>512</v>
      </c>
      <c r="B512" s="97" t="str">
        <f>IF(ISNUMBER(Таблица3353[[#This Row],[№8]]), "Поперечник", "Продол")</f>
        <v>Продол</v>
      </c>
      <c r="C512" s="11" t="str">
        <f>CONCATENATE(I512,J512,K512,L512,Таблица3353[[#This Row],[№12]],N512,,O512,P512,Q512,R512,S512,T512,U512)</f>
        <v>ГД (15 - 16 )</v>
      </c>
      <c r="D512" s="11" t="str">
        <f t="shared" si="62"/>
        <v>С4</v>
      </c>
      <c r="E512" s="11" t="str">
        <f t="shared" si="63"/>
        <v>10500×14</v>
      </c>
      <c r="F512" s="129"/>
      <c r="G512" s="156" t="s">
        <v>141</v>
      </c>
      <c r="H51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12" s="132" t="str">
        <f t="shared" si="64"/>
        <v>ГД</v>
      </c>
      <c r="J512" s="132" t="str">
        <f>Таблица3353[[#This Row],[№7]]</f>
        <v xml:space="preserve"> </v>
      </c>
      <c r="K512" s="133" t="str">
        <f>IF(Таблица3353[[#This Row],[условие]]="Да", "- ", "(")</f>
        <v>(</v>
      </c>
      <c r="L512" s="101">
        <v>15</v>
      </c>
      <c r="M512" s="114" t="str">
        <f>IF(Таблица3353[[#This Row],[условие]]="Да", "", " - ")</f>
        <v xml:space="preserve"> - </v>
      </c>
      <c r="N512" s="101">
        <f>Таблица3353[[#This Row],[№11]]+1</f>
        <v>16</v>
      </c>
      <c r="O512" s="115" t="str">
        <f>IF(Таблица3353[[#This Row],[условие]]="Да", "", " )")</f>
        <v xml:space="preserve"> )</v>
      </c>
      <c r="P512" s="101"/>
      <c r="Q512" s="101"/>
      <c r="R512" s="116" t="str">
        <f>IF(Таблица3353[[#This Row],[Тип СШ]]="Т3", " росп", "")</f>
        <v/>
      </c>
      <c r="S512" s="116" t="str">
        <f>IF(AND(Таблица3353[[#This Row],[Тип]]="Поперечник", Таблица3353[[#This Row],[условие]]="Да", Таблица3353[[#This Row],[№17]]=" росп"), "1,2,3",
"")</f>
        <v/>
      </c>
      <c r="T512" s="116" t="str">
        <f>IF(AND(Таблица3353[[#This Row],[Тип]]="Продол", Таблица3353[[#This Row],[условие]]="Да", Таблица3353[[#This Row],[№17]]=" росп"), "1,2",
"")</f>
        <v/>
      </c>
      <c r="U512" s="116"/>
      <c r="V512" s="93" t="s">
        <v>109</v>
      </c>
      <c r="W51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10500</v>
      </c>
      <c r="Y51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1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12" s="228">
        <f>VALUE(CONCATENATE(Таблица3353[[#This Row],[ДлинаС18]],Таблица3353[[#This Row],[ДлинаС4]],Таблица3353[[#This Row],[ДлинаТ8]],Таблица3353[[#This Row],[ДлинаТ3]]))</f>
        <v>10500</v>
      </c>
      <c r="AC512" s="152">
        <f>IF(Таблица3353[[#This Row],[Тип СШ]]="Т3",
(IF(Таблица3353[[#This Row],[Толщина]]&gt;16,"Δ8","Δ6")),Таблица3353[[#This Row],[Толщина]])</f>
        <v>14</v>
      </c>
    </row>
    <row r="513" spans="1:29" x14ac:dyDescent="0.2">
      <c r="A513" s="117">
        <f t="shared" si="61"/>
        <v>513</v>
      </c>
      <c r="B513" s="97" t="str">
        <f>IF(ISNUMBER(Таблица3353[[#This Row],[№8]]), "Поперечник", "Продол")</f>
        <v>Продол</v>
      </c>
      <c r="C513" s="11" t="str">
        <f>CONCATENATE(I513,J513,K513,L513,Таблица3353[[#This Row],[№12]],N513,,O513,P513,Q513,R513,S513,T513,U513)</f>
        <v>ГД - С50 росп1,2</v>
      </c>
      <c r="D513" s="11" t="str">
        <f t="shared" si="62"/>
        <v>Т3</v>
      </c>
      <c r="E513" s="11" t="str">
        <f t="shared" si="63"/>
        <v>140 Δ6</v>
      </c>
      <c r="F513" s="129"/>
      <c r="G513" s="156" t="s">
        <v>141</v>
      </c>
      <c r="H51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3" s="132" t="str">
        <f t="shared" si="64"/>
        <v>ГД</v>
      </c>
      <c r="J513" s="132" t="str">
        <f>Таблица3353[[#This Row],[№7]]</f>
        <v xml:space="preserve"> </v>
      </c>
      <c r="K513" s="133" t="str">
        <f>IF(Таблица3353[[#This Row],[условие]]="Да", "- ", "(")</f>
        <v xml:space="preserve">- </v>
      </c>
      <c r="L513" s="101"/>
      <c r="M513" s="114" t="str">
        <f>IF(Таблица3353[[#This Row],[условие]]="Да", "", " - ")</f>
        <v/>
      </c>
      <c r="N513" s="101"/>
      <c r="O513" s="115" t="str">
        <f>IF(Таблица3353[[#This Row],[условие]]="Да", "", " )")</f>
        <v/>
      </c>
      <c r="P513" s="101" t="s">
        <v>99</v>
      </c>
      <c r="Q513" s="101">
        <v>50</v>
      </c>
      <c r="R513" s="116" t="str">
        <f>IF(Таблица3353[[#This Row],[Тип СШ]]="Т3", " росп", "")</f>
        <v xml:space="preserve"> росп</v>
      </c>
      <c r="S513" s="116" t="str">
        <f>IF(AND(Таблица3353[[#This Row],[Тип]]="Поперечник", Таблица3353[[#This Row],[условие]]="Да", Таблица3353[[#This Row],[№17]]=" росп"), "1,2,3",
"")</f>
        <v/>
      </c>
      <c r="T513" s="116" t="str">
        <f>IF(AND(Таблица3353[[#This Row],[Тип]]="Продол", Таблица3353[[#This Row],[условие]]="Да", Таблица3353[[#This Row],[№17]]=" росп"), "1,2",
"")</f>
        <v>1,2</v>
      </c>
      <c r="U513" s="116"/>
      <c r="V513" s="101" t="s">
        <v>88</v>
      </c>
      <c r="W51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1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1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13" s="152" t="str">
        <f>IF(Таблица3353[[#This Row],[Тип СШ]]="Т3",
(IF(Таблица3353[[#This Row],[Толщина]]&gt;16,"Δ8","Δ6")),Таблица3353[[#This Row],[Толщина]])</f>
        <v>Δ6</v>
      </c>
    </row>
    <row r="514" spans="1:29" x14ac:dyDescent="0.2">
      <c r="A514" s="117">
        <f t="shared" si="61"/>
        <v>514</v>
      </c>
      <c r="B514" s="97" t="str">
        <f>IF(ISNUMBER(Таблица3353[[#This Row],[№8]]), "Поперечник", "Продол")</f>
        <v>Продол</v>
      </c>
      <c r="C514" s="11" t="str">
        <f>CONCATENATE(I514,J514,K514,L514,Таблица3353[[#This Row],[№12]],N514,,O514,P514,Q514,R514,S514,T514,U514)</f>
        <v>ГД - С51 росп1,2</v>
      </c>
      <c r="D514" s="11" t="str">
        <f t="shared" si="62"/>
        <v>Т3</v>
      </c>
      <c r="E514" s="11" t="str">
        <f t="shared" si="63"/>
        <v>140 Δ6</v>
      </c>
      <c r="F514" s="129"/>
      <c r="G514" s="156" t="s">
        <v>141</v>
      </c>
      <c r="H51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4" s="132" t="str">
        <f t="shared" si="64"/>
        <v>ГД</v>
      </c>
      <c r="J514" s="132" t="str">
        <f>Таблица3353[[#This Row],[№7]]</f>
        <v xml:space="preserve"> </v>
      </c>
      <c r="K514" s="133" t="str">
        <f>IF(Таблица3353[[#This Row],[условие]]="Да", "- ", "(")</f>
        <v xml:space="preserve">- </v>
      </c>
      <c r="L514" s="101"/>
      <c r="M514" s="114" t="str">
        <f>IF(Таблица3353[[#This Row],[условие]]="Да", "", " - ")</f>
        <v/>
      </c>
      <c r="N514" s="101"/>
      <c r="O514" s="115" t="str">
        <f>IF(Таблица3353[[#This Row],[условие]]="Да", "", " )")</f>
        <v/>
      </c>
      <c r="P514" s="101" t="s">
        <v>99</v>
      </c>
      <c r="Q514" s="101">
        <f t="shared" si="65"/>
        <v>51</v>
      </c>
      <c r="R514" s="116" t="str">
        <f>IF(Таблица3353[[#This Row],[Тип СШ]]="Т3", " росп", "")</f>
        <v xml:space="preserve"> росп</v>
      </c>
      <c r="S514" s="116" t="str">
        <f>IF(AND(Таблица3353[[#This Row],[Тип]]="Поперечник", Таблица3353[[#This Row],[условие]]="Да", Таблица3353[[#This Row],[№17]]=" росп"), "1,2,3",
"")</f>
        <v/>
      </c>
      <c r="T514" s="116" t="str">
        <f>IF(AND(Таблица3353[[#This Row],[Тип]]="Продол", Таблица3353[[#This Row],[условие]]="Да", Таблица3353[[#This Row],[№17]]=" росп"), "1,2",
"")</f>
        <v>1,2</v>
      </c>
      <c r="U514" s="116"/>
      <c r="V514" s="101" t="s">
        <v>88</v>
      </c>
      <c r="W51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1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1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14" s="152" t="str">
        <f>IF(Таблица3353[[#This Row],[Тип СШ]]="Т3",
(IF(Таблица3353[[#This Row],[Толщина]]&gt;16,"Δ8","Δ6")),Таблица3353[[#This Row],[Толщина]])</f>
        <v>Δ6</v>
      </c>
    </row>
    <row r="515" spans="1:29" x14ac:dyDescent="0.2">
      <c r="A515" s="117">
        <f t="shared" si="61"/>
        <v>515</v>
      </c>
      <c r="B515" s="97" t="str">
        <f>IF(ISNUMBER(Таблица3353[[#This Row],[№8]]), "Поперечник", "Продол")</f>
        <v>Продол</v>
      </c>
      <c r="C515" s="11" t="str">
        <f>CONCATENATE(I515,J515,K515,L515,Таблица3353[[#This Row],[№12]],N515,,O515,P515,Q515,R515,S515,T515,U515)</f>
        <v>ГД - С52 росп1,2</v>
      </c>
      <c r="D515" s="11" t="str">
        <f t="shared" si="62"/>
        <v>Т3</v>
      </c>
      <c r="E515" s="11" t="str">
        <f t="shared" si="63"/>
        <v>140 Δ6</v>
      </c>
      <c r="F515" s="129"/>
      <c r="G515" s="156" t="s">
        <v>141</v>
      </c>
      <c r="H51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5" s="132" t="str">
        <f t="shared" si="64"/>
        <v>ГД</v>
      </c>
      <c r="J515" s="132" t="str">
        <f>Таблица3353[[#This Row],[№7]]</f>
        <v xml:space="preserve"> </v>
      </c>
      <c r="K515" s="133" t="str">
        <f>IF(Таблица3353[[#This Row],[условие]]="Да", "- ", "(")</f>
        <v xml:space="preserve">- </v>
      </c>
      <c r="L515" s="101"/>
      <c r="M515" s="114" t="str">
        <f>IF(Таблица3353[[#This Row],[условие]]="Да", "", " - ")</f>
        <v/>
      </c>
      <c r="N515" s="101"/>
      <c r="O515" s="115" t="str">
        <f>IF(Таблица3353[[#This Row],[условие]]="Да", "", " )")</f>
        <v/>
      </c>
      <c r="P515" s="101" t="s">
        <v>99</v>
      </c>
      <c r="Q515" s="101">
        <f t="shared" si="65"/>
        <v>52</v>
      </c>
      <c r="R515" s="116" t="str">
        <f>IF(Таблица3353[[#This Row],[Тип СШ]]="Т3", " росп", "")</f>
        <v xml:space="preserve"> росп</v>
      </c>
      <c r="S515" s="116" t="str">
        <f>IF(AND(Таблица3353[[#This Row],[Тип]]="Поперечник", Таблица3353[[#This Row],[условие]]="Да", Таблица3353[[#This Row],[№17]]=" росп"), "1,2,3",
"")</f>
        <v/>
      </c>
      <c r="T515" s="116" t="str">
        <f>IF(AND(Таблица3353[[#This Row],[Тип]]="Продол", Таблица3353[[#This Row],[условие]]="Да", Таблица3353[[#This Row],[№17]]=" росп"), "1,2",
"")</f>
        <v>1,2</v>
      </c>
      <c r="U515" s="116"/>
      <c r="V515" s="101" t="s">
        <v>88</v>
      </c>
      <c r="W51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1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1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15" s="152" t="str">
        <f>IF(Таблица3353[[#This Row],[Тип СШ]]="Т3",
(IF(Таблица3353[[#This Row],[Толщина]]&gt;16,"Δ8","Δ6")),Таблица3353[[#This Row],[Толщина]])</f>
        <v>Δ6</v>
      </c>
    </row>
    <row r="516" spans="1:29" x14ac:dyDescent="0.2">
      <c r="A516" s="117">
        <f t="shared" ref="A516:A579" si="66">A515+1</f>
        <v>516</v>
      </c>
      <c r="B516" s="97" t="str">
        <f>IF(ISNUMBER(Таблица3353[[#This Row],[№8]]), "Поперечник", "Продол")</f>
        <v>Продол</v>
      </c>
      <c r="C516" s="11" t="str">
        <f>CONCATENATE(I516,J516,K516,L516,Таблица3353[[#This Row],[№12]],N516,,O516,P516,Q516,R516,S516,T516,U516)</f>
        <v>ГД (16 - 17 )</v>
      </c>
      <c r="D516" s="11" t="str">
        <f t="shared" si="62"/>
        <v>С4</v>
      </c>
      <c r="E516" s="11" t="str">
        <f t="shared" si="63"/>
        <v>9800×14</v>
      </c>
      <c r="F516" s="129"/>
      <c r="G516" s="156" t="s">
        <v>141</v>
      </c>
      <c r="H51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16" s="132" t="str">
        <f t="shared" si="64"/>
        <v>ГД</v>
      </c>
      <c r="J516" s="132" t="str">
        <f>Таблица3353[[#This Row],[№7]]</f>
        <v xml:space="preserve"> </v>
      </c>
      <c r="K516" s="133" t="str">
        <f>IF(Таблица3353[[#This Row],[условие]]="Да", "- ", "(")</f>
        <v>(</v>
      </c>
      <c r="L516" s="101">
        <v>16</v>
      </c>
      <c r="M516" s="114" t="str">
        <f>IF(Таблица3353[[#This Row],[условие]]="Да", "", " - ")</f>
        <v xml:space="preserve"> - </v>
      </c>
      <c r="N516" s="101">
        <f>Таблица3353[[#This Row],[№11]]+1</f>
        <v>17</v>
      </c>
      <c r="O516" s="115" t="str">
        <f>IF(Таблица3353[[#This Row],[условие]]="Да", "", " )")</f>
        <v xml:space="preserve"> )</v>
      </c>
      <c r="P516" s="101"/>
      <c r="Q516" s="101"/>
      <c r="R516" s="116" t="str">
        <f>IF(Таблица3353[[#This Row],[Тип СШ]]="Т3", " росп", "")</f>
        <v/>
      </c>
      <c r="S516" s="116" t="str">
        <f>IF(AND(Таблица3353[[#This Row],[Тип]]="Поперечник", Таблица3353[[#This Row],[условие]]="Да", Таблица3353[[#This Row],[№17]]=" росп"), "1,2,3",
"")</f>
        <v/>
      </c>
      <c r="T516" s="116" t="str">
        <f>IF(AND(Таблица3353[[#This Row],[Тип]]="Продол", Таблица3353[[#This Row],[условие]]="Да", Таблица3353[[#This Row],[№17]]=" росп"), "1,2",
"")</f>
        <v/>
      </c>
      <c r="U516" s="116"/>
      <c r="V516" s="93" t="s">
        <v>109</v>
      </c>
      <c r="W51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9800</v>
      </c>
      <c r="Y51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1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16" s="228">
        <f>VALUE(CONCATENATE(Таблица3353[[#This Row],[ДлинаС18]],Таблица3353[[#This Row],[ДлинаС4]],Таблица3353[[#This Row],[ДлинаТ8]],Таблица3353[[#This Row],[ДлинаТ3]]))</f>
        <v>9800</v>
      </c>
      <c r="AC516" s="152">
        <f>IF(Таблица3353[[#This Row],[Тип СШ]]="Т3",
(IF(Таблица3353[[#This Row],[Толщина]]&gt;16,"Δ8","Δ6")),Таблица3353[[#This Row],[Толщина]])</f>
        <v>14</v>
      </c>
    </row>
    <row r="517" spans="1:29" x14ac:dyDescent="0.2">
      <c r="A517" s="117">
        <f t="shared" si="66"/>
        <v>517</v>
      </c>
      <c r="B517" s="97" t="str">
        <f>IF(ISNUMBER(Таблица3353[[#This Row],[№8]]), "Поперечник", "Продол")</f>
        <v>Продол</v>
      </c>
      <c r="C517" s="188" t="str">
        <f>CONCATENATE(I517,J517,K517,L517,Таблица3353[[#This Row],[№12]],N517,,O517,P517,Q517,R517,S517,T517,U517)</f>
        <v>ГД - С53 росп1,2</v>
      </c>
      <c r="D517" s="11" t="str">
        <f t="shared" si="62"/>
        <v>Т3</v>
      </c>
      <c r="E517" s="11" t="str">
        <f t="shared" si="63"/>
        <v>140 Δ6</v>
      </c>
      <c r="F517" s="129"/>
      <c r="G517" s="156" t="s">
        <v>141</v>
      </c>
      <c r="H51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7" s="132" t="str">
        <f t="shared" si="64"/>
        <v>ГД</v>
      </c>
      <c r="J517" s="132" t="str">
        <f>Таблица3353[[#This Row],[№7]]</f>
        <v xml:space="preserve"> </v>
      </c>
      <c r="K517" s="133" t="str">
        <f>IF(Таблица3353[[#This Row],[условие]]="Да", "- ", "(")</f>
        <v xml:space="preserve">- </v>
      </c>
      <c r="L517" s="101"/>
      <c r="M517" s="161" t="str">
        <f>IF(Таблица3353[[#This Row],[условие]]="Да", "", " - ")</f>
        <v/>
      </c>
      <c r="N517" s="162"/>
      <c r="O517" s="115" t="str">
        <f>IF(Таблица3353[[#This Row],[условие]]="Да", "", " )")</f>
        <v/>
      </c>
      <c r="P517" s="101" t="s">
        <v>99</v>
      </c>
      <c r="Q517" s="189">
        <v>53</v>
      </c>
      <c r="R517" s="116" t="str">
        <f>IF(Таблица3353[[#This Row],[Тип СШ]]="Т3", " росп", "")</f>
        <v xml:space="preserve"> росп</v>
      </c>
      <c r="S517" s="116" t="str">
        <f>IF(AND(Таблица3353[[#This Row],[Тип]]="Поперечник", Таблица3353[[#This Row],[условие]]="Да", Таблица3353[[#This Row],[№17]]=" росп"), "1,2,3",
"")</f>
        <v/>
      </c>
      <c r="T517" s="116" t="str">
        <f>IF(AND(Таблица3353[[#This Row],[Тип]]="Продол", Таблица3353[[#This Row],[условие]]="Да", Таблица3353[[#This Row],[№17]]=" росп"), "1,2",
"")</f>
        <v>1,2</v>
      </c>
      <c r="U517" s="116"/>
      <c r="V517" s="101" t="s">
        <v>88</v>
      </c>
      <c r="W51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1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1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17" s="164" t="str">
        <f>IF(Таблица3353[[#This Row],[Тип СШ]]="Т3",
(IF(Таблица3353[[#This Row],[Толщина]]&gt;16,"Δ8","Δ6")),Таблица3353[[#This Row],[Толщина]])</f>
        <v>Δ6</v>
      </c>
    </row>
    <row r="518" spans="1:29" x14ac:dyDescent="0.2">
      <c r="A518" s="117">
        <f t="shared" si="66"/>
        <v>518</v>
      </c>
      <c r="B518" s="97" t="str">
        <f>IF(ISNUMBER(Таблица3353[[#This Row],[№8]]), "Поперечник", "Продол")</f>
        <v>Продол</v>
      </c>
      <c r="C518" s="188" t="str">
        <f>CONCATENATE(I518,J518,K518,L518,Таблица3353[[#This Row],[№12]],N518,,O518,P518,Q518,R518,S518,T518,U518)</f>
        <v>ГД - Д53</v>
      </c>
      <c r="D518" s="11" t="str">
        <f t="shared" si="62"/>
        <v>С18</v>
      </c>
      <c r="E518" s="11" t="str">
        <f t="shared" si="63"/>
        <v>420×32</v>
      </c>
      <c r="F518" s="129"/>
      <c r="G518" s="156" t="s">
        <v>141</v>
      </c>
      <c r="H51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8" s="132" t="str">
        <f t="shared" si="64"/>
        <v>ГД</v>
      </c>
      <c r="J518" s="132" t="str">
        <f>Таблица3353[[#This Row],[№7]]</f>
        <v xml:space="preserve"> </v>
      </c>
      <c r="K518" s="133" t="str">
        <f>IF(Таблица3353[[#This Row],[условие]]="Да", "- ", "(")</f>
        <v xml:space="preserve">- </v>
      </c>
      <c r="L518" s="101"/>
      <c r="M518" s="161" t="str">
        <f>IF(Таблица3353[[#This Row],[условие]]="Да", "", " - ")</f>
        <v/>
      </c>
      <c r="N518" s="162"/>
      <c r="O518" s="115" t="str">
        <f>IF(Таблица3353[[#This Row],[условие]]="Да", "", " )")</f>
        <v/>
      </c>
      <c r="P518" s="101" t="s">
        <v>43</v>
      </c>
      <c r="Q518" s="189">
        <v>53</v>
      </c>
      <c r="R518" s="116" t="str">
        <f>IF(Таблица3353[[#This Row],[Тип СШ]]="Т3", " росп", "")</f>
        <v/>
      </c>
      <c r="S518" s="116" t="str">
        <f>IF(AND(Таблица3353[[#This Row],[Тип]]="Поперечник", Таблица3353[[#This Row],[условие]]="Да", Таблица3353[[#This Row],[№17]]=" росп"), "1,2,3",
"")</f>
        <v/>
      </c>
      <c r="T518" s="116" t="str">
        <f>IF(AND(Таблица3353[[#This Row],[Тип]]="Продол", Таблица3353[[#This Row],[условие]]="Да", Таблица3353[[#This Row],[№17]]=" росп"), "1,2",
"")</f>
        <v/>
      </c>
      <c r="U518" s="116"/>
      <c r="V518" s="93" t="s">
        <v>87</v>
      </c>
      <c r="W518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51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8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1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518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518" s="164">
        <f>IF(Таблица3353[[#This Row],[Тип СШ]]="Т3",
(IF(Таблица3353[[#This Row],[Толщина]]&gt;16,"Δ8","Δ6")),Таблица3353[[#This Row],[Толщина]])</f>
        <v>32</v>
      </c>
    </row>
    <row r="519" spans="1:29" x14ac:dyDescent="0.2">
      <c r="A519" s="117">
        <f t="shared" si="66"/>
        <v>519</v>
      </c>
      <c r="B519" s="97" t="str">
        <f>IF(ISNUMBER(Таблица3353[[#This Row],[№8]]), "Поперечник", "Продол")</f>
        <v>Продол</v>
      </c>
      <c r="C519" s="188" t="str">
        <f>CONCATENATE(I519,J519,K519,L519,Таблица3353[[#This Row],[№12]],N519,,O519,P519,Q519,R519,S519,T519,U519)</f>
        <v>ГД - Д53 росп1,2</v>
      </c>
      <c r="D519" s="11" t="str">
        <f t="shared" si="62"/>
        <v>Т3</v>
      </c>
      <c r="E519" s="11" t="str">
        <f t="shared" si="63"/>
        <v>428 Δ6</v>
      </c>
      <c r="F519" s="129"/>
      <c r="G519" s="156" t="s">
        <v>141</v>
      </c>
      <c r="H51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19" s="132" t="str">
        <f t="shared" si="64"/>
        <v>ГД</v>
      </c>
      <c r="J519" s="132" t="str">
        <f>Таблица3353[[#This Row],[№7]]</f>
        <v xml:space="preserve"> </v>
      </c>
      <c r="K519" s="133" t="str">
        <f>IF(Таблица3353[[#This Row],[условие]]="Да", "- ", "(")</f>
        <v xml:space="preserve">- </v>
      </c>
      <c r="L519" s="101"/>
      <c r="M519" s="161" t="str">
        <f>IF(Таблица3353[[#This Row],[условие]]="Да", "", " - ")</f>
        <v/>
      </c>
      <c r="N519" s="162"/>
      <c r="O519" s="115" t="str">
        <f>IF(Таблица3353[[#This Row],[условие]]="Да", "", " )")</f>
        <v/>
      </c>
      <c r="P519" s="101" t="s">
        <v>43</v>
      </c>
      <c r="Q519" s="189">
        <v>53</v>
      </c>
      <c r="R519" s="116" t="str">
        <f>IF(Таблица3353[[#This Row],[Тип СШ]]="Т3", " росп", "")</f>
        <v xml:space="preserve"> росп</v>
      </c>
      <c r="S519" s="116" t="str">
        <f>IF(AND(Таблица3353[[#This Row],[Тип]]="Поперечник", Таблица3353[[#This Row],[условие]]="Да", Таблица3353[[#This Row],[№17]]=" росп"), "1,2,3",
"")</f>
        <v/>
      </c>
      <c r="T519" s="116" t="str">
        <f>IF(AND(Таблица3353[[#This Row],[Тип]]="Продол", Таблица3353[[#This Row],[условие]]="Да", Таблица3353[[#This Row],[№17]]=" росп"), "1,2",
"")</f>
        <v>1,2</v>
      </c>
      <c r="U519" s="116"/>
      <c r="V519" s="101" t="s">
        <v>88</v>
      </c>
      <c r="W51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1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1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1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51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19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519" s="164" t="str">
        <f>IF(Таблица3353[[#This Row],[Тип СШ]]="Т3",
(IF(Таблица3353[[#This Row],[Толщина]]&gt;16,"Δ8","Δ6")),Таблица3353[[#This Row],[Толщина]])</f>
        <v>Δ6</v>
      </c>
    </row>
    <row r="520" spans="1:29" x14ac:dyDescent="0.2">
      <c r="A520" s="117">
        <f t="shared" si="66"/>
        <v>520</v>
      </c>
      <c r="B520" s="97" t="str">
        <f>IF(ISNUMBER(Таблица3353[[#This Row],[№8]]), "Поперечник", "Продол")</f>
        <v>Продол</v>
      </c>
      <c r="C520" s="11" t="str">
        <f>CONCATENATE(I520,J520,K520,L520,Таблица3353[[#This Row],[№12]],N520,,O520,P520,Q520,R520,S520,T520,U520)</f>
        <v>ГД - С54 росп1,2</v>
      </c>
      <c r="D520" s="11" t="str">
        <f t="shared" si="62"/>
        <v>Т3</v>
      </c>
      <c r="E520" s="11" t="str">
        <f t="shared" si="63"/>
        <v>140 Δ6</v>
      </c>
      <c r="F520" s="129"/>
      <c r="G520" s="156" t="s">
        <v>141</v>
      </c>
      <c r="H52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0" s="132" t="str">
        <f t="shared" si="64"/>
        <v>ГД</v>
      </c>
      <c r="J520" s="132" t="str">
        <f>Таблица3353[[#This Row],[№7]]</f>
        <v xml:space="preserve"> </v>
      </c>
      <c r="K520" s="133" t="str">
        <f>IF(Таблица3353[[#This Row],[условие]]="Да", "- ", "(")</f>
        <v xml:space="preserve">- </v>
      </c>
      <c r="L520" s="101"/>
      <c r="M520" s="114" t="str">
        <f>IF(Таблица3353[[#This Row],[условие]]="Да", "", " - ")</f>
        <v/>
      </c>
      <c r="N520" s="101"/>
      <c r="O520" s="115" t="str">
        <f>IF(Таблица3353[[#This Row],[условие]]="Да", "", " )")</f>
        <v/>
      </c>
      <c r="P520" s="101" t="s">
        <v>99</v>
      </c>
      <c r="Q520" s="101">
        <v>54</v>
      </c>
      <c r="R520" s="116" t="str">
        <f>IF(Таблица3353[[#This Row],[Тип СШ]]="Т3", " росп", "")</f>
        <v xml:space="preserve"> росп</v>
      </c>
      <c r="S520" s="116" t="str">
        <f>IF(AND(Таблица3353[[#This Row],[Тип]]="Поперечник", Таблица3353[[#This Row],[условие]]="Да", Таблица3353[[#This Row],[№17]]=" росп"), "1,2,3",
"")</f>
        <v/>
      </c>
      <c r="T520" s="116" t="str">
        <f>IF(AND(Таблица3353[[#This Row],[Тип]]="Продол", Таблица3353[[#This Row],[условие]]="Да", Таблица3353[[#This Row],[№17]]=" росп"), "1,2",
"")</f>
        <v>1,2</v>
      </c>
      <c r="U520" s="116"/>
      <c r="V520" s="101" t="s">
        <v>88</v>
      </c>
      <c r="W52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20" s="152" t="str">
        <f>IF(Таблица3353[[#This Row],[Тип СШ]]="Т3",
(IF(Таблица3353[[#This Row],[Толщина]]&gt;16,"Δ8","Δ6")),Таблица3353[[#This Row],[Толщина]])</f>
        <v>Δ6</v>
      </c>
    </row>
    <row r="521" spans="1:29" x14ac:dyDescent="0.2">
      <c r="A521" s="117">
        <f t="shared" si="66"/>
        <v>521</v>
      </c>
      <c r="B521" s="97" t="str">
        <f>IF(ISNUMBER(Таблица3353[[#This Row],[№8]]), "Поперечник", "Продол")</f>
        <v>Продол</v>
      </c>
      <c r="C521" s="11" t="str">
        <f>CONCATENATE(I521,J521,K521,L521,Таблица3353[[#This Row],[№12]],N521,,O521,P521,Q521,R521,S521,T521,U521)</f>
        <v>ГД - С55 росп1,2</v>
      </c>
      <c r="D521" s="11" t="str">
        <f t="shared" si="62"/>
        <v>Т3</v>
      </c>
      <c r="E521" s="11" t="str">
        <f t="shared" si="63"/>
        <v>140 Δ6</v>
      </c>
      <c r="F521" s="129"/>
      <c r="G521" s="156" t="s">
        <v>141</v>
      </c>
      <c r="H52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1" s="132" t="str">
        <f t="shared" si="64"/>
        <v>ГД</v>
      </c>
      <c r="J521" s="132" t="str">
        <f>Таблица3353[[#This Row],[№7]]</f>
        <v xml:space="preserve"> </v>
      </c>
      <c r="K521" s="133" t="str">
        <f>IF(Таблица3353[[#This Row],[условие]]="Да", "- ", "(")</f>
        <v xml:space="preserve">- </v>
      </c>
      <c r="L521" s="101"/>
      <c r="M521" s="114" t="str">
        <f>IF(Таблица3353[[#This Row],[условие]]="Да", "", " - ")</f>
        <v/>
      </c>
      <c r="N521" s="101"/>
      <c r="O521" s="115" t="str">
        <f>IF(Таблица3353[[#This Row],[условие]]="Да", "", " )")</f>
        <v/>
      </c>
      <c r="P521" s="101" t="s">
        <v>99</v>
      </c>
      <c r="Q521" s="101">
        <f t="shared" si="65"/>
        <v>55</v>
      </c>
      <c r="R521" s="116" t="str">
        <f>IF(Таблица3353[[#This Row],[Тип СШ]]="Т3", " росп", "")</f>
        <v xml:space="preserve"> росп</v>
      </c>
      <c r="S521" s="116" t="str">
        <f>IF(AND(Таблица3353[[#This Row],[Тип]]="Поперечник", Таблица3353[[#This Row],[условие]]="Да", Таблица3353[[#This Row],[№17]]=" росп"), "1,2,3",
"")</f>
        <v/>
      </c>
      <c r="T521" s="116" t="str">
        <f>IF(AND(Таблица3353[[#This Row],[Тип]]="Продол", Таблица3353[[#This Row],[условие]]="Да", Таблица3353[[#This Row],[№17]]=" росп"), "1,2",
"")</f>
        <v>1,2</v>
      </c>
      <c r="U521" s="116"/>
      <c r="V521" s="101" t="s">
        <v>88</v>
      </c>
      <c r="W52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21" s="152" t="str">
        <f>IF(Таблица3353[[#This Row],[Тип СШ]]="Т3",
(IF(Таблица3353[[#This Row],[Толщина]]&gt;16,"Δ8","Δ6")),Таблица3353[[#This Row],[Толщина]])</f>
        <v>Δ6</v>
      </c>
    </row>
    <row r="522" spans="1:29" x14ac:dyDescent="0.2">
      <c r="A522" s="117">
        <f t="shared" si="66"/>
        <v>522</v>
      </c>
      <c r="B522" s="97" t="str">
        <f>IF(ISNUMBER(Таблица3353[[#This Row],[№8]]), "Поперечник", "Продол")</f>
        <v>Продол</v>
      </c>
      <c r="C522" s="188" t="str">
        <f>CONCATENATE(I522,J522,K522,L522,Таблица3353[[#This Row],[№12]],N522,,O522,P522,Q522,R522,S522,T522,U522)</f>
        <v>ГД - С28 росп1,2</v>
      </c>
      <c r="D522" s="11" t="str">
        <f t="shared" si="62"/>
        <v>Т3</v>
      </c>
      <c r="E522" s="11" t="str">
        <f t="shared" si="63"/>
        <v>140 Δ6</v>
      </c>
      <c r="F522" s="129"/>
      <c r="G522" s="156" t="s">
        <v>141</v>
      </c>
      <c r="H52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2" s="132" t="str">
        <f t="shared" si="64"/>
        <v>ГД</v>
      </c>
      <c r="J522" s="132" t="str">
        <f>Таблица3353[[#This Row],[№7]]</f>
        <v xml:space="preserve"> </v>
      </c>
      <c r="K522" s="133" t="str">
        <f>IF(Таблица3353[[#This Row],[условие]]="Да", "- ", "(")</f>
        <v xml:space="preserve">- </v>
      </c>
      <c r="L522" s="101"/>
      <c r="M522" s="161" t="str">
        <f>IF(Таблица3353[[#This Row],[условие]]="Да", "", " - ")</f>
        <v/>
      </c>
      <c r="N522" s="162"/>
      <c r="O522" s="115" t="str">
        <f>IF(Таблица3353[[#This Row],[условие]]="Да", "", " )")</f>
        <v/>
      </c>
      <c r="P522" s="101" t="s">
        <v>99</v>
      </c>
      <c r="Q522" s="189">
        <v>28</v>
      </c>
      <c r="R522" s="116" t="str">
        <f>IF(Таблица3353[[#This Row],[Тип СШ]]="Т3", " росп", "")</f>
        <v xml:space="preserve"> росп</v>
      </c>
      <c r="S522" s="116" t="str">
        <f>IF(AND(Таблица3353[[#This Row],[Тип]]="Поперечник", Таблица3353[[#This Row],[условие]]="Да", Таблица3353[[#This Row],[№17]]=" росп"), "1,2,3",
"")</f>
        <v/>
      </c>
      <c r="T522" s="116" t="str">
        <f>IF(AND(Таблица3353[[#This Row],[Тип]]="Продол", Таблица3353[[#This Row],[условие]]="Да", Таблица3353[[#This Row],[№17]]=" росп"), "1,2",
"")</f>
        <v>1,2</v>
      </c>
      <c r="U522" s="116"/>
      <c r="V522" s="101" t="s">
        <v>88</v>
      </c>
      <c r="W52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22" s="164" t="str">
        <f>IF(Таблица3353[[#This Row],[Тип СШ]]="Т3",
(IF(Таблица3353[[#This Row],[Толщина]]&gt;16,"Δ8","Δ6")),Таблица3353[[#This Row],[Толщина]])</f>
        <v>Δ6</v>
      </c>
    </row>
    <row r="523" spans="1:29" x14ac:dyDescent="0.2">
      <c r="A523" s="117">
        <f t="shared" si="66"/>
        <v>523</v>
      </c>
      <c r="B523" s="97" t="str">
        <f>IF(ISNUMBER(Таблица3353[[#This Row],[№8]]), "Поперечник", "Продол")</f>
        <v>Продол</v>
      </c>
      <c r="C523" s="188" t="str">
        <f>CONCATENATE(I523,J523,K523,L523,Таблица3353[[#This Row],[№12]],N523,,O523,P523,Q523,R523,S523,T523,U523)</f>
        <v>ГД - Д28</v>
      </c>
      <c r="D523" s="11" t="str">
        <f t="shared" si="62"/>
        <v>С18</v>
      </c>
      <c r="E523" s="11" t="str">
        <f t="shared" si="63"/>
        <v>420×32</v>
      </c>
      <c r="F523" s="129"/>
      <c r="G523" s="156" t="s">
        <v>141</v>
      </c>
      <c r="H52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3" s="132" t="str">
        <f t="shared" si="64"/>
        <v>ГД</v>
      </c>
      <c r="J523" s="132" t="str">
        <f>Таблица3353[[#This Row],[№7]]</f>
        <v xml:space="preserve"> </v>
      </c>
      <c r="K523" s="133" t="str">
        <f>IF(Таблица3353[[#This Row],[условие]]="Да", "- ", "(")</f>
        <v xml:space="preserve">- </v>
      </c>
      <c r="L523" s="101"/>
      <c r="M523" s="161" t="str">
        <f>IF(Таблица3353[[#This Row],[условие]]="Да", "", " - ")</f>
        <v/>
      </c>
      <c r="N523" s="162"/>
      <c r="O523" s="115" t="str">
        <f>IF(Таблица3353[[#This Row],[условие]]="Да", "", " )")</f>
        <v/>
      </c>
      <c r="P523" s="101" t="s">
        <v>43</v>
      </c>
      <c r="Q523" s="189">
        <v>28</v>
      </c>
      <c r="R523" s="116" t="str">
        <f>IF(Таблица3353[[#This Row],[Тип СШ]]="Т3", " росп", "")</f>
        <v/>
      </c>
      <c r="S523" s="116" t="str">
        <f>IF(AND(Таблица3353[[#This Row],[Тип]]="Поперечник", Таблица3353[[#This Row],[условие]]="Да", Таблица3353[[#This Row],[№17]]=" росп"), "1,2,3",
"")</f>
        <v/>
      </c>
      <c r="T523" s="116" t="str">
        <f>IF(AND(Таблица3353[[#This Row],[Тип]]="Продол", Таблица3353[[#This Row],[условие]]="Да", Таблица3353[[#This Row],[№17]]=" росп"), "1,2",
"")</f>
        <v/>
      </c>
      <c r="U523" s="116"/>
      <c r="V523" s="93" t="s">
        <v>87</v>
      </c>
      <c r="W523" s="231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>420</v>
      </c>
      <c r="X52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3" s="231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2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32</v>
      </c>
      <c r="AB523" s="232">
        <f>VALUE(CONCATENATE(Таблица3353[[#This Row],[ДлинаС18]],Таблица3353[[#This Row],[ДлинаС4]],Таблица3353[[#This Row],[ДлинаТ8]],Таблица3353[[#This Row],[ДлинаТ3]]))</f>
        <v>420</v>
      </c>
      <c r="AC523" s="164">
        <f>IF(Таблица3353[[#This Row],[Тип СШ]]="Т3",
(IF(Таблица3353[[#This Row],[Толщина]]&gt;16,"Δ8","Δ6")),Таблица3353[[#This Row],[Толщина]])</f>
        <v>32</v>
      </c>
    </row>
    <row r="524" spans="1:29" x14ac:dyDescent="0.2">
      <c r="A524" s="117">
        <f t="shared" si="66"/>
        <v>524</v>
      </c>
      <c r="B524" s="97" t="str">
        <f>IF(ISNUMBER(Таблица3353[[#This Row],[№8]]), "Поперечник", "Продол")</f>
        <v>Продол</v>
      </c>
      <c r="C524" s="188" t="str">
        <f>CONCATENATE(I524,J524,K524,L524,Таблица3353[[#This Row],[№12]],N524,,O524,P524,Q524,R524,S524,T524,U524)</f>
        <v>ГД - Д28 росп1,2</v>
      </c>
      <c r="D524" s="11" t="str">
        <f t="shared" si="62"/>
        <v>Т3</v>
      </c>
      <c r="E524" s="11" t="str">
        <f t="shared" si="63"/>
        <v>428 Δ6</v>
      </c>
      <c r="F524" s="129"/>
      <c r="G524" s="156" t="s">
        <v>141</v>
      </c>
      <c r="H52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4" s="132" t="str">
        <f t="shared" si="64"/>
        <v>ГД</v>
      </c>
      <c r="J524" s="132" t="str">
        <f>Таблица3353[[#This Row],[№7]]</f>
        <v xml:space="preserve"> </v>
      </c>
      <c r="K524" s="133" t="str">
        <f>IF(Таблица3353[[#This Row],[условие]]="Да", "- ", "(")</f>
        <v xml:space="preserve">- </v>
      </c>
      <c r="L524" s="101"/>
      <c r="M524" s="161" t="str">
        <f>IF(Таблица3353[[#This Row],[условие]]="Да", "", " - ")</f>
        <v/>
      </c>
      <c r="N524" s="162"/>
      <c r="O524" s="115" t="str">
        <f>IF(Таблица3353[[#This Row],[условие]]="Да", "", " )")</f>
        <v/>
      </c>
      <c r="P524" s="101" t="s">
        <v>43</v>
      </c>
      <c r="Q524" s="189">
        <v>28</v>
      </c>
      <c r="R524" s="116" t="str">
        <f>IF(Таблица3353[[#This Row],[Тип СШ]]="Т3", " росп", "")</f>
        <v xml:space="preserve"> росп</v>
      </c>
      <c r="S524" s="116" t="str">
        <f>IF(AND(Таблица3353[[#This Row],[Тип]]="Поперечник", Таблица3353[[#This Row],[условие]]="Да", Таблица3353[[#This Row],[№17]]=" росп"), "1,2,3",
"")</f>
        <v/>
      </c>
      <c r="T524" s="116" t="str">
        <f>IF(AND(Таблица3353[[#This Row],[Тип]]="Продол", Таблица3353[[#This Row],[условие]]="Да", Таблица3353[[#This Row],[№17]]=" росп"), "1,2",
"")</f>
        <v>1,2</v>
      </c>
      <c r="U524" s="116"/>
      <c r="V524" s="101" t="s">
        <v>88</v>
      </c>
      <c r="W524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4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4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4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428</v>
      </c>
      <c r="AA524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24" s="232">
        <f>VALUE(CONCATENATE(Таблица3353[[#This Row],[ДлинаС18]],Таблица3353[[#This Row],[ДлинаС4]],Таблица3353[[#This Row],[ДлинаТ8]],Таблица3353[[#This Row],[ДлинаТ3]]))</f>
        <v>428</v>
      </c>
      <c r="AC524" s="164" t="str">
        <f>IF(Таблица3353[[#This Row],[Тип СШ]]="Т3",
(IF(Таблица3353[[#This Row],[Толщина]]&gt;16,"Δ8","Δ6")),Таблица3353[[#This Row],[Толщина]])</f>
        <v>Δ6</v>
      </c>
    </row>
    <row r="525" spans="1:29" x14ac:dyDescent="0.2">
      <c r="A525" s="117">
        <f t="shared" si="66"/>
        <v>525</v>
      </c>
      <c r="B525" s="97" t="str">
        <f>IF(ISNUMBER(Таблица3353[[#This Row],[№8]]), "Поперечник", "Продол")</f>
        <v>Продол</v>
      </c>
      <c r="C525" s="11" t="str">
        <f>CONCATENATE(I525,J525,K525,L525,Таблица3353[[#This Row],[№12]],N525,,O525,P525,Q525,R525,S525,T525,U525)</f>
        <v>ГД (17 - 18 )</v>
      </c>
      <c r="D525" s="11" t="str">
        <f t="shared" si="62"/>
        <v>С4</v>
      </c>
      <c r="E525" s="11" t="str">
        <f t="shared" si="63"/>
        <v>11455×14</v>
      </c>
      <c r="F525" s="129"/>
      <c r="G525" s="156" t="s">
        <v>141</v>
      </c>
      <c r="H52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25" s="132" t="str">
        <f t="shared" si="64"/>
        <v>ГД</v>
      </c>
      <c r="J525" s="132" t="str">
        <f>Таблица3353[[#This Row],[№7]]</f>
        <v xml:space="preserve"> </v>
      </c>
      <c r="K525" s="133" t="str">
        <f>IF(Таблица3353[[#This Row],[условие]]="Да", "- ", "(")</f>
        <v>(</v>
      </c>
      <c r="L525" s="101">
        <v>17</v>
      </c>
      <c r="M525" s="114" t="str">
        <f>IF(Таблица3353[[#This Row],[условие]]="Да", "", " - ")</f>
        <v xml:space="preserve"> - </v>
      </c>
      <c r="N525" s="101">
        <f>Таблица3353[[#This Row],[№11]]+1</f>
        <v>18</v>
      </c>
      <c r="O525" s="115" t="str">
        <f>IF(Таблица3353[[#This Row],[условие]]="Да", "", " )")</f>
        <v xml:space="preserve"> )</v>
      </c>
      <c r="P525" s="101"/>
      <c r="Q525" s="101"/>
      <c r="R525" s="116" t="str">
        <f>IF(Таблица3353[[#This Row],[Тип СШ]]="Т3", " росп", "")</f>
        <v/>
      </c>
      <c r="S525" s="116" t="str">
        <f>IF(AND(Таблица3353[[#This Row],[Тип]]="Поперечник", Таблица3353[[#This Row],[условие]]="Да", Таблица3353[[#This Row],[№17]]=" росп"), "1,2,3",
"")</f>
        <v/>
      </c>
      <c r="T525" s="116" t="str">
        <f>IF(AND(Таблица3353[[#This Row],[Тип]]="Продол", Таблица3353[[#This Row],[условие]]="Да", Таблица3353[[#This Row],[№17]]=" росп"), "1,2",
"")</f>
        <v/>
      </c>
      <c r="U525" s="116"/>
      <c r="V525" s="93" t="s">
        <v>109</v>
      </c>
      <c r="W52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11455</v>
      </c>
      <c r="Y52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2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25" s="228">
        <f>VALUE(CONCATENATE(Таблица3353[[#This Row],[ДлинаС18]],Таблица3353[[#This Row],[ДлинаС4]],Таблица3353[[#This Row],[ДлинаТ8]],Таблица3353[[#This Row],[ДлинаТ3]]))</f>
        <v>11455</v>
      </c>
      <c r="AC525" s="152">
        <f>IF(Таблица3353[[#This Row],[Тип СШ]]="Т3",
(IF(Таблица3353[[#This Row],[Толщина]]&gt;16,"Δ8","Δ6")),Таблица3353[[#This Row],[Толщина]])</f>
        <v>14</v>
      </c>
    </row>
    <row r="526" spans="1:29" x14ac:dyDescent="0.2">
      <c r="A526" s="117">
        <f t="shared" si="66"/>
        <v>526</v>
      </c>
      <c r="B526" s="97" t="str">
        <f>IF(ISNUMBER(Таблица3353[[#This Row],[№8]]), "Поперечник", "Продол")</f>
        <v>Продол</v>
      </c>
      <c r="C526" s="11" t="str">
        <f>CONCATENATE(I526,J526,K526,L526,Таблица3353[[#This Row],[№12]],N526,,O526,P526,Q526,R526,S526,T526,U526)</f>
        <v>ГД - С57 росп1,2</v>
      </c>
      <c r="D526" s="11" t="str">
        <f t="shared" si="62"/>
        <v>Т3</v>
      </c>
      <c r="E526" s="11" t="str">
        <f t="shared" si="63"/>
        <v>140 Δ6</v>
      </c>
      <c r="F526" s="129"/>
      <c r="G526" s="156" t="s">
        <v>141</v>
      </c>
      <c r="H52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6" s="132" t="str">
        <f t="shared" si="64"/>
        <v>ГД</v>
      </c>
      <c r="J526" s="132" t="str">
        <f>Таблица3353[[#This Row],[№7]]</f>
        <v xml:space="preserve"> </v>
      </c>
      <c r="K526" s="133" t="str">
        <f>IF(Таблица3353[[#This Row],[условие]]="Да", "- ", "(")</f>
        <v xml:space="preserve">- </v>
      </c>
      <c r="L526" s="101"/>
      <c r="M526" s="114" t="str">
        <f>IF(Таблица3353[[#This Row],[условие]]="Да", "", " - ")</f>
        <v/>
      </c>
      <c r="N526" s="101"/>
      <c r="O526" s="115" t="str">
        <f>IF(Таблица3353[[#This Row],[условие]]="Да", "", " )")</f>
        <v/>
      </c>
      <c r="P526" s="101" t="s">
        <v>99</v>
      </c>
      <c r="Q526" s="101">
        <v>57</v>
      </c>
      <c r="R526" s="116" t="str">
        <f>IF(Таблица3353[[#This Row],[Тип СШ]]="Т3", " росп", "")</f>
        <v xml:space="preserve"> росп</v>
      </c>
      <c r="S526" s="116" t="str">
        <f>IF(AND(Таблица3353[[#This Row],[Тип]]="Поперечник", Таблица3353[[#This Row],[условие]]="Да", Таблица3353[[#This Row],[№17]]=" росп"), "1,2,3",
"")</f>
        <v/>
      </c>
      <c r="T526" s="116" t="str">
        <f>IF(AND(Таблица3353[[#This Row],[Тип]]="Продол", Таблица3353[[#This Row],[условие]]="Да", Таблица3353[[#This Row],[№17]]=" росп"), "1,2",
"")</f>
        <v>1,2</v>
      </c>
      <c r="U526" s="116"/>
      <c r="V526" s="101" t="s">
        <v>88</v>
      </c>
      <c r="W52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26" s="152" t="str">
        <f>IF(Таблица3353[[#This Row],[Тип СШ]]="Т3",
(IF(Таблица3353[[#This Row],[Толщина]]&gt;16,"Δ8","Δ6")),Таблица3353[[#This Row],[Толщина]])</f>
        <v>Δ6</v>
      </c>
    </row>
    <row r="527" spans="1:29" x14ac:dyDescent="0.2">
      <c r="A527" s="117">
        <f t="shared" si="66"/>
        <v>527</v>
      </c>
      <c r="B527" s="97" t="str">
        <f>IF(ISNUMBER(Таблица3353[[#This Row],[№8]]), "Поперечник", "Продол")</f>
        <v>Продол</v>
      </c>
      <c r="C527" s="11" t="str">
        <f>CONCATENATE(I527,J527,K527,L527,Таблица3353[[#This Row],[№12]],N527,,O527,P527,Q527,R527,S527,T527,U527)</f>
        <v>ГД - С58 росп1,2</v>
      </c>
      <c r="D527" s="11" t="str">
        <f t="shared" ref="D527:D590" si="67">V527</f>
        <v>Т3</v>
      </c>
      <c r="E527" s="11" t="str">
        <f t="shared" ref="E527:E590" si="68">IF(V527="Т3",(CONCATENATE(AB527," ",AC527)),(CONCATENATE(AB527,"×",AC527)))</f>
        <v>140 Δ6</v>
      </c>
      <c r="F527" s="129"/>
      <c r="G527" s="156" t="s">
        <v>141</v>
      </c>
      <c r="H52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7" s="132" t="str">
        <f t="shared" si="64"/>
        <v>ГД</v>
      </c>
      <c r="J527" s="132" t="str">
        <f>Таблица3353[[#This Row],[№7]]</f>
        <v xml:space="preserve"> </v>
      </c>
      <c r="K527" s="133" t="str">
        <f>IF(Таблица3353[[#This Row],[условие]]="Да", "- ", "(")</f>
        <v xml:space="preserve">- </v>
      </c>
      <c r="L527" s="101"/>
      <c r="M527" s="114" t="str">
        <f>IF(Таблица3353[[#This Row],[условие]]="Да", "", " - ")</f>
        <v/>
      </c>
      <c r="N527" s="101"/>
      <c r="O527" s="115" t="str">
        <f>IF(Таблица3353[[#This Row],[условие]]="Да", "", " )")</f>
        <v/>
      </c>
      <c r="P527" s="101" t="s">
        <v>99</v>
      </c>
      <c r="Q527" s="101">
        <f t="shared" si="65"/>
        <v>58</v>
      </c>
      <c r="R527" s="116" t="str">
        <f>IF(Таблица3353[[#This Row],[Тип СШ]]="Т3", " росп", "")</f>
        <v xml:space="preserve"> росп</v>
      </c>
      <c r="S527" s="116" t="str">
        <f>IF(AND(Таблица3353[[#This Row],[Тип]]="Поперечник", Таблица3353[[#This Row],[условие]]="Да", Таблица3353[[#This Row],[№17]]=" росп"), "1,2,3",
"")</f>
        <v/>
      </c>
      <c r="T527" s="116" t="str">
        <f>IF(AND(Таблица3353[[#This Row],[Тип]]="Продол", Таблица3353[[#This Row],[условие]]="Да", Таблица3353[[#This Row],[№17]]=" росп"), "1,2",
"")</f>
        <v>1,2</v>
      </c>
      <c r="U527" s="116"/>
      <c r="V527" s="101" t="s">
        <v>88</v>
      </c>
      <c r="W52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27" s="152" t="str">
        <f>IF(Таблица3353[[#This Row],[Тип СШ]]="Т3",
(IF(Таблица3353[[#This Row],[Толщина]]&gt;16,"Δ8","Δ6")),Таблица3353[[#This Row],[Толщина]])</f>
        <v>Δ6</v>
      </c>
    </row>
    <row r="528" spans="1:29" x14ac:dyDescent="0.2">
      <c r="A528" s="117">
        <f t="shared" si="66"/>
        <v>528</v>
      </c>
      <c r="B528" s="97" t="str">
        <f>IF(ISNUMBER(Таблица3353[[#This Row],[№8]]), "Поперечник", "Продол")</f>
        <v>Продол</v>
      </c>
      <c r="C528" s="11" t="str">
        <f>CONCATENATE(I528,J528,K528,L528,Таблица3353[[#This Row],[№12]],N528,,O528,P528,Q528,R528,S528,T528,U528)</f>
        <v>ГД - С59 росп1,2</v>
      </c>
      <c r="D528" s="11" t="str">
        <f t="shared" si="67"/>
        <v>Т3</v>
      </c>
      <c r="E528" s="11" t="str">
        <f t="shared" si="68"/>
        <v>140 Δ6</v>
      </c>
      <c r="F528" s="129"/>
      <c r="G528" s="156" t="s">
        <v>141</v>
      </c>
      <c r="H52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8" s="132" t="str">
        <f t="shared" si="64"/>
        <v>ГД</v>
      </c>
      <c r="J528" s="132" t="str">
        <f>Таблица3353[[#This Row],[№7]]</f>
        <v xml:space="preserve"> </v>
      </c>
      <c r="K528" s="133" t="str">
        <f>IF(Таблица3353[[#This Row],[условие]]="Да", "- ", "(")</f>
        <v xml:space="preserve">- </v>
      </c>
      <c r="L528" s="101"/>
      <c r="M528" s="114" t="str">
        <f>IF(Таблица3353[[#This Row],[условие]]="Да", "", " - ")</f>
        <v/>
      </c>
      <c r="N528" s="101"/>
      <c r="O528" s="115" t="str">
        <f>IF(Таблица3353[[#This Row],[условие]]="Да", "", " )")</f>
        <v/>
      </c>
      <c r="P528" s="101" t="s">
        <v>99</v>
      </c>
      <c r="Q528" s="101">
        <f t="shared" si="65"/>
        <v>59</v>
      </c>
      <c r="R528" s="116" t="str">
        <f>IF(Таблица3353[[#This Row],[Тип СШ]]="Т3", " росп", "")</f>
        <v xml:space="preserve"> росп</v>
      </c>
      <c r="S528" s="116" t="str">
        <f>IF(AND(Таблица3353[[#This Row],[Тип]]="Поперечник", Таблица3353[[#This Row],[условие]]="Да", Таблица3353[[#This Row],[№17]]=" росп"), "1,2,3",
"")</f>
        <v/>
      </c>
      <c r="T528" s="116" t="str">
        <f>IF(AND(Таблица3353[[#This Row],[Тип]]="Продол", Таблица3353[[#This Row],[условие]]="Да", Таблица3353[[#This Row],[№17]]=" росп"), "1,2",
"")</f>
        <v>1,2</v>
      </c>
      <c r="U528" s="116"/>
      <c r="V528" s="101" t="s">
        <v>88</v>
      </c>
      <c r="W52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28" s="152" t="str">
        <f>IF(Таблица3353[[#This Row],[Тип СШ]]="Т3",
(IF(Таблица3353[[#This Row],[Толщина]]&gt;16,"Δ8","Δ6")),Таблица3353[[#This Row],[Толщина]])</f>
        <v>Δ6</v>
      </c>
    </row>
    <row r="529" spans="1:30" x14ac:dyDescent="0.2">
      <c r="A529" s="117">
        <f t="shared" si="66"/>
        <v>529</v>
      </c>
      <c r="B529" s="97" t="str">
        <f>IF(ISNUMBER(Таблица3353[[#This Row],[№8]]), "Поперечник", "Продол")</f>
        <v>Продол</v>
      </c>
      <c r="C529" s="11" t="str">
        <f>CONCATENATE(I529,J529,K529,L529,Таблица3353[[#This Row],[№12]],N529,,O529,P529,Q529,R529,S529,T529,U529)</f>
        <v>ГД - С60 росп1,2</v>
      </c>
      <c r="D529" s="11" t="str">
        <f t="shared" si="67"/>
        <v>Т3</v>
      </c>
      <c r="E529" s="11" t="str">
        <f t="shared" si="68"/>
        <v>140 Δ6</v>
      </c>
      <c r="F529" s="129"/>
      <c r="G529" s="156" t="s">
        <v>141</v>
      </c>
      <c r="H52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29" s="132" t="str">
        <f t="shared" si="64"/>
        <v>ГД</v>
      </c>
      <c r="J529" s="132" t="str">
        <f>Таблица3353[[#This Row],[№7]]</f>
        <v xml:space="preserve"> </v>
      </c>
      <c r="K529" s="133" t="str">
        <f>IF(Таблица3353[[#This Row],[условие]]="Да", "- ", "(")</f>
        <v xml:space="preserve">- </v>
      </c>
      <c r="L529" s="101"/>
      <c r="M529" s="114" t="str">
        <f>IF(Таблица3353[[#This Row],[условие]]="Да", "", " - ")</f>
        <v/>
      </c>
      <c r="N529" s="101"/>
      <c r="O529" s="115" t="str">
        <f>IF(Таблица3353[[#This Row],[условие]]="Да", "", " )")</f>
        <v/>
      </c>
      <c r="P529" s="101" t="s">
        <v>99</v>
      </c>
      <c r="Q529" s="101">
        <f t="shared" si="65"/>
        <v>60</v>
      </c>
      <c r="R529" s="116" t="str">
        <f>IF(Таблица3353[[#This Row],[Тип СШ]]="Т3", " росп", "")</f>
        <v xml:space="preserve"> росп</v>
      </c>
      <c r="S529" s="116" t="str">
        <f>IF(AND(Таблица3353[[#This Row],[Тип]]="Поперечник", Таблица3353[[#This Row],[условие]]="Да", Таблица3353[[#This Row],[№17]]=" росп"), "1,2,3",
"")</f>
        <v/>
      </c>
      <c r="T529" s="116" t="str">
        <f>IF(AND(Таблица3353[[#This Row],[Тип]]="Продол", Таблица3353[[#This Row],[условие]]="Да", Таблица3353[[#This Row],[№17]]=" росп"), "1,2",
"")</f>
        <v>1,2</v>
      </c>
      <c r="U529" s="116"/>
      <c r="V529" s="101" t="s">
        <v>88</v>
      </c>
      <c r="W52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2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2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2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2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2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29" s="152" t="str">
        <f>IF(Таблица3353[[#This Row],[Тип СШ]]="Т3",
(IF(Таблица3353[[#This Row],[Толщина]]&gt;16,"Δ8","Δ6")),Таблица3353[[#This Row],[Толщина]])</f>
        <v>Δ6</v>
      </c>
    </row>
    <row r="530" spans="1:30" x14ac:dyDescent="0.2">
      <c r="A530" s="117">
        <f t="shared" si="66"/>
        <v>530</v>
      </c>
      <c r="B530" s="97" t="str">
        <f>IF(ISNUMBER(Таблица3353[[#This Row],[№8]]), "Поперечник", "Продол")</f>
        <v>Продол</v>
      </c>
      <c r="C530" s="11" t="str">
        <f>CONCATENATE(I530,J530,K530,L530,Таблица3353[[#This Row],[№12]],N530,,O530,P530,Q530,R530,S530,T530,U530)</f>
        <v>ДД` (0 - 1 )</v>
      </c>
      <c r="D530" s="11" t="str">
        <f t="shared" si="67"/>
        <v>С4</v>
      </c>
      <c r="E530" s="11" t="str">
        <f t="shared" si="68"/>
        <v>5555×14</v>
      </c>
      <c r="F530" s="95" t="str">
        <f>F532</f>
        <v>ДД`</v>
      </c>
      <c r="G530" s="95" t="s">
        <v>141</v>
      </c>
      <c r="H530" s="134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30" s="134" t="str">
        <f>Таблица3353[[#This Row],[№6]]</f>
        <v>ДД`</v>
      </c>
      <c r="J530" s="134" t="str">
        <f>Таблица3353[[#This Row],[№7]]</f>
        <v xml:space="preserve"> </v>
      </c>
      <c r="K530" s="133" t="str">
        <f>IF(Таблица3353[[#This Row],[условие]]="Да", "- ", "(")</f>
        <v>(</v>
      </c>
      <c r="L530" s="95">
        <v>0</v>
      </c>
      <c r="M530" s="114" t="str">
        <f>IF(Таблица3353[[#This Row],[условие]]="Да", "", " - ")</f>
        <v xml:space="preserve"> - </v>
      </c>
      <c r="N530" s="95">
        <f>Таблица3353[[#This Row],[№11]]+1</f>
        <v>1</v>
      </c>
      <c r="O530" s="115" t="str">
        <f>IF(Таблица3353[[#This Row],[условие]]="Да", "", " )")</f>
        <v xml:space="preserve"> )</v>
      </c>
      <c r="P530" s="95"/>
      <c r="Q530" s="95"/>
      <c r="R530" s="116" t="str">
        <f>IF(Таблица3353[[#This Row],[Тип СШ]]="Т3", " росп", "")</f>
        <v/>
      </c>
      <c r="S530" s="116" t="str">
        <f>IF(AND(Таблица3353[[#This Row],[Тип]]="Поперечник", Таблица3353[[#This Row],[условие]]="Да", Таблица3353[[#This Row],[№17]]=" росп"), "1,2,3",
"")</f>
        <v/>
      </c>
      <c r="T530" s="116" t="str">
        <f>IF(AND(Таблица3353[[#This Row],[Тип]]="Продол", Таблица3353[[#This Row],[условие]]="Да", Таблица3353[[#This Row],[№17]]=" росп"), "1,2",
"")</f>
        <v/>
      </c>
      <c r="U530" s="116"/>
      <c r="V530" s="93" t="s">
        <v>109</v>
      </c>
      <c r="W53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5555</v>
      </c>
      <c r="Y53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3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30" s="228">
        <f>VALUE(CONCATENATE(Таблица3353[[#This Row],[ДлинаС18]],Таблица3353[[#This Row],[ДлинаС4]],Таблица3353[[#This Row],[ДлинаТ8]],Таблица3353[[#This Row],[ДлинаТ3]]))</f>
        <v>5555</v>
      </c>
      <c r="AC530" s="152">
        <f>IF(Таблица3353[[#This Row],[Тип СШ]]="Т3",
(IF(Таблица3353[[#This Row],[Толщина]]&gt;16,"Δ8","Δ6")),Таблица3353[[#This Row],[Толщина]])</f>
        <v>14</v>
      </c>
      <c r="AD530"/>
    </row>
    <row r="531" spans="1:30" x14ac:dyDescent="0.2">
      <c r="A531" s="117">
        <f t="shared" si="66"/>
        <v>531</v>
      </c>
      <c r="B531" s="97" t="str">
        <f>IF(ISNUMBER(Таблица3353[[#This Row],[№8]]), "Поперечник", "Продол")</f>
        <v>Продол</v>
      </c>
      <c r="C531" s="11" t="str">
        <f>CONCATENATE(I531,J531,K531,L531,Таблица3353[[#This Row],[№12]],N531,,O531,P531,Q531,R531,S531,T531,U531)</f>
        <v>ДД` - С1 росп1,2</v>
      </c>
      <c r="D531" s="11" t="str">
        <f t="shared" si="67"/>
        <v>Т3</v>
      </c>
      <c r="E531" s="11" t="str">
        <f t="shared" si="68"/>
        <v>140 Δ6</v>
      </c>
      <c r="F531" s="129"/>
      <c r="G531" s="156" t="s">
        <v>141</v>
      </c>
      <c r="H53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1" s="158" t="str">
        <f>I530</f>
        <v>ДД`</v>
      </c>
      <c r="J531" s="159" t="str">
        <f>Таблица3353[[#This Row],[№7]]</f>
        <v xml:space="preserve"> </v>
      </c>
      <c r="K531" s="160" t="str">
        <f>IF(Таблица3353[[#This Row],[условие]]="Да", "- ", "(")</f>
        <v xml:space="preserve">- </v>
      </c>
      <c r="L531" s="101"/>
      <c r="M531" s="114" t="str">
        <f>IF(Таблица3353[[#This Row],[условие]]="Да", "", " - ")</f>
        <v/>
      </c>
      <c r="N531" s="101"/>
      <c r="O531" s="115" t="str">
        <f>IF(Таблица3353[[#This Row],[условие]]="Да", "", " )")</f>
        <v/>
      </c>
      <c r="P531" s="101" t="s">
        <v>99</v>
      </c>
      <c r="Q531" s="163">
        <v>1</v>
      </c>
      <c r="R531" s="116" t="str">
        <f>IF(Таблица3353[[#This Row],[Тип СШ]]="Т3", " росп", "")</f>
        <v xml:space="preserve"> росп</v>
      </c>
      <c r="S531" s="116" t="str">
        <f>IF(AND(Таблица3353[[#This Row],[Тип]]="Поперечник", Таблица3353[[#This Row],[условие]]="Да", Таблица3353[[#This Row],[№17]]=" росп"), "1,2,3",
"")</f>
        <v/>
      </c>
      <c r="T531" s="116" t="str">
        <f>IF(AND(Таблица3353[[#This Row],[Тип]]="Продол", Таблица3353[[#This Row],[условие]]="Да", Таблица3353[[#This Row],[№17]]=" росп"), "1,2",
"")</f>
        <v>1,2</v>
      </c>
      <c r="U531" s="116"/>
      <c r="V531" s="101" t="s">
        <v>88</v>
      </c>
      <c r="W53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31" s="164" t="str">
        <f>IF(Таблица3353[[#This Row],[Тип СШ]]="Т3",
(IF(Таблица3353[[#This Row],[Толщина]]&gt;16,"Δ8","Δ6")),Таблица3353[[#This Row],[Толщина]])</f>
        <v>Δ6</v>
      </c>
      <c r="AD531"/>
    </row>
    <row r="532" spans="1:30" x14ac:dyDescent="0.2">
      <c r="A532" s="117">
        <f t="shared" si="66"/>
        <v>532</v>
      </c>
      <c r="B532" s="97" t="str">
        <f>IF(ISNUMBER(Таблица3353[[#This Row],[№8]]), "Поперечник", "Продол")</f>
        <v>Продол</v>
      </c>
      <c r="C532" s="11" t="str">
        <f>CONCATENATE(I532,J532,K532,L532,Таблица3353[[#This Row],[№12]],N532,,O532,P532,Q532,R532,S532,T532,U532)</f>
        <v>ДД` (1 - 2 )</v>
      </c>
      <c r="D532" s="11" t="str">
        <f t="shared" si="67"/>
        <v>С4</v>
      </c>
      <c r="E532" s="11" t="str">
        <f t="shared" si="68"/>
        <v>9805×14</v>
      </c>
      <c r="F532" s="128" t="s">
        <v>104</v>
      </c>
      <c r="G532" s="93" t="s">
        <v>141</v>
      </c>
      <c r="H53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32" s="132" t="str">
        <f>I530</f>
        <v>ДД`</v>
      </c>
      <c r="J532" s="132" t="str">
        <f>Таблица3353[[#This Row],[№7]]</f>
        <v xml:space="preserve"> </v>
      </c>
      <c r="K532" s="133" t="str">
        <f>IF(Таблица3353[[#This Row],[условие]]="Да", "- ", "(")</f>
        <v>(</v>
      </c>
      <c r="L532" s="93">
        <v>1</v>
      </c>
      <c r="M532" s="114" t="str">
        <f>IF(Таблица3353[[#This Row],[условие]]="Да", "", " - ")</f>
        <v xml:space="preserve"> - </v>
      </c>
      <c r="N532" s="93">
        <f>Таблица3353[[#This Row],[№11]]+1</f>
        <v>2</v>
      </c>
      <c r="O532" s="115" t="str">
        <f>IF(Таблица3353[[#This Row],[условие]]="Да", "", " )")</f>
        <v xml:space="preserve"> )</v>
      </c>
      <c r="P532" s="93"/>
      <c r="Q532" s="93"/>
      <c r="R532" s="116" t="str">
        <f>IF(Таблица3353[[#This Row],[Тип СШ]]="Т3", " росп", "")</f>
        <v/>
      </c>
      <c r="S532" s="116" t="str">
        <f>IF(AND(Таблица3353[[#This Row],[Тип]]="Поперечник", Таблица3353[[#This Row],[условие]]="Да", Таблица3353[[#This Row],[№17]]=" росп"), "1,2,3",
"")</f>
        <v/>
      </c>
      <c r="T532" s="116" t="str">
        <f>IF(AND(Таблица3353[[#This Row],[Тип]]="Продол", Таблица3353[[#This Row],[условие]]="Да", Таблица3353[[#This Row],[№17]]=" росп"), "1,2",
"")</f>
        <v/>
      </c>
      <c r="U532" s="116"/>
      <c r="V532" s="93" t="s">
        <v>109</v>
      </c>
      <c r="W53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9805</v>
      </c>
      <c r="Y53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3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32" s="228">
        <f>VALUE(CONCATENATE(Таблица3353[[#This Row],[ДлинаС18]],Таблица3353[[#This Row],[ДлинаС4]],Таблица3353[[#This Row],[ДлинаТ8]],Таблица3353[[#This Row],[ДлинаТ3]]))</f>
        <v>9805</v>
      </c>
      <c r="AC532" s="152">
        <f>IF(Таблица3353[[#This Row],[Тип СШ]]="Т3",
(IF(Таблица3353[[#This Row],[Толщина]]&gt;16,"Δ8","Δ6")),Таблица3353[[#This Row],[Толщина]])</f>
        <v>14</v>
      </c>
      <c r="AD532"/>
    </row>
    <row r="533" spans="1:30" x14ac:dyDescent="0.2">
      <c r="A533" s="117">
        <f t="shared" si="66"/>
        <v>533</v>
      </c>
      <c r="B533" s="97" t="str">
        <f>IF(ISNUMBER(Таблица3353[[#This Row],[№8]]), "Поперечник", "Продол")</f>
        <v>Продол</v>
      </c>
      <c r="C533" s="11" t="str">
        <f>CONCATENATE(I533,J533,K533,L533,Таблица3353[[#This Row],[№12]],N533,,O533,P533,Q533,R533,S533,T533,U533)</f>
        <v>ДД` - С2 росп1,2</v>
      </c>
      <c r="D533" s="11" t="str">
        <f t="shared" si="67"/>
        <v>Т3</v>
      </c>
      <c r="E533" s="11" t="str">
        <f t="shared" si="68"/>
        <v>140 Δ6</v>
      </c>
      <c r="F533" s="129"/>
      <c r="G533" s="156" t="s">
        <v>141</v>
      </c>
      <c r="H53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3" s="132" t="str">
        <f t="shared" ref="I533:I596" si="69">I532</f>
        <v>ДД`</v>
      </c>
      <c r="J533" s="132" t="str">
        <f>Таблица3353[[#This Row],[№7]]</f>
        <v xml:space="preserve"> </v>
      </c>
      <c r="K533" s="133" t="str">
        <f>IF(Таблица3353[[#This Row],[условие]]="Да", "- ", "(")</f>
        <v xml:space="preserve">- </v>
      </c>
      <c r="L533" s="101"/>
      <c r="M533" s="114" t="str">
        <f>IF(Таблица3353[[#This Row],[условие]]="Да", "", " - ")</f>
        <v/>
      </c>
      <c r="N533" s="101"/>
      <c r="O533" s="115" t="str">
        <f>IF(Таблица3353[[#This Row],[условие]]="Да", "", " )")</f>
        <v/>
      </c>
      <c r="P533" s="101" t="s">
        <v>99</v>
      </c>
      <c r="Q533" s="101">
        <v>2</v>
      </c>
      <c r="R533" s="116" t="str">
        <f>IF(Таблица3353[[#This Row],[Тип СШ]]="Т3", " росп", "")</f>
        <v xml:space="preserve"> росп</v>
      </c>
      <c r="S533" s="116" t="str">
        <f>IF(AND(Таблица3353[[#This Row],[Тип]]="Поперечник", Таблица3353[[#This Row],[условие]]="Да", Таблица3353[[#This Row],[№17]]=" росп"), "1,2,3",
"")</f>
        <v/>
      </c>
      <c r="T533" s="116" t="str">
        <f>IF(AND(Таблица3353[[#This Row],[Тип]]="Продол", Таблица3353[[#This Row],[условие]]="Да", Таблица3353[[#This Row],[№17]]=" росп"), "1,2",
"")</f>
        <v>1,2</v>
      </c>
      <c r="U533" s="116"/>
      <c r="V533" s="101" t="s">
        <v>88</v>
      </c>
      <c r="W53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33" s="152" t="str">
        <f>IF(Таблица3353[[#This Row],[Тип СШ]]="Т3",
(IF(Таблица3353[[#This Row],[Толщина]]&gt;16,"Δ8","Δ6")),Таблица3353[[#This Row],[Толщина]])</f>
        <v>Δ6</v>
      </c>
      <c r="AD533"/>
    </row>
    <row r="534" spans="1:30" x14ac:dyDescent="0.2">
      <c r="A534" s="117">
        <f t="shared" si="66"/>
        <v>534</v>
      </c>
      <c r="B534" s="97" t="str">
        <f>IF(ISNUMBER(Таблица3353[[#This Row],[№8]]), "Поперечник", "Продол")</f>
        <v>Продол</v>
      </c>
      <c r="C534" s="11" t="str">
        <f>CONCATENATE(I534,J534,K534,L534,Таблица3353[[#This Row],[№12]],N534,,O534,P534,Q534,R534,S534,T534,U534)</f>
        <v>ДД` - С3 росп1,2</v>
      </c>
      <c r="D534" s="11" t="str">
        <f t="shared" si="67"/>
        <v>Т3</v>
      </c>
      <c r="E534" s="11" t="str">
        <f t="shared" si="68"/>
        <v>140 Δ6</v>
      </c>
      <c r="F534" s="129"/>
      <c r="G534" s="156" t="s">
        <v>141</v>
      </c>
      <c r="H53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4" s="132" t="str">
        <f t="shared" si="69"/>
        <v>ДД`</v>
      </c>
      <c r="J534" s="132" t="str">
        <f>Таблица3353[[#This Row],[№7]]</f>
        <v xml:space="preserve"> </v>
      </c>
      <c r="K534" s="133" t="str">
        <f>IF(Таблица3353[[#This Row],[условие]]="Да", "- ", "(")</f>
        <v xml:space="preserve">- </v>
      </c>
      <c r="L534" s="101"/>
      <c r="M534" s="114" t="str">
        <f>IF(Таблица3353[[#This Row],[условие]]="Да", "", " - ")</f>
        <v/>
      </c>
      <c r="N534" s="101"/>
      <c r="O534" s="115" t="str">
        <f>IF(Таблица3353[[#This Row],[условие]]="Да", "", " )")</f>
        <v/>
      </c>
      <c r="P534" s="101" t="s">
        <v>99</v>
      </c>
      <c r="Q534" s="101">
        <f>Q533+1</f>
        <v>3</v>
      </c>
      <c r="R534" s="116" t="str">
        <f>IF(Таблица3353[[#This Row],[Тип СШ]]="Т3", " росп", "")</f>
        <v xml:space="preserve"> росп</v>
      </c>
      <c r="S534" s="116" t="str">
        <f>IF(AND(Таблица3353[[#This Row],[Тип]]="Поперечник", Таблица3353[[#This Row],[условие]]="Да", Таблица3353[[#This Row],[№17]]=" росп"), "1,2,3",
"")</f>
        <v/>
      </c>
      <c r="T534" s="116" t="str">
        <f>IF(AND(Таблица3353[[#This Row],[Тип]]="Продол", Таблица3353[[#This Row],[условие]]="Да", Таблица3353[[#This Row],[№17]]=" росп"), "1,2",
"")</f>
        <v>1,2</v>
      </c>
      <c r="U534" s="116"/>
      <c r="V534" s="101" t="s">
        <v>88</v>
      </c>
      <c r="W53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34" s="152" t="str">
        <f>IF(Таблица3353[[#This Row],[Тип СШ]]="Т3",
(IF(Таблица3353[[#This Row],[Толщина]]&gt;16,"Δ8","Δ6")),Таблица3353[[#This Row],[Толщина]])</f>
        <v>Δ6</v>
      </c>
      <c r="AD534"/>
    </row>
    <row r="535" spans="1:30" x14ac:dyDescent="0.2">
      <c r="A535" s="117">
        <f t="shared" si="66"/>
        <v>535</v>
      </c>
      <c r="B535" s="97" t="str">
        <f>IF(ISNUMBER(Таблица3353[[#This Row],[№8]]), "Поперечник", "Продол")</f>
        <v>Продол</v>
      </c>
      <c r="C535" s="11" t="str">
        <f>CONCATENATE(I535,J535,K535,L535,Таблица3353[[#This Row],[№12]],N535,,O535,P535,Q535,R535,S535,T535,U535)</f>
        <v>ДД` - С4 росп1,2</v>
      </c>
      <c r="D535" s="11" t="str">
        <f t="shared" si="67"/>
        <v>Т3</v>
      </c>
      <c r="E535" s="11" t="str">
        <f t="shared" si="68"/>
        <v>140 Δ6</v>
      </c>
      <c r="F535" s="129"/>
      <c r="G535" s="156" t="s">
        <v>141</v>
      </c>
      <c r="H53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5" s="132" t="str">
        <f t="shared" si="69"/>
        <v>ДД`</v>
      </c>
      <c r="J535" s="132" t="str">
        <f>Таблица3353[[#This Row],[№7]]</f>
        <v xml:space="preserve"> </v>
      </c>
      <c r="K535" s="133" t="str">
        <f>IF(Таблица3353[[#This Row],[условие]]="Да", "- ", "(")</f>
        <v xml:space="preserve">- </v>
      </c>
      <c r="L535" s="101"/>
      <c r="M535" s="114" t="str">
        <f>IF(Таблица3353[[#This Row],[условие]]="Да", "", " - ")</f>
        <v/>
      </c>
      <c r="N535" s="101"/>
      <c r="O535" s="115" t="str">
        <f>IF(Таблица3353[[#This Row],[условие]]="Да", "", " )")</f>
        <v/>
      </c>
      <c r="P535" s="101" t="s">
        <v>99</v>
      </c>
      <c r="Q535" s="101">
        <f t="shared" ref="Q535" si="70">Q534+1</f>
        <v>4</v>
      </c>
      <c r="R535" s="116" t="str">
        <f>IF(Таблица3353[[#This Row],[Тип СШ]]="Т3", " росп", "")</f>
        <v xml:space="preserve"> росп</v>
      </c>
      <c r="S535" s="116" t="str">
        <f>IF(AND(Таблица3353[[#This Row],[Тип]]="Поперечник", Таблица3353[[#This Row],[условие]]="Да", Таблица3353[[#This Row],[№17]]=" росп"), "1,2,3",
"")</f>
        <v/>
      </c>
      <c r="T535" s="116" t="str">
        <f>IF(AND(Таблица3353[[#This Row],[Тип]]="Продол", Таблица3353[[#This Row],[условие]]="Да", Таблица3353[[#This Row],[№17]]=" росп"), "1,2",
"")</f>
        <v>1,2</v>
      </c>
      <c r="U535" s="116"/>
      <c r="V535" s="101" t="s">
        <v>88</v>
      </c>
      <c r="W53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35" s="152" t="str">
        <f>IF(Таблица3353[[#This Row],[Тип СШ]]="Т3",
(IF(Таблица3353[[#This Row],[Толщина]]&gt;16,"Δ8","Δ6")),Таблица3353[[#This Row],[Толщина]])</f>
        <v>Δ6</v>
      </c>
      <c r="AD535"/>
    </row>
    <row r="536" spans="1:30" x14ac:dyDescent="0.2">
      <c r="A536" s="117">
        <f t="shared" si="66"/>
        <v>536</v>
      </c>
      <c r="B536" s="97" t="str">
        <f>IF(ISNUMBER(Таблица3353[[#This Row],[№8]]), "Поперечник", "Продол")</f>
        <v>Продол</v>
      </c>
      <c r="C536" s="11" t="str">
        <f>CONCATENATE(I536,J536,K536,L536,Таблица3353[[#This Row],[№12]],N536,,O536,P536,Q536,R536,S536,T536,U536)</f>
        <v>ДД` (2 - 3 )</v>
      </c>
      <c r="D536" s="11" t="str">
        <f t="shared" si="67"/>
        <v>С4</v>
      </c>
      <c r="E536" s="11" t="str">
        <f t="shared" si="68"/>
        <v>10650×14</v>
      </c>
      <c r="F536" s="129"/>
      <c r="G536" s="156" t="s">
        <v>141</v>
      </c>
      <c r="H53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36" s="132" t="str">
        <f t="shared" si="69"/>
        <v>ДД`</v>
      </c>
      <c r="J536" s="132" t="str">
        <f>Таблица3353[[#This Row],[№7]]</f>
        <v xml:space="preserve"> </v>
      </c>
      <c r="K536" s="133" t="str">
        <f>IF(Таблица3353[[#This Row],[условие]]="Да", "- ", "(")</f>
        <v>(</v>
      </c>
      <c r="L536" s="101">
        <v>2</v>
      </c>
      <c r="M536" s="114" t="str">
        <f>IF(Таблица3353[[#This Row],[условие]]="Да", "", " - ")</f>
        <v xml:space="preserve"> - </v>
      </c>
      <c r="N536" s="101">
        <f>Таблица3353[[#This Row],[№11]]+1</f>
        <v>3</v>
      </c>
      <c r="O536" s="115" t="str">
        <f>IF(Таблица3353[[#This Row],[условие]]="Да", "", " )")</f>
        <v xml:space="preserve"> )</v>
      </c>
      <c r="P536" s="101"/>
      <c r="Q536" s="101"/>
      <c r="R536" s="116" t="str">
        <f>IF(Таблица3353[[#This Row],[Тип СШ]]="Т3", " росп", "")</f>
        <v/>
      </c>
      <c r="S536" s="116" t="str">
        <f>IF(AND(Таблица3353[[#This Row],[Тип]]="Поперечник", Таблица3353[[#This Row],[условие]]="Да", Таблица3353[[#This Row],[№17]]=" росп"), "1,2,3",
"")</f>
        <v/>
      </c>
      <c r="T536" s="116" t="str">
        <f>IF(AND(Таблица3353[[#This Row],[Тип]]="Продол", Таблица3353[[#This Row],[условие]]="Да", Таблица3353[[#This Row],[№17]]=" росп"), "1,2",
"")</f>
        <v/>
      </c>
      <c r="U536" s="116"/>
      <c r="V536" s="93" t="s">
        <v>109</v>
      </c>
      <c r="W53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53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3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36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536" s="152">
        <f>IF(Таблица3353[[#This Row],[Тип СШ]]="Т3",
(IF(Таблица3353[[#This Row],[Толщина]]&gt;16,"Δ8","Δ6")),Таблица3353[[#This Row],[Толщина]])</f>
        <v>14</v>
      </c>
      <c r="AD536"/>
    </row>
    <row r="537" spans="1:30" x14ac:dyDescent="0.2">
      <c r="A537" s="117">
        <f t="shared" si="66"/>
        <v>537</v>
      </c>
      <c r="B537" s="97" t="str">
        <f>IF(ISNUMBER(Таблица3353[[#This Row],[№8]]), "Поперечник", "Продол")</f>
        <v>Продол</v>
      </c>
      <c r="C537" s="11" t="str">
        <f>CONCATENATE(I537,J537,K537,L537,Таблица3353[[#This Row],[№12]],N537,,O537,P537,Q537,R537,S537,T537,U537)</f>
        <v>ДД` - С5 росп1,2</v>
      </c>
      <c r="D537" s="11" t="str">
        <f t="shared" si="67"/>
        <v>Т3</v>
      </c>
      <c r="E537" s="11" t="str">
        <f t="shared" si="68"/>
        <v>140 Δ6</v>
      </c>
      <c r="F537" s="129"/>
      <c r="G537" s="156" t="s">
        <v>141</v>
      </c>
      <c r="H53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7" s="132" t="str">
        <f t="shared" si="69"/>
        <v>ДД`</v>
      </c>
      <c r="J537" s="132" t="str">
        <f>Таблица3353[[#This Row],[№7]]</f>
        <v xml:space="preserve"> </v>
      </c>
      <c r="K537" s="133" t="str">
        <f>IF(Таблица3353[[#This Row],[условие]]="Да", "- ", "(")</f>
        <v xml:space="preserve">- </v>
      </c>
      <c r="L537" s="101"/>
      <c r="M537" s="161" t="str">
        <f>IF(Таблица3353[[#This Row],[условие]]="Да", "", " - ")</f>
        <v/>
      </c>
      <c r="N537" s="162"/>
      <c r="O537" s="115" t="str">
        <f>IF(Таблица3353[[#This Row],[условие]]="Да", "", " )")</f>
        <v/>
      </c>
      <c r="P537" s="101" t="s">
        <v>99</v>
      </c>
      <c r="Q537" s="163">
        <v>5</v>
      </c>
      <c r="R537" s="116" t="str">
        <f>IF(Таблица3353[[#This Row],[Тип СШ]]="Т3", " росп", "")</f>
        <v xml:space="preserve"> росп</v>
      </c>
      <c r="S537" s="116" t="str">
        <f>IF(AND(Таблица3353[[#This Row],[Тип]]="Поперечник", Таблица3353[[#This Row],[условие]]="Да", Таблица3353[[#This Row],[№17]]=" росп"), "1,2,3",
"")</f>
        <v/>
      </c>
      <c r="T537" s="116" t="str">
        <f>IF(AND(Таблица3353[[#This Row],[Тип]]="Продол", Таблица3353[[#This Row],[условие]]="Да", Таблица3353[[#This Row],[№17]]=" росп"), "1,2",
"")</f>
        <v>1,2</v>
      </c>
      <c r="U537" s="116"/>
      <c r="V537" s="101" t="s">
        <v>88</v>
      </c>
      <c r="W53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37" s="164" t="str">
        <f>IF(Таблица3353[[#This Row],[Тип СШ]]="Т3",
(IF(Таблица3353[[#This Row],[Толщина]]&gt;16,"Δ8","Δ6")),Таблица3353[[#This Row],[Толщина]])</f>
        <v>Δ6</v>
      </c>
      <c r="AD537"/>
    </row>
    <row r="538" spans="1:30" x14ac:dyDescent="0.2">
      <c r="A538" s="117">
        <f t="shared" si="66"/>
        <v>538</v>
      </c>
      <c r="B538" s="97" t="str">
        <f>IF(ISNUMBER(Таблица3353[[#This Row],[№8]]), "Поперечник", "Продол")</f>
        <v>Продол</v>
      </c>
      <c r="C538" s="11" t="str">
        <f>CONCATENATE(I538,J538,K538,L538,Таблица3353[[#This Row],[№12]],N538,,O538,P538,Q538,R538,S538,T538,U538)</f>
        <v>ДД` - С6 росп1,2</v>
      </c>
      <c r="D538" s="11" t="str">
        <f t="shared" si="67"/>
        <v>Т3</v>
      </c>
      <c r="E538" s="11" t="str">
        <f t="shared" si="68"/>
        <v>140 Δ6</v>
      </c>
      <c r="F538" s="129"/>
      <c r="G538" s="156" t="s">
        <v>141</v>
      </c>
      <c r="H53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8" s="132" t="str">
        <f t="shared" si="69"/>
        <v>ДД`</v>
      </c>
      <c r="J538" s="132" t="str">
        <f>Таблица3353[[#This Row],[№7]]</f>
        <v xml:space="preserve"> </v>
      </c>
      <c r="K538" s="133" t="str">
        <f>IF(Таблица3353[[#This Row],[условие]]="Да", "- ", "(")</f>
        <v xml:space="preserve">- </v>
      </c>
      <c r="L538" s="101"/>
      <c r="M538" s="114" t="str">
        <f>IF(Таблица3353[[#This Row],[условие]]="Да", "", " - ")</f>
        <v/>
      </c>
      <c r="N538" s="101"/>
      <c r="O538" s="115" t="str">
        <f>IF(Таблица3353[[#This Row],[условие]]="Да", "", " )")</f>
        <v/>
      </c>
      <c r="P538" s="101" t="s">
        <v>99</v>
      </c>
      <c r="Q538" s="101">
        <v>6</v>
      </c>
      <c r="R538" s="116" t="str">
        <f>IF(Таблица3353[[#This Row],[Тип СШ]]="Т3", " росп", "")</f>
        <v xml:space="preserve"> росп</v>
      </c>
      <c r="S538" s="116" t="str">
        <f>IF(AND(Таблица3353[[#This Row],[Тип]]="Поперечник", Таблица3353[[#This Row],[условие]]="Да", Таблица3353[[#This Row],[№17]]=" росп"), "1,2,3",
"")</f>
        <v/>
      </c>
      <c r="T538" s="116" t="str">
        <f>IF(AND(Таблица3353[[#This Row],[Тип]]="Продол", Таблица3353[[#This Row],[условие]]="Да", Таблица3353[[#This Row],[№17]]=" росп"), "1,2",
"")</f>
        <v>1,2</v>
      </c>
      <c r="U538" s="116"/>
      <c r="V538" s="101" t="s">
        <v>88</v>
      </c>
      <c r="W53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38" s="152" t="str">
        <f>IF(Таблица3353[[#This Row],[Тип СШ]]="Т3",
(IF(Таблица3353[[#This Row],[Толщина]]&gt;16,"Δ8","Δ6")),Таблица3353[[#This Row],[Толщина]])</f>
        <v>Δ6</v>
      </c>
      <c r="AD538"/>
    </row>
    <row r="539" spans="1:30" x14ac:dyDescent="0.2">
      <c r="A539" s="117">
        <f t="shared" si="66"/>
        <v>539</v>
      </c>
      <c r="B539" s="97" t="str">
        <f>IF(ISNUMBER(Таблица3353[[#This Row],[№8]]), "Поперечник", "Продол")</f>
        <v>Продол</v>
      </c>
      <c r="C539" s="11" t="str">
        <f>CONCATENATE(I539,J539,K539,L539,Таблица3353[[#This Row],[№12]],N539,,O539,P539,Q539,R539,S539,T539,U539)</f>
        <v>ДД` - С7 росп1,2</v>
      </c>
      <c r="D539" s="11" t="str">
        <f t="shared" si="67"/>
        <v>Т3</v>
      </c>
      <c r="E539" s="11" t="str">
        <f t="shared" si="68"/>
        <v>140 Δ6</v>
      </c>
      <c r="F539" s="129"/>
      <c r="G539" s="156" t="s">
        <v>141</v>
      </c>
      <c r="H53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39" s="132" t="str">
        <f t="shared" si="69"/>
        <v>ДД`</v>
      </c>
      <c r="J539" s="132" t="str">
        <f>Таблица3353[[#This Row],[№7]]</f>
        <v xml:space="preserve"> </v>
      </c>
      <c r="K539" s="133" t="str">
        <f>IF(Таблица3353[[#This Row],[условие]]="Да", "- ", "(")</f>
        <v xml:space="preserve">- </v>
      </c>
      <c r="L539" s="101"/>
      <c r="M539" s="114" t="str">
        <f>IF(Таблица3353[[#This Row],[условие]]="Да", "", " - ")</f>
        <v/>
      </c>
      <c r="N539" s="101"/>
      <c r="O539" s="115" t="str">
        <f>IF(Таблица3353[[#This Row],[условие]]="Да", "", " )")</f>
        <v/>
      </c>
      <c r="P539" s="101" t="s">
        <v>99</v>
      </c>
      <c r="Q539" s="101">
        <f>Q538+1</f>
        <v>7</v>
      </c>
      <c r="R539" s="116" t="str">
        <f>IF(Таблица3353[[#This Row],[Тип СШ]]="Т3", " росп", "")</f>
        <v xml:space="preserve"> росп</v>
      </c>
      <c r="S539" s="116" t="str">
        <f>IF(AND(Таблица3353[[#This Row],[Тип]]="Поперечник", Таблица3353[[#This Row],[условие]]="Да", Таблица3353[[#This Row],[№17]]=" росп"), "1,2,3",
"")</f>
        <v/>
      </c>
      <c r="T539" s="116" t="str">
        <f>IF(AND(Таблица3353[[#This Row],[Тип]]="Продол", Таблица3353[[#This Row],[условие]]="Да", Таблица3353[[#This Row],[№17]]=" росп"), "1,2",
"")</f>
        <v>1,2</v>
      </c>
      <c r="U539" s="116"/>
      <c r="V539" s="101" t="s">
        <v>88</v>
      </c>
      <c r="W53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3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3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3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3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3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39" s="152" t="str">
        <f>IF(Таблица3353[[#This Row],[Тип СШ]]="Т3",
(IF(Таблица3353[[#This Row],[Толщина]]&gt;16,"Δ8","Δ6")),Таблица3353[[#This Row],[Толщина]])</f>
        <v>Δ6</v>
      </c>
      <c r="AD539"/>
    </row>
    <row r="540" spans="1:30" x14ac:dyDescent="0.2">
      <c r="A540" s="117">
        <f t="shared" si="66"/>
        <v>540</v>
      </c>
      <c r="B540" s="97" t="str">
        <f>IF(ISNUMBER(Таблица3353[[#This Row],[№8]]), "Поперечник", "Продол")</f>
        <v>Продол</v>
      </c>
      <c r="C540" s="11" t="str">
        <f>CONCATENATE(I540,J540,K540,L540,Таблица3353[[#This Row],[№12]],N540,,O540,P540,Q540,R540,S540,T540,U540)</f>
        <v>ДД` - С8 росп1,2</v>
      </c>
      <c r="D540" s="11" t="str">
        <f t="shared" si="67"/>
        <v>Т3</v>
      </c>
      <c r="E540" s="11" t="str">
        <f t="shared" si="68"/>
        <v>140 Δ6</v>
      </c>
      <c r="F540" s="129"/>
      <c r="G540" s="156" t="s">
        <v>141</v>
      </c>
      <c r="H54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0" s="132" t="str">
        <f t="shared" si="69"/>
        <v>ДД`</v>
      </c>
      <c r="J540" s="132" t="str">
        <f>Таблица3353[[#This Row],[№7]]</f>
        <v xml:space="preserve"> </v>
      </c>
      <c r="K540" s="133" t="str">
        <f>IF(Таблица3353[[#This Row],[условие]]="Да", "- ", "(")</f>
        <v xml:space="preserve">- </v>
      </c>
      <c r="L540" s="101"/>
      <c r="M540" s="114" t="str">
        <f>IF(Таблица3353[[#This Row],[условие]]="Да", "", " - ")</f>
        <v/>
      </c>
      <c r="N540" s="101"/>
      <c r="O540" s="115" t="str">
        <f>IF(Таблица3353[[#This Row],[условие]]="Да", "", " )")</f>
        <v/>
      </c>
      <c r="P540" s="101" t="s">
        <v>99</v>
      </c>
      <c r="Q540" s="101">
        <f>Q539+1</f>
        <v>8</v>
      </c>
      <c r="R540" s="116" t="str">
        <f>IF(Таблица3353[[#This Row],[Тип СШ]]="Т3", " росп", "")</f>
        <v xml:space="preserve"> росп</v>
      </c>
      <c r="S540" s="116" t="str">
        <f>IF(AND(Таблица3353[[#This Row],[Тип]]="Поперечник", Таблица3353[[#This Row],[условие]]="Да", Таблица3353[[#This Row],[№17]]=" росп"), "1,2,3",
"")</f>
        <v/>
      </c>
      <c r="T540" s="116" t="str">
        <f>IF(AND(Таблица3353[[#This Row],[Тип]]="Продол", Таблица3353[[#This Row],[условие]]="Да", Таблица3353[[#This Row],[№17]]=" росп"), "1,2",
"")</f>
        <v>1,2</v>
      </c>
      <c r="U540" s="116"/>
      <c r="V540" s="101" t="s">
        <v>88</v>
      </c>
      <c r="W54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40" s="152" t="str">
        <f>IF(Таблица3353[[#This Row],[Тип СШ]]="Т3",
(IF(Таблица3353[[#This Row],[Толщина]]&gt;16,"Δ8","Δ6")),Таблица3353[[#This Row],[Толщина]])</f>
        <v>Δ6</v>
      </c>
      <c r="AD540"/>
    </row>
    <row r="541" spans="1:30" x14ac:dyDescent="0.2">
      <c r="A541" s="117">
        <f t="shared" si="66"/>
        <v>541</v>
      </c>
      <c r="B541" s="97" t="str">
        <f>IF(ISNUMBER(Таблица3353[[#This Row],[№8]]), "Поперечник", "Продол")</f>
        <v>Продол</v>
      </c>
      <c r="C541" s="11" t="str">
        <f>CONCATENATE(I541,J541,K541,L541,Таблица3353[[#This Row],[№12]],N541,,O541,P541,Q541,R541,S541,T541,U541)</f>
        <v>ДД` (3 - 4 )</v>
      </c>
      <c r="D541" s="11" t="str">
        <f t="shared" si="67"/>
        <v>С4</v>
      </c>
      <c r="E541" s="11" t="str">
        <f t="shared" si="68"/>
        <v>9860×14</v>
      </c>
      <c r="F541" s="129"/>
      <c r="G541" s="156" t="s">
        <v>141</v>
      </c>
      <c r="H54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41" s="132" t="str">
        <f t="shared" si="69"/>
        <v>ДД`</v>
      </c>
      <c r="J541" s="132" t="str">
        <f>Таблица3353[[#This Row],[№7]]</f>
        <v xml:space="preserve"> </v>
      </c>
      <c r="K541" s="133" t="str">
        <f>IF(Таблица3353[[#This Row],[условие]]="Да", "- ", "(")</f>
        <v>(</v>
      </c>
      <c r="L541" s="101">
        <v>3</v>
      </c>
      <c r="M541" s="114" t="str">
        <f>IF(Таблица3353[[#This Row],[условие]]="Да", "", " - ")</f>
        <v xml:space="preserve"> - </v>
      </c>
      <c r="N541" s="101">
        <f>Таблица3353[[#This Row],[№11]]+1</f>
        <v>4</v>
      </c>
      <c r="O541" s="115" t="str">
        <f>IF(Таблица3353[[#This Row],[условие]]="Да", "", " )")</f>
        <v xml:space="preserve"> )</v>
      </c>
      <c r="P541" s="101"/>
      <c r="Q541" s="101"/>
      <c r="R541" s="116" t="str">
        <f>IF(Таблица3353[[#This Row],[Тип СШ]]="Т3", " росп", "")</f>
        <v/>
      </c>
      <c r="S541" s="116" t="str">
        <f>IF(AND(Таблица3353[[#This Row],[Тип]]="Поперечник", Таблица3353[[#This Row],[условие]]="Да", Таблица3353[[#This Row],[№17]]=" росп"), "1,2,3",
"")</f>
        <v/>
      </c>
      <c r="T541" s="116" t="str">
        <f>IF(AND(Таблица3353[[#This Row],[Тип]]="Продол", Таблица3353[[#This Row],[условие]]="Да", Таблица3353[[#This Row],[№17]]=" росп"), "1,2",
"")</f>
        <v/>
      </c>
      <c r="U541" s="116"/>
      <c r="V541" s="93" t="s">
        <v>109</v>
      </c>
      <c r="W54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1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9860</v>
      </c>
      <c r="Y54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1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4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41" s="228">
        <f>VALUE(CONCATENATE(Таблица3353[[#This Row],[ДлинаС18]],Таблица3353[[#This Row],[ДлинаС4]],Таблица3353[[#This Row],[ДлинаТ8]],Таблица3353[[#This Row],[ДлинаТ3]]))</f>
        <v>9860</v>
      </c>
      <c r="AC541" s="152">
        <f>IF(Таблица3353[[#This Row],[Тип СШ]]="Т3",
(IF(Таблица3353[[#This Row],[Толщина]]&gt;16,"Δ8","Δ6")),Таблица3353[[#This Row],[Толщина]])</f>
        <v>14</v>
      </c>
      <c r="AD541"/>
    </row>
    <row r="542" spans="1:30" x14ac:dyDescent="0.2">
      <c r="A542" s="117">
        <f t="shared" si="66"/>
        <v>542</v>
      </c>
      <c r="B542" s="97" t="str">
        <f>IF(ISNUMBER(Таблица3353[[#This Row],[№8]]), "Поперечник", "Продол")</f>
        <v>Продол</v>
      </c>
      <c r="C542" s="11" t="str">
        <f>CONCATENATE(I542,J542,K542,L542,Таблица3353[[#This Row],[№12]],N542,,O542,P542,Q542,R542,S542,T542,U542)</f>
        <v>ДД` - С9 росп1,2</v>
      </c>
      <c r="D542" s="11" t="str">
        <f t="shared" si="67"/>
        <v>Т3</v>
      </c>
      <c r="E542" s="11" t="str">
        <f t="shared" si="68"/>
        <v>140 Δ6</v>
      </c>
      <c r="F542" s="129"/>
      <c r="G542" s="156" t="s">
        <v>141</v>
      </c>
      <c r="H54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2" s="132" t="str">
        <f t="shared" si="69"/>
        <v>ДД`</v>
      </c>
      <c r="J542" s="132" t="str">
        <f>Таблица3353[[#This Row],[№7]]</f>
        <v xml:space="preserve"> </v>
      </c>
      <c r="K542" s="133" t="str">
        <f>IF(Таблица3353[[#This Row],[условие]]="Да", "- ", "(")</f>
        <v xml:space="preserve">- </v>
      </c>
      <c r="L542" s="101"/>
      <c r="M542" s="161" t="str">
        <f>IF(Таблица3353[[#This Row],[условие]]="Да", "", " - ")</f>
        <v/>
      </c>
      <c r="N542" s="162"/>
      <c r="O542" s="115" t="str">
        <f>IF(Таблица3353[[#This Row],[условие]]="Да", "", " )")</f>
        <v/>
      </c>
      <c r="P542" s="101" t="s">
        <v>99</v>
      </c>
      <c r="Q542" s="163">
        <v>9</v>
      </c>
      <c r="R542" s="116" t="str">
        <f>IF(Таблица3353[[#This Row],[Тип СШ]]="Т3", " росп", "")</f>
        <v xml:space="preserve"> росп</v>
      </c>
      <c r="S542" s="116" t="str">
        <f>IF(AND(Таблица3353[[#This Row],[Тип]]="Поперечник", Таблица3353[[#This Row],[условие]]="Да", Таблица3353[[#This Row],[№17]]=" росп"), "1,2,3",
"")</f>
        <v/>
      </c>
      <c r="T542" s="116" t="str">
        <f>IF(AND(Таблица3353[[#This Row],[Тип]]="Продол", Таблица3353[[#This Row],[условие]]="Да", Таблица3353[[#This Row],[№17]]=" росп"), "1,2",
"")</f>
        <v>1,2</v>
      </c>
      <c r="U542" s="116"/>
      <c r="V542" s="101" t="s">
        <v>88</v>
      </c>
      <c r="W54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42" s="164" t="str">
        <f>IF(Таблица3353[[#This Row],[Тип СШ]]="Т3",
(IF(Таблица3353[[#This Row],[Толщина]]&gt;16,"Δ8","Δ6")),Таблица3353[[#This Row],[Толщина]])</f>
        <v>Δ6</v>
      </c>
      <c r="AD542"/>
    </row>
    <row r="543" spans="1:30" x14ac:dyDescent="0.2">
      <c r="A543" s="117">
        <f t="shared" si="66"/>
        <v>543</v>
      </c>
      <c r="B543" s="97" t="str">
        <f>IF(ISNUMBER(Таблица3353[[#This Row],[№8]]), "Поперечник", "Продол")</f>
        <v>Продол</v>
      </c>
      <c r="C543" s="11" t="str">
        <f>CONCATENATE(I543,J543,K543,L543,Таблица3353[[#This Row],[№12]],N543,,O543,P543,Q543,R543,S543,T543,U543)</f>
        <v>ДД` - С10 росп1,2</v>
      </c>
      <c r="D543" s="11" t="str">
        <f t="shared" si="67"/>
        <v>Т3</v>
      </c>
      <c r="E543" s="11" t="str">
        <f t="shared" si="68"/>
        <v>140 Δ6</v>
      </c>
      <c r="F543" s="129"/>
      <c r="G543" s="156" t="s">
        <v>141</v>
      </c>
      <c r="H54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3" s="132" t="str">
        <f t="shared" si="69"/>
        <v>ДД`</v>
      </c>
      <c r="J543" s="132" t="str">
        <f>Таблица3353[[#This Row],[№7]]</f>
        <v xml:space="preserve"> </v>
      </c>
      <c r="K543" s="133" t="str">
        <f>IF(Таблица3353[[#This Row],[условие]]="Да", "- ", "(")</f>
        <v xml:space="preserve">- </v>
      </c>
      <c r="L543" s="101"/>
      <c r="M543" s="114" t="str">
        <f>IF(Таблица3353[[#This Row],[условие]]="Да", "", " - ")</f>
        <v/>
      </c>
      <c r="N543" s="101"/>
      <c r="O543" s="115" t="str">
        <f>IF(Таблица3353[[#This Row],[условие]]="Да", "", " )")</f>
        <v/>
      </c>
      <c r="P543" s="101" t="s">
        <v>99</v>
      </c>
      <c r="Q543" s="101">
        <v>10</v>
      </c>
      <c r="R543" s="116" t="str">
        <f>IF(Таблица3353[[#This Row],[Тип СШ]]="Т3", " росп", "")</f>
        <v xml:space="preserve"> росп</v>
      </c>
      <c r="S543" s="116" t="str">
        <f>IF(AND(Таблица3353[[#This Row],[Тип]]="Поперечник", Таблица3353[[#This Row],[условие]]="Да", Таблица3353[[#This Row],[№17]]=" росп"), "1,2,3",
"")</f>
        <v/>
      </c>
      <c r="T543" s="116" t="str">
        <f>IF(AND(Таблица3353[[#This Row],[Тип]]="Продол", Таблица3353[[#This Row],[условие]]="Да", Таблица3353[[#This Row],[№17]]=" росп"), "1,2",
"")</f>
        <v>1,2</v>
      </c>
      <c r="U543" s="116"/>
      <c r="V543" s="101" t="s">
        <v>88</v>
      </c>
      <c r="W54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43" s="152" t="str">
        <f>IF(Таблица3353[[#This Row],[Тип СШ]]="Т3",
(IF(Таблица3353[[#This Row],[Толщина]]&gt;16,"Δ8","Δ6")),Таблица3353[[#This Row],[Толщина]])</f>
        <v>Δ6</v>
      </c>
      <c r="AD543"/>
    </row>
    <row r="544" spans="1:30" x14ac:dyDescent="0.2">
      <c r="A544" s="117">
        <f t="shared" si="66"/>
        <v>544</v>
      </c>
      <c r="B544" s="97" t="str">
        <f>IF(ISNUMBER(Таблица3353[[#This Row],[№8]]), "Поперечник", "Продол")</f>
        <v>Продол</v>
      </c>
      <c r="C544" s="11" t="str">
        <f>CONCATENATE(I544,J544,K544,L544,Таблица3353[[#This Row],[№12]],N544,,O544,P544,Q544,R544,S544,T544,U544)</f>
        <v>ДД` - С11 росп1,2</v>
      </c>
      <c r="D544" s="11" t="str">
        <f t="shared" si="67"/>
        <v>Т3</v>
      </c>
      <c r="E544" s="11" t="str">
        <f t="shared" si="68"/>
        <v>140 Δ6</v>
      </c>
      <c r="F544" s="129"/>
      <c r="G544" s="156" t="s">
        <v>141</v>
      </c>
      <c r="H54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4" s="132" t="str">
        <f t="shared" si="69"/>
        <v>ДД`</v>
      </c>
      <c r="J544" s="132" t="str">
        <f>Таблица3353[[#This Row],[№7]]</f>
        <v xml:space="preserve"> </v>
      </c>
      <c r="K544" s="133" t="str">
        <f>IF(Таблица3353[[#This Row],[условие]]="Да", "- ", "(")</f>
        <v xml:space="preserve">- </v>
      </c>
      <c r="L544" s="101"/>
      <c r="M544" s="114" t="str">
        <f>IF(Таблица3353[[#This Row],[условие]]="Да", "", " - ")</f>
        <v/>
      </c>
      <c r="N544" s="101"/>
      <c r="O544" s="115" t="str">
        <f>IF(Таблица3353[[#This Row],[условие]]="Да", "", " )")</f>
        <v/>
      </c>
      <c r="P544" s="101" t="s">
        <v>99</v>
      </c>
      <c r="Q544" s="101">
        <f>Q543+1</f>
        <v>11</v>
      </c>
      <c r="R544" s="116" t="str">
        <f>IF(Таблица3353[[#This Row],[Тип СШ]]="Т3", " росп", "")</f>
        <v xml:space="preserve"> росп</v>
      </c>
      <c r="S544" s="116" t="str">
        <f>IF(AND(Таблица3353[[#This Row],[Тип]]="Поперечник", Таблица3353[[#This Row],[условие]]="Да", Таблица3353[[#This Row],[№17]]=" росп"), "1,2,3",
"")</f>
        <v/>
      </c>
      <c r="T544" s="116" t="str">
        <f>IF(AND(Таблица3353[[#This Row],[Тип]]="Продол", Таблица3353[[#This Row],[условие]]="Да", Таблица3353[[#This Row],[№17]]=" росп"), "1,2",
"")</f>
        <v>1,2</v>
      </c>
      <c r="U544" s="116"/>
      <c r="V544" s="101" t="s">
        <v>88</v>
      </c>
      <c r="W54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44" s="152" t="str">
        <f>IF(Таблица3353[[#This Row],[Тип СШ]]="Т3",
(IF(Таблица3353[[#This Row],[Толщина]]&gt;16,"Δ8","Δ6")),Таблица3353[[#This Row],[Толщина]])</f>
        <v>Δ6</v>
      </c>
      <c r="AD544"/>
    </row>
    <row r="545" spans="1:30" x14ac:dyDescent="0.2">
      <c r="A545" s="117">
        <f t="shared" si="66"/>
        <v>545</v>
      </c>
      <c r="B545" s="97" t="str">
        <f>IF(ISNUMBER(Таблица3353[[#This Row],[№8]]), "Поперечник", "Продол")</f>
        <v>Продол</v>
      </c>
      <c r="C545" s="11" t="str">
        <f>CONCATENATE(I545,J545,K545,L545,Таблица3353[[#This Row],[№12]],N545,,O545,P545,Q545,R545,S545,T545,U545)</f>
        <v>ДД` (4 - 5 )</v>
      </c>
      <c r="D545" s="11" t="str">
        <f t="shared" si="67"/>
        <v>С4</v>
      </c>
      <c r="E545" s="11" t="str">
        <f t="shared" si="68"/>
        <v>10650×14</v>
      </c>
      <c r="F545" s="129"/>
      <c r="G545" s="156" t="s">
        <v>141</v>
      </c>
      <c r="H54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45" s="132" t="str">
        <f t="shared" si="69"/>
        <v>ДД`</v>
      </c>
      <c r="J545" s="132" t="str">
        <f>Таблица3353[[#This Row],[№7]]</f>
        <v xml:space="preserve"> </v>
      </c>
      <c r="K545" s="133" t="str">
        <f>IF(Таблица3353[[#This Row],[условие]]="Да", "- ", "(")</f>
        <v>(</v>
      </c>
      <c r="L545" s="101">
        <v>4</v>
      </c>
      <c r="M545" s="114" t="str">
        <f>IF(Таблица3353[[#This Row],[условие]]="Да", "", " - ")</f>
        <v xml:space="preserve"> - </v>
      </c>
      <c r="N545" s="101">
        <f>Таблица3353[[#This Row],[№11]]+1</f>
        <v>5</v>
      </c>
      <c r="O545" s="115" t="str">
        <f>IF(Таблица3353[[#This Row],[условие]]="Да", "", " )")</f>
        <v xml:space="preserve"> )</v>
      </c>
      <c r="P545" s="101"/>
      <c r="Q545" s="101"/>
      <c r="R545" s="116" t="str">
        <f>IF(Таблица3353[[#This Row],[Тип СШ]]="Т3", " росп", "")</f>
        <v/>
      </c>
      <c r="S545" s="116" t="str">
        <f>IF(AND(Таблица3353[[#This Row],[Тип]]="Поперечник", Таблица3353[[#This Row],[условие]]="Да", Таблица3353[[#This Row],[№17]]=" росп"), "1,2,3",
"")</f>
        <v/>
      </c>
      <c r="T545" s="116" t="str">
        <f>IF(AND(Таблица3353[[#This Row],[Тип]]="Продол", Таблица3353[[#This Row],[условие]]="Да", Таблица3353[[#This Row],[№17]]=" росп"), "1,2",
"")</f>
        <v/>
      </c>
      <c r="U545" s="116"/>
      <c r="V545" s="93" t="s">
        <v>109</v>
      </c>
      <c r="W54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10650</v>
      </c>
      <c r="Y54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4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45" s="228">
        <f>VALUE(CONCATENATE(Таблица3353[[#This Row],[ДлинаС18]],Таблица3353[[#This Row],[ДлинаС4]],Таблица3353[[#This Row],[ДлинаТ8]],Таблица3353[[#This Row],[ДлинаТ3]]))</f>
        <v>10650</v>
      </c>
      <c r="AC545" s="152">
        <f>IF(Таблица3353[[#This Row],[Тип СШ]]="Т3",
(IF(Таблица3353[[#This Row],[Толщина]]&gt;16,"Δ8","Δ6")),Таблица3353[[#This Row],[Толщина]])</f>
        <v>14</v>
      </c>
      <c r="AD545"/>
    </row>
    <row r="546" spans="1:30" x14ac:dyDescent="0.2">
      <c r="A546" s="117">
        <f t="shared" si="66"/>
        <v>546</v>
      </c>
      <c r="B546" s="97" t="str">
        <f>IF(ISNUMBER(Таблица3353[[#This Row],[№8]]), "Поперечник", "Продол")</f>
        <v>Продол</v>
      </c>
      <c r="C546" s="11" t="str">
        <f>CONCATENATE(I546,J546,K546,L546,Таблица3353[[#This Row],[№12]],N546,,O546,P546,Q546,R546,S546,T546,U546)</f>
        <v>ДД` - С12 росп1,2</v>
      </c>
      <c r="D546" s="11" t="str">
        <f t="shared" si="67"/>
        <v>Т3</v>
      </c>
      <c r="E546" s="11" t="str">
        <f t="shared" si="68"/>
        <v>140 Δ6</v>
      </c>
      <c r="F546" s="129"/>
      <c r="G546" s="156" t="s">
        <v>141</v>
      </c>
      <c r="H54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6" s="132" t="str">
        <f t="shared" si="69"/>
        <v>ДД`</v>
      </c>
      <c r="J546" s="132" t="str">
        <f>Таблица3353[[#This Row],[№7]]</f>
        <v xml:space="preserve"> </v>
      </c>
      <c r="K546" s="133" t="str">
        <f>IF(Таблица3353[[#This Row],[условие]]="Да", "- ", "(")</f>
        <v xml:space="preserve">- </v>
      </c>
      <c r="L546" s="101"/>
      <c r="M546" s="114" t="str">
        <f>IF(Таблица3353[[#This Row],[условие]]="Да", "", " - ")</f>
        <v/>
      </c>
      <c r="N546" s="101"/>
      <c r="O546" s="115" t="str">
        <f>IF(Таблица3353[[#This Row],[условие]]="Да", "", " )")</f>
        <v/>
      </c>
      <c r="P546" s="101" t="s">
        <v>99</v>
      </c>
      <c r="Q546" s="101">
        <v>12</v>
      </c>
      <c r="R546" s="116" t="str">
        <f>IF(Таблица3353[[#This Row],[Тип СШ]]="Т3", " росп", "")</f>
        <v xml:space="preserve"> росп</v>
      </c>
      <c r="S546" s="116" t="str">
        <f>IF(AND(Таблица3353[[#This Row],[Тип]]="Поперечник", Таблица3353[[#This Row],[условие]]="Да", Таблица3353[[#This Row],[№17]]=" росп"), "1,2,3",
"")</f>
        <v/>
      </c>
      <c r="T546" s="116" t="str">
        <f>IF(AND(Таблица3353[[#This Row],[Тип]]="Продол", Таблица3353[[#This Row],[условие]]="Да", Таблица3353[[#This Row],[№17]]=" росп"), "1,2",
"")</f>
        <v>1,2</v>
      </c>
      <c r="U546" s="116"/>
      <c r="V546" s="101" t="s">
        <v>88</v>
      </c>
      <c r="W54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46" s="152" t="str">
        <f>IF(Таблица3353[[#This Row],[Тип СШ]]="Т3",
(IF(Таблица3353[[#This Row],[Толщина]]&gt;16,"Δ8","Δ6")),Таблица3353[[#This Row],[Толщина]])</f>
        <v>Δ6</v>
      </c>
      <c r="AD546"/>
    </row>
    <row r="547" spans="1:30" x14ac:dyDescent="0.2">
      <c r="A547" s="117">
        <f t="shared" si="66"/>
        <v>547</v>
      </c>
      <c r="B547" s="97" t="str">
        <f>IF(ISNUMBER(Таблица3353[[#This Row],[№8]]), "Поперечник", "Продол")</f>
        <v>Продол</v>
      </c>
      <c r="C547" s="11" t="str">
        <f>CONCATENATE(I547,J547,K547,L547,Таблица3353[[#This Row],[№12]],N547,,O547,P547,Q547,R547,S547,T547,U547)</f>
        <v>ДД` - С13 росп1,2</v>
      </c>
      <c r="D547" s="11" t="str">
        <f t="shared" si="67"/>
        <v>Т3</v>
      </c>
      <c r="E547" s="11" t="str">
        <f t="shared" si="68"/>
        <v>140 Δ6</v>
      </c>
      <c r="F547" s="129"/>
      <c r="G547" s="156" t="s">
        <v>141</v>
      </c>
      <c r="H54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7" s="132" t="str">
        <f t="shared" si="69"/>
        <v>ДД`</v>
      </c>
      <c r="J547" s="132" t="str">
        <f>Таблица3353[[#This Row],[№7]]</f>
        <v xml:space="preserve"> </v>
      </c>
      <c r="K547" s="133" t="str">
        <f>IF(Таблица3353[[#This Row],[условие]]="Да", "- ", "(")</f>
        <v xml:space="preserve">- </v>
      </c>
      <c r="L547" s="101"/>
      <c r="M547" s="161" t="str">
        <f>IF(Таблица3353[[#This Row],[условие]]="Да", "", " - ")</f>
        <v/>
      </c>
      <c r="N547" s="162"/>
      <c r="O547" s="115" t="str">
        <f>IF(Таблица3353[[#This Row],[условие]]="Да", "", " )")</f>
        <v/>
      </c>
      <c r="P547" s="101" t="s">
        <v>99</v>
      </c>
      <c r="Q547" s="163">
        <v>13</v>
      </c>
      <c r="R547" s="116" t="str">
        <f>IF(Таблица3353[[#This Row],[Тип СШ]]="Т3", " росп", "")</f>
        <v xml:space="preserve"> росп</v>
      </c>
      <c r="S547" s="116" t="str">
        <f>IF(AND(Таблица3353[[#This Row],[Тип]]="Поперечник", Таблица3353[[#This Row],[условие]]="Да", Таблица3353[[#This Row],[№17]]=" росп"), "1,2,3",
"")</f>
        <v/>
      </c>
      <c r="T547" s="116" t="str">
        <f>IF(AND(Таблица3353[[#This Row],[Тип]]="Продол", Таблица3353[[#This Row],[условие]]="Да", Таблица3353[[#This Row],[№17]]=" росп"), "1,2",
"")</f>
        <v>1,2</v>
      </c>
      <c r="U547" s="116"/>
      <c r="V547" s="101" t="s">
        <v>88</v>
      </c>
      <c r="W54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47" s="164" t="str">
        <f>IF(Таблица3353[[#This Row],[Тип СШ]]="Т3",
(IF(Таблица3353[[#This Row],[Толщина]]&gt;16,"Δ8","Δ6")),Таблица3353[[#This Row],[Толщина]])</f>
        <v>Δ6</v>
      </c>
      <c r="AD547"/>
    </row>
    <row r="548" spans="1:30" x14ac:dyDescent="0.2">
      <c r="A548" s="117">
        <f t="shared" si="66"/>
        <v>548</v>
      </c>
      <c r="B548" s="97" t="str">
        <f>IF(ISNUMBER(Таблица3353[[#This Row],[№8]]), "Поперечник", "Продол")</f>
        <v>Продол</v>
      </c>
      <c r="C548" s="11" t="str">
        <f>CONCATENATE(I548,J548,K548,L548,Таблица3353[[#This Row],[№12]],N548,,O548,P548,Q548,R548,S548,T548,U548)</f>
        <v>ДД` - С14 росп1,2</v>
      </c>
      <c r="D548" s="11" t="str">
        <f t="shared" si="67"/>
        <v>Т3</v>
      </c>
      <c r="E548" s="11" t="str">
        <f t="shared" si="68"/>
        <v>140 Δ6</v>
      </c>
      <c r="F548" s="129"/>
      <c r="G548" s="156" t="s">
        <v>141</v>
      </c>
      <c r="H54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8" s="132" t="str">
        <f t="shared" si="69"/>
        <v>ДД`</v>
      </c>
      <c r="J548" s="132" t="str">
        <f>Таблица3353[[#This Row],[№7]]</f>
        <v xml:space="preserve"> </v>
      </c>
      <c r="K548" s="133" t="str">
        <f>IF(Таблица3353[[#This Row],[условие]]="Да", "- ", "(")</f>
        <v xml:space="preserve">- </v>
      </c>
      <c r="L548" s="101"/>
      <c r="M548" s="114" t="str">
        <f>IF(Таблица3353[[#This Row],[условие]]="Да", "", " - ")</f>
        <v/>
      </c>
      <c r="N548" s="101"/>
      <c r="O548" s="115" t="str">
        <f>IF(Таблица3353[[#This Row],[условие]]="Да", "", " )")</f>
        <v/>
      </c>
      <c r="P548" s="101" t="s">
        <v>99</v>
      </c>
      <c r="Q548" s="101">
        <v>14</v>
      </c>
      <c r="R548" s="116" t="str">
        <f>IF(Таблица3353[[#This Row],[Тип СШ]]="Т3", " росп", "")</f>
        <v xml:space="preserve"> росп</v>
      </c>
      <c r="S548" s="116" t="str">
        <f>IF(AND(Таблица3353[[#This Row],[Тип]]="Поперечник", Таблица3353[[#This Row],[условие]]="Да", Таблица3353[[#This Row],[№17]]=" росп"), "1,2,3",
"")</f>
        <v/>
      </c>
      <c r="T548" s="116" t="str">
        <f>IF(AND(Таблица3353[[#This Row],[Тип]]="Продол", Таблица3353[[#This Row],[условие]]="Да", Таблица3353[[#This Row],[№17]]=" росп"), "1,2",
"")</f>
        <v>1,2</v>
      </c>
      <c r="U548" s="116"/>
      <c r="V548" s="101" t="s">
        <v>88</v>
      </c>
      <c r="W54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48" s="152" t="str">
        <f>IF(Таблица3353[[#This Row],[Тип СШ]]="Т3",
(IF(Таблица3353[[#This Row],[Толщина]]&gt;16,"Δ8","Δ6")),Таблица3353[[#This Row],[Толщина]])</f>
        <v>Δ6</v>
      </c>
      <c r="AD548"/>
    </row>
    <row r="549" spans="1:30" x14ac:dyDescent="0.2">
      <c r="A549" s="117">
        <f t="shared" si="66"/>
        <v>549</v>
      </c>
      <c r="B549" s="97" t="str">
        <f>IF(ISNUMBER(Таблица3353[[#This Row],[№8]]), "Поперечник", "Продол")</f>
        <v>Продол</v>
      </c>
      <c r="C549" s="11" t="str">
        <f>CONCATENATE(I549,J549,K549,L549,Таблица3353[[#This Row],[№12]],N549,,O549,P549,Q549,R549,S549,T549,U549)</f>
        <v>ДД` - С15 росп1,2</v>
      </c>
      <c r="D549" s="11" t="str">
        <f t="shared" si="67"/>
        <v>Т3</v>
      </c>
      <c r="E549" s="11" t="str">
        <f t="shared" si="68"/>
        <v>140 Δ6</v>
      </c>
      <c r="F549" s="129"/>
      <c r="G549" s="156" t="s">
        <v>141</v>
      </c>
      <c r="H54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49" s="132" t="str">
        <f t="shared" si="69"/>
        <v>ДД`</v>
      </c>
      <c r="J549" s="132" t="str">
        <f>Таблица3353[[#This Row],[№7]]</f>
        <v xml:space="preserve"> </v>
      </c>
      <c r="K549" s="133" t="str">
        <f>IF(Таблица3353[[#This Row],[условие]]="Да", "- ", "(")</f>
        <v xml:space="preserve">- </v>
      </c>
      <c r="L549" s="101"/>
      <c r="M549" s="114" t="str">
        <f>IF(Таблица3353[[#This Row],[условие]]="Да", "", " - ")</f>
        <v/>
      </c>
      <c r="N549" s="101"/>
      <c r="O549" s="115" t="str">
        <f>IF(Таблица3353[[#This Row],[условие]]="Да", "", " )")</f>
        <v/>
      </c>
      <c r="P549" s="101" t="s">
        <v>99</v>
      </c>
      <c r="Q549" s="101">
        <f t="shared" ref="Q549" si="71">Q548+1</f>
        <v>15</v>
      </c>
      <c r="R549" s="116" t="str">
        <f>IF(Таблица3353[[#This Row],[Тип СШ]]="Т3", " росп", "")</f>
        <v xml:space="preserve"> росп</v>
      </c>
      <c r="S549" s="116" t="str">
        <f>IF(AND(Таблица3353[[#This Row],[Тип]]="Поперечник", Таблица3353[[#This Row],[условие]]="Да", Таблица3353[[#This Row],[№17]]=" росп"), "1,2,3",
"")</f>
        <v/>
      </c>
      <c r="T549" s="116" t="str">
        <f>IF(AND(Таблица3353[[#This Row],[Тип]]="Продол", Таблица3353[[#This Row],[условие]]="Да", Таблица3353[[#This Row],[№17]]=" росп"), "1,2",
"")</f>
        <v>1,2</v>
      </c>
      <c r="U549" s="116"/>
      <c r="V549" s="101" t="s">
        <v>88</v>
      </c>
      <c r="W54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4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4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4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4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4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49" s="152" t="str">
        <f>IF(Таблица3353[[#This Row],[Тип СШ]]="Т3",
(IF(Таблица3353[[#This Row],[Толщина]]&gt;16,"Δ8","Δ6")),Таблица3353[[#This Row],[Толщина]])</f>
        <v>Δ6</v>
      </c>
      <c r="AD549"/>
    </row>
    <row r="550" spans="1:30" x14ac:dyDescent="0.2">
      <c r="A550" s="117">
        <f t="shared" si="66"/>
        <v>550</v>
      </c>
      <c r="B550" s="97" t="str">
        <f>IF(ISNUMBER(Таблица3353[[#This Row],[№8]]), "Поперечник", "Продол")</f>
        <v>Продол</v>
      </c>
      <c r="C550" s="11" t="str">
        <f>CONCATENATE(I550,J550,K550,L550,Таблица3353[[#This Row],[№12]],N550,,O550,P550,Q550,R550,S550,T550,U550)</f>
        <v>ДД` (5 - 6 )</v>
      </c>
      <c r="D550" s="11" t="str">
        <f t="shared" si="67"/>
        <v>С4</v>
      </c>
      <c r="E550" s="11" t="str">
        <f t="shared" si="68"/>
        <v>8790×14</v>
      </c>
      <c r="F550" s="129"/>
      <c r="G550" s="156" t="s">
        <v>141</v>
      </c>
      <c r="H55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50" s="132" t="str">
        <f t="shared" si="69"/>
        <v>ДД`</v>
      </c>
      <c r="J550" s="132" t="str">
        <f>Таблица3353[[#This Row],[№7]]</f>
        <v xml:space="preserve"> </v>
      </c>
      <c r="K550" s="133" t="str">
        <f>IF(Таблица3353[[#This Row],[условие]]="Да", "- ", "(")</f>
        <v>(</v>
      </c>
      <c r="L550" s="101">
        <v>5</v>
      </c>
      <c r="M550" s="114" t="str">
        <f>IF(Таблица3353[[#This Row],[условие]]="Да", "", " - ")</f>
        <v xml:space="preserve"> - </v>
      </c>
      <c r="N550" s="101">
        <f>Таблица3353[[#This Row],[№11]]+1</f>
        <v>6</v>
      </c>
      <c r="O550" s="115" t="str">
        <f>IF(Таблица3353[[#This Row],[условие]]="Да", "", " )")</f>
        <v xml:space="preserve"> )</v>
      </c>
      <c r="P550" s="101"/>
      <c r="Q550" s="101"/>
      <c r="R550" s="116" t="str">
        <f>IF(Таблица3353[[#This Row],[Тип СШ]]="Т3", " росп", "")</f>
        <v/>
      </c>
      <c r="S550" s="116" t="str">
        <f>IF(AND(Таблица3353[[#This Row],[Тип]]="Поперечник", Таблица3353[[#This Row],[условие]]="Да", Таблица3353[[#This Row],[№17]]=" росп"), "1,2,3",
"")</f>
        <v/>
      </c>
      <c r="T550" s="116" t="str">
        <f>IF(AND(Таблица3353[[#This Row],[Тип]]="Продол", Таблица3353[[#This Row],[условие]]="Да", Таблица3353[[#This Row],[№17]]=" росп"), "1,2",
"")</f>
        <v/>
      </c>
      <c r="U550" s="116"/>
      <c r="V550" s="93" t="s">
        <v>109</v>
      </c>
      <c r="W55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8790</v>
      </c>
      <c r="Y55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5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50" s="228">
        <f>VALUE(CONCATENATE(Таблица3353[[#This Row],[ДлинаС18]],Таблица3353[[#This Row],[ДлинаС4]],Таблица3353[[#This Row],[ДлинаТ8]],Таблица3353[[#This Row],[ДлинаТ3]]))</f>
        <v>8790</v>
      </c>
      <c r="AC550" s="152">
        <f>IF(Таблица3353[[#This Row],[Тип СШ]]="Т3",
(IF(Таблица3353[[#This Row],[Толщина]]&gt;16,"Δ8","Δ6")),Таблица3353[[#This Row],[Толщина]])</f>
        <v>14</v>
      </c>
      <c r="AD550"/>
    </row>
    <row r="551" spans="1:30" x14ac:dyDescent="0.2">
      <c r="A551" s="117">
        <f t="shared" si="66"/>
        <v>551</v>
      </c>
      <c r="B551" s="97" t="str">
        <f>IF(ISNUMBER(Таблица3353[[#This Row],[№8]]), "Поперечник", "Продол")</f>
        <v>Продол</v>
      </c>
      <c r="C551" s="11" t="str">
        <f>CONCATENATE(I551,J551,K551,L551,Таблица3353[[#This Row],[№12]],N551,,O551,P551,Q551,R551,S551,T551,U551)</f>
        <v>ДД` - С16 росп1,2</v>
      </c>
      <c r="D551" s="11" t="str">
        <f t="shared" si="67"/>
        <v>Т3</v>
      </c>
      <c r="E551" s="11" t="str">
        <f t="shared" si="68"/>
        <v>140 Δ6</v>
      </c>
      <c r="F551" s="129"/>
      <c r="G551" s="156" t="s">
        <v>141</v>
      </c>
      <c r="H55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1" s="132" t="str">
        <f t="shared" si="69"/>
        <v>ДД`</v>
      </c>
      <c r="J551" s="132" t="str">
        <f>Таблица3353[[#This Row],[№7]]</f>
        <v xml:space="preserve"> </v>
      </c>
      <c r="K551" s="133" t="str">
        <f>IF(Таблица3353[[#This Row],[условие]]="Да", "- ", "(")</f>
        <v xml:space="preserve">- </v>
      </c>
      <c r="L551" s="101"/>
      <c r="M551" s="161" t="str">
        <f>IF(Таблица3353[[#This Row],[условие]]="Да", "", " - ")</f>
        <v/>
      </c>
      <c r="N551" s="162"/>
      <c r="O551" s="115" t="str">
        <f>IF(Таблица3353[[#This Row],[условие]]="Да", "", " )")</f>
        <v/>
      </c>
      <c r="P551" s="101" t="s">
        <v>99</v>
      </c>
      <c r="Q551" s="163">
        <v>16</v>
      </c>
      <c r="R551" s="116" t="str">
        <f>IF(Таблица3353[[#This Row],[Тип СШ]]="Т3", " росп", "")</f>
        <v xml:space="preserve"> росп</v>
      </c>
      <c r="S551" s="116" t="str">
        <f>IF(AND(Таблица3353[[#This Row],[Тип]]="Поперечник", Таблица3353[[#This Row],[условие]]="Да", Таблица3353[[#This Row],[№17]]=" росп"), "1,2,3",
"")</f>
        <v/>
      </c>
      <c r="T551" s="116" t="str">
        <f>IF(AND(Таблица3353[[#This Row],[Тип]]="Продол", Таблица3353[[#This Row],[условие]]="Да", Таблица3353[[#This Row],[№17]]=" росп"), "1,2",
"")</f>
        <v>1,2</v>
      </c>
      <c r="U551" s="116"/>
      <c r="V551" s="101" t="s">
        <v>88</v>
      </c>
      <c r="W55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51" s="164" t="str">
        <f>IF(Таблица3353[[#This Row],[Тип СШ]]="Т3",
(IF(Таблица3353[[#This Row],[Толщина]]&gt;16,"Δ8","Δ6")),Таблица3353[[#This Row],[Толщина]])</f>
        <v>Δ6</v>
      </c>
      <c r="AD551"/>
    </row>
    <row r="552" spans="1:30" x14ac:dyDescent="0.2">
      <c r="A552" s="117">
        <f t="shared" si="66"/>
        <v>552</v>
      </c>
      <c r="B552" s="97" t="str">
        <f>IF(ISNUMBER(Таблица3353[[#This Row],[№8]]), "Поперечник", "Продол")</f>
        <v>Продол</v>
      </c>
      <c r="C552" s="11" t="str">
        <f>CONCATENATE(I552,J552,K552,L552,Таблица3353[[#This Row],[№12]],N552,,O552,P552,Q552,R552,S552,T552,U552)</f>
        <v>ДД` - С17 росп1,2</v>
      </c>
      <c r="D552" s="11" t="str">
        <f t="shared" si="67"/>
        <v>Т3</v>
      </c>
      <c r="E552" s="11" t="str">
        <f t="shared" si="68"/>
        <v>140 Δ6</v>
      </c>
      <c r="F552" s="129"/>
      <c r="G552" s="156" t="s">
        <v>141</v>
      </c>
      <c r="H55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2" s="132" t="str">
        <f t="shared" si="69"/>
        <v>ДД`</v>
      </c>
      <c r="J552" s="132" t="str">
        <f>Таблица3353[[#This Row],[№7]]</f>
        <v xml:space="preserve"> </v>
      </c>
      <c r="K552" s="133" t="str">
        <f>IF(Таблица3353[[#This Row],[условие]]="Да", "- ", "(")</f>
        <v xml:space="preserve">- </v>
      </c>
      <c r="L552" s="101"/>
      <c r="M552" s="114" t="str">
        <f>IF(Таблица3353[[#This Row],[условие]]="Да", "", " - ")</f>
        <v/>
      </c>
      <c r="N552" s="101"/>
      <c r="O552" s="115" t="str">
        <f>IF(Таблица3353[[#This Row],[условие]]="Да", "", " )")</f>
        <v/>
      </c>
      <c r="P552" s="101" t="s">
        <v>99</v>
      </c>
      <c r="Q552" s="101">
        <v>17</v>
      </c>
      <c r="R552" s="116" t="str">
        <f>IF(Таблица3353[[#This Row],[Тип СШ]]="Т3", " росп", "")</f>
        <v xml:space="preserve"> росп</v>
      </c>
      <c r="S552" s="116" t="str">
        <f>IF(AND(Таблица3353[[#This Row],[Тип]]="Поперечник", Таблица3353[[#This Row],[условие]]="Да", Таблица3353[[#This Row],[№17]]=" росп"), "1,2,3",
"")</f>
        <v/>
      </c>
      <c r="T552" s="116" t="str">
        <f>IF(AND(Таблица3353[[#This Row],[Тип]]="Продол", Таблица3353[[#This Row],[условие]]="Да", Таблица3353[[#This Row],[№17]]=" росп"), "1,2",
"")</f>
        <v>1,2</v>
      </c>
      <c r="U552" s="116"/>
      <c r="V552" s="101" t="s">
        <v>88</v>
      </c>
      <c r="W55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52" s="152" t="str">
        <f>IF(Таблица3353[[#This Row],[Тип СШ]]="Т3",
(IF(Таблица3353[[#This Row],[Толщина]]&gt;16,"Δ8","Δ6")),Таблица3353[[#This Row],[Толщина]])</f>
        <v>Δ6</v>
      </c>
      <c r="AD552"/>
    </row>
    <row r="553" spans="1:30" x14ac:dyDescent="0.2">
      <c r="A553" s="117">
        <f t="shared" si="66"/>
        <v>553</v>
      </c>
      <c r="B553" s="97" t="str">
        <f>IF(ISNUMBER(Таблица3353[[#This Row],[№8]]), "Поперечник", "Продол")</f>
        <v>Продол</v>
      </c>
      <c r="C553" s="11" t="str">
        <f>CONCATENATE(I553,J553,K553,L553,Таблица3353[[#This Row],[№12]],N553,,O553,P553,Q553,R553,S553,T553,U553)</f>
        <v>ДД` - С18 росп1,2</v>
      </c>
      <c r="D553" s="11" t="str">
        <f t="shared" si="67"/>
        <v>Т3</v>
      </c>
      <c r="E553" s="11" t="str">
        <f t="shared" si="68"/>
        <v>140 Δ6</v>
      </c>
      <c r="F553" s="129"/>
      <c r="G553" s="156" t="s">
        <v>141</v>
      </c>
      <c r="H55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3" s="132" t="str">
        <f t="shared" si="69"/>
        <v>ДД`</v>
      </c>
      <c r="J553" s="132" t="str">
        <f>Таблица3353[[#This Row],[№7]]</f>
        <v xml:space="preserve"> </v>
      </c>
      <c r="K553" s="133" t="str">
        <f>IF(Таблица3353[[#This Row],[условие]]="Да", "- ", "(")</f>
        <v xml:space="preserve">- </v>
      </c>
      <c r="L553" s="101"/>
      <c r="M553" s="114" t="str">
        <f>IF(Таблица3353[[#This Row],[условие]]="Да", "", " - ")</f>
        <v/>
      </c>
      <c r="N553" s="101"/>
      <c r="O553" s="115" t="str">
        <f>IF(Таблица3353[[#This Row],[условие]]="Да", "", " )")</f>
        <v/>
      </c>
      <c r="P553" s="101" t="s">
        <v>99</v>
      </c>
      <c r="Q553" s="101">
        <f t="shared" ref="Q553" si="72">Q552+1</f>
        <v>18</v>
      </c>
      <c r="R553" s="116" t="str">
        <f>IF(Таблица3353[[#This Row],[Тип СШ]]="Т3", " росп", "")</f>
        <v xml:space="preserve"> росп</v>
      </c>
      <c r="S553" s="116" t="str">
        <f>IF(AND(Таблица3353[[#This Row],[Тип]]="Поперечник", Таблица3353[[#This Row],[условие]]="Да", Таблица3353[[#This Row],[№17]]=" росп"), "1,2,3",
"")</f>
        <v/>
      </c>
      <c r="T553" s="116" t="str">
        <f>IF(AND(Таблица3353[[#This Row],[Тип]]="Продол", Таблица3353[[#This Row],[условие]]="Да", Таблица3353[[#This Row],[№17]]=" росп"), "1,2",
"")</f>
        <v>1,2</v>
      </c>
      <c r="U553" s="116"/>
      <c r="V553" s="101" t="s">
        <v>88</v>
      </c>
      <c r="W55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53" s="152" t="str">
        <f>IF(Таблица3353[[#This Row],[Тип СШ]]="Т3",
(IF(Таблица3353[[#This Row],[Толщина]]&gt;16,"Δ8","Δ6")),Таблица3353[[#This Row],[Толщина]])</f>
        <v>Δ6</v>
      </c>
      <c r="AD553"/>
    </row>
    <row r="554" spans="1:30" x14ac:dyDescent="0.2">
      <c r="A554" s="117">
        <f t="shared" si="66"/>
        <v>554</v>
      </c>
      <c r="B554" s="97" t="str">
        <f>IF(ISNUMBER(Таблица3353[[#This Row],[№8]]), "Поперечник", "Продол")</f>
        <v>Продол</v>
      </c>
      <c r="C554" s="11" t="str">
        <f>CONCATENATE(I554,J554,K554,L554,Таблица3353[[#This Row],[№12]],N554,,O554,P554,Q554,R554,S554,T554,U554)</f>
        <v>ДД` (6 - 7 )</v>
      </c>
      <c r="D554" s="11" t="str">
        <f t="shared" si="67"/>
        <v>С4</v>
      </c>
      <c r="E554" s="11" t="str">
        <f t="shared" si="68"/>
        <v>9740×14</v>
      </c>
      <c r="F554" s="129"/>
      <c r="G554" s="156" t="s">
        <v>141</v>
      </c>
      <c r="H55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54" s="132" t="str">
        <f t="shared" si="69"/>
        <v>ДД`</v>
      </c>
      <c r="J554" s="132" t="str">
        <f>Таблица3353[[#This Row],[№7]]</f>
        <v xml:space="preserve"> </v>
      </c>
      <c r="K554" s="133" t="str">
        <f>IF(Таблица3353[[#This Row],[условие]]="Да", "- ", "(")</f>
        <v>(</v>
      </c>
      <c r="L554" s="101">
        <v>6</v>
      </c>
      <c r="M554" s="114" t="str">
        <f>IF(Таблица3353[[#This Row],[условие]]="Да", "", " - ")</f>
        <v xml:space="preserve"> - </v>
      </c>
      <c r="N554" s="101">
        <f>Таблица3353[[#This Row],[№11]]+1</f>
        <v>7</v>
      </c>
      <c r="O554" s="115" t="str">
        <f>IF(Таблица3353[[#This Row],[условие]]="Да", "", " )")</f>
        <v xml:space="preserve"> )</v>
      </c>
      <c r="P554" s="101"/>
      <c r="Q554" s="101"/>
      <c r="R554" s="116" t="str">
        <f>IF(Таблица3353[[#This Row],[Тип СШ]]="Т3", " росп", "")</f>
        <v/>
      </c>
      <c r="S554" s="116" t="str">
        <f>IF(AND(Таблица3353[[#This Row],[Тип]]="Поперечник", Таблица3353[[#This Row],[условие]]="Да", Таблица3353[[#This Row],[№17]]=" росп"), "1,2,3",
"")</f>
        <v/>
      </c>
      <c r="T554" s="116" t="str">
        <f>IF(AND(Таблица3353[[#This Row],[Тип]]="Продол", Таблица3353[[#This Row],[условие]]="Да", Таблица3353[[#This Row],[№17]]=" росп"), "1,2",
"")</f>
        <v/>
      </c>
      <c r="U554" s="116"/>
      <c r="V554" s="93" t="s">
        <v>109</v>
      </c>
      <c r="W55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55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5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54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554" s="152">
        <f>IF(Таблица3353[[#This Row],[Тип СШ]]="Т3",
(IF(Таблица3353[[#This Row],[Толщина]]&gt;16,"Δ8","Δ6")),Таблица3353[[#This Row],[Толщина]])</f>
        <v>14</v>
      </c>
      <c r="AD554"/>
    </row>
    <row r="555" spans="1:30" x14ac:dyDescent="0.2">
      <c r="A555" s="117">
        <f t="shared" si="66"/>
        <v>555</v>
      </c>
      <c r="B555" s="97" t="str">
        <f>IF(ISNUMBER(Таблица3353[[#This Row],[№8]]), "Поперечник", "Продол")</f>
        <v>Продол</v>
      </c>
      <c r="C555" s="11" t="str">
        <f>CONCATENATE(I555,J555,K555,L555,Таблица3353[[#This Row],[№12]],N555,,O555,P555,Q555,R555,S555,T555,U555)</f>
        <v>ДД` - С19 росп1,2</v>
      </c>
      <c r="D555" s="11" t="str">
        <f t="shared" si="67"/>
        <v>Т3</v>
      </c>
      <c r="E555" s="11" t="str">
        <f t="shared" si="68"/>
        <v>140 Δ6</v>
      </c>
      <c r="F555" s="129"/>
      <c r="G555" s="156" t="s">
        <v>141</v>
      </c>
      <c r="H55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5" s="132" t="str">
        <f t="shared" si="69"/>
        <v>ДД`</v>
      </c>
      <c r="J555" s="132" t="str">
        <f>Таблица3353[[#This Row],[№7]]</f>
        <v xml:space="preserve"> </v>
      </c>
      <c r="K555" s="133" t="str">
        <f>IF(Таблица3353[[#This Row],[условие]]="Да", "- ", "(")</f>
        <v xml:space="preserve">- </v>
      </c>
      <c r="L555" s="101"/>
      <c r="M555" s="161" t="str">
        <f>IF(Таблица3353[[#This Row],[условие]]="Да", "", " - ")</f>
        <v/>
      </c>
      <c r="N555" s="162"/>
      <c r="O555" s="115" t="str">
        <f>IF(Таблица3353[[#This Row],[условие]]="Да", "", " )")</f>
        <v/>
      </c>
      <c r="P555" s="101" t="s">
        <v>99</v>
      </c>
      <c r="Q555" s="163">
        <v>19</v>
      </c>
      <c r="R555" s="116" t="str">
        <f>IF(Таблица3353[[#This Row],[Тип СШ]]="Т3", " росп", "")</f>
        <v xml:space="preserve"> росп</v>
      </c>
      <c r="S555" s="116" t="str">
        <f>IF(AND(Таблица3353[[#This Row],[Тип]]="Поперечник", Таблица3353[[#This Row],[условие]]="Да", Таблица3353[[#This Row],[№17]]=" росп"), "1,2,3",
"")</f>
        <v/>
      </c>
      <c r="T555" s="116" t="str">
        <f>IF(AND(Таблица3353[[#This Row],[Тип]]="Продол", Таблица3353[[#This Row],[условие]]="Да", Таблица3353[[#This Row],[№17]]=" росп"), "1,2",
"")</f>
        <v>1,2</v>
      </c>
      <c r="U555" s="116"/>
      <c r="V555" s="101" t="s">
        <v>88</v>
      </c>
      <c r="W555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5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5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5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5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5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55" s="164" t="str">
        <f>IF(Таблица3353[[#This Row],[Тип СШ]]="Т3",
(IF(Таблица3353[[#This Row],[Толщина]]&gt;16,"Δ8","Δ6")),Таблица3353[[#This Row],[Толщина]])</f>
        <v>Δ6</v>
      </c>
      <c r="AD555"/>
    </row>
    <row r="556" spans="1:30" x14ac:dyDescent="0.2">
      <c r="A556" s="117">
        <f t="shared" si="66"/>
        <v>556</v>
      </c>
      <c r="B556" s="97" t="str">
        <f>IF(ISNUMBER(Таблица3353[[#This Row],[№8]]), "Поперечник", "Продол")</f>
        <v>Продол</v>
      </c>
      <c r="C556" s="11" t="str">
        <f>CONCATENATE(I556,J556,K556,L556,Таблица3353[[#This Row],[№12]],N556,,O556,P556,Q556,R556,S556,T556,U556)</f>
        <v>ДД` - С20 росп1,2</v>
      </c>
      <c r="D556" s="11" t="str">
        <f t="shared" si="67"/>
        <v>Т3</v>
      </c>
      <c r="E556" s="11" t="str">
        <f t="shared" si="68"/>
        <v>140 Δ6</v>
      </c>
      <c r="F556" s="129"/>
      <c r="G556" s="156" t="s">
        <v>141</v>
      </c>
      <c r="H55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6" s="132" t="str">
        <f t="shared" si="69"/>
        <v>ДД`</v>
      </c>
      <c r="J556" s="132" t="str">
        <f>Таблица3353[[#This Row],[№7]]</f>
        <v xml:space="preserve"> </v>
      </c>
      <c r="K556" s="133" t="str">
        <f>IF(Таблица3353[[#This Row],[условие]]="Да", "- ", "(")</f>
        <v xml:space="preserve">- </v>
      </c>
      <c r="L556" s="101"/>
      <c r="M556" s="161" t="str">
        <f>IF(Таблица3353[[#This Row],[условие]]="Да", "", " - ")</f>
        <v/>
      </c>
      <c r="N556" s="162"/>
      <c r="O556" s="115" t="str">
        <f>IF(Таблица3353[[#This Row],[условие]]="Да", "", " )")</f>
        <v/>
      </c>
      <c r="P556" s="101" t="s">
        <v>99</v>
      </c>
      <c r="Q556" s="163">
        <v>20</v>
      </c>
      <c r="R556" s="116" t="str">
        <f>IF(Таблица3353[[#This Row],[Тип СШ]]="Т3", " росп", "")</f>
        <v xml:space="preserve"> росп</v>
      </c>
      <c r="S556" s="116" t="str">
        <f>IF(AND(Таблица3353[[#This Row],[Тип]]="Поперечник", Таблица3353[[#This Row],[условие]]="Да", Таблица3353[[#This Row],[№17]]=" росп"), "1,2,3",
"")</f>
        <v/>
      </c>
      <c r="T556" s="116" t="str">
        <f>IF(AND(Таблица3353[[#This Row],[Тип]]="Продол", Таблица3353[[#This Row],[условие]]="Да", Таблица3353[[#This Row],[№17]]=" росп"), "1,2",
"")</f>
        <v>1,2</v>
      </c>
      <c r="U556" s="116"/>
      <c r="V556" s="101" t="s">
        <v>88</v>
      </c>
      <c r="W55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56" s="164" t="str">
        <f>IF(Таблица3353[[#This Row],[Тип СШ]]="Т3",
(IF(Таблица3353[[#This Row],[Толщина]]&gt;16,"Δ8","Δ6")),Таблица3353[[#This Row],[Толщина]])</f>
        <v>Δ6</v>
      </c>
      <c r="AD556"/>
    </row>
    <row r="557" spans="1:30" x14ac:dyDescent="0.2">
      <c r="A557" s="117">
        <f t="shared" si="66"/>
        <v>557</v>
      </c>
      <c r="B557" s="97" t="str">
        <f>IF(ISNUMBER(Таблица3353[[#This Row],[№8]]), "Поперечник", "Продол")</f>
        <v>Продол</v>
      </c>
      <c r="C557" s="11" t="str">
        <f>CONCATENATE(I557,J557,K557,L557,Таблица3353[[#This Row],[№12]],N557,,O557,P557,Q557,R557,S557,T557,U557)</f>
        <v>ДД` - С21 росп1,2</v>
      </c>
      <c r="D557" s="11" t="str">
        <f t="shared" si="67"/>
        <v>Т3</v>
      </c>
      <c r="E557" s="11" t="str">
        <f t="shared" si="68"/>
        <v>140 Δ6</v>
      </c>
      <c r="F557" s="129"/>
      <c r="G557" s="156" t="s">
        <v>141</v>
      </c>
      <c r="H55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7" s="132" t="str">
        <f t="shared" si="69"/>
        <v>ДД`</v>
      </c>
      <c r="J557" s="132" t="str">
        <f>Таблица3353[[#This Row],[№7]]</f>
        <v xml:space="preserve"> </v>
      </c>
      <c r="K557" s="133" t="str">
        <f>IF(Таблица3353[[#This Row],[условие]]="Да", "- ", "(")</f>
        <v xml:space="preserve">- </v>
      </c>
      <c r="L557" s="101"/>
      <c r="M557" s="161" t="str">
        <f>IF(Таблица3353[[#This Row],[условие]]="Да", "", " - ")</f>
        <v/>
      </c>
      <c r="N557" s="162"/>
      <c r="O557" s="115" t="str">
        <f>IF(Таблица3353[[#This Row],[условие]]="Да", "", " )")</f>
        <v/>
      </c>
      <c r="P557" s="101" t="s">
        <v>99</v>
      </c>
      <c r="Q557" s="163">
        <v>21</v>
      </c>
      <c r="R557" s="116" t="str">
        <f>IF(Таблица3353[[#This Row],[Тип СШ]]="Т3", " росп", "")</f>
        <v xml:space="preserve"> росп</v>
      </c>
      <c r="S557" s="116" t="str">
        <f>IF(AND(Таблица3353[[#This Row],[Тип]]="Поперечник", Таблица3353[[#This Row],[условие]]="Да", Таблица3353[[#This Row],[№17]]=" росп"), "1,2,3",
"")</f>
        <v/>
      </c>
      <c r="T557" s="116" t="str">
        <f>IF(AND(Таблица3353[[#This Row],[Тип]]="Продол", Таблица3353[[#This Row],[условие]]="Да", Таблица3353[[#This Row],[№17]]=" росп"), "1,2",
"")</f>
        <v>1,2</v>
      </c>
      <c r="U557" s="116"/>
      <c r="V557" s="101" t="s">
        <v>88</v>
      </c>
      <c r="W55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57" s="164" t="str">
        <f>IF(Таблица3353[[#This Row],[Тип СШ]]="Т3",
(IF(Таблица3353[[#This Row],[Толщина]]&gt;16,"Δ8","Δ6")),Таблица3353[[#This Row],[Толщина]])</f>
        <v>Δ6</v>
      </c>
      <c r="AD557"/>
    </row>
    <row r="558" spans="1:30" x14ac:dyDescent="0.2">
      <c r="A558" s="117">
        <f t="shared" si="66"/>
        <v>558</v>
      </c>
      <c r="B558" s="97" t="str">
        <f>IF(ISNUMBER(Таблица3353[[#This Row],[№8]]), "Поперечник", "Продол")</f>
        <v>Продол</v>
      </c>
      <c r="C558" s="11" t="str">
        <f>CONCATENATE(I558,J558,K558,L558,Таблица3353[[#This Row],[№12]],N558,,O558,P558,Q558,R558,S558,T558,U558)</f>
        <v>ДД` (7 - 8 )</v>
      </c>
      <c r="D558" s="11" t="str">
        <f t="shared" si="67"/>
        <v>С4</v>
      </c>
      <c r="E558" s="11" t="str">
        <f t="shared" si="68"/>
        <v>10800×14</v>
      </c>
      <c r="F558" s="129"/>
      <c r="G558" s="156" t="s">
        <v>141</v>
      </c>
      <c r="H55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58" s="132" t="str">
        <f t="shared" si="69"/>
        <v>ДД`</v>
      </c>
      <c r="J558" s="132" t="str">
        <f>Таблица3353[[#This Row],[№7]]</f>
        <v xml:space="preserve"> </v>
      </c>
      <c r="K558" s="133" t="str">
        <f>IF(Таблица3353[[#This Row],[условие]]="Да", "- ", "(")</f>
        <v>(</v>
      </c>
      <c r="L558" s="101">
        <v>7</v>
      </c>
      <c r="M558" s="114" t="str">
        <f>IF(Таблица3353[[#This Row],[условие]]="Да", "", " - ")</f>
        <v xml:space="preserve"> - </v>
      </c>
      <c r="N558" s="101">
        <f>Таблица3353[[#This Row],[№11]]+1</f>
        <v>8</v>
      </c>
      <c r="O558" s="115" t="str">
        <f>IF(Таблица3353[[#This Row],[условие]]="Да", "", " )")</f>
        <v xml:space="preserve"> )</v>
      </c>
      <c r="P558" s="101"/>
      <c r="Q558" s="101"/>
      <c r="R558" s="116" t="str">
        <f>IF(Таблица3353[[#This Row],[Тип СШ]]="Т3", " росп", "")</f>
        <v/>
      </c>
      <c r="S558" s="116" t="str">
        <f>IF(AND(Таблица3353[[#This Row],[Тип]]="Поперечник", Таблица3353[[#This Row],[условие]]="Да", Таблица3353[[#This Row],[№17]]=" росп"), "1,2,3",
"")</f>
        <v/>
      </c>
      <c r="T558" s="116" t="str">
        <f>IF(AND(Таблица3353[[#This Row],[Тип]]="Продол", Таблица3353[[#This Row],[условие]]="Да", Таблица3353[[#This Row],[№17]]=" росп"), "1,2",
"")</f>
        <v/>
      </c>
      <c r="U558" s="116"/>
      <c r="V558" s="93" t="s">
        <v>109</v>
      </c>
      <c r="W55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55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5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58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558" s="152">
        <f>IF(Таблица3353[[#This Row],[Тип СШ]]="Т3",
(IF(Таблица3353[[#This Row],[Толщина]]&gt;16,"Δ8","Δ6")),Таблица3353[[#This Row],[Толщина]])</f>
        <v>14</v>
      </c>
      <c r="AD558"/>
    </row>
    <row r="559" spans="1:30" x14ac:dyDescent="0.2">
      <c r="A559" s="117">
        <f t="shared" si="66"/>
        <v>559</v>
      </c>
      <c r="B559" s="97" t="str">
        <f>IF(ISNUMBER(Таблица3353[[#This Row],[№8]]), "Поперечник", "Продол")</f>
        <v>Продол</v>
      </c>
      <c r="C559" s="11" t="str">
        <f>CONCATENATE(I559,J559,K559,L559,Таблица3353[[#This Row],[№12]],N559,,O559,P559,Q559,R559,S559,T559,U559)</f>
        <v>ДД` - С22 росп1,2</v>
      </c>
      <c r="D559" s="11" t="str">
        <f t="shared" si="67"/>
        <v>Т3</v>
      </c>
      <c r="E559" s="11" t="str">
        <f t="shared" si="68"/>
        <v>140 Δ6</v>
      </c>
      <c r="F559" s="129"/>
      <c r="G559" s="156" t="s">
        <v>141</v>
      </c>
      <c r="H55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59" s="132" t="str">
        <f t="shared" si="69"/>
        <v>ДД`</v>
      </c>
      <c r="J559" s="132" t="str">
        <f>Таблица3353[[#This Row],[№7]]</f>
        <v xml:space="preserve"> </v>
      </c>
      <c r="K559" s="133" t="str">
        <f>IF(Таблица3353[[#This Row],[условие]]="Да", "- ", "(")</f>
        <v xml:space="preserve">- </v>
      </c>
      <c r="L559" s="101"/>
      <c r="M559" s="114" t="str">
        <f>IF(Таблица3353[[#This Row],[условие]]="Да", "", " - ")</f>
        <v/>
      </c>
      <c r="N559" s="101"/>
      <c r="O559" s="115" t="str">
        <f>IF(Таблица3353[[#This Row],[условие]]="Да", "", " )")</f>
        <v/>
      </c>
      <c r="P559" s="101" t="s">
        <v>99</v>
      </c>
      <c r="Q559" s="101">
        <v>22</v>
      </c>
      <c r="R559" s="116" t="str">
        <f>IF(Таблица3353[[#This Row],[Тип СШ]]="Т3", " росп", "")</f>
        <v xml:space="preserve"> росп</v>
      </c>
      <c r="S559" s="116" t="str">
        <f>IF(AND(Таблица3353[[#This Row],[Тип]]="Поперечник", Таблица3353[[#This Row],[условие]]="Да", Таблица3353[[#This Row],[№17]]=" росп"), "1,2,3",
"")</f>
        <v/>
      </c>
      <c r="T559" s="116" t="str">
        <f>IF(AND(Таблица3353[[#This Row],[Тип]]="Продол", Таблица3353[[#This Row],[условие]]="Да", Таблица3353[[#This Row],[№17]]=" росп"), "1,2",
"")</f>
        <v>1,2</v>
      </c>
      <c r="U559" s="116"/>
      <c r="V559" s="101" t="s">
        <v>88</v>
      </c>
      <c r="W55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5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5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5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5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5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59" s="152" t="str">
        <f>IF(Таблица3353[[#This Row],[Тип СШ]]="Т3",
(IF(Таблица3353[[#This Row],[Толщина]]&gt;16,"Δ8","Δ6")),Таблица3353[[#This Row],[Толщина]])</f>
        <v>Δ6</v>
      </c>
      <c r="AD559"/>
    </row>
    <row r="560" spans="1:30" x14ac:dyDescent="0.2">
      <c r="A560" s="117">
        <f t="shared" si="66"/>
        <v>560</v>
      </c>
      <c r="B560" s="97" t="str">
        <f>IF(ISNUMBER(Таблица3353[[#This Row],[№8]]), "Поперечник", "Продол")</f>
        <v>Продол</v>
      </c>
      <c r="C560" s="11" t="str">
        <f>CONCATENATE(I560,J560,K560,L560,Таблица3353[[#This Row],[№12]],N560,,O560,P560,Q560,R560,S560,T560,U560)</f>
        <v>ДД` - С23 росп1,2</v>
      </c>
      <c r="D560" s="11" t="str">
        <f t="shared" si="67"/>
        <v>Т3</v>
      </c>
      <c r="E560" s="11" t="str">
        <f t="shared" si="68"/>
        <v>140 Δ6</v>
      </c>
      <c r="F560" s="129"/>
      <c r="G560" s="156" t="s">
        <v>141</v>
      </c>
      <c r="H56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0" s="132" t="str">
        <f t="shared" si="69"/>
        <v>ДД`</v>
      </c>
      <c r="J560" s="132" t="str">
        <f>Таблица3353[[#This Row],[№7]]</f>
        <v xml:space="preserve"> </v>
      </c>
      <c r="K560" s="133" t="str">
        <f>IF(Таблица3353[[#This Row],[условие]]="Да", "- ", "(")</f>
        <v xml:space="preserve">- </v>
      </c>
      <c r="L560" s="101"/>
      <c r="M560" s="114" t="str">
        <f>IF(Таблица3353[[#This Row],[условие]]="Да", "", " - ")</f>
        <v/>
      </c>
      <c r="N560" s="101"/>
      <c r="O560" s="115" t="str">
        <f>IF(Таблица3353[[#This Row],[условие]]="Да", "", " )")</f>
        <v/>
      </c>
      <c r="P560" s="101" t="s">
        <v>99</v>
      </c>
      <c r="Q560" s="101">
        <f>Q559+1</f>
        <v>23</v>
      </c>
      <c r="R560" s="116" t="str">
        <f>IF(Таблица3353[[#This Row],[Тип СШ]]="Т3", " росп", "")</f>
        <v xml:space="preserve"> росп</v>
      </c>
      <c r="S560" s="116" t="str">
        <f>IF(AND(Таблица3353[[#This Row],[Тип]]="Поперечник", Таблица3353[[#This Row],[условие]]="Да", Таблица3353[[#This Row],[№17]]=" росп"), "1,2,3",
"")</f>
        <v/>
      </c>
      <c r="T560" s="116" t="str">
        <f>IF(AND(Таблица3353[[#This Row],[Тип]]="Продол", Таблица3353[[#This Row],[условие]]="Да", Таблица3353[[#This Row],[№17]]=" росп"), "1,2",
"")</f>
        <v>1,2</v>
      </c>
      <c r="U560" s="116"/>
      <c r="V560" s="101" t="s">
        <v>88</v>
      </c>
      <c r="W56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0" s="152" t="str">
        <f>IF(Таблица3353[[#This Row],[Тип СШ]]="Т3",
(IF(Таблица3353[[#This Row],[Толщина]]&gt;16,"Δ8","Δ6")),Таблица3353[[#This Row],[Толщина]])</f>
        <v>Δ6</v>
      </c>
      <c r="AD560"/>
    </row>
    <row r="561" spans="1:30" x14ac:dyDescent="0.2">
      <c r="A561" s="117">
        <f t="shared" si="66"/>
        <v>561</v>
      </c>
      <c r="B561" s="97" t="str">
        <f>IF(ISNUMBER(Таблица3353[[#This Row],[№8]]), "Поперечник", "Продол")</f>
        <v>Продол</v>
      </c>
      <c r="C561" s="11" t="str">
        <f>CONCATENATE(I561,J561,K561,L561,Таблица3353[[#This Row],[№12]],N561,,O561,P561,Q561,R561,S561,T561,U561)</f>
        <v>ДД` - С24 росп1,2</v>
      </c>
      <c r="D561" s="11" t="str">
        <f t="shared" si="67"/>
        <v>Т3</v>
      </c>
      <c r="E561" s="11" t="str">
        <f t="shared" si="68"/>
        <v>140 Δ6</v>
      </c>
      <c r="F561" s="129"/>
      <c r="G561" s="156" t="s">
        <v>141</v>
      </c>
      <c r="H56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1" s="132" t="str">
        <f t="shared" si="69"/>
        <v>ДД`</v>
      </c>
      <c r="J561" s="132" t="str">
        <f>Таблица3353[[#This Row],[№7]]</f>
        <v xml:space="preserve"> </v>
      </c>
      <c r="K561" s="133" t="str">
        <f>IF(Таблица3353[[#This Row],[условие]]="Да", "- ", "(")</f>
        <v xml:space="preserve">- </v>
      </c>
      <c r="L561" s="101"/>
      <c r="M561" s="114" t="str">
        <f>IF(Таблица3353[[#This Row],[условие]]="Да", "", " - ")</f>
        <v/>
      </c>
      <c r="N561" s="101"/>
      <c r="O561" s="115" t="str">
        <f>IF(Таблица3353[[#This Row],[условие]]="Да", "", " )")</f>
        <v/>
      </c>
      <c r="P561" s="101" t="s">
        <v>99</v>
      </c>
      <c r="Q561" s="101">
        <v>24</v>
      </c>
      <c r="R561" s="116" t="str">
        <f>IF(Таблица3353[[#This Row],[Тип СШ]]="Т3", " росп", "")</f>
        <v xml:space="preserve"> росп</v>
      </c>
      <c r="S561" s="116" t="str">
        <f>IF(AND(Таблица3353[[#This Row],[Тип]]="Поперечник", Таблица3353[[#This Row],[условие]]="Да", Таблица3353[[#This Row],[№17]]=" росп"), "1,2,3",
"")</f>
        <v/>
      </c>
      <c r="T561" s="116" t="str">
        <f>IF(AND(Таблица3353[[#This Row],[Тип]]="Продол", Таблица3353[[#This Row],[условие]]="Да", Таблица3353[[#This Row],[№17]]=" росп"), "1,2",
"")</f>
        <v>1,2</v>
      </c>
      <c r="U561" s="116"/>
      <c r="V561" s="101" t="s">
        <v>88</v>
      </c>
      <c r="W56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1" s="152" t="str">
        <f>IF(Таблица3353[[#This Row],[Тип СШ]]="Т3",
(IF(Таблица3353[[#This Row],[Толщина]]&gt;16,"Δ8","Δ6")),Таблица3353[[#This Row],[Толщина]])</f>
        <v>Δ6</v>
      </c>
      <c r="AD561"/>
    </row>
    <row r="562" spans="1:30" x14ac:dyDescent="0.2">
      <c r="A562" s="117">
        <f t="shared" si="66"/>
        <v>562</v>
      </c>
      <c r="B562" s="97" t="str">
        <f>IF(ISNUMBER(Таблица3353[[#This Row],[№8]]), "Поперечник", "Продол")</f>
        <v>Продол</v>
      </c>
      <c r="C562" s="11" t="str">
        <f>CONCATENATE(I562,J562,K562,L562,Таблица3353[[#This Row],[№12]],N562,,O562,P562,Q562,R562,S562,T562,U562)</f>
        <v>ДД` - С25 росп1,2</v>
      </c>
      <c r="D562" s="11" t="str">
        <f t="shared" si="67"/>
        <v>Т3</v>
      </c>
      <c r="E562" s="11" t="str">
        <f t="shared" si="68"/>
        <v>140 Δ6</v>
      </c>
      <c r="F562" s="129"/>
      <c r="G562" s="156" t="s">
        <v>141</v>
      </c>
      <c r="H56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2" s="132" t="str">
        <f t="shared" si="69"/>
        <v>ДД`</v>
      </c>
      <c r="J562" s="132" t="str">
        <f>Таблица3353[[#This Row],[№7]]</f>
        <v xml:space="preserve"> </v>
      </c>
      <c r="K562" s="133" t="str">
        <f>IF(Таблица3353[[#This Row],[условие]]="Да", "- ", "(")</f>
        <v xml:space="preserve">- </v>
      </c>
      <c r="L562" s="101"/>
      <c r="M562" s="114" t="str">
        <f>IF(Таблица3353[[#This Row],[условие]]="Да", "", " - ")</f>
        <v/>
      </c>
      <c r="N562" s="101"/>
      <c r="O562" s="115" t="str">
        <f>IF(Таблица3353[[#This Row],[условие]]="Да", "", " )")</f>
        <v/>
      </c>
      <c r="P562" s="101" t="s">
        <v>99</v>
      </c>
      <c r="Q562" s="101">
        <v>25</v>
      </c>
      <c r="R562" s="116" t="str">
        <f>IF(Таблица3353[[#This Row],[Тип СШ]]="Т3", " росп", "")</f>
        <v xml:space="preserve"> росп</v>
      </c>
      <c r="S562" s="116" t="str">
        <f>IF(AND(Таблица3353[[#This Row],[Тип]]="Поперечник", Таблица3353[[#This Row],[условие]]="Да", Таблица3353[[#This Row],[№17]]=" росп"), "1,2,3",
"")</f>
        <v/>
      </c>
      <c r="T562" s="116" t="str">
        <f>IF(AND(Таблица3353[[#This Row],[Тип]]="Продол", Таблица3353[[#This Row],[условие]]="Да", Таблица3353[[#This Row],[№17]]=" росп"), "1,2",
"")</f>
        <v>1,2</v>
      </c>
      <c r="U562" s="116"/>
      <c r="V562" s="101" t="s">
        <v>88</v>
      </c>
      <c r="W56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2" s="152" t="str">
        <f>IF(Таблица3353[[#This Row],[Тип СШ]]="Т3",
(IF(Таблица3353[[#This Row],[Толщина]]&gt;16,"Δ8","Δ6")),Таблица3353[[#This Row],[Толщина]])</f>
        <v>Δ6</v>
      </c>
      <c r="AD562"/>
    </row>
    <row r="563" spans="1:30" x14ac:dyDescent="0.2">
      <c r="A563" s="117">
        <f t="shared" si="66"/>
        <v>563</v>
      </c>
      <c r="B563" s="97" t="str">
        <f>IF(ISNUMBER(Таблица3353[[#This Row],[№8]]), "Поперечник", "Продол")</f>
        <v>Продол</v>
      </c>
      <c r="C563" s="11" t="str">
        <f>CONCATENATE(I563,J563,K563,L563,Таблица3353[[#This Row],[№12]],N563,,O563,P563,Q563,R563,S563,T563,U563)</f>
        <v>ДД` (8 - 9 )</v>
      </c>
      <c r="D563" s="11" t="str">
        <f t="shared" si="67"/>
        <v>С4</v>
      </c>
      <c r="E563" s="11" t="str">
        <f t="shared" si="68"/>
        <v>9920×14</v>
      </c>
      <c r="F563" s="129"/>
      <c r="G563" s="156" t="s">
        <v>141</v>
      </c>
      <c r="H56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63" s="132" t="str">
        <f t="shared" si="69"/>
        <v>ДД`</v>
      </c>
      <c r="J563" s="132" t="str">
        <f>Таблица3353[[#This Row],[№7]]</f>
        <v xml:space="preserve"> </v>
      </c>
      <c r="K563" s="133" t="str">
        <f>IF(Таблица3353[[#This Row],[условие]]="Да", "- ", "(")</f>
        <v>(</v>
      </c>
      <c r="L563" s="101">
        <v>8</v>
      </c>
      <c r="M563" s="114" t="str">
        <f>IF(Таблица3353[[#This Row],[условие]]="Да", "", " - ")</f>
        <v xml:space="preserve"> - </v>
      </c>
      <c r="N563" s="101">
        <f>Таблица3353[[#This Row],[№11]]+1</f>
        <v>9</v>
      </c>
      <c r="O563" s="115" t="str">
        <f>IF(Таблица3353[[#This Row],[условие]]="Да", "", " )")</f>
        <v xml:space="preserve"> )</v>
      </c>
      <c r="P563" s="101"/>
      <c r="Q563" s="101"/>
      <c r="R563" s="116" t="str">
        <f>IF(Таблица3353[[#This Row],[Тип СШ]]="Т3", " росп", "")</f>
        <v/>
      </c>
      <c r="S563" s="116" t="str">
        <f>IF(AND(Таблица3353[[#This Row],[Тип]]="Поперечник", Таблица3353[[#This Row],[условие]]="Да", Таблица3353[[#This Row],[№17]]=" росп"), "1,2,3",
"")</f>
        <v/>
      </c>
      <c r="T563" s="116" t="str">
        <f>IF(AND(Таблица3353[[#This Row],[Тип]]="Продол", Таблица3353[[#This Row],[условие]]="Да", Таблица3353[[#This Row],[№17]]=" росп"), "1,2",
"")</f>
        <v/>
      </c>
      <c r="U563" s="116"/>
      <c r="V563" s="93" t="s">
        <v>109</v>
      </c>
      <c r="W56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56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6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63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563" s="152">
        <f>IF(Таблица3353[[#This Row],[Тип СШ]]="Т3",
(IF(Таблица3353[[#This Row],[Толщина]]&gt;16,"Δ8","Δ6")),Таблица3353[[#This Row],[Толщина]])</f>
        <v>14</v>
      </c>
      <c r="AD563"/>
    </row>
    <row r="564" spans="1:30" x14ac:dyDescent="0.2">
      <c r="A564" s="117">
        <f t="shared" si="66"/>
        <v>564</v>
      </c>
      <c r="B564" s="97" t="str">
        <f>IF(ISNUMBER(Таблица3353[[#This Row],[№8]]), "Поперечник", "Продол")</f>
        <v>Продол</v>
      </c>
      <c r="C564" s="11" t="str">
        <f>CONCATENATE(I564,J564,K564,L564,Таблица3353[[#This Row],[№12]],N564,,O564,P564,Q564,R564,S564,T564,U564)</f>
        <v>ДД` - С26 росп1,2</v>
      </c>
      <c r="D564" s="11" t="str">
        <f t="shared" si="67"/>
        <v>Т3</v>
      </c>
      <c r="E564" s="11" t="str">
        <f t="shared" si="68"/>
        <v>140 Δ6</v>
      </c>
      <c r="F564" s="129"/>
      <c r="G564" s="156" t="s">
        <v>141</v>
      </c>
      <c r="H56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4" s="132" t="str">
        <f t="shared" si="69"/>
        <v>ДД`</v>
      </c>
      <c r="J564" s="132" t="str">
        <f>Таблица3353[[#This Row],[№7]]</f>
        <v xml:space="preserve"> </v>
      </c>
      <c r="K564" s="133" t="str">
        <f>IF(Таблица3353[[#This Row],[условие]]="Да", "- ", "(")</f>
        <v xml:space="preserve">- </v>
      </c>
      <c r="L564" s="101"/>
      <c r="M564" s="114" t="str">
        <f>IF(Таблица3353[[#This Row],[условие]]="Да", "", " - ")</f>
        <v/>
      </c>
      <c r="N564" s="101"/>
      <c r="O564" s="115" t="str">
        <f>IF(Таблица3353[[#This Row],[условие]]="Да", "", " )")</f>
        <v/>
      </c>
      <c r="P564" s="101" t="s">
        <v>99</v>
      </c>
      <c r="Q564" s="101">
        <v>26</v>
      </c>
      <c r="R564" s="116" t="str">
        <f>IF(Таблица3353[[#This Row],[Тип СШ]]="Т3", " росп", "")</f>
        <v xml:space="preserve"> росп</v>
      </c>
      <c r="S564" s="116" t="str">
        <f>IF(AND(Таблица3353[[#This Row],[Тип]]="Поперечник", Таблица3353[[#This Row],[условие]]="Да", Таблица3353[[#This Row],[№17]]=" росп"), "1,2,3",
"")</f>
        <v/>
      </c>
      <c r="T564" s="116" t="str">
        <f>IF(AND(Таблица3353[[#This Row],[Тип]]="Продол", Таблица3353[[#This Row],[условие]]="Да", Таблица3353[[#This Row],[№17]]=" росп"), "1,2",
"")</f>
        <v>1,2</v>
      </c>
      <c r="U564" s="116"/>
      <c r="V564" s="101" t="s">
        <v>88</v>
      </c>
      <c r="W56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4" s="152" t="str">
        <f>IF(Таблица3353[[#This Row],[Тип СШ]]="Т3",
(IF(Таблица3353[[#This Row],[Толщина]]&gt;16,"Δ8","Δ6")),Таблица3353[[#This Row],[Толщина]])</f>
        <v>Δ6</v>
      </c>
      <c r="AD564"/>
    </row>
    <row r="565" spans="1:30" x14ac:dyDescent="0.2">
      <c r="A565" s="117">
        <f t="shared" si="66"/>
        <v>565</v>
      </c>
      <c r="B565" s="97" t="str">
        <f>IF(ISNUMBER(Таблица3353[[#This Row],[№8]]), "Поперечник", "Продол")</f>
        <v>Продол</v>
      </c>
      <c r="C565" s="11" t="str">
        <f>CONCATENATE(I565,J565,K565,L565,Таблица3353[[#This Row],[№12]],N565,,O565,P565,Q565,R565,S565,T565,U565)</f>
        <v>ДД` - С27 росп1,2</v>
      </c>
      <c r="D565" s="11" t="str">
        <f t="shared" si="67"/>
        <v>Т3</v>
      </c>
      <c r="E565" s="11" t="str">
        <f t="shared" si="68"/>
        <v>140 Δ6</v>
      </c>
      <c r="F565" s="129"/>
      <c r="G565" s="156" t="s">
        <v>141</v>
      </c>
      <c r="H56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5" s="132" t="str">
        <f t="shared" si="69"/>
        <v>ДД`</v>
      </c>
      <c r="J565" s="132" t="str">
        <f>Таблица3353[[#This Row],[№7]]</f>
        <v xml:space="preserve"> </v>
      </c>
      <c r="K565" s="133" t="str">
        <f>IF(Таблица3353[[#This Row],[условие]]="Да", "- ", "(")</f>
        <v xml:space="preserve">- </v>
      </c>
      <c r="L565" s="101"/>
      <c r="M565" s="114" t="str">
        <f>IF(Таблица3353[[#This Row],[условие]]="Да", "", " - ")</f>
        <v/>
      </c>
      <c r="N565" s="101"/>
      <c r="O565" s="115" t="str">
        <f>IF(Таблица3353[[#This Row],[условие]]="Да", "", " )")</f>
        <v/>
      </c>
      <c r="P565" s="101" t="s">
        <v>99</v>
      </c>
      <c r="Q565" s="101">
        <f t="shared" ref="Q565" si="73">Q564+1</f>
        <v>27</v>
      </c>
      <c r="R565" s="116" t="str">
        <f>IF(Таблица3353[[#This Row],[Тип СШ]]="Т3", " росп", "")</f>
        <v xml:space="preserve"> росп</v>
      </c>
      <c r="S565" s="116" t="str">
        <f>IF(AND(Таблица3353[[#This Row],[Тип]]="Поперечник", Таблица3353[[#This Row],[условие]]="Да", Таблица3353[[#This Row],[№17]]=" росп"), "1,2,3",
"")</f>
        <v/>
      </c>
      <c r="T565" s="116" t="str">
        <f>IF(AND(Таблица3353[[#This Row],[Тип]]="Продол", Таблица3353[[#This Row],[условие]]="Да", Таблица3353[[#This Row],[№17]]=" росп"), "1,2",
"")</f>
        <v>1,2</v>
      </c>
      <c r="U565" s="116"/>
      <c r="V565" s="101" t="s">
        <v>88</v>
      </c>
      <c r="W56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5" s="152" t="str">
        <f>IF(Таблица3353[[#This Row],[Тип СШ]]="Т3",
(IF(Таблица3353[[#This Row],[Толщина]]&gt;16,"Δ8","Δ6")),Таблица3353[[#This Row],[Толщина]])</f>
        <v>Δ6</v>
      </c>
      <c r="AD565"/>
    </row>
    <row r="566" spans="1:30" x14ac:dyDescent="0.2">
      <c r="A566" s="117">
        <f t="shared" si="66"/>
        <v>566</v>
      </c>
      <c r="B566" s="97" t="str">
        <f>IF(ISNUMBER(Таблица3353[[#This Row],[№8]]), "Поперечник", "Продол")</f>
        <v>Продол</v>
      </c>
      <c r="C566" s="11" t="str">
        <f>CONCATENATE(I566,J566,K566,L566,Таблица3353[[#This Row],[№12]],N566,,O566,P566,Q566,R566,S566,T566,U566)</f>
        <v>ДД` - С28 росп1,2</v>
      </c>
      <c r="D566" s="11" t="str">
        <f t="shared" si="67"/>
        <v>Т3</v>
      </c>
      <c r="E566" s="11" t="str">
        <f t="shared" si="68"/>
        <v>140 Δ6</v>
      </c>
      <c r="F566" s="129"/>
      <c r="G566" s="156" t="s">
        <v>141</v>
      </c>
      <c r="H56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6" s="132" t="str">
        <f t="shared" si="69"/>
        <v>ДД`</v>
      </c>
      <c r="J566" s="132" t="str">
        <f>Таблица3353[[#This Row],[№7]]</f>
        <v xml:space="preserve"> </v>
      </c>
      <c r="K566" s="133" t="str">
        <f>IF(Таблица3353[[#This Row],[условие]]="Да", "- ", "(")</f>
        <v xml:space="preserve">- </v>
      </c>
      <c r="L566" s="101"/>
      <c r="M566" s="114" t="str">
        <f>IF(Таблица3353[[#This Row],[условие]]="Да", "", " - ")</f>
        <v/>
      </c>
      <c r="N566" s="101"/>
      <c r="O566" s="115" t="str">
        <f>IF(Таблица3353[[#This Row],[условие]]="Да", "", " )")</f>
        <v/>
      </c>
      <c r="P566" s="101" t="s">
        <v>99</v>
      </c>
      <c r="Q566" s="163">
        <f t="shared" ref="Q566" si="74">Q565+1</f>
        <v>28</v>
      </c>
      <c r="R566" s="116" t="str">
        <f>IF(Таблица3353[[#This Row],[Тип СШ]]="Т3", " росп", "")</f>
        <v xml:space="preserve"> росп</v>
      </c>
      <c r="S566" s="116" t="str">
        <f>IF(AND(Таблица3353[[#This Row],[Тип]]="Поперечник", Таблица3353[[#This Row],[условие]]="Да", Таблица3353[[#This Row],[№17]]=" росп"), "1,2,3",
"")</f>
        <v/>
      </c>
      <c r="T566" s="116" t="str">
        <f>IF(AND(Таблица3353[[#This Row],[Тип]]="Продол", Таблица3353[[#This Row],[условие]]="Да", Таблица3353[[#This Row],[№17]]=" росп"), "1,2",
"")</f>
        <v>1,2</v>
      </c>
      <c r="U566" s="116"/>
      <c r="V566" s="101" t="s">
        <v>88</v>
      </c>
      <c r="W56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6" s="152" t="str">
        <f>IF(Таблица3353[[#This Row],[Тип СШ]]="Т3",
(IF(Таблица3353[[#This Row],[Толщина]]&gt;16,"Δ8","Δ6")),Таблица3353[[#This Row],[Толщина]])</f>
        <v>Δ6</v>
      </c>
      <c r="AD566"/>
    </row>
    <row r="567" spans="1:30" x14ac:dyDescent="0.2">
      <c r="A567" s="117">
        <f t="shared" si="66"/>
        <v>567</v>
      </c>
      <c r="B567" s="97" t="str">
        <f>IF(ISNUMBER(Таблица3353[[#This Row],[№8]]), "Поперечник", "Продол")</f>
        <v>Продол</v>
      </c>
      <c r="C567" s="11" t="str">
        <f>CONCATENATE(I567,J567,K567,L567,Таблица3353[[#This Row],[№12]],N567,,O567,P567,Q567,R567,S567,T567,U567)</f>
        <v>ДД` (9 - 10 )</v>
      </c>
      <c r="D567" s="11" t="str">
        <f t="shared" si="67"/>
        <v>С4</v>
      </c>
      <c r="E567" s="11" t="str">
        <f t="shared" si="68"/>
        <v>10800×14</v>
      </c>
      <c r="F567" s="129"/>
      <c r="G567" s="156" t="s">
        <v>141</v>
      </c>
      <c r="H56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67" s="132" t="str">
        <f t="shared" si="69"/>
        <v>ДД`</v>
      </c>
      <c r="J567" s="132" t="str">
        <f>Таблица3353[[#This Row],[№7]]</f>
        <v xml:space="preserve"> </v>
      </c>
      <c r="K567" s="133" t="str">
        <f>IF(Таблица3353[[#This Row],[условие]]="Да", "- ", "(")</f>
        <v>(</v>
      </c>
      <c r="L567" s="101">
        <v>9</v>
      </c>
      <c r="M567" s="114" t="str">
        <f>IF(Таблица3353[[#This Row],[условие]]="Да", "", " - ")</f>
        <v xml:space="preserve"> - </v>
      </c>
      <c r="N567" s="101">
        <f>Таблица3353[[#This Row],[№11]]+1</f>
        <v>10</v>
      </c>
      <c r="O567" s="115" t="str">
        <f>IF(Таблица3353[[#This Row],[условие]]="Да", "", " )")</f>
        <v xml:space="preserve"> )</v>
      </c>
      <c r="P567" s="101"/>
      <c r="Q567" s="101"/>
      <c r="R567" s="116" t="str">
        <f>IF(Таблица3353[[#This Row],[Тип СШ]]="Т3", " росп", "")</f>
        <v/>
      </c>
      <c r="S567" s="116" t="str">
        <f>IF(AND(Таблица3353[[#This Row],[Тип]]="Поперечник", Таблица3353[[#This Row],[условие]]="Да", Таблица3353[[#This Row],[№17]]=" росп"), "1,2,3",
"")</f>
        <v/>
      </c>
      <c r="T567" s="116" t="str">
        <f>IF(AND(Таблица3353[[#This Row],[Тип]]="Продол", Таблица3353[[#This Row],[условие]]="Да", Таблица3353[[#This Row],[№17]]=" росп"), "1,2",
"")</f>
        <v/>
      </c>
      <c r="U567" s="116"/>
      <c r="V567" s="93" t="s">
        <v>109</v>
      </c>
      <c r="W56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7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56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7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6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67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567" s="152">
        <f>IF(Таблица3353[[#This Row],[Тип СШ]]="Т3",
(IF(Таблица3353[[#This Row],[Толщина]]&gt;16,"Δ8","Δ6")),Таблица3353[[#This Row],[Толщина]])</f>
        <v>14</v>
      </c>
      <c r="AD567"/>
    </row>
    <row r="568" spans="1:30" x14ac:dyDescent="0.2">
      <c r="A568" s="117">
        <f t="shared" si="66"/>
        <v>568</v>
      </c>
      <c r="B568" s="97" t="str">
        <f>IF(ISNUMBER(Таблица3353[[#This Row],[№8]]), "Поперечник", "Продол")</f>
        <v>Продол</v>
      </c>
      <c r="C568" s="11" t="str">
        <f>CONCATENATE(I568,J568,K568,L568,Таблица3353[[#This Row],[№12]],N568,,O568,P568,Q568,R568,S568,T568,U568)</f>
        <v>ДД` - С29 росп1,2</v>
      </c>
      <c r="D568" s="11" t="str">
        <f t="shared" si="67"/>
        <v>Т3</v>
      </c>
      <c r="E568" s="11" t="str">
        <f t="shared" si="68"/>
        <v>140 Δ6</v>
      </c>
      <c r="F568" s="129"/>
      <c r="G568" s="156" t="s">
        <v>141</v>
      </c>
      <c r="H56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8" s="132" t="str">
        <f t="shared" si="69"/>
        <v>ДД`</v>
      </c>
      <c r="J568" s="132" t="str">
        <f>Таблица3353[[#This Row],[№7]]</f>
        <v xml:space="preserve"> </v>
      </c>
      <c r="K568" s="133" t="str">
        <f>IF(Таблица3353[[#This Row],[условие]]="Да", "- ", "(")</f>
        <v xml:space="preserve">- </v>
      </c>
      <c r="L568" s="101"/>
      <c r="M568" s="114" t="str">
        <f>IF(Таблица3353[[#This Row],[условие]]="Да", "", " - ")</f>
        <v/>
      </c>
      <c r="N568" s="101"/>
      <c r="O568" s="115" t="str">
        <f>IF(Таблица3353[[#This Row],[условие]]="Да", "", " )")</f>
        <v/>
      </c>
      <c r="P568" s="101" t="s">
        <v>99</v>
      </c>
      <c r="Q568" s="101">
        <v>29</v>
      </c>
      <c r="R568" s="116" t="str">
        <f>IF(Таблица3353[[#This Row],[Тип СШ]]="Т3", " росп", "")</f>
        <v xml:space="preserve"> росп</v>
      </c>
      <c r="S568" s="116" t="str">
        <f>IF(AND(Таблица3353[[#This Row],[Тип]]="Поперечник", Таблица3353[[#This Row],[условие]]="Да", Таблица3353[[#This Row],[№17]]=" росп"), "1,2,3",
"")</f>
        <v/>
      </c>
      <c r="T568" s="116" t="str">
        <f>IF(AND(Таблица3353[[#This Row],[Тип]]="Продол", Таблица3353[[#This Row],[условие]]="Да", Таблица3353[[#This Row],[№17]]=" росп"), "1,2",
"")</f>
        <v>1,2</v>
      </c>
      <c r="U568" s="116"/>
      <c r="V568" s="101" t="s">
        <v>88</v>
      </c>
      <c r="W56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8" s="152" t="str">
        <f>IF(Таблица3353[[#This Row],[Тип СШ]]="Т3",
(IF(Таблица3353[[#This Row],[Толщина]]&gt;16,"Δ8","Δ6")),Таблица3353[[#This Row],[Толщина]])</f>
        <v>Δ6</v>
      </c>
      <c r="AD568"/>
    </row>
    <row r="569" spans="1:30" x14ac:dyDescent="0.2">
      <c r="A569" s="117">
        <f t="shared" si="66"/>
        <v>569</v>
      </c>
      <c r="B569" s="97" t="str">
        <f>IF(ISNUMBER(Таблица3353[[#This Row],[№8]]), "Поперечник", "Продол")</f>
        <v>Продол</v>
      </c>
      <c r="C569" s="11" t="str">
        <f>CONCATENATE(I569,J569,K569,L569,Таблица3353[[#This Row],[№12]],N569,,O569,P569,Q569,R569,S569,T569,U569)</f>
        <v>ДД` - С30 росп1,2</v>
      </c>
      <c r="D569" s="11" t="str">
        <f t="shared" si="67"/>
        <v>Т3</v>
      </c>
      <c r="E569" s="11" t="str">
        <f t="shared" si="68"/>
        <v>140 Δ6</v>
      </c>
      <c r="F569" s="129"/>
      <c r="G569" s="156" t="s">
        <v>141</v>
      </c>
      <c r="H56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69" s="132" t="str">
        <f t="shared" si="69"/>
        <v>ДД`</v>
      </c>
      <c r="J569" s="132" t="str">
        <f>Таблица3353[[#This Row],[№7]]</f>
        <v xml:space="preserve"> </v>
      </c>
      <c r="K569" s="133" t="str">
        <f>IF(Таблица3353[[#This Row],[условие]]="Да", "- ", "(")</f>
        <v xml:space="preserve">- </v>
      </c>
      <c r="L569" s="101"/>
      <c r="M569" s="114" t="str">
        <f>IF(Таблица3353[[#This Row],[условие]]="Да", "", " - ")</f>
        <v/>
      </c>
      <c r="N569" s="101"/>
      <c r="O569" s="115" t="str">
        <f>IF(Таблица3353[[#This Row],[условие]]="Да", "", " )")</f>
        <v/>
      </c>
      <c r="P569" s="101" t="s">
        <v>99</v>
      </c>
      <c r="Q569" s="101">
        <f t="shared" ref="Q569" si="75">Q568+1</f>
        <v>30</v>
      </c>
      <c r="R569" s="116" t="str">
        <f>IF(Таблица3353[[#This Row],[Тип СШ]]="Т3", " росп", "")</f>
        <v xml:space="preserve"> росп</v>
      </c>
      <c r="S569" s="116" t="str">
        <f>IF(AND(Таблица3353[[#This Row],[Тип]]="Поперечник", Таблица3353[[#This Row],[условие]]="Да", Таблица3353[[#This Row],[№17]]=" росп"), "1,2,3",
"")</f>
        <v/>
      </c>
      <c r="T569" s="116" t="str">
        <f>IF(AND(Таблица3353[[#This Row],[Тип]]="Продол", Таблица3353[[#This Row],[условие]]="Да", Таблица3353[[#This Row],[№17]]=" росп"), "1,2",
"")</f>
        <v>1,2</v>
      </c>
      <c r="U569" s="116"/>
      <c r="V569" s="101" t="s">
        <v>88</v>
      </c>
      <c r="W56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6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6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6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6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6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69" s="152" t="str">
        <f>IF(Таблица3353[[#This Row],[Тип СШ]]="Т3",
(IF(Таблица3353[[#This Row],[Толщина]]&gt;16,"Δ8","Δ6")),Таблица3353[[#This Row],[Толщина]])</f>
        <v>Δ6</v>
      </c>
      <c r="AD569"/>
    </row>
    <row r="570" spans="1:30" x14ac:dyDescent="0.2">
      <c r="A570" s="117">
        <f t="shared" si="66"/>
        <v>570</v>
      </c>
      <c r="B570" s="97" t="str">
        <f>IF(ISNUMBER(Таблица3353[[#This Row],[№8]]), "Поперечник", "Продол")</f>
        <v>Продол</v>
      </c>
      <c r="C570" s="11" t="str">
        <f>CONCATENATE(I570,J570,K570,L570,Таблица3353[[#This Row],[№12]],N570,,O570,P570,Q570,R570,S570,T570,U570)</f>
        <v>ДД` - С31 росп1,2</v>
      </c>
      <c r="D570" s="11" t="str">
        <f t="shared" si="67"/>
        <v>Т3</v>
      </c>
      <c r="E570" s="11" t="str">
        <f t="shared" si="68"/>
        <v>140 Δ6</v>
      </c>
      <c r="F570" s="129"/>
      <c r="G570" s="156" t="s">
        <v>141</v>
      </c>
      <c r="H57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0" s="132" t="str">
        <f t="shared" si="69"/>
        <v>ДД`</v>
      </c>
      <c r="J570" s="132" t="str">
        <f>Таблица3353[[#This Row],[№7]]</f>
        <v xml:space="preserve"> </v>
      </c>
      <c r="K570" s="133" t="str">
        <f>IF(Таблица3353[[#This Row],[условие]]="Да", "- ", "(")</f>
        <v xml:space="preserve">- </v>
      </c>
      <c r="L570" s="101"/>
      <c r="M570" s="114" t="str">
        <f>IF(Таблица3353[[#This Row],[условие]]="Да", "", " - ")</f>
        <v/>
      </c>
      <c r="N570" s="101"/>
      <c r="O570" s="115" t="str">
        <f>IF(Таблица3353[[#This Row],[условие]]="Да", "", " )")</f>
        <v/>
      </c>
      <c r="P570" s="101" t="s">
        <v>99</v>
      </c>
      <c r="Q570" s="101">
        <f t="shared" ref="Q570" si="76">Q569+1</f>
        <v>31</v>
      </c>
      <c r="R570" s="116" t="str">
        <f>IF(Таблица3353[[#This Row],[Тип СШ]]="Т3", " росп", "")</f>
        <v xml:space="preserve"> росп</v>
      </c>
      <c r="S570" s="116" t="str">
        <f>IF(AND(Таблица3353[[#This Row],[Тип]]="Поперечник", Таблица3353[[#This Row],[условие]]="Да", Таблица3353[[#This Row],[№17]]=" росп"), "1,2,3",
"")</f>
        <v/>
      </c>
      <c r="T570" s="116" t="str">
        <f>IF(AND(Таблица3353[[#This Row],[Тип]]="Продол", Таблица3353[[#This Row],[условие]]="Да", Таблица3353[[#This Row],[№17]]=" росп"), "1,2",
"")</f>
        <v>1,2</v>
      </c>
      <c r="U570" s="116"/>
      <c r="V570" s="101" t="s">
        <v>88</v>
      </c>
      <c r="W57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70" s="152" t="str">
        <f>IF(Таблица3353[[#This Row],[Тип СШ]]="Т3",
(IF(Таблица3353[[#This Row],[Толщина]]&gt;16,"Δ8","Δ6")),Таблица3353[[#This Row],[Толщина]])</f>
        <v>Δ6</v>
      </c>
      <c r="AD570"/>
    </row>
    <row r="571" spans="1:30" x14ac:dyDescent="0.2">
      <c r="A571" s="117">
        <f t="shared" si="66"/>
        <v>571</v>
      </c>
      <c r="B571" s="97" t="str">
        <f>IF(ISNUMBER(Таблица3353[[#This Row],[№8]]), "Поперечник", "Продол")</f>
        <v>Продол</v>
      </c>
      <c r="C571" s="11" t="str">
        <f>CONCATENATE(I571,J571,K571,L571,Таблица3353[[#This Row],[№12]],N571,,O571,P571,Q571,R571,S571,T571,U571)</f>
        <v>ДД` - С32 росп1,2</v>
      </c>
      <c r="D571" s="11" t="str">
        <f t="shared" si="67"/>
        <v>Т3</v>
      </c>
      <c r="E571" s="11" t="str">
        <f t="shared" si="68"/>
        <v>140 Δ6</v>
      </c>
      <c r="F571" s="129"/>
      <c r="G571" s="156" t="s">
        <v>141</v>
      </c>
      <c r="H57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1" s="132" t="str">
        <f t="shared" si="69"/>
        <v>ДД`</v>
      </c>
      <c r="J571" s="132" t="str">
        <f>Таблица3353[[#This Row],[№7]]</f>
        <v xml:space="preserve"> </v>
      </c>
      <c r="K571" s="133" t="str">
        <f>IF(Таблица3353[[#This Row],[условие]]="Да", "- ", "(")</f>
        <v xml:space="preserve">- </v>
      </c>
      <c r="L571" s="101"/>
      <c r="M571" s="114" t="str">
        <f>IF(Таблица3353[[#This Row],[условие]]="Да", "", " - ")</f>
        <v/>
      </c>
      <c r="N571" s="101"/>
      <c r="O571" s="115" t="str">
        <f>IF(Таблица3353[[#This Row],[условие]]="Да", "", " )")</f>
        <v/>
      </c>
      <c r="P571" s="101" t="s">
        <v>99</v>
      </c>
      <c r="Q571" s="163">
        <f t="shared" ref="Q571" si="77">Q570+1</f>
        <v>32</v>
      </c>
      <c r="R571" s="116" t="str">
        <f>IF(Таблица3353[[#This Row],[Тип СШ]]="Т3", " росп", "")</f>
        <v xml:space="preserve"> росп</v>
      </c>
      <c r="S571" s="116" t="str">
        <f>IF(AND(Таблица3353[[#This Row],[Тип]]="Поперечник", Таблица3353[[#This Row],[условие]]="Да", Таблица3353[[#This Row],[№17]]=" росп"), "1,2,3",
"")</f>
        <v/>
      </c>
      <c r="T571" s="116" t="str">
        <f>IF(AND(Таблица3353[[#This Row],[Тип]]="Продол", Таблица3353[[#This Row],[условие]]="Да", Таблица3353[[#This Row],[№17]]=" росп"), "1,2",
"")</f>
        <v>1,2</v>
      </c>
      <c r="U571" s="116"/>
      <c r="V571" s="101" t="s">
        <v>88</v>
      </c>
      <c r="W571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1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1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1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1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1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71" s="164" t="str">
        <f>IF(Таблица3353[[#This Row],[Тип СШ]]="Т3",
(IF(Таблица3353[[#This Row],[Толщина]]&gt;16,"Δ8","Δ6")),Таблица3353[[#This Row],[Толщина]])</f>
        <v>Δ6</v>
      </c>
      <c r="AD571"/>
    </row>
    <row r="572" spans="1:30" x14ac:dyDescent="0.2">
      <c r="A572" s="117">
        <f t="shared" si="66"/>
        <v>572</v>
      </c>
      <c r="B572" s="97" t="str">
        <f>IF(ISNUMBER(Таблица3353[[#This Row],[№8]]), "Поперечник", "Продол")</f>
        <v>Продол</v>
      </c>
      <c r="C572" s="11" t="str">
        <f>CONCATENATE(I572,J572,K572,L572,Таблица3353[[#This Row],[№12]],N572,,O572,P572,Q572,R572,S572,T572,U572)</f>
        <v>ДД` (10 - 11 )</v>
      </c>
      <c r="D572" s="11" t="str">
        <f t="shared" si="67"/>
        <v>С4</v>
      </c>
      <c r="E572" s="11" t="str">
        <f t="shared" si="68"/>
        <v>8870×14</v>
      </c>
      <c r="F572" s="129"/>
      <c r="G572" s="156" t="s">
        <v>141</v>
      </c>
      <c r="H57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72" s="132" t="str">
        <f t="shared" si="69"/>
        <v>ДД`</v>
      </c>
      <c r="J572" s="132" t="str">
        <f>Таблица3353[[#This Row],[№7]]</f>
        <v xml:space="preserve"> </v>
      </c>
      <c r="K572" s="133" t="str">
        <f>IF(Таблица3353[[#This Row],[условие]]="Да", "- ", "(")</f>
        <v>(</v>
      </c>
      <c r="L572" s="101">
        <v>10</v>
      </c>
      <c r="M572" s="114" t="str">
        <f>IF(Таблица3353[[#This Row],[условие]]="Да", "", " - ")</f>
        <v xml:space="preserve"> - </v>
      </c>
      <c r="N572" s="101">
        <f>Таблица3353[[#This Row],[№11]]+1</f>
        <v>11</v>
      </c>
      <c r="O572" s="115" t="str">
        <f>IF(Таблица3353[[#This Row],[условие]]="Да", "", " )")</f>
        <v xml:space="preserve"> )</v>
      </c>
      <c r="P572" s="101"/>
      <c r="Q572" s="101"/>
      <c r="R572" s="116" t="str">
        <f>IF(Таблица3353[[#This Row],[Тип СШ]]="Т3", " росп", "")</f>
        <v/>
      </c>
      <c r="S572" s="116" t="str">
        <f>IF(AND(Таблица3353[[#This Row],[Тип]]="Поперечник", Таблица3353[[#This Row],[условие]]="Да", Таблица3353[[#This Row],[№17]]=" росп"), "1,2,3",
"")</f>
        <v/>
      </c>
      <c r="T572" s="116" t="str">
        <f>IF(AND(Таблица3353[[#This Row],[Тип]]="Продол", Таблица3353[[#This Row],[условие]]="Да", Таблица3353[[#This Row],[№17]]=" росп"), "1,2",
"")</f>
        <v/>
      </c>
      <c r="U572" s="116"/>
      <c r="V572" s="93" t="s">
        <v>109</v>
      </c>
      <c r="W57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2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8870</v>
      </c>
      <c r="Y57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2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7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72" s="228">
        <f>VALUE(CONCATENATE(Таблица3353[[#This Row],[ДлинаС18]],Таблица3353[[#This Row],[ДлинаС4]],Таблица3353[[#This Row],[ДлинаТ8]],Таблица3353[[#This Row],[ДлинаТ3]]))</f>
        <v>8870</v>
      </c>
      <c r="AC572" s="152">
        <f>IF(Таблица3353[[#This Row],[Тип СШ]]="Т3",
(IF(Таблица3353[[#This Row],[Толщина]]&gt;16,"Δ8","Δ6")),Таблица3353[[#This Row],[Толщина]])</f>
        <v>14</v>
      </c>
      <c r="AD572"/>
    </row>
    <row r="573" spans="1:30" x14ac:dyDescent="0.2">
      <c r="A573" s="117">
        <f t="shared" si="66"/>
        <v>573</v>
      </c>
      <c r="B573" s="97" t="str">
        <f>IF(ISNUMBER(Таблица3353[[#This Row],[№8]]), "Поперечник", "Продол")</f>
        <v>Продол</v>
      </c>
      <c r="C573" s="11" t="str">
        <f>CONCATENATE(I573,J573,K573,L573,Таблица3353[[#This Row],[№12]],N573,,O573,P573,Q573,R573,S573,T573,U573)</f>
        <v>ДД` - С33 росп1,2</v>
      </c>
      <c r="D573" s="11" t="str">
        <f t="shared" si="67"/>
        <v>Т3</v>
      </c>
      <c r="E573" s="11" t="str">
        <f t="shared" si="68"/>
        <v>140 Δ6</v>
      </c>
      <c r="F573" s="129"/>
      <c r="G573" s="156" t="s">
        <v>141</v>
      </c>
      <c r="H57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3" s="132" t="str">
        <f t="shared" si="69"/>
        <v>ДД`</v>
      </c>
      <c r="J573" s="132" t="str">
        <f>Таблица3353[[#This Row],[№7]]</f>
        <v xml:space="preserve"> </v>
      </c>
      <c r="K573" s="133" t="str">
        <f>IF(Таблица3353[[#This Row],[условие]]="Да", "- ", "(")</f>
        <v xml:space="preserve">- </v>
      </c>
      <c r="L573" s="101"/>
      <c r="M573" s="114" t="str">
        <f>IF(Таблица3353[[#This Row],[условие]]="Да", "", " - ")</f>
        <v/>
      </c>
      <c r="N573" s="101"/>
      <c r="O573" s="115" t="str">
        <f>IF(Таблица3353[[#This Row],[условие]]="Да", "", " )")</f>
        <v/>
      </c>
      <c r="P573" s="101" t="s">
        <v>99</v>
      </c>
      <c r="Q573" s="101">
        <v>33</v>
      </c>
      <c r="R573" s="116" t="str">
        <f>IF(Таблица3353[[#This Row],[Тип СШ]]="Т3", " росп", "")</f>
        <v xml:space="preserve"> росп</v>
      </c>
      <c r="S573" s="116" t="str">
        <f>IF(AND(Таблица3353[[#This Row],[Тип]]="Поперечник", Таблица3353[[#This Row],[условие]]="Да", Таблица3353[[#This Row],[№17]]=" росп"), "1,2,3",
"")</f>
        <v/>
      </c>
      <c r="T573" s="116" t="str">
        <f>IF(AND(Таблица3353[[#This Row],[Тип]]="Продол", Таблица3353[[#This Row],[условие]]="Да", Таблица3353[[#This Row],[№17]]=" росп"), "1,2",
"")</f>
        <v>1,2</v>
      </c>
      <c r="U573" s="116"/>
      <c r="V573" s="101" t="s">
        <v>88</v>
      </c>
      <c r="W57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73" s="152" t="str">
        <f>IF(Таблица3353[[#This Row],[Тип СШ]]="Т3",
(IF(Таблица3353[[#This Row],[Толщина]]&gt;16,"Δ8","Δ6")),Таблица3353[[#This Row],[Толщина]])</f>
        <v>Δ6</v>
      </c>
      <c r="AD573"/>
    </row>
    <row r="574" spans="1:30" x14ac:dyDescent="0.2">
      <c r="A574" s="117">
        <f t="shared" si="66"/>
        <v>574</v>
      </c>
      <c r="B574" s="97" t="str">
        <f>IF(ISNUMBER(Таблица3353[[#This Row],[№8]]), "Поперечник", "Продол")</f>
        <v>Продол</v>
      </c>
      <c r="C574" s="11" t="str">
        <f>CONCATENATE(I574,J574,K574,L574,Таблица3353[[#This Row],[№12]],N574,,O574,P574,Q574,R574,S574,T574,U574)</f>
        <v>ДД` - С34 росп1,2</v>
      </c>
      <c r="D574" s="11" t="str">
        <f t="shared" si="67"/>
        <v>Т3</v>
      </c>
      <c r="E574" s="11" t="str">
        <f t="shared" si="68"/>
        <v>140 Δ6</v>
      </c>
      <c r="F574" s="129"/>
      <c r="G574" s="156" t="s">
        <v>141</v>
      </c>
      <c r="H57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4" s="132" t="str">
        <f t="shared" si="69"/>
        <v>ДД`</v>
      </c>
      <c r="J574" s="132" t="str">
        <f>Таблица3353[[#This Row],[№7]]</f>
        <v xml:space="preserve"> </v>
      </c>
      <c r="K574" s="133" t="str">
        <f>IF(Таблица3353[[#This Row],[условие]]="Да", "- ", "(")</f>
        <v xml:space="preserve">- </v>
      </c>
      <c r="L574" s="101"/>
      <c r="M574" s="114" t="str">
        <f>IF(Таблица3353[[#This Row],[условие]]="Да", "", " - ")</f>
        <v/>
      </c>
      <c r="N574" s="101"/>
      <c r="O574" s="115" t="str">
        <f>IF(Таблица3353[[#This Row],[условие]]="Да", "", " )")</f>
        <v/>
      </c>
      <c r="P574" s="101" t="s">
        <v>99</v>
      </c>
      <c r="Q574" s="101">
        <f t="shared" ref="Q574" si="78">Q573+1</f>
        <v>34</v>
      </c>
      <c r="R574" s="116" t="str">
        <f>IF(Таблица3353[[#This Row],[Тип СШ]]="Т3", " росп", "")</f>
        <v xml:space="preserve"> росп</v>
      </c>
      <c r="S574" s="116" t="str">
        <f>IF(AND(Таблица3353[[#This Row],[Тип]]="Поперечник", Таблица3353[[#This Row],[условие]]="Да", Таблица3353[[#This Row],[№17]]=" росп"), "1,2,3",
"")</f>
        <v/>
      </c>
      <c r="T574" s="116" t="str">
        <f>IF(AND(Таблица3353[[#This Row],[Тип]]="Продол", Таблица3353[[#This Row],[условие]]="Да", Таблица3353[[#This Row],[№17]]=" росп"), "1,2",
"")</f>
        <v>1,2</v>
      </c>
      <c r="U574" s="116"/>
      <c r="V574" s="101" t="s">
        <v>88</v>
      </c>
      <c r="W57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74" s="152" t="str">
        <f>IF(Таблица3353[[#This Row],[Тип СШ]]="Т3",
(IF(Таблица3353[[#This Row],[Толщина]]&gt;16,"Δ8","Δ6")),Таблица3353[[#This Row],[Толщина]])</f>
        <v>Δ6</v>
      </c>
      <c r="AD574"/>
    </row>
    <row r="575" spans="1:30" x14ac:dyDescent="0.2">
      <c r="A575" s="117">
        <f t="shared" si="66"/>
        <v>575</v>
      </c>
      <c r="B575" s="97" t="str">
        <f>IF(ISNUMBER(Таблица3353[[#This Row],[№8]]), "Поперечник", "Продол")</f>
        <v>Продол</v>
      </c>
      <c r="C575" s="11" t="str">
        <f>CONCATENATE(I575,J575,K575,L575,Таблица3353[[#This Row],[№12]],N575,,O575,P575,Q575,R575,S575,T575,U575)</f>
        <v>ДД` - С35 росп1,2</v>
      </c>
      <c r="D575" s="11" t="str">
        <f t="shared" si="67"/>
        <v>Т3</v>
      </c>
      <c r="E575" s="11" t="str">
        <f t="shared" si="68"/>
        <v>140 Δ6</v>
      </c>
      <c r="F575" s="129"/>
      <c r="G575" s="156" t="s">
        <v>141</v>
      </c>
      <c r="H57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5" s="132" t="str">
        <f t="shared" si="69"/>
        <v>ДД`</v>
      </c>
      <c r="J575" s="132" t="str">
        <f>Таблица3353[[#This Row],[№7]]</f>
        <v xml:space="preserve"> </v>
      </c>
      <c r="K575" s="133" t="str">
        <f>IF(Таблица3353[[#This Row],[условие]]="Да", "- ", "(")</f>
        <v xml:space="preserve">- </v>
      </c>
      <c r="L575" s="101"/>
      <c r="M575" s="114" t="str">
        <f>IF(Таблица3353[[#This Row],[условие]]="Да", "", " - ")</f>
        <v/>
      </c>
      <c r="N575" s="101"/>
      <c r="O575" s="115" t="str">
        <f>IF(Таблица3353[[#This Row],[условие]]="Да", "", " )")</f>
        <v/>
      </c>
      <c r="P575" s="101" t="s">
        <v>99</v>
      </c>
      <c r="Q575" s="101">
        <f t="shared" ref="Q575" si="79">Q574+1</f>
        <v>35</v>
      </c>
      <c r="R575" s="116" t="str">
        <f>IF(Таблица3353[[#This Row],[Тип СШ]]="Т3", " росп", "")</f>
        <v xml:space="preserve"> росп</v>
      </c>
      <c r="S575" s="116" t="str">
        <f>IF(AND(Таблица3353[[#This Row],[Тип]]="Поперечник", Таблица3353[[#This Row],[условие]]="Да", Таблица3353[[#This Row],[№17]]=" росп"), "1,2,3",
"")</f>
        <v/>
      </c>
      <c r="T575" s="116" t="str">
        <f>IF(AND(Таблица3353[[#This Row],[Тип]]="Продол", Таблица3353[[#This Row],[условие]]="Да", Таблица3353[[#This Row],[№17]]=" росп"), "1,2",
"")</f>
        <v>1,2</v>
      </c>
      <c r="U575" s="116"/>
      <c r="V575" s="101" t="s">
        <v>88</v>
      </c>
      <c r="W57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75" s="152" t="str">
        <f>IF(Таблица3353[[#This Row],[Тип СШ]]="Т3",
(IF(Таблица3353[[#This Row],[Толщина]]&gt;16,"Δ8","Δ6")),Таблица3353[[#This Row],[Толщина]])</f>
        <v>Δ6</v>
      </c>
      <c r="AD575"/>
    </row>
    <row r="576" spans="1:30" x14ac:dyDescent="0.2">
      <c r="A576" s="117">
        <f t="shared" si="66"/>
        <v>576</v>
      </c>
      <c r="B576" s="97" t="str">
        <f>IF(ISNUMBER(Таблица3353[[#This Row],[№8]]), "Поперечник", "Продол")</f>
        <v>Продол</v>
      </c>
      <c r="C576" s="11" t="str">
        <f>CONCATENATE(I576,J576,K576,L576,Таблица3353[[#This Row],[№12]],N576,,O576,P576,Q576,R576,S576,T576,U576)</f>
        <v>ДД` (11 - 12 )</v>
      </c>
      <c r="D576" s="11" t="str">
        <f t="shared" si="67"/>
        <v>С4</v>
      </c>
      <c r="E576" s="11" t="str">
        <f t="shared" si="68"/>
        <v>9920×14</v>
      </c>
      <c r="F576" s="129"/>
      <c r="G576" s="156" t="s">
        <v>141</v>
      </c>
      <c r="H57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76" s="132" t="str">
        <f t="shared" si="69"/>
        <v>ДД`</v>
      </c>
      <c r="J576" s="132" t="str">
        <f>Таблица3353[[#This Row],[№7]]</f>
        <v xml:space="preserve"> </v>
      </c>
      <c r="K576" s="133" t="str">
        <f>IF(Таблица3353[[#This Row],[условие]]="Да", "- ", "(")</f>
        <v>(</v>
      </c>
      <c r="L576" s="101">
        <v>11</v>
      </c>
      <c r="M576" s="114" t="str">
        <f>IF(Таблица3353[[#This Row],[условие]]="Да", "", " - ")</f>
        <v xml:space="preserve"> - </v>
      </c>
      <c r="N576" s="101">
        <f>Таблица3353[[#This Row],[№11]]+1</f>
        <v>12</v>
      </c>
      <c r="O576" s="115" t="str">
        <f>IF(Таблица3353[[#This Row],[условие]]="Да", "", " )")</f>
        <v xml:space="preserve"> )</v>
      </c>
      <c r="P576" s="101"/>
      <c r="Q576" s="101"/>
      <c r="R576" s="116" t="str">
        <f>IF(Таблица3353[[#This Row],[Тип СШ]]="Т3", " росп", "")</f>
        <v/>
      </c>
      <c r="S576" s="116" t="str">
        <f>IF(AND(Таблица3353[[#This Row],[Тип]]="Поперечник", Таблица3353[[#This Row],[условие]]="Да", Таблица3353[[#This Row],[№17]]=" росп"), "1,2,3",
"")</f>
        <v/>
      </c>
      <c r="T576" s="116" t="str">
        <f>IF(AND(Таблица3353[[#This Row],[Тип]]="Продол", Таблица3353[[#This Row],[условие]]="Да", Таблица3353[[#This Row],[№17]]=" росп"), "1,2",
"")</f>
        <v/>
      </c>
      <c r="U576" s="116"/>
      <c r="V576" s="93" t="s">
        <v>109</v>
      </c>
      <c r="W57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6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9920</v>
      </c>
      <c r="Y57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6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7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76" s="228">
        <f>VALUE(CONCATENATE(Таблица3353[[#This Row],[ДлинаС18]],Таблица3353[[#This Row],[ДлинаС4]],Таблица3353[[#This Row],[ДлинаТ8]],Таблица3353[[#This Row],[ДлинаТ3]]))</f>
        <v>9920</v>
      </c>
      <c r="AC576" s="152">
        <f>IF(Таблица3353[[#This Row],[Тип СШ]]="Т3",
(IF(Таблица3353[[#This Row],[Толщина]]&gt;16,"Δ8","Δ6")),Таблица3353[[#This Row],[Толщина]])</f>
        <v>14</v>
      </c>
      <c r="AD576"/>
    </row>
    <row r="577" spans="1:30" x14ac:dyDescent="0.2">
      <c r="A577" s="117">
        <f t="shared" si="66"/>
        <v>577</v>
      </c>
      <c r="B577" s="97" t="str">
        <f>IF(ISNUMBER(Таблица3353[[#This Row],[№8]]), "Поперечник", "Продол")</f>
        <v>Продол</v>
      </c>
      <c r="C577" s="11" t="str">
        <f>CONCATENATE(I577,J577,K577,L577,Таблица3353[[#This Row],[№12]],N577,,O577,P577,Q577,R577,S577,T577,U577)</f>
        <v>ДД` - С36 росп1,2</v>
      </c>
      <c r="D577" s="11" t="str">
        <f t="shared" si="67"/>
        <v>Т3</v>
      </c>
      <c r="E577" s="11" t="str">
        <f t="shared" si="68"/>
        <v>140 Δ6</v>
      </c>
      <c r="F577" s="129"/>
      <c r="G577" s="156" t="s">
        <v>141</v>
      </c>
      <c r="H57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7" s="132" t="str">
        <f t="shared" si="69"/>
        <v>ДД`</v>
      </c>
      <c r="J577" s="132" t="str">
        <f>Таблица3353[[#This Row],[№7]]</f>
        <v xml:space="preserve"> </v>
      </c>
      <c r="K577" s="133" t="str">
        <f>IF(Таблица3353[[#This Row],[условие]]="Да", "- ", "(")</f>
        <v xml:space="preserve">- </v>
      </c>
      <c r="L577" s="101"/>
      <c r="M577" s="161" t="str">
        <f>IF(Таблица3353[[#This Row],[условие]]="Да", "", " - ")</f>
        <v/>
      </c>
      <c r="N577" s="162"/>
      <c r="O577" s="115" t="str">
        <f>IF(Таблица3353[[#This Row],[условие]]="Да", "", " )")</f>
        <v/>
      </c>
      <c r="P577" s="101" t="s">
        <v>99</v>
      </c>
      <c r="Q577" s="163">
        <v>36</v>
      </c>
      <c r="R577" s="116" t="str">
        <f>IF(Таблица3353[[#This Row],[Тип СШ]]="Т3", " росп", "")</f>
        <v xml:space="preserve"> росп</v>
      </c>
      <c r="S577" s="116" t="str">
        <f>IF(AND(Таблица3353[[#This Row],[Тип]]="Поперечник", Таблица3353[[#This Row],[условие]]="Да", Таблица3353[[#This Row],[№17]]=" росп"), "1,2,3",
"")</f>
        <v/>
      </c>
      <c r="T577" s="116" t="str">
        <f>IF(AND(Таблица3353[[#This Row],[Тип]]="Продол", Таблица3353[[#This Row],[условие]]="Да", Таблица3353[[#This Row],[№17]]=" росп"), "1,2",
"")</f>
        <v>1,2</v>
      </c>
      <c r="U577" s="116"/>
      <c r="V577" s="101" t="s">
        <v>88</v>
      </c>
      <c r="W57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77" s="164" t="str">
        <f>IF(Таблица3353[[#This Row],[Тип СШ]]="Т3",
(IF(Таблица3353[[#This Row],[Толщина]]&gt;16,"Δ8","Δ6")),Таблица3353[[#This Row],[Толщина]])</f>
        <v>Δ6</v>
      </c>
      <c r="AD577"/>
    </row>
    <row r="578" spans="1:30" x14ac:dyDescent="0.2">
      <c r="A578" s="117">
        <f t="shared" si="66"/>
        <v>578</v>
      </c>
      <c r="B578" s="97" t="str">
        <f>IF(ISNUMBER(Таблица3353[[#This Row],[№8]]), "Поперечник", "Продол")</f>
        <v>Продол</v>
      </c>
      <c r="C578" s="11" t="str">
        <f>CONCATENATE(I578,J578,K578,L578,Таблица3353[[#This Row],[№12]],N578,,O578,P578,Q578,R578,S578,T578,U578)</f>
        <v>ДД` - С37 росп1,2</v>
      </c>
      <c r="D578" s="11" t="str">
        <f t="shared" si="67"/>
        <v>Т3</v>
      </c>
      <c r="E578" s="11" t="str">
        <f t="shared" si="68"/>
        <v>140 Δ6</v>
      </c>
      <c r="F578" s="129"/>
      <c r="G578" s="156" t="s">
        <v>141</v>
      </c>
      <c r="H57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8" s="132" t="str">
        <f t="shared" si="69"/>
        <v>ДД`</v>
      </c>
      <c r="J578" s="132" t="str">
        <f>Таблица3353[[#This Row],[№7]]</f>
        <v xml:space="preserve"> </v>
      </c>
      <c r="K578" s="133" t="str">
        <f>IF(Таблица3353[[#This Row],[условие]]="Да", "- ", "(")</f>
        <v xml:space="preserve">- </v>
      </c>
      <c r="L578" s="101"/>
      <c r="M578" s="114" t="str">
        <f>IF(Таблица3353[[#This Row],[условие]]="Да", "", " - ")</f>
        <v/>
      </c>
      <c r="N578" s="101"/>
      <c r="O578" s="115" t="str">
        <f>IF(Таблица3353[[#This Row],[условие]]="Да", "", " )")</f>
        <v/>
      </c>
      <c r="P578" s="101" t="s">
        <v>99</v>
      </c>
      <c r="Q578" s="101">
        <v>37</v>
      </c>
      <c r="R578" s="116" t="str">
        <f>IF(Таблица3353[[#This Row],[Тип СШ]]="Т3", " росп", "")</f>
        <v xml:space="preserve"> росп</v>
      </c>
      <c r="S578" s="116" t="str">
        <f>IF(AND(Таблица3353[[#This Row],[Тип]]="Поперечник", Таблица3353[[#This Row],[условие]]="Да", Таблица3353[[#This Row],[№17]]=" росп"), "1,2,3",
"")</f>
        <v/>
      </c>
      <c r="T578" s="116" t="str">
        <f>IF(AND(Таблица3353[[#This Row],[Тип]]="Продол", Таблица3353[[#This Row],[условие]]="Да", Таблица3353[[#This Row],[№17]]=" росп"), "1,2",
"")</f>
        <v>1,2</v>
      </c>
      <c r="U578" s="116"/>
      <c r="V578" s="101" t="s">
        <v>88</v>
      </c>
      <c r="W57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8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8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8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78" s="152" t="str">
        <f>IF(Таблица3353[[#This Row],[Тип СШ]]="Т3",
(IF(Таблица3353[[#This Row],[Толщина]]&gt;16,"Δ8","Δ6")),Таблица3353[[#This Row],[Толщина]])</f>
        <v>Δ6</v>
      </c>
      <c r="AD578"/>
    </row>
    <row r="579" spans="1:30" x14ac:dyDescent="0.2">
      <c r="A579" s="117">
        <f t="shared" si="66"/>
        <v>579</v>
      </c>
      <c r="B579" s="97" t="str">
        <f>IF(ISNUMBER(Таблица3353[[#This Row],[№8]]), "Поперечник", "Продол")</f>
        <v>Продол</v>
      </c>
      <c r="C579" s="11" t="str">
        <f>CONCATENATE(I579,J579,K579,L579,Таблица3353[[#This Row],[№12]],N579,,O579,P579,Q579,R579,S579,T579,U579)</f>
        <v>ДД` - С38 росп1,2</v>
      </c>
      <c r="D579" s="11" t="str">
        <f t="shared" si="67"/>
        <v>Т3</v>
      </c>
      <c r="E579" s="11" t="str">
        <f t="shared" si="68"/>
        <v>140 Δ6</v>
      </c>
      <c r="F579" s="129"/>
      <c r="G579" s="156" t="s">
        <v>141</v>
      </c>
      <c r="H57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79" s="132" t="str">
        <f t="shared" si="69"/>
        <v>ДД`</v>
      </c>
      <c r="J579" s="132" t="str">
        <f>Таблица3353[[#This Row],[№7]]</f>
        <v xml:space="preserve"> </v>
      </c>
      <c r="K579" s="133" t="str">
        <f>IF(Таблица3353[[#This Row],[условие]]="Да", "- ", "(")</f>
        <v xml:space="preserve">- </v>
      </c>
      <c r="L579" s="101"/>
      <c r="M579" s="114" t="str">
        <f>IF(Таблица3353[[#This Row],[условие]]="Да", "", " - ")</f>
        <v/>
      </c>
      <c r="N579" s="101"/>
      <c r="O579" s="115" t="str">
        <f>IF(Таблица3353[[#This Row],[условие]]="Да", "", " )")</f>
        <v/>
      </c>
      <c r="P579" s="101" t="s">
        <v>99</v>
      </c>
      <c r="Q579" s="101">
        <f t="shared" ref="Q579" si="80">Q578+1</f>
        <v>38</v>
      </c>
      <c r="R579" s="116" t="str">
        <f>IF(Таблица3353[[#This Row],[Тип СШ]]="Т3", " росп", "")</f>
        <v xml:space="preserve"> росп</v>
      </c>
      <c r="S579" s="116" t="str">
        <f>IF(AND(Таблица3353[[#This Row],[Тип]]="Поперечник", Таблица3353[[#This Row],[условие]]="Да", Таблица3353[[#This Row],[№17]]=" росп"), "1,2,3",
"")</f>
        <v/>
      </c>
      <c r="T579" s="116" t="str">
        <f>IF(AND(Таблица3353[[#This Row],[Тип]]="Продол", Таблица3353[[#This Row],[условие]]="Да", Таблица3353[[#This Row],[№17]]=" росп"), "1,2",
"")</f>
        <v>1,2</v>
      </c>
      <c r="U579" s="116"/>
      <c r="V579" s="101" t="s">
        <v>88</v>
      </c>
      <c r="W57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79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7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79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7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79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79" s="152" t="str">
        <f>IF(Таблица3353[[#This Row],[Тип СШ]]="Т3",
(IF(Таблица3353[[#This Row],[Толщина]]&gt;16,"Δ8","Δ6")),Таблица3353[[#This Row],[Толщина]])</f>
        <v>Δ6</v>
      </c>
      <c r="AD579"/>
    </row>
    <row r="580" spans="1:30" x14ac:dyDescent="0.2">
      <c r="A580" s="117">
        <f t="shared" ref="A580:A609" si="81">A579+1</f>
        <v>580</v>
      </c>
      <c r="B580" s="97" t="str">
        <f>IF(ISNUMBER(Таблица3353[[#This Row],[№8]]), "Поперечник", "Продол")</f>
        <v>Продол</v>
      </c>
      <c r="C580" s="11" t="str">
        <f>CONCATENATE(I580,J580,K580,L580,Таблица3353[[#This Row],[№12]],N580,,O580,P580,Q580,R580,S580,T580,U580)</f>
        <v>ДД` (12 - 13 )</v>
      </c>
      <c r="D580" s="11" t="str">
        <f t="shared" si="67"/>
        <v>С4</v>
      </c>
      <c r="E580" s="11" t="str">
        <f t="shared" si="68"/>
        <v>10800×14</v>
      </c>
      <c r="F580" s="129"/>
      <c r="G580" s="156" t="s">
        <v>141</v>
      </c>
      <c r="H58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80" s="132" t="str">
        <f t="shared" si="69"/>
        <v>ДД`</v>
      </c>
      <c r="J580" s="132" t="str">
        <f>Таблица3353[[#This Row],[№7]]</f>
        <v xml:space="preserve"> </v>
      </c>
      <c r="K580" s="133" t="str">
        <f>IF(Таблица3353[[#This Row],[условие]]="Да", "- ", "(")</f>
        <v>(</v>
      </c>
      <c r="L580" s="101">
        <v>12</v>
      </c>
      <c r="M580" s="114" t="str">
        <f>IF(Таблица3353[[#This Row],[условие]]="Да", "", " - ")</f>
        <v xml:space="preserve"> - </v>
      </c>
      <c r="N580" s="101">
        <f>Таблица3353[[#This Row],[№11]]+1</f>
        <v>13</v>
      </c>
      <c r="O580" s="115" t="str">
        <f>IF(Таблица3353[[#This Row],[условие]]="Да", "", " )")</f>
        <v xml:space="preserve"> )</v>
      </c>
      <c r="P580" s="101"/>
      <c r="Q580" s="101"/>
      <c r="R580" s="116" t="str">
        <f>IF(Таблица3353[[#This Row],[Тип СШ]]="Т3", " росп", "")</f>
        <v/>
      </c>
      <c r="S580" s="116" t="str">
        <f>IF(AND(Таблица3353[[#This Row],[Тип]]="Поперечник", Таблица3353[[#This Row],[условие]]="Да", Таблица3353[[#This Row],[№17]]=" росп"), "1,2,3",
"")</f>
        <v/>
      </c>
      <c r="T580" s="116" t="str">
        <f>IF(AND(Таблица3353[[#This Row],[Тип]]="Продол", Таблица3353[[#This Row],[условие]]="Да", Таблица3353[[#This Row],[№17]]=" росп"), "1,2",
"")</f>
        <v/>
      </c>
      <c r="U580" s="116"/>
      <c r="V580" s="93" t="s">
        <v>109</v>
      </c>
      <c r="W58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0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10800</v>
      </c>
      <c r="Y58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0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8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80" s="228">
        <f>VALUE(CONCATENATE(Таблица3353[[#This Row],[ДлинаС18]],Таблица3353[[#This Row],[ДлинаС4]],Таблица3353[[#This Row],[ДлинаТ8]],Таблица3353[[#This Row],[ДлинаТ3]]))</f>
        <v>10800</v>
      </c>
      <c r="AC580" s="152">
        <f>IF(Таблица3353[[#This Row],[Тип СШ]]="Т3",
(IF(Таблица3353[[#This Row],[Толщина]]&gt;16,"Δ8","Δ6")),Таблица3353[[#This Row],[Толщина]])</f>
        <v>14</v>
      </c>
      <c r="AD580"/>
    </row>
    <row r="581" spans="1:30" x14ac:dyDescent="0.2">
      <c r="A581" s="117">
        <f t="shared" si="81"/>
        <v>581</v>
      </c>
      <c r="B581" s="97" t="str">
        <f>IF(ISNUMBER(Таблица3353[[#This Row],[№8]]), "Поперечник", "Продол")</f>
        <v>Продол</v>
      </c>
      <c r="C581" s="11" t="str">
        <f>CONCATENATE(I581,J581,K581,L581,Таблица3353[[#This Row],[№12]],N581,,O581,P581,Q581,R581,S581,T581,U581)</f>
        <v>ДД` - С39 росп1,2</v>
      </c>
      <c r="D581" s="11" t="str">
        <f t="shared" si="67"/>
        <v>Т3</v>
      </c>
      <c r="E581" s="11" t="str">
        <f t="shared" si="68"/>
        <v>140 Δ6</v>
      </c>
      <c r="F581" s="129"/>
      <c r="G581" s="156" t="s">
        <v>141</v>
      </c>
      <c r="H58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1" s="132" t="str">
        <f t="shared" si="69"/>
        <v>ДД`</v>
      </c>
      <c r="J581" s="132" t="str">
        <f>Таблица3353[[#This Row],[№7]]</f>
        <v xml:space="preserve"> </v>
      </c>
      <c r="K581" s="133" t="str">
        <f>IF(Таблица3353[[#This Row],[условие]]="Да", "- ", "(")</f>
        <v xml:space="preserve">- </v>
      </c>
      <c r="L581" s="101"/>
      <c r="M581" s="114" t="str">
        <f>IF(Таблица3353[[#This Row],[условие]]="Да", "", " - ")</f>
        <v/>
      </c>
      <c r="N581" s="101"/>
      <c r="O581" s="115" t="str">
        <f>IF(Таблица3353[[#This Row],[условие]]="Да", "", " )")</f>
        <v/>
      </c>
      <c r="P581" s="101" t="s">
        <v>99</v>
      </c>
      <c r="Q581" s="101">
        <v>39</v>
      </c>
      <c r="R581" s="116" t="str">
        <f>IF(Таблица3353[[#This Row],[Тип СШ]]="Т3", " росп", "")</f>
        <v xml:space="preserve"> росп</v>
      </c>
      <c r="S581" s="116" t="str">
        <f>IF(AND(Таблица3353[[#This Row],[Тип]]="Поперечник", Таблица3353[[#This Row],[условие]]="Да", Таблица3353[[#This Row],[№17]]=" росп"), "1,2,3",
"")</f>
        <v/>
      </c>
      <c r="T581" s="116" t="str">
        <f>IF(AND(Таблица3353[[#This Row],[Тип]]="Продол", Таблица3353[[#This Row],[условие]]="Да", Таблица3353[[#This Row],[№17]]=" росп"), "1,2",
"")</f>
        <v>1,2</v>
      </c>
      <c r="U581" s="116"/>
      <c r="V581" s="101" t="s">
        <v>88</v>
      </c>
      <c r="W58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81" s="152" t="str">
        <f>IF(Таблица3353[[#This Row],[Тип СШ]]="Т3",
(IF(Таблица3353[[#This Row],[Толщина]]&gt;16,"Δ8","Δ6")),Таблица3353[[#This Row],[Толщина]])</f>
        <v>Δ6</v>
      </c>
      <c r="AD581"/>
    </row>
    <row r="582" spans="1:30" x14ac:dyDescent="0.2">
      <c r="A582" s="117">
        <f t="shared" si="81"/>
        <v>582</v>
      </c>
      <c r="B582" s="97" t="str">
        <f>IF(ISNUMBER(Таблица3353[[#This Row],[№8]]), "Поперечник", "Продол")</f>
        <v>Продол</v>
      </c>
      <c r="C582" s="11" t="str">
        <f>CONCATENATE(I582,J582,K582,L582,Таблица3353[[#This Row],[№12]],N582,,O582,P582,Q582,R582,S582,T582,U582)</f>
        <v>ДД` - С40 росп1,2</v>
      </c>
      <c r="D582" s="11" t="str">
        <f t="shared" si="67"/>
        <v>Т3</v>
      </c>
      <c r="E582" s="11" t="str">
        <f t="shared" si="68"/>
        <v>140 Δ6</v>
      </c>
      <c r="F582" s="129"/>
      <c r="G582" s="156" t="s">
        <v>141</v>
      </c>
      <c r="H58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2" s="132" t="str">
        <f t="shared" si="69"/>
        <v>ДД`</v>
      </c>
      <c r="J582" s="132" t="str">
        <f>Таблица3353[[#This Row],[№7]]</f>
        <v xml:space="preserve"> </v>
      </c>
      <c r="K582" s="133" t="str">
        <f>IF(Таблица3353[[#This Row],[условие]]="Да", "- ", "(")</f>
        <v xml:space="preserve">- </v>
      </c>
      <c r="L582" s="101"/>
      <c r="M582" s="114" t="str">
        <f>IF(Таблица3353[[#This Row],[условие]]="Да", "", " - ")</f>
        <v/>
      </c>
      <c r="N582" s="101"/>
      <c r="O582" s="115" t="str">
        <f>IF(Таблица3353[[#This Row],[условие]]="Да", "", " )")</f>
        <v/>
      </c>
      <c r="P582" s="101" t="s">
        <v>99</v>
      </c>
      <c r="Q582" s="163">
        <f t="shared" ref="Q582" si="82">Q581+1</f>
        <v>40</v>
      </c>
      <c r="R582" s="116" t="str">
        <f>IF(Таблица3353[[#This Row],[Тип СШ]]="Т3", " росп", "")</f>
        <v xml:space="preserve"> росп</v>
      </c>
      <c r="S582" s="116" t="str">
        <f>IF(AND(Таблица3353[[#This Row],[Тип]]="Поперечник", Таблица3353[[#This Row],[условие]]="Да", Таблица3353[[#This Row],[№17]]=" росп"), "1,2,3",
"")</f>
        <v/>
      </c>
      <c r="T582" s="116" t="str">
        <f>IF(AND(Таблица3353[[#This Row],[Тип]]="Продол", Таблица3353[[#This Row],[условие]]="Да", Таблица3353[[#This Row],[№17]]=" росп"), "1,2",
"")</f>
        <v>1,2</v>
      </c>
      <c r="U582" s="116"/>
      <c r="V582" s="101" t="s">
        <v>88</v>
      </c>
      <c r="W58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82" s="164" t="str">
        <f>IF(Таблица3353[[#This Row],[Тип СШ]]="Т3",
(IF(Таблица3353[[#This Row],[Толщина]]&gt;16,"Δ8","Δ6")),Таблица3353[[#This Row],[Толщина]])</f>
        <v>Δ6</v>
      </c>
      <c r="AD582"/>
    </row>
    <row r="583" spans="1:30" x14ac:dyDescent="0.2">
      <c r="A583" s="117">
        <f t="shared" si="81"/>
        <v>583</v>
      </c>
      <c r="B583" s="97" t="str">
        <f>IF(ISNUMBER(Таблица3353[[#This Row],[№8]]), "Поперечник", "Продол")</f>
        <v>Продол</v>
      </c>
      <c r="C583" s="11" t="str">
        <f>CONCATENATE(I583,J583,K583,L583,Таблица3353[[#This Row],[№12]],N583,,O583,P583,Q583,R583,S583,T583,U583)</f>
        <v>ДД` - С41 росп1,2</v>
      </c>
      <c r="D583" s="11" t="str">
        <f t="shared" si="67"/>
        <v>Т3</v>
      </c>
      <c r="E583" s="11" t="str">
        <f t="shared" si="68"/>
        <v>140 Δ6</v>
      </c>
      <c r="F583" s="129"/>
      <c r="G583" s="156" t="s">
        <v>141</v>
      </c>
      <c r="H58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3" s="132" t="str">
        <f t="shared" si="69"/>
        <v>ДД`</v>
      </c>
      <c r="J583" s="132" t="str">
        <f>Таблица3353[[#This Row],[№7]]</f>
        <v xml:space="preserve"> </v>
      </c>
      <c r="K583" s="133" t="str">
        <f>IF(Таблица3353[[#This Row],[условие]]="Да", "- ", "(")</f>
        <v xml:space="preserve">- </v>
      </c>
      <c r="L583" s="101"/>
      <c r="M583" s="114" t="str">
        <f>IF(Таблица3353[[#This Row],[условие]]="Да", "", " - ")</f>
        <v/>
      </c>
      <c r="N583" s="101"/>
      <c r="O583" s="115" t="str">
        <f>IF(Таблица3353[[#This Row],[условие]]="Да", "", " )")</f>
        <v/>
      </c>
      <c r="P583" s="101" t="s">
        <v>99</v>
      </c>
      <c r="Q583" s="101">
        <v>41</v>
      </c>
      <c r="R583" s="116" t="str">
        <f>IF(Таблица3353[[#This Row],[Тип СШ]]="Т3", " росп", "")</f>
        <v xml:space="preserve"> росп</v>
      </c>
      <c r="S583" s="116" t="str">
        <f>IF(AND(Таблица3353[[#This Row],[Тип]]="Поперечник", Таблица3353[[#This Row],[условие]]="Да", Таблица3353[[#This Row],[№17]]=" росп"), "1,2,3",
"")</f>
        <v/>
      </c>
      <c r="T583" s="116" t="str">
        <f>IF(AND(Таблица3353[[#This Row],[Тип]]="Продол", Таблица3353[[#This Row],[условие]]="Да", Таблица3353[[#This Row],[№17]]=" росп"), "1,2",
"")</f>
        <v>1,2</v>
      </c>
      <c r="U583" s="116"/>
      <c r="V583" s="101" t="s">
        <v>88</v>
      </c>
      <c r="W58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3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3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3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83" s="152" t="str">
        <f>IF(Таблица3353[[#This Row],[Тип СШ]]="Т3",
(IF(Таблица3353[[#This Row],[Толщина]]&gt;16,"Δ8","Δ6")),Таблица3353[[#This Row],[Толщина]])</f>
        <v>Δ6</v>
      </c>
      <c r="AD583"/>
    </row>
    <row r="584" spans="1:30" x14ac:dyDescent="0.2">
      <c r="A584" s="117">
        <f t="shared" si="81"/>
        <v>584</v>
      </c>
      <c r="B584" s="97" t="str">
        <f>IF(ISNUMBER(Таблица3353[[#This Row],[№8]]), "Поперечник", "Продол")</f>
        <v>Продол</v>
      </c>
      <c r="C584" s="11" t="str">
        <f>CONCATENATE(I584,J584,K584,L584,Таблица3353[[#This Row],[№12]],N584,,O584,P584,Q584,R584,S584,T584,U584)</f>
        <v>ДД` - С42 росп1,2</v>
      </c>
      <c r="D584" s="11" t="str">
        <f t="shared" si="67"/>
        <v>Т3</v>
      </c>
      <c r="E584" s="11" t="str">
        <f t="shared" si="68"/>
        <v>140 Δ6</v>
      </c>
      <c r="F584" s="129"/>
      <c r="G584" s="156" t="s">
        <v>141</v>
      </c>
      <c r="H58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4" s="132" t="str">
        <f t="shared" si="69"/>
        <v>ДД`</v>
      </c>
      <c r="J584" s="132" t="str">
        <f>Таблица3353[[#This Row],[№7]]</f>
        <v xml:space="preserve"> </v>
      </c>
      <c r="K584" s="133" t="str">
        <f>IF(Таблица3353[[#This Row],[условие]]="Да", "- ", "(")</f>
        <v xml:space="preserve">- </v>
      </c>
      <c r="L584" s="101"/>
      <c r="M584" s="114" t="str">
        <f>IF(Таблица3353[[#This Row],[условие]]="Да", "", " - ")</f>
        <v/>
      </c>
      <c r="N584" s="101"/>
      <c r="O584" s="115" t="str">
        <f>IF(Таблица3353[[#This Row],[условие]]="Да", "", " )")</f>
        <v/>
      </c>
      <c r="P584" s="101" t="s">
        <v>99</v>
      </c>
      <c r="Q584" s="101">
        <f t="shared" ref="Q584" si="83">Q583+1</f>
        <v>42</v>
      </c>
      <c r="R584" s="116" t="str">
        <f>IF(Таблица3353[[#This Row],[Тип СШ]]="Т3", " росп", "")</f>
        <v xml:space="preserve"> росп</v>
      </c>
      <c r="S584" s="116" t="str">
        <f>IF(AND(Таблица3353[[#This Row],[Тип]]="Поперечник", Таблица3353[[#This Row],[условие]]="Да", Таблица3353[[#This Row],[№17]]=" росп"), "1,2,3",
"")</f>
        <v/>
      </c>
      <c r="T584" s="116" t="str">
        <f>IF(AND(Таблица3353[[#This Row],[Тип]]="Продол", Таблица3353[[#This Row],[условие]]="Да", Таблица3353[[#This Row],[№17]]=" росп"), "1,2",
"")</f>
        <v>1,2</v>
      </c>
      <c r="U584" s="116"/>
      <c r="V584" s="101" t="s">
        <v>88</v>
      </c>
      <c r="W58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84" s="152" t="str">
        <f>IF(Таблица3353[[#This Row],[Тип СШ]]="Т3",
(IF(Таблица3353[[#This Row],[Толщина]]&gt;16,"Δ8","Δ6")),Таблица3353[[#This Row],[Толщина]])</f>
        <v>Δ6</v>
      </c>
      <c r="AD584"/>
    </row>
    <row r="585" spans="1:30" x14ac:dyDescent="0.2">
      <c r="A585" s="117">
        <f t="shared" si="81"/>
        <v>585</v>
      </c>
      <c r="B585" s="97" t="str">
        <f>IF(ISNUMBER(Таблица3353[[#This Row],[№8]]), "Поперечник", "Продол")</f>
        <v>Продол</v>
      </c>
      <c r="C585" s="11" t="str">
        <f>CONCATENATE(I585,J585,K585,L585,Таблица3353[[#This Row],[№12]],N585,,O585,P585,Q585,R585,S585,T585,U585)</f>
        <v>ДД` (13 - 14 )</v>
      </c>
      <c r="D585" s="11" t="str">
        <f t="shared" si="67"/>
        <v>С4</v>
      </c>
      <c r="E585" s="11" t="str">
        <f t="shared" si="68"/>
        <v>9740×14</v>
      </c>
      <c r="F585" s="129"/>
      <c r="G585" s="156" t="s">
        <v>141</v>
      </c>
      <c r="H58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85" s="132" t="str">
        <f t="shared" si="69"/>
        <v>ДД`</v>
      </c>
      <c r="J585" s="132" t="str">
        <f>Таблица3353[[#This Row],[№7]]</f>
        <v xml:space="preserve"> </v>
      </c>
      <c r="K585" s="133" t="str">
        <f>IF(Таблица3353[[#This Row],[условие]]="Да", "- ", "(")</f>
        <v>(</v>
      </c>
      <c r="L585" s="101">
        <v>13</v>
      </c>
      <c r="M585" s="114" t="str">
        <f>IF(Таблица3353[[#This Row],[условие]]="Да", "", " - ")</f>
        <v xml:space="preserve"> - </v>
      </c>
      <c r="N585" s="101">
        <f>Таблица3353[[#This Row],[№11]]+1</f>
        <v>14</v>
      </c>
      <c r="O585" s="115" t="str">
        <f>IF(Таблица3353[[#This Row],[условие]]="Да", "", " )")</f>
        <v xml:space="preserve"> )</v>
      </c>
      <c r="P585" s="101"/>
      <c r="Q585" s="101"/>
      <c r="R585" s="116" t="str">
        <f>IF(Таблица3353[[#This Row],[Тип СШ]]="Т3", " росп", "")</f>
        <v/>
      </c>
      <c r="S585" s="116" t="str">
        <f>IF(AND(Таблица3353[[#This Row],[Тип]]="Поперечник", Таблица3353[[#This Row],[условие]]="Да", Таблица3353[[#This Row],[№17]]=" росп"), "1,2,3",
"")</f>
        <v/>
      </c>
      <c r="T585" s="116" t="str">
        <f>IF(AND(Таблица3353[[#This Row],[Тип]]="Продол", Таблица3353[[#This Row],[условие]]="Да", Таблица3353[[#This Row],[№17]]=" росп"), "1,2",
"")</f>
        <v/>
      </c>
      <c r="U585" s="116"/>
      <c r="V585" s="93" t="s">
        <v>109</v>
      </c>
      <c r="W58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5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9740</v>
      </c>
      <c r="Y58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5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8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85" s="228">
        <f>VALUE(CONCATENATE(Таблица3353[[#This Row],[ДлинаС18]],Таблица3353[[#This Row],[ДлинаС4]],Таблица3353[[#This Row],[ДлинаТ8]],Таблица3353[[#This Row],[ДлинаТ3]]))</f>
        <v>9740</v>
      </c>
      <c r="AC585" s="152">
        <f>IF(Таблица3353[[#This Row],[Тип СШ]]="Т3",
(IF(Таблица3353[[#This Row],[Толщина]]&gt;16,"Δ8","Δ6")),Таблица3353[[#This Row],[Толщина]])</f>
        <v>14</v>
      </c>
      <c r="AD585"/>
    </row>
    <row r="586" spans="1:30" x14ac:dyDescent="0.2">
      <c r="A586" s="117">
        <f t="shared" si="81"/>
        <v>586</v>
      </c>
      <c r="B586" s="97" t="str">
        <f>IF(ISNUMBER(Таблица3353[[#This Row],[№8]]), "Поперечник", "Продол")</f>
        <v>Продол</v>
      </c>
      <c r="C586" s="11" t="str">
        <f>CONCATENATE(I586,J586,K586,L586,Таблица3353[[#This Row],[№12]],N586,,O586,P586,Q586,R586,S586,T586,U586)</f>
        <v>ДД` - С43 росп1,2</v>
      </c>
      <c r="D586" s="11" t="str">
        <f t="shared" si="67"/>
        <v>Т3</v>
      </c>
      <c r="E586" s="11" t="str">
        <f t="shared" si="68"/>
        <v>140 Δ6</v>
      </c>
      <c r="F586" s="129"/>
      <c r="G586" s="156" t="s">
        <v>141</v>
      </c>
      <c r="H58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6" s="132" t="str">
        <f t="shared" si="69"/>
        <v>ДД`</v>
      </c>
      <c r="J586" s="132" t="str">
        <f>Таблица3353[[#This Row],[№7]]</f>
        <v xml:space="preserve"> </v>
      </c>
      <c r="K586" s="133" t="str">
        <f>IF(Таблица3353[[#This Row],[условие]]="Да", "- ", "(")</f>
        <v xml:space="preserve">- </v>
      </c>
      <c r="L586" s="101"/>
      <c r="M586" s="161" t="str">
        <f>IF(Таблица3353[[#This Row],[условие]]="Да", "", " - ")</f>
        <v/>
      </c>
      <c r="N586" s="162"/>
      <c r="O586" s="115" t="str">
        <f>IF(Таблица3353[[#This Row],[условие]]="Да", "", " )")</f>
        <v/>
      </c>
      <c r="P586" s="101" t="s">
        <v>99</v>
      </c>
      <c r="Q586" s="163">
        <v>43</v>
      </c>
      <c r="R586" s="116" t="str">
        <f>IF(Таблица3353[[#This Row],[Тип СШ]]="Т3", " росп", "")</f>
        <v xml:space="preserve"> росп</v>
      </c>
      <c r="S586" s="116" t="str">
        <f>IF(AND(Таблица3353[[#This Row],[Тип]]="Поперечник", Таблица3353[[#This Row],[условие]]="Да", Таблица3353[[#This Row],[№17]]=" росп"), "1,2,3",
"")</f>
        <v/>
      </c>
      <c r="T586" s="116" t="str">
        <f>IF(AND(Таблица3353[[#This Row],[Тип]]="Продол", Таблица3353[[#This Row],[условие]]="Да", Таблица3353[[#This Row],[№17]]=" росп"), "1,2",
"")</f>
        <v>1,2</v>
      </c>
      <c r="U586" s="116"/>
      <c r="V586" s="101" t="s">
        <v>88</v>
      </c>
      <c r="W586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6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6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6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6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6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86" s="164" t="str">
        <f>IF(Таблица3353[[#This Row],[Тип СШ]]="Т3",
(IF(Таблица3353[[#This Row],[Толщина]]&gt;16,"Δ8","Δ6")),Таблица3353[[#This Row],[Толщина]])</f>
        <v>Δ6</v>
      </c>
      <c r="AD586"/>
    </row>
    <row r="587" spans="1:30" x14ac:dyDescent="0.2">
      <c r="A587" s="117">
        <f t="shared" si="81"/>
        <v>587</v>
      </c>
      <c r="B587" s="97" t="str">
        <f>IF(ISNUMBER(Таблица3353[[#This Row],[№8]]), "Поперечник", "Продол")</f>
        <v>Продол</v>
      </c>
      <c r="C587" s="11" t="str">
        <f>CONCATENATE(I587,J587,K587,L587,Таблица3353[[#This Row],[№12]],N587,,O587,P587,Q587,R587,S587,T587,U587)</f>
        <v>ДД` - С44 росп1,2</v>
      </c>
      <c r="D587" s="11" t="str">
        <f t="shared" si="67"/>
        <v>Т3</v>
      </c>
      <c r="E587" s="11" t="str">
        <f t="shared" si="68"/>
        <v>140 Δ6</v>
      </c>
      <c r="F587" s="129"/>
      <c r="G587" s="156" t="s">
        <v>141</v>
      </c>
      <c r="H58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7" s="132" t="str">
        <f t="shared" si="69"/>
        <v>ДД`</v>
      </c>
      <c r="J587" s="132" t="str">
        <f>Таблица3353[[#This Row],[№7]]</f>
        <v xml:space="preserve"> </v>
      </c>
      <c r="K587" s="133" t="str">
        <f>IF(Таблица3353[[#This Row],[условие]]="Да", "- ", "(")</f>
        <v xml:space="preserve">- </v>
      </c>
      <c r="L587" s="101"/>
      <c r="M587" s="161" t="str">
        <f>IF(Таблица3353[[#This Row],[условие]]="Да", "", " - ")</f>
        <v/>
      </c>
      <c r="N587" s="162"/>
      <c r="O587" s="115" t="str">
        <f>IF(Таблица3353[[#This Row],[условие]]="Да", "", " )")</f>
        <v/>
      </c>
      <c r="P587" s="101" t="s">
        <v>99</v>
      </c>
      <c r="Q587" s="163">
        <f t="shared" ref="Q587" si="84">Q586+1</f>
        <v>44</v>
      </c>
      <c r="R587" s="116" t="str">
        <f>IF(Таблица3353[[#This Row],[Тип СШ]]="Т3", " росп", "")</f>
        <v xml:space="preserve"> росп</v>
      </c>
      <c r="S587" s="116" t="str">
        <f>IF(AND(Таблица3353[[#This Row],[Тип]]="Поперечник", Таблица3353[[#This Row],[условие]]="Да", Таблица3353[[#This Row],[№17]]=" росп"), "1,2,3",
"")</f>
        <v/>
      </c>
      <c r="T587" s="116" t="str">
        <f>IF(AND(Таблица3353[[#This Row],[Тип]]="Продол", Таблица3353[[#This Row],[условие]]="Да", Таблица3353[[#This Row],[№17]]=" росп"), "1,2",
"")</f>
        <v>1,2</v>
      </c>
      <c r="U587" s="116"/>
      <c r="V587" s="101" t="s">
        <v>88</v>
      </c>
      <c r="W587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7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7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7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7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7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87" s="164" t="str">
        <f>IF(Таблица3353[[#This Row],[Тип СШ]]="Т3",
(IF(Таблица3353[[#This Row],[Толщина]]&gt;16,"Δ8","Δ6")),Таблица3353[[#This Row],[Толщина]])</f>
        <v>Δ6</v>
      </c>
      <c r="AD587"/>
    </row>
    <row r="588" spans="1:30" x14ac:dyDescent="0.2">
      <c r="A588" s="117">
        <f t="shared" si="81"/>
        <v>588</v>
      </c>
      <c r="B588" s="97" t="str">
        <f>IF(ISNUMBER(Таблица3353[[#This Row],[№8]]), "Поперечник", "Продол")</f>
        <v>Продол</v>
      </c>
      <c r="C588" s="11" t="str">
        <f>CONCATENATE(I588,J588,K588,L588,Таблица3353[[#This Row],[№12]],N588,,O588,P588,Q588,R588,S588,T588,U588)</f>
        <v>ДД` - С45 росп1,2</v>
      </c>
      <c r="D588" s="11" t="str">
        <f t="shared" si="67"/>
        <v>Т3</v>
      </c>
      <c r="E588" s="11" t="str">
        <f t="shared" si="68"/>
        <v>140 Δ6</v>
      </c>
      <c r="F588" s="129"/>
      <c r="G588" s="156" t="s">
        <v>141</v>
      </c>
      <c r="H58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88" s="132" t="str">
        <f t="shared" si="69"/>
        <v>ДД`</v>
      </c>
      <c r="J588" s="132" t="str">
        <f>Таблица3353[[#This Row],[№7]]</f>
        <v xml:space="preserve"> </v>
      </c>
      <c r="K588" s="133" t="str">
        <f>IF(Таблица3353[[#This Row],[условие]]="Да", "- ", "(")</f>
        <v xml:space="preserve">- </v>
      </c>
      <c r="L588" s="101"/>
      <c r="M588" s="161" t="str">
        <f>IF(Таблица3353[[#This Row],[условие]]="Да", "", " - ")</f>
        <v/>
      </c>
      <c r="N588" s="162"/>
      <c r="O588" s="115" t="str">
        <f>IF(Таблица3353[[#This Row],[условие]]="Да", "", " )")</f>
        <v/>
      </c>
      <c r="P588" s="101" t="s">
        <v>99</v>
      </c>
      <c r="Q588" s="163">
        <f t="shared" ref="Q588" si="85">Q587+1</f>
        <v>45</v>
      </c>
      <c r="R588" s="116" t="str">
        <f>IF(Таблица3353[[#This Row],[Тип СШ]]="Т3", " росп", "")</f>
        <v xml:space="preserve"> росп</v>
      </c>
      <c r="S588" s="116" t="str">
        <f>IF(AND(Таблица3353[[#This Row],[Тип]]="Поперечник", Таблица3353[[#This Row],[условие]]="Да", Таблица3353[[#This Row],[№17]]=" росп"), "1,2,3",
"")</f>
        <v/>
      </c>
      <c r="T588" s="116" t="str">
        <f>IF(AND(Таблица3353[[#This Row],[Тип]]="Продол", Таблица3353[[#This Row],[условие]]="Да", Таблица3353[[#This Row],[№17]]=" росп"), "1,2",
"")</f>
        <v>1,2</v>
      </c>
      <c r="U588" s="116"/>
      <c r="V588" s="101" t="s">
        <v>88</v>
      </c>
      <c r="W58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8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8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8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88" s="164" t="str">
        <f>IF(Таблица3353[[#This Row],[Тип СШ]]="Т3",
(IF(Таблица3353[[#This Row],[Толщина]]&gt;16,"Δ8","Δ6")),Таблица3353[[#This Row],[Толщина]])</f>
        <v>Δ6</v>
      </c>
      <c r="AD588"/>
    </row>
    <row r="589" spans="1:30" x14ac:dyDescent="0.2">
      <c r="A589" s="117">
        <f t="shared" si="81"/>
        <v>589</v>
      </c>
      <c r="B589" s="97" t="str">
        <f>IF(ISNUMBER(Таблица3353[[#This Row],[№8]]), "Поперечник", "Продол")</f>
        <v>Продол</v>
      </c>
      <c r="C589" s="11" t="str">
        <f>CONCATENATE(I589,J589,K589,L589,Таблица3353[[#This Row],[№12]],N589,,O589,P589,Q589,R589,S589,T589,U589)</f>
        <v>ДД` (14 - 15 )</v>
      </c>
      <c r="D589" s="11" t="str">
        <f t="shared" si="67"/>
        <v>С4</v>
      </c>
      <c r="E589" s="11" t="str">
        <f t="shared" si="68"/>
        <v>11600×14</v>
      </c>
      <c r="F589" s="129"/>
      <c r="G589" s="156" t="s">
        <v>141</v>
      </c>
      <c r="H58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89" s="132" t="str">
        <f t="shared" si="69"/>
        <v>ДД`</v>
      </c>
      <c r="J589" s="132" t="str">
        <f>Таблица3353[[#This Row],[№7]]</f>
        <v xml:space="preserve"> </v>
      </c>
      <c r="K589" s="133" t="str">
        <f>IF(Таблица3353[[#This Row],[условие]]="Да", "- ", "(")</f>
        <v>(</v>
      </c>
      <c r="L589" s="101">
        <v>14</v>
      </c>
      <c r="M589" s="114" t="str">
        <f>IF(Таблица3353[[#This Row],[условие]]="Да", "", " - ")</f>
        <v xml:space="preserve"> - </v>
      </c>
      <c r="N589" s="101">
        <f>Таблица3353[[#This Row],[№11]]+1</f>
        <v>15</v>
      </c>
      <c r="O589" s="115" t="str">
        <f>IF(Таблица3353[[#This Row],[условие]]="Да", "", " )")</f>
        <v xml:space="preserve"> )</v>
      </c>
      <c r="P589" s="101"/>
      <c r="Q589" s="101"/>
      <c r="R589" s="116" t="str">
        <f>IF(Таблица3353[[#This Row],[Тип СШ]]="Т3", " росп", "")</f>
        <v/>
      </c>
      <c r="S589" s="116" t="str">
        <f>IF(AND(Таблица3353[[#This Row],[Тип]]="Поперечник", Таблица3353[[#This Row],[условие]]="Да", Таблица3353[[#This Row],[№17]]=" росп"), "1,2,3",
"")</f>
        <v/>
      </c>
      <c r="T589" s="116" t="str">
        <f>IF(AND(Таблица3353[[#This Row],[Тип]]="Продол", Таблица3353[[#This Row],[условие]]="Да", Таблица3353[[#This Row],[№17]]=" росп"), "1,2",
"")</f>
        <v/>
      </c>
      <c r="U589" s="116"/>
      <c r="V589" s="130" t="str">
        <f>IF(OR(Таблица3353[[#This Row],[№11]]="С", Таблица3353[[#This Row],[№11]]="Д"),"Т3", "С4")</f>
        <v>С4</v>
      </c>
      <c r="W58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8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11600</v>
      </c>
      <c r="Y58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8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8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89" s="228">
        <f>VALUE(CONCATENATE(Таблица3353[[#This Row],[ДлинаС18]],Таблица3353[[#This Row],[ДлинаС4]],Таблица3353[[#This Row],[ДлинаТ8]],Таблица3353[[#This Row],[ДлинаТ3]]))</f>
        <v>11600</v>
      </c>
      <c r="AC589" s="152">
        <f>IF(Таблица3353[[#This Row],[Тип СШ]]="Т3",
(IF(Таблица3353[[#This Row],[Толщина]]&gt;16,"Δ8","Δ6")),Таблица3353[[#This Row],[Толщина]])</f>
        <v>14</v>
      </c>
      <c r="AD589"/>
    </row>
    <row r="590" spans="1:30" x14ac:dyDescent="0.2">
      <c r="A590" s="117">
        <f t="shared" si="81"/>
        <v>590</v>
      </c>
      <c r="B590" s="97" t="str">
        <f>IF(ISNUMBER(Таблица3353[[#This Row],[№8]]), "Поперечник", "Продол")</f>
        <v>Продол</v>
      </c>
      <c r="C590" s="11" t="str">
        <f>CONCATENATE(I590,J590,K590,L590,Таблица3353[[#This Row],[№12]],N590,,O590,P590,Q590,R590,S590,T590,U590)</f>
        <v>ДД` - С46 росп1,2</v>
      </c>
      <c r="D590" s="11" t="str">
        <f t="shared" si="67"/>
        <v>Т3</v>
      </c>
      <c r="E590" s="11" t="str">
        <f t="shared" si="68"/>
        <v>140 Δ6</v>
      </c>
      <c r="F590" s="129"/>
      <c r="G590" s="156" t="s">
        <v>141</v>
      </c>
      <c r="H59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0" s="132" t="str">
        <f t="shared" si="69"/>
        <v>ДД`</v>
      </c>
      <c r="J590" s="132" t="str">
        <f>Таблица3353[[#This Row],[№7]]</f>
        <v xml:space="preserve"> </v>
      </c>
      <c r="K590" s="133" t="str">
        <f>IF(Таблица3353[[#This Row],[условие]]="Да", "- ", "(")</f>
        <v xml:space="preserve">- </v>
      </c>
      <c r="L590" s="101"/>
      <c r="M590" s="114" t="str">
        <f>IF(Таблица3353[[#This Row],[условие]]="Да", "", " - ")</f>
        <v/>
      </c>
      <c r="N590" s="101"/>
      <c r="O590" s="115" t="str">
        <f>IF(Таблица3353[[#This Row],[условие]]="Да", "", " )")</f>
        <v/>
      </c>
      <c r="P590" s="101" t="s">
        <v>99</v>
      </c>
      <c r="Q590" s="101">
        <v>46</v>
      </c>
      <c r="R590" s="116" t="str">
        <f>IF(Таблица3353[[#This Row],[Тип СШ]]="Т3", " росп", "")</f>
        <v xml:space="preserve"> росп</v>
      </c>
      <c r="S590" s="116" t="str">
        <f>IF(AND(Таблица3353[[#This Row],[Тип]]="Поперечник", Таблица3353[[#This Row],[условие]]="Да", Таблица3353[[#This Row],[№17]]=" росп"), "1,2,3",
"")</f>
        <v/>
      </c>
      <c r="T590" s="116" t="str">
        <f>IF(AND(Таблица3353[[#This Row],[Тип]]="Продол", Таблица3353[[#This Row],[условие]]="Да", Таблица3353[[#This Row],[№17]]=" росп"), "1,2",
"")</f>
        <v>1,2</v>
      </c>
      <c r="U590" s="116"/>
      <c r="V590" s="101" t="s">
        <v>88</v>
      </c>
      <c r="W59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90" s="152" t="str">
        <f>IF(Таблица3353[[#This Row],[Тип СШ]]="Т3",
(IF(Таблица3353[[#This Row],[Толщина]]&gt;16,"Δ8","Δ6")),Таблица3353[[#This Row],[Толщина]])</f>
        <v>Δ6</v>
      </c>
      <c r="AD590"/>
    </row>
    <row r="591" spans="1:30" x14ac:dyDescent="0.2">
      <c r="A591" s="117">
        <f t="shared" si="81"/>
        <v>591</v>
      </c>
      <c r="B591" s="97" t="str">
        <f>IF(ISNUMBER(Таблица3353[[#This Row],[№8]]), "Поперечник", "Продол")</f>
        <v>Продол</v>
      </c>
      <c r="C591" s="11" t="str">
        <f>CONCATENATE(I591,J591,K591,L591,Таблица3353[[#This Row],[№12]],N591,,O591,P591,Q591,R591,S591,T591,U591)</f>
        <v>ДД` - С47 росп1,2</v>
      </c>
      <c r="D591" s="11" t="str">
        <f t="shared" ref="D591" si="86">V591</f>
        <v>Т3</v>
      </c>
      <c r="E591" s="11" t="str">
        <f t="shared" ref="E591" si="87">IF(V591="Т3",(CONCATENATE(AB591," ",AC591)),(CONCATENATE(AB591,"×",AC591)))</f>
        <v>140 Δ6</v>
      </c>
      <c r="F591" s="129"/>
      <c r="G591" s="156" t="s">
        <v>141</v>
      </c>
      <c r="H59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1" s="132" t="str">
        <f t="shared" si="69"/>
        <v>ДД`</v>
      </c>
      <c r="J591" s="132" t="str">
        <f>Таблица3353[[#This Row],[№7]]</f>
        <v xml:space="preserve"> </v>
      </c>
      <c r="K591" s="133" t="str">
        <f>IF(Таблица3353[[#This Row],[условие]]="Да", "- ", "(")</f>
        <v xml:space="preserve">- </v>
      </c>
      <c r="L591" s="101"/>
      <c r="M591" s="114" t="str">
        <f>IF(Таблица3353[[#This Row],[условие]]="Да", "", " - ")</f>
        <v/>
      </c>
      <c r="N591" s="101"/>
      <c r="O591" s="115" t="str">
        <f>IF(Таблица3353[[#This Row],[условие]]="Да", "", " )")</f>
        <v/>
      </c>
      <c r="P591" s="101" t="s">
        <v>99</v>
      </c>
      <c r="Q591" s="101">
        <f t="shared" ref="Q591" si="88">Q590+1</f>
        <v>47</v>
      </c>
      <c r="R591" s="116" t="str">
        <f>IF(Таблица3353[[#This Row],[Тип СШ]]="Т3", " росп", "")</f>
        <v xml:space="preserve"> росп</v>
      </c>
      <c r="S591" s="116" t="str">
        <f>IF(AND(Таблица3353[[#This Row],[Тип]]="Поперечник", Таблица3353[[#This Row],[условие]]="Да", Таблица3353[[#This Row],[№17]]=" росп"), "1,2,3",
"")</f>
        <v/>
      </c>
      <c r="T591" s="116" t="str">
        <f>IF(AND(Таблица3353[[#This Row],[Тип]]="Продол", Таблица3353[[#This Row],[условие]]="Да", Таблица3353[[#This Row],[№17]]=" росп"), "1,2",
"")</f>
        <v>1,2</v>
      </c>
      <c r="U591" s="116"/>
      <c r="V591" s="101" t="s">
        <v>88</v>
      </c>
      <c r="W59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91" s="152" t="str">
        <f>IF(Таблица3353[[#This Row],[Тип СШ]]="Т3",
(IF(Таблица3353[[#This Row],[Толщина]]&gt;16,"Δ8","Δ6")),Таблица3353[[#This Row],[Толщина]])</f>
        <v>Δ6</v>
      </c>
      <c r="AD591"/>
    </row>
    <row r="592" spans="1:30" x14ac:dyDescent="0.2">
      <c r="A592" s="117">
        <f t="shared" si="81"/>
        <v>592</v>
      </c>
      <c r="B592" s="97" t="str">
        <f>IF(ISNUMBER(Таблица3353[[#This Row],[№8]]), "Поперечник", "Продол")</f>
        <v>Продол</v>
      </c>
      <c r="C592" s="11" t="str">
        <f>CONCATENATE(I592,J592,K592,L592,Таблица3353[[#This Row],[№12]],N592,,O592,P592,Q592,R592,S592,T592,U592)</f>
        <v>ДД` - С48 росп1,2</v>
      </c>
      <c r="D592" s="11" t="str">
        <f t="shared" ref="D592:D609" si="89">V592</f>
        <v>Т3</v>
      </c>
      <c r="E592" s="11" t="str">
        <f t="shared" ref="E592:E609" si="90">IF(V592="Т3",(CONCATENATE(AB592," ",AC592)),(CONCATENATE(AB592,"×",AC592)))</f>
        <v>140 Δ6</v>
      </c>
      <c r="F592" s="129"/>
      <c r="G592" s="156" t="s">
        <v>141</v>
      </c>
      <c r="H59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2" s="132" t="str">
        <f t="shared" si="69"/>
        <v>ДД`</v>
      </c>
      <c r="J592" s="132" t="str">
        <f>Таблица3353[[#This Row],[№7]]</f>
        <v xml:space="preserve"> </v>
      </c>
      <c r="K592" s="133" t="str">
        <f>IF(Таблица3353[[#This Row],[условие]]="Да", "- ", "(")</f>
        <v xml:space="preserve">- </v>
      </c>
      <c r="L592" s="101"/>
      <c r="M592" s="114" t="str">
        <f>IF(Таблица3353[[#This Row],[условие]]="Да", "", " - ")</f>
        <v/>
      </c>
      <c r="N592" s="101"/>
      <c r="O592" s="115" t="str">
        <f>IF(Таблица3353[[#This Row],[условие]]="Да", "", " )")</f>
        <v/>
      </c>
      <c r="P592" s="101" t="s">
        <v>99</v>
      </c>
      <c r="Q592" s="101">
        <f t="shared" ref="Q592" si="91">Q591+1</f>
        <v>48</v>
      </c>
      <c r="R592" s="116" t="str">
        <f>IF(Таблица3353[[#This Row],[Тип СШ]]="Т3", " росп", "")</f>
        <v xml:space="preserve"> росп</v>
      </c>
      <c r="S592" s="116" t="str">
        <f>IF(AND(Таблица3353[[#This Row],[Тип]]="Поперечник", Таблица3353[[#This Row],[условие]]="Да", Таблица3353[[#This Row],[№17]]=" росп"), "1,2,3",
"")</f>
        <v/>
      </c>
      <c r="T592" s="116" t="str">
        <f>IF(AND(Таблица3353[[#This Row],[Тип]]="Продол", Таблица3353[[#This Row],[условие]]="Да", Таблица3353[[#This Row],[№17]]=" росп"), "1,2",
"")</f>
        <v>1,2</v>
      </c>
      <c r="U592" s="116"/>
      <c r="V592" s="101" t="s">
        <v>88</v>
      </c>
      <c r="W592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2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2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2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2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2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92" s="152" t="str">
        <f>IF(Таблица3353[[#This Row],[Тип СШ]]="Т3",
(IF(Таблица3353[[#This Row],[Толщина]]&gt;16,"Δ8","Δ6")),Таблица3353[[#This Row],[Толщина]])</f>
        <v>Δ6</v>
      </c>
    </row>
    <row r="593" spans="1:29" x14ac:dyDescent="0.2">
      <c r="A593" s="117">
        <f t="shared" si="81"/>
        <v>593</v>
      </c>
      <c r="B593" s="97" t="str">
        <f>IF(ISNUMBER(Таблица3353[[#This Row],[№8]]), "Поперечник", "Продол")</f>
        <v>Продол</v>
      </c>
      <c r="C593" s="11" t="str">
        <f>CONCATENATE(I593,J593,K593,L593,Таблица3353[[#This Row],[№12]],N593,,O593,P593,Q593,R593,S593,T593,U593)</f>
        <v>ДД` - С49 росп1,2</v>
      </c>
      <c r="D593" s="11" t="str">
        <f t="shared" si="89"/>
        <v>Т3</v>
      </c>
      <c r="E593" s="11" t="str">
        <f t="shared" si="90"/>
        <v>140 Δ6</v>
      </c>
      <c r="F593" s="129"/>
      <c r="G593" s="156" t="s">
        <v>141</v>
      </c>
      <c r="H59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3" s="132" t="str">
        <f t="shared" si="69"/>
        <v>ДД`</v>
      </c>
      <c r="J593" s="132" t="str">
        <f>Таблица3353[[#This Row],[№7]]</f>
        <v xml:space="preserve"> </v>
      </c>
      <c r="K593" s="133" t="str">
        <f>IF(Таблица3353[[#This Row],[условие]]="Да", "- ", "(")</f>
        <v xml:space="preserve">- </v>
      </c>
      <c r="L593" s="101"/>
      <c r="M593" s="114" t="str">
        <f>IF(Таблица3353[[#This Row],[условие]]="Да", "", " - ")</f>
        <v/>
      </c>
      <c r="N593" s="101"/>
      <c r="O593" s="115" t="str">
        <f>IF(Таблица3353[[#This Row],[условие]]="Да", "", " )")</f>
        <v/>
      </c>
      <c r="P593" s="101" t="s">
        <v>99</v>
      </c>
      <c r="Q593" s="163">
        <f t="shared" ref="Q593" si="92">Q592+1</f>
        <v>49</v>
      </c>
      <c r="R593" s="116" t="str">
        <f>IF(Таблица3353[[#This Row],[Тип СШ]]="Т3", " росп", "")</f>
        <v xml:space="preserve"> росп</v>
      </c>
      <c r="S593" s="116" t="str">
        <f>IF(AND(Таблица3353[[#This Row],[Тип]]="Поперечник", Таблица3353[[#This Row],[условие]]="Да", Таблица3353[[#This Row],[№17]]=" росп"), "1,2,3",
"")</f>
        <v/>
      </c>
      <c r="T593" s="116" t="str">
        <f>IF(AND(Таблица3353[[#This Row],[Тип]]="Продол", Таблица3353[[#This Row],[условие]]="Да", Таблица3353[[#This Row],[№17]]=" росп"), "1,2",
"")</f>
        <v>1,2</v>
      </c>
      <c r="U593" s="116"/>
      <c r="V593" s="101" t="s">
        <v>88</v>
      </c>
      <c r="W593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3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3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3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3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3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93" s="164" t="str">
        <f>IF(Таблица3353[[#This Row],[Тип СШ]]="Т3",
(IF(Таблица3353[[#This Row],[Толщина]]&gt;16,"Δ8","Δ6")),Таблица3353[[#This Row],[Толщина]])</f>
        <v>Δ6</v>
      </c>
    </row>
    <row r="594" spans="1:29" x14ac:dyDescent="0.2">
      <c r="A594" s="117">
        <f t="shared" si="81"/>
        <v>594</v>
      </c>
      <c r="B594" s="97" t="str">
        <f>IF(ISNUMBER(Таблица3353[[#This Row],[№8]]), "Поперечник", "Продол")</f>
        <v>Продол</v>
      </c>
      <c r="C594" s="11" t="str">
        <f>CONCATENATE(I594,J594,K594,L594,Таблица3353[[#This Row],[№12]],N594,,O594,P594,Q594,R594,S594,T594,U594)</f>
        <v>ДД` (15 - 16 )</v>
      </c>
      <c r="D594" s="11" t="str">
        <f t="shared" si="89"/>
        <v>С4</v>
      </c>
      <c r="E594" s="11" t="str">
        <f t="shared" si="90"/>
        <v>10500×14</v>
      </c>
      <c r="F594" s="129"/>
      <c r="G594" s="156" t="s">
        <v>141</v>
      </c>
      <c r="H59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94" s="132" t="str">
        <f t="shared" si="69"/>
        <v>ДД`</v>
      </c>
      <c r="J594" s="132" t="str">
        <f>Таблица3353[[#This Row],[№7]]</f>
        <v xml:space="preserve"> </v>
      </c>
      <c r="K594" s="133" t="str">
        <f>IF(Таблица3353[[#This Row],[условие]]="Да", "- ", "(")</f>
        <v>(</v>
      </c>
      <c r="L594" s="101">
        <v>15</v>
      </c>
      <c r="M594" s="114" t="str">
        <f>IF(Таблица3353[[#This Row],[условие]]="Да", "", " - ")</f>
        <v xml:space="preserve"> - </v>
      </c>
      <c r="N594" s="101">
        <f>Таблица3353[[#This Row],[№11]]+1</f>
        <v>16</v>
      </c>
      <c r="O594" s="115" t="str">
        <f>IF(Таблица3353[[#This Row],[условие]]="Да", "", " )")</f>
        <v xml:space="preserve"> )</v>
      </c>
      <c r="P594" s="101"/>
      <c r="Q594" s="101"/>
      <c r="R594" s="116" t="str">
        <f>IF(Таблица3353[[#This Row],[Тип СШ]]="Т3", " росп", "")</f>
        <v/>
      </c>
      <c r="S594" s="116" t="str">
        <f>IF(AND(Таблица3353[[#This Row],[Тип]]="Поперечник", Таблица3353[[#This Row],[условие]]="Да", Таблица3353[[#This Row],[№17]]=" росп"), "1,2,3",
"")</f>
        <v/>
      </c>
      <c r="T594" s="116" t="str">
        <f>IF(AND(Таблица3353[[#This Row],[Тип]]="Продол", Таблица3353[[#This Row],[условие]]="Да", Таблица3353[[#This Row],[№17]]=" росп"), "1,2",
"")</f>
        <v/>
      </c>
      <c r="U594" s="116"/>
      <c r="V594" s="93" t="s">
        <v>109</v>
      </c>
      <c r="W59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4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10500</v>
      </c>
      <c r="Y59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4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9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94" s="228">
        <f>VALUE(CONCATENATE(Таблица3353[[#This Row],[ДлинаС18]],Таблица3353[[#This Row],[ДлинаС4]],Таблица3353[[#This Row],[ДлинаТ8]],Таблица3353[[#This Row],[ДлинаТ3]]))</f>
        <v>10500</v>
      </c>
      <c r="AC594" s="152">
        <f>IF(Таблица3353[[#This Row],[Тип СШ]]="Т3",
(IF(Таблица3353[[#This Row],[Толщина]]&gt;16,"Δ8","Δ6")),Таблица3353[[#This Row],[Толщина]])</f>
        <v>14</v>
      </c>
    </row>
    <row r="595" spans="1:29" x14ac:dyDescent="0.2">
      <c r="A595" s="117">
        <f t="shared" si="81"/>
        <v>595</v>
      </c>
      <c r="B595" s="97" t="str">
        <f>IF(ISNUMBER(Таблица3353[[#This Row],[№8]]), "Поперечник", "Продол")</f>
        <v>Продол</v>
      </c>
      <c r="C595" s="11" t="str">
        <f>CONCATENATE(I595,J595,K595,L595,Таблица3353[[#This Row],[№12]],N595,,O595,P595,Q595,R595,S595,T595,U595)</f>
        <v>ДД` - С50 росп1,2</v>
      </c>
      <c r="D595" s="11" t="str">
        <f t="shared" si="89"/>
        <v>Т3</v>
      </c>
      <c r="E595" s="11" t="str">
        <f t="shared" si="90"/>
        <v>140 Δ6</v>
      </c>
      <c r="F595" s="129"/>
      <c r="G595" s="156" t="s">
        <v>141</v>
      </c>
      <c r="H59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5" s="132" t="str">
        <f t="shared" si="69"/>
        <v>ДД`</v>
      </c>
      <c r="J595" s="132" t="str">
        <f>Таблица3353[[#This Row],[№7]]</f>
        <v xml:space="preserve"> </v>
      </c>
      <c r="K595" s="133" t="str">
        <f>IF(Таблица3353[[#This Row],[условие]]="Да", "- ", "(")</f>
        <v xml:space="preserve">- </v>
      </c>
      <c r="L595" s="101"/>
      <c r="M595" s="114" t="str">
        <f>IF(Таблица3353[[#This Row],[условие]]="Да", "", " - ")</f>
        <v/>
      </c>
      <c r="N595" s="101"/>
      <c r="O595" s="115" t="str">
        <f>IF(Таблица3353[[#This Row],[условие]]="Да", "", " )")</f>
        <v/>
      </c>
      <c r="P595" s="101" t="s">
        <v>99</v>
      </c>
      <c r="Q595" s="101">
        <v>50</v>
      </c>
      <c r="R595" s="116" t="str">
        <f>IF(Таблица3353[[#This Row],[Тип СШ]]="Т3", " росп", "")</f>
        <v xml:space="preserve"> росп</v>
      </c>
      <c r="S595" s="116" t="str">
        <f>IF(AND(Таблица3353[[#This Row],[Тип]]="Поперечник", Таблица3353[[#This Row],[условие]]="Да", Таблица3353[[#This Row],[№17]]=" росп"), "1,2,3",
"")</f>
        <v/>
      </c>
      <c r="T595" s="116" t="str">
        <f>IF(AND(Таблица3353[[#This Row],[Тип]]="Продол", Таблица3353[[#This Row],[условие]]="Да", Таблица3353[[#This Row],[№17]]=" росп"), "1,2",
"")</f>
        <v>1,2</v>
      </c>
      <c r="U595" s="116"/>
      <c r="V595" s="101" t="s">
        <v>88</v>
      </c>
      <c r="W59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95" s="152" t="str">
        <f>IF(Таблица3353[[#This Row],[Тип СШ]]="Т3",
(IF(Таблица3353[[#This Row],[Толщина]]&gt;16,"Δ8","Δ6")),Таблица3353[[#This Row],[Толщина]])</f>
        <v>Δ6</v>
      </c>
    </row>
    <row r="596" spans="1:29" x14ac:dyDescent="0.2">
      <c r="A596" s="117">
        <f t="shared" si="81"/>
        <v>596</v>
      </c>
      <c r="B596" s="97" t="str">
        <f>IF(ISNUMBER(Таблица3353[[#This Row],[№8]]), "Поперечник", "Продол")</f>
        <v>Продол</v>
      </c>
      <c r="C596" s="11" t="str">
        <f>CONCATENATE(I596,J596,K596,L596,Таблица3353[[#This Row],[№12]],N596,,O596,P596,Q596,R596,S596,T596,U596)</f>
        <v>ДД` - С51 росп1,2</v>
      </c>
      <c r="D596" s="11" t="str">
        <f t="shared" si="89"/>
        <v>Т3</v>
      </c>
      <c r="E596" s="11" t="str">
        <f t="shared" si="90"/>
        <v>140 Δ6</v>
      </c>
      <c r="F596" s="129"/>
      <c r="G596" s="156" t="s">
        <v>141</v>
      </c>
      <c r="H59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6" s="132" t="str">
        <f t="shared" si="69"/>
        <v>ДД`</v>
      </c>
      <c r="J596" s="132" t="str">
        <f>Таблица3353[[#This Row],[№7]]</f>
        <v xml:space="preserve"> </v>
      </c>
      <c r="K596" s="133" t="str">
        <f>IF(Таблица3353[[#This Row],[условие]]="Да", "- ", "(")</f>
        <v xml:space="preserve">- </v>
      </c>
      <c r="L596" s="101"/>
      <c r="M596" s="114" t="str">
        <f>IF(Таблица3353[[#This Row],[условие]]="Да", "", " - ")</f>
        <v/>
      </c>
      <c r="N596" s="101"/>
      <c r="O596" s="115" t="str">
        <f>IF(Таблица3353[[#This Row],[условие]]="Да", "", " )")</f>
        <v/>
      </c>
      <c r="P596" s="101" t="s">
        <v>99</v>
      </c>
      <c r="Q596" s="101">
        <f t="shared" ref="Q596" si="93">Q595+1</f>
        <v>51</v>
      </c>
      <c r="R596" s="116" t="str">
        <f>IF(Таблица3353[[#This Row],[Тип СШ]]="Т3", " росп", "")</f>
        <v xml:space="preserve"> росп</v>
      </c>
      <c r="S596" s="116" t="str">
        <f>IF(AND(Таблица3353[[#This Row],[Тип]]="Поперечник", Таблица3353[[#This Row],[условие]]="Да", Таблица3353[[#This Row],[№17]]=" росп"), "1,2,3",
"")</f>
        <v/>
      </c>
      <c r="T596" s="116" t="str">
        <f>IF(AND(Таблица3353[[#This Row],[Тип]]="Продол", Таблица3353[[#This Row],[условие]]="Да", Таблица3353[[#This Row],[№17]]=" росп"), "1,2",
"")</f>
        <v>1,2</v>
      </c>
      <c r="U596" s="116"/>
      <c r="V596" s="101" t="s">
        <v>88</v>
      </c>
      <c r="W59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96" s="152" t="str">
        <f>IF(Таблица3353[[#This Row],[Тип СШ]]="Т3",
(IF(Таблица3353[[#This Row],[Толщина]]&gt;16,"Δ8","Δ6")),Таблица3353[[#This Row],[Толщина]])</f>
        <v>Δ6</v>
      </c>
    </row>
    <row r="597" spans="1:29" x14ac:dyDescent="0.2">
      <c r="A597" s="117">
        <f t="shared" si="81"/>
        <v>597</v>
      </c>
      <c r="B597" s="97" t="str">
        <f>IF(ISNUMBER(Таблица3353[[#This Row],[№8]]), "Поперечник", "Продол")</f>
        <v>Продол</v>
      </c>
      <c r="C597" s="11" t="str">
        <f>CONCATENATE(I597,J597,K597,L597,Таблица3353[[#This Row],[№12]],N597,,O597,P597,Q597,R597,S597,T597,U597)</f>
        <v>ДД` - С52 росп1,2</v>
      </c>
      <c r="D597" s="11" t="str">
        <f t="shared" si="89"/>
        <v>Т3</v>
      </c>
      <c r="E597" s="11" t="str">
        <f t="shared" si="90"/>
        <v>140 Δ6</v>
      </c>
      <c r="F597" s="129"/>
      <c r="G597" s="156" t="s">
        <v>141</v>
      </c>
      <c r="H59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7" s="132" t="str">
        <f t="shared" ref="I597:I609" si="94">I596</f>
        <v>ДД`</v>
      </c>
      <c r="J597" s="132" t="str">
        <f>Таблица3353[[#This Row],[№7]]</f>
        <v xml:space="preserve"> </v>
      </c>
      <c r="K597" s="133" t="str">
        <f>IF(Таблица3353[[#This Row],[условие]]="Да", "- ", "(")</f>
        <v xml:space="preserve">- </v>
      </c>
      <c r="L597" s="101"/>
      <c r="M597" s="114" t="str">
        <f>IF(Таблица3353[[#This Row],[условие]]="Да", "", " - ")</f>
        <v/>
      </c>
      <c r="N597" s="101"/>
      <c r="O597" s="115" t="str">
        <f>IF(Таблица3353[[#This Row],[условие]]="Да", "", " )")</f>
        <v/>
      </c>
      <c r="P597" s="101" t="s">
        <v>99</v>
      </c>
      <c r="Q597" s="101">
        <f t="shared" ref="Q597" si="95">Q596+1</f>
        <v>52</v>
      </c>
      <c r="R597" s="116" t="str">
        <f>IF(Таблица3353[[#This Row],[Тип СШ]]="Т3", " росп", "")</f>
        <v xml:space="preserve"> росп</v>
      </c>
      <c r="S597" s="116" t="str">
        <f>IF(AND(Таблица3353[[#This Row],[Тип]]="Поперечник", Таблица3353[[#This Row],[условие]]="Да", Таблица3353[[#This Row],[№17]]=" росп"), "1,2,3",
"")</f>
        <v/>
      </c>
      <c r="T597" s="116" t="str">
        <f>IF(AND(Таблица3353[[#This Row],[Тип]]="Продол", Таблица3353[[#This Row],[условие]]="Да", Таблица3353[[#This Row],[№17]]=" росп"), "1,2",
"")</f>
        <v>1,2</v>
      </c>
      <c r="U597" s="116"/>
      <c r="V597" s="101" t="s">
        <v>88</v>
      </c>
      <c r="W59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597" s="152" t="str">
        <f>IF(Таблица3353[[#This Row],[Тип СШ]]="Т3",
(IF(Таблица3353[[#This Row],[Толщина]]&gt;16,"Δ8","Δ6")),Таблица3353[[#This Row],[Толщина]])</f>
        <v>Δ6</v>
      </c>
    </row>
    <row r="598" spans="1:29" x14ac:dyDescent="0.2">
      <c r="A598" s="117">
        <f t="shared" si="81"/>
        <v>598</v>
      </c>
      <c r="B598" s="97" t="str">
        <f>IF(ISNUMBER(Таблица3353[[#This Row],[№8]]), "Поперечник", "Продол")</f>
        <v>Продол</v>
      </c>
      <c r="C598" s="11" t="str">
        <f>CONCATENATE(I598,J598,K598,L598,Таблица3353[[#This Row],[№12]],N598,,O598,P598,Q598,R598,S598,T598,U598)</f>
        <v>ДД` - С53 росп1,2</v>
      </c>
      <c r="D598" s="11" t="str">
        <f t="shared" si="89"/>
        <v>Т3</v>
      </c>
      <c r="E598" s="11" t="str">
        <f t="shared" si="90"/>
        <v>140 Δ6</v>
      </c>
      <c r="F598" s="129"/>
      <c r="G598" s="156" t="s">
        <v>141</v>
      </c>
      <c r="H59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598" s="132" t="str">
        <f t="shared" si="94"/>
        <v>ДД`</v>
      </c>
      <c r="J598" s="132" t="str">
        <f>Таблица3353[[#This Row],[№7]]</f>
        <v xml:space="preserve"> </v>
      </c>
      <c r="K598" s="133" t="str">
        <f>IF(Таблица3353[[#This Row],[условие]]="Да", "- ", "(")</f>
        <v xml:space="preserve">- </v>
      </c>
      <c r="L598" s="101"/>
      <c r="M598" s="114" t="str">
        <f>IF(Таблица3353[[#This Row],[условие]]="Да", "", " - ")</f>
        <v/>
      </c>
      <c r="N598" s="101"/>
      <c r="O598" s="115" t="str">
        <f>IF(Таблица3353[[#This Row],[условие]]="Да", "", " )")</f>
        <v/>
      </c>
      <c r="P598" s="101" t="s">
        <v>99</v>
      </c>
      <c r="Q598" s="163">
        <f t="shared" ref="Q598" si="96">Q597+1</f>
        <v>53</v>
      </c>
      <c r="R598" s="116" t="str">
        <f>IF(Таблица3353[[#This Row],[Тип СШ]]="Т3", " росп", "")</f>
        <v xml:space="preserve"> росп</v>
      </c>
      <c r="S598" s="116" t="str">
        <f>IF(AND(Таблица3353[[#This Row],[Тип]]="Поперечник", Таблица3353[[#This Row],[условие]]="Да", Таблица3353[[#This Row],[№17]]=" росп"), "1,2,3",
"")</f>
        <v/>
      </c>
      <c r="T598" s="116" t="str">
        <f>IF(AND(Таблица3353[[#This Row],[Тип]]="Продол", Таблица3353[[#This Row],[условие]]="Да", Таблица3353[[#This Row],[№17]]=" росп"), "1,2",
"")</f>
        <v>1,2</v>
      </c>
      <c r="U598" s="116"/>
      <c r="V598" s="101" t="s">
        <v>88</v>
      </c>
      <c r="W598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8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598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8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598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598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598" s="164" t="str">
        <f>IF(Таблица3353[[#This Row],[Тип СШ]]="Т3",
(IF(Таблица3353[[#This Row],[Толщина]]&gt;16,"Δ8","Δ6")),Таблица3353[[#This Row],[Толщина]])</f>
        <v>Δ6</v>
      </c>
    </row>
    <row r="599" spans="1:29" x14ac:dyDescent="0.2">
      <c r="A599" s="117">
        <f t="shared" si="81"/>
        <v>599</v>
      </c>
      <c r="B599" s="97" t="str">
        <f>IF(ISNUMBER(Таблица3353[[#This Row],[№8]]), "Поперечник", "Продол")</f>
        <v>Продол</v>
      </c>
      <c r="C599" s="11" t="str">
        <f>CONCATENATE(I599,J599,K599,L599,Таблица3353[[#This Row],[№12]],N599,,O599,P599,Q599,R599,S599,T599,U599)</f>
        <v>ДД` (16 - 17 )</v>
      </c>
      <c r="D599" s="11" t="str">
        <f t="shared" si="89"/>
        <v>С4</v>
      </c>
      <c r="E599" s="11" t="str">
        <f t="shared" si="90"/>
        <v>9800×14</v>
      </c>
      <c r="F599" s="129"/>
      <c r="G599" s="156" t="s">
        <v>141</v>
      </c>
      <c r="H59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599" s="132" t="str">
        <f t="shared" si="94"/>
        <v>ДД`</v>
      </c>
      <c r="J599" s="132" t="str">
        <f>Таблица3353[[#This Row],[№7]]</f>
        <v xml:space="preserve"> </v>
      </c>
      <c r="K599" s="133" t="str">
        <f>IF(Таблица3353[[#This Row],[условие]]="Да", "- ", "(")</f>
        <v>(</v>
      </c>
      <c r="L599" s="101">
        <v>16</v>
      </c>
      <c r="M599" s="114" t="str">
        <f>IF(Таблица3353[[#This Row],[условие]]="Да", "", " - ")</f>
        <v xml:space="preserve"> - </v>
      </c>
      <c r="N599" s="101">
        <f>Таблица3353[[#This Row],[№11]]+1</f>
        <v>17</v>
      </c>
      <c r="O599" s="115" t="str">
        <f>IF(Таблица3353[[#This Row],[условие]]="Да", "", " )")</f>
        <v xml:space="preserve"> )</v>
      </c>
      <c r="P599" s="101"/>
      <c r="Q599" s="101"/>
      <c r="R599" s="116" t="str">
        <f>IF(Таблица3353[[#This Row],[Тип СШ]]="Т3", " росп", "")</f>
        <v/>
      </c>
      <c r="S599" s="116" t="str">
        <f>IF(AND(Таблица3353[[#This Row],[Тип]]="Поперечник", Таблица3353[[#This Row],[условие]]="Да", Таблица3353[[#This Row],[№17]]=" росп"), "1,2,3",
"")</f>
        <v/>
      </c>
      <c r="T599" s="116" t="str">
        <f>IF(AND(Таблица3353[[#This Row],[Тип]]="Продол", Таблица3353[[#This Row],[условие]]="Да", Таблица3353[[#This Row],[№17]]=" росп"), "1,2",
"")</f>
        <v/>
      </c>
      <c r="U599" s="116"/>
      <c r="V599" s="93" t="s">
        <v>109</v>
      </c>
      <c r="W599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599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9800</v>
      </c>
      <c r="Y599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599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599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599" s="228">
        <f>VALUE(CONCATENATE(Таблица3353[[#This Row],[ДлинаС18]],Таблица3353[[#This Row],[ДлинаС4]],Таблица3353[[#This Row],[ДлинаТ8]],Таблица3353[[#This Row],[ДлинаТ3]]))</f>
        <v>9800</v>
      </c>
      <c r="AC599" s="152">
        <f>IF(Таблица3353[[#This Row],[Тип СШ]]="Т3",
(IF(Таблица3353[[#This Row],[Толщина]]&gt;16,"Δ8","Δ6")),Таблица3353[[#This Row],[Толщина]])</f>
        <v>14</v>
      </c>
    </row>
    <row r="600" spans="1:29" x14ac:dyDescent="0.2">
      <c r="A600" s="117">
        <f t="shared" si="81"/>
        <v>600</v>
      </c>
      <c r="B600" s="97" t="str">
        <f>IF(ISNUMBER(Таблица3353[[#This Row],[№8]]), "Поперечник", "Продол")</f>
        <v>Продол</v>
      </c>
      <c r="C600" s="11" t="str">
        <f>CONCATENATE(I600,J600,K600,L600,Таблица3353[[#This Row],[№12]],N600,,O600,P600,Q600,R600,S600,T600,U600)</f>
        <v>ДД` - С54 росп1,2</v>
      </c>
      <c r="D600" s="11" t="str">
        <f t="shared" si="89"/>
        <v>Т3</v>
      </c>
      <c r="E600" s="11" t="str">
        <f t="shared" si="90"/>
        <v>140 Δ6</v>
      </c>
      <c r="F600" s="129"/>
      <c r="G600" s="156" t="s">
        <v>141</v>
      </c>
      <c r="H600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0" s="132" t="str">
        <f t="shared" si="94"/>
        <v>ДД`</v>
      </c>
      <c r="J600" s="132" t="str">
        <f>Таблица3353[[#This Row],[№7]]</f>
        <v xml:space="preserve"> </v>
      </c>
      <c r="K600" s="133" t="str">
        <f>IF(Таблица3353[[#This Row],[условие]]="Да", "- ", "(")</f>
        <v xml:space="preserve">- </v>
      </c>
      <c r="L600" s="101"/>
      <c r="M600" s="114" t="str">
        <f>IF(Таблица3353[[#This Row],[условие]]="Да", "", " - ")</f>
        <v/>
      </c>
      <c r="N600" s="101"/>
      <c r="O600" s="115" t="str">
        <f>IF(Таблица3353[[#This Row],[условие]]="Да", "", " )")</f>
        <v/>
      </c>
      <c r="P600" s="101" t="s">
        <v>99</v>
      </c>
      <c r="Q600" s="101">
        <v>54</v>
      </c>
      <c r="R600" s="116" t="str">
        <f>IF(Таблица3353[[#This Row],[Тип СШ]]="Т3", " росп", "")</f>
        <v xml:space="preserve"> росп</v>
      </c>
      <c r="S600" s="116" t="str">
        <f>IF(AND(Таблица3353[[#This Row],[Тип]]="Поперечник", Таблица3353[[#This Row],[условие]]="Да", Таблица3353[[#This Row],[№17]]=" росп"), "1,2,3",
"")</f>
        <v/>
      </c>
      <c r="T600" s="116" t="str">
        <f>IF(AND(Таблица3353[[#This Row],[Тип]]="Продол", Таблица3353[[#This Row],[условие]]="Да", Таблица3353[[#This Row],[№17]]=" росп"), "1,2",
"")</f>
        <v>1,2</v>
      </c>
      <c r="U600" s="116"/>
      <c r="V600" s="101" t="s">
        <v>88</v>
      </c>
      <c r="W600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0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0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0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0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0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00" s="152" t="str">
        <f>IF(Таблица3353[[#This Row],[Тип СШ]]="Т3",
(IF(Таблица3353[[#This Row],[Толщина]]&gt;16,"Δ8","Δ6")),Таблица3353[[#This Row],[Толщина]])</f>
        <v>Δ6</v>
      </c>
    </row>
    <row r="601" spans="1:29" x14ac:dyDescent="0.2">
      <c r="A601" s="117">
        <f t="shared" si="81"/>
        <v>601</v>
      </c>
      <c r="B601" s="97" t="str">
        <f>IF(ISNUMBER(Таблица3353[[#This Row],[№8]]), "Поперечник", "Продол")</f>
        <v>Продол</v>
      </c>
      <c r="C601" s="11" t="str">
        <f>CONCATENATE(I601,J601,K601,L601,Таблица3353[[#This Row],[№12]],N601,,O601,P601,Q601,R601,S601,T601,U601)</f>
        <v>ДД` - С55 росп1,2</v>
      </c>
      <c r="D601" s="11" t="str">
        <f t="shared" si="89"/>
        <v>Т3</v>
      </c>
      <c r="E601" s="11" t="str">
        <f t="shared" si="90"/>
        <v>140 Δ6</v>
      </c>
      <c r="F601" s="129"/>
      <c r="G601" s="156" t="s">
        <v>141</v>
      </c>
      <c r="H601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1" s="132" t="str">
        <f t="shared" si="94"/>
        <v>ДД`</v>
      </c>
      <c r="J601" s="132" t="str">
        <f>Таблица3353[[#This Row],[№7]]</f>
        <v xml:space="preserve"> </v>
      </c>
      <c r="K601" s="133" t="str">
        <f>IF(Таблица3353[[#This Row],[условие]]="Да", "- ", "(")</f>
        <v xml:space="preserve">- </v>
      </c>
      <c r="L601" s="101"/>
      <c r="M601" s="114" t="str">
        <f>IF(Таблица3353[[#This Row],[условие]]="Да", "", " - ")</f>
        <v/>
      </c>
      <c r="N601" s="101"/>
      <c r="O601" s="115" t="str">
        <f>IF(Таблица3353[[#This Row],[условие]]="Да", "", " )")</f>
        <v/>
      </c>
      <c r="P601" s="101" t="s">
        <v>99</v>
      </c>
      <c r="Q601" s="101">
        <f t="shared" ref="Q601" si="97">Q600+1</f>
        <v>55</v>
      </c>
      <c r="R601" s="116" t="str">
        <f>IF(Таблица3353[[#This Row],[Тип СШ]]="Т3", " росп", "")</f>
        <v xml:space="preserve"> росп</v>
      </c>
      <c r="S601" s="116" t="str">
        <f>IF(AND(Таблица3353[[#This Row],[Тип]]="Поперечник", Таблица3353[[#This Row],[условие]]="Да", Таблица3353[[#This Row],[№17]]=" росп"), "1,2,3",
"")</f>
        <v/>
      </c>
      <c r="T601" s="116" t="str">
        <f>IF(AND(Таблица3353[[#This Row],[Тип]]="Продол", Таблица3353[[#This Row],[условие]]="Да", Таблица3353[[#This Row],[№17]]=" росп"), "1,2",
"")</f>
        <v>1,2</v>
      </c>
      <c r="U601" s="116"/>
      <c r="V601" s="101" t="s">
        <v>88</v>
      </c>
      <c r="W601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1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1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1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1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1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01" s="152" t="str">
        <f>IF(Таблица3353[[#This Row],[Тип СШ]]="Т3",
(IF(Таблица3353[[#This Row],[Толщина]]&gt;16,"Δ8","Δ6")),Таблица3353[[#This Row],[Толщина]])</f>
        <v>Δ6</v>
      </c>
    </row>
    <row r="602" spans="1:29" x14ac:dyDescent="0.2">
      <c r="A602" s="117">
        <f t="shared" si="81"/>
        <v>602</v>
      </c>
      <c r="B602" s="97" t="str">
        <f>IF(ISNUMBER(Таблица3353[[#This Row],[№8]]), "Поперечник", "Продол")</f>
        <v>Продол</v>
      </c>
      <c r="C602" s="11" t="str">
        <f>CONCATENATE(I602,J602,K602,L602,Таблица3353[[#This Row],[№12]],N602,,O602,P602,Q602,R602,S602,T602,U602)</f>
        <v>ДД` - С56 росп1,2</v>
      </c>
      <c r="D602" s="11" t="str">
        <f t="shared" si="89"/>
        <v>Т3</v>
      </c>
      <c r="E602" s="11" t="str">
        <f t="shared" si="90"/>
        <v>140 Δ6</v>
      </c>
      <c r="F602" s="129"/>
      <c r="G602" s="156" t="s">
        <v>141</v>
      </c>
      <c r="H602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2" s="132" t="str">
        <f t="shared" si="94"/>
        <v>ДД`</v>
      </c>
      <c r="J602" s="132" t="str">
        <f>Таблица3353[[#This Row],[№7]]</f>
        <v xml:space="preserve"> </v>
      </c>
      <c r="K602" s="133" t="str">
        <f>IF(Таблица3353[[#This Row],[условие]]="Да", "- ", "(")</f>
        <v xml:space="preserve">- </v>
      </c>
      <c r="L602" s="101"/>
      <c r="M602" s="114" t="str">
        <f>IF(Таблица3353[[#This Row],[условие]]="Да", "", " - ")</f>
        <v/>
      </c>
      <c r="N602" s="101"/>
      <c r="O602" s="115" t="str">
        <f>IF(Таблица3353[[#This Row],[условие]]="Да", "", " )")</f>
        <v/>
      </c>
      <c r="P602" s="101" t="s">
        <v>99</v>
      </c>
      <c r="Q602" s="163">
        <f t="shared" ref="Q602" si="98">Q601+1</f>
        <v>56</v>
      </c>
      <c r="R602" s="116" t="str">
        <f>IF(Таблица3353[[#This Row],[Тип СШ]]="Т3", " росп", "")</f>
        <v xml:space="preserve"> росп</v>
      </c>
      <c r="S602" s="116" t="str">
        <f>IF(AND(Таблица3353[[#This Row],[Тип]]="Поперечник", Таблица3353[[#This Row],[условие]]="Да", Таблица3353[[#This Row],[№17]]=" росп"), "1,2,3",
"")</f>
        <v/>
      </c>
      <c r="T602" s="116" t="str">
        <f>IF(AND(Таблица3353[[#This Row],[Тип]]="Продол", Таблица3353[[#This Row],[условие]]="Да", Таблица3353[[#This Row],[№17]]=" росп"), "1,2",
"")</f>
        <v>1,2</v>
      </c>
      <c r="U602" s="116"/>
      <c r="V602" s="101" t="s">
        <v>88</v>
      </c>
      <c r="W602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2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2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2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2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2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602" s="164" t="str">
        <f>IF(Таблица3353[[#This Row],[Тип СШ]]="Т3",
(IF(Таблица3353[[#This Row],[Толщина]]&gt;16,"Δ8","Δ6")),Таблица3353[[#This Row],[Толщина]])</f>
        <v>Δ6</v>
      </c>
    </row>
    <row r="603" spans="1:29" x14ac:dyDescent="0.2">
      <c r="A603" s="117">
        <f t="shared" si="81"/>
        <v>603</v>
      </c>
      <c r="B603" s="97" t="str">
        <f>IF(ISNUMBER(Таблица3353[[#This Row],[№8]]), "Поперечник", "Продол")</f>
        <v>Продол</v>
      </c>
      <c r="C603" s="11" t="str">
        <f>CONCATENATE(I603,J603,K603,L603,Таблица3353[[#This Row],[№12]],N603,,O603,P603,Q603,R603,S603,T603,U603)</f>
        <v>ДД` (17 - 18 )</v>
      </c>
      <c r="D603" s="11" t="str">
        <f t="shared" si="89"/>
        <v>С4</v>
      </c>
      <c r="E603" s="11" t="str">
        <f t="shared" si="90"/>
        <v>11455×14</v>
      </c>
      <c r="F603" s="129"/>
      <c r="G603" s="156" t="s">
        <v>141</v>
      </c>
      <c r="H603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603" s="132" t="str">
        <f t="shared" si="94"/>
        <v>ДД`</v>
      </c>
      <c r="J603" s="132" t="str">
        <f>Таблица3353[[#This Row],[№7]]</f>
        <v xml:space="preserve"> </v>
      </c>
      <c r="K603" s="133" t="str">
        <f>IF(Таблица3353[[#This Row],[условие]]="Да", "- ", "(")</f>
        <v>(</v>
      </c>
      <c r="L603" s="101">
        <v>17</v>
      </c>
      <c r="M603" s="114" t="str">
        <f>IF(Таблица3353[[#This Row],[условие]]="Да", "", " - ")</f>
        <v xml:space="preserve"> - </v>
      </c>
      <c r="N603" s="101">
        <f>Таблица3353[[#This Row],[№11]]+1</f>
        <v>18</v>
      </c>
      <c r="O603" s="115" t="str">
        <f>IF(Таблица3353[[#This Row],[условие]]="Да", "", " )")</f>
        <v xml:space="preserve"> )</v>
      </c>
      <c r="P603" s="101"/>
      <c r="Q603" s="101"/>
      <c r="R603" s="116" t="str">
        <f>IF(Таблица3353[[#This Row],[Тип СШ]]="Т3", " росп", "")</f>
        <v/>
      </c>
      <c r="S603" s="116" t="str">
        <f>IF(AND(Таблица3353[[#This Row],[Тип]]="Поперечник", Таблица3353[[#This Row],[условие]]="Да", Таблица3353[[#This Row],[№17]]=" росп"), "1,2,3",
"")</f>
        <v/>
      </c>
      <c r="T603" s="116" t="str">
        <f>IF(AND(Таблица3353[[#This Row],[Тип]]="Продол", Таблица3353[[#This Row],[условие]]="Да", Таблица3353[[#This Row],[№17]]=" росп"), "1,2",
"")</f>
        <v/>
      </c>
      <c r="U603" s="116"/>
      <c r="V603" s="93" t="s">
        <v>109</v>
      </c>
      <c r="W603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3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11455</v>
      </c>
      <c r="Y603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3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603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603" s="228">
        <f>VALUE(CONCATENATE(Таблица3353[[#This Row],[ДлинаС18]],Таблица3353[[#This Row],[ДлинаС4]],Таблица3353[[#This Row],[ДлинаТ8]],Таблица3353[[#This Row],[ДлинаТ3]]))</f>
        <v>11455</v>
      </c>
      <c r="AC603" s="152">
        <f>IF(Таблица3353[[#This Row],[Тип СШ]]="Т3",
(IF(Таблица3353[[#This Row],[Толщина]]&gt;16,"Δ8","Δ6")),Таблица3353[[#This Row],[Толщина]])</f>
        <v>14</v>
      </c>
    </row>
    <row r="604" spans="1:29" x14ac:dyDescent="0.2">
      <c r="A604" s="117">
        <f t="shared" si="81"/>
        <v>604</v>
      </c>
      <c r="B604" s="97" t="str">
        <f>IF(ISNUMBER(Таблица3353[[#This Row],[№8]]), "Поперечник", "Продол")</f>
        <v>Продол</v>
      </c>
      <c r="C604" s="11" t="str">
        <f>CONCATENATE(I604,J604,K604,L604,Таблица3353[[#This Row],[№12]],N604,,O604,P604,Q604,R604,S604,T604,U604)</f>
        <v>ДД` - С57 росп1,2</v>
      </c>
      <c r="D604" s="11" t="str">
        <f t="shared" si="89"/>
        <v>Т3</v>
      </c>
      <c r="E604" s="11" t="str">
        <f t="shared" si="90"/>
        <v>140 Δ6</v>
      </c>
      <c r="F604" s="129"/>
      <c r="G604" s="156" t="s">
        <v>141</v>
      </c>
      <c r="H604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4" s="132" t="str">
        <f t="shared" si="94"/>
        <v>ДД`</v>
      </c>
      <c r="J604" s="132" t="str">
        <f>Таблица3353[[#This Row],[№7]]</f>
        <v xml:space="preserve"> </v>
      </c>
      <c r="K604" s="133" t="str">
        <f>IF(Таблица3353[[#This Row],[условие]]="Да", "- ", "(")</f>
        <v xml:space="preserve">- </v>
      </c>
      <c r="L604" s="101"/>
      <c r="M604" s="114" t="str">
        <f>IF(Таблица3353[[#This Row],[условие]]="Да", "", " - ")</f>
        <v/>
      </c>
      <c r="N604" s="101"/>
      <c r="O604" s="115" t="str">
        <f>IF(Таблица3353[[#This Row],[условие]]="Да", "", " )")</f>
        <v/>
      </c>
      <c r="P604" s="101" t="s">
        <v>99</v>
      </c>
      <c r="Q604" s="101">
        <v>57</v>
      </c>
      <c r="R604" s="116" t="str">
        <f>IF(Таблица3353[[#This Row],[Тип СШ]]="Т3", " росп", "")</f>
        <v xml:space="preserve"> росп</v>
      </c>
      <c r="S604" s="116" t="str">
        <f>IF(AND(Таблица3353[[#This Row],[Тип]]="Поперечник", Таблица3353[[#This Row],[условие]]="Да", Таблица3353[[#This Row],[№17]]=" росп"), "1,2,3",
"")</f>
        <v/>
      </c>
      <c r="T604" s="116" t="str">
        <f>IF(AND(Таблица3353[[#This Row],[Тип]]="Продол", Таблица3353[[#This Row],[условие]]="Да", Таблица3353[[#This Row],[№17]]=" росп"), "1,2",
"")</f>
        <v>1,2</v>
      </c>
      <c r="U604" s="116"/>
      <c r="V604" s="101" t="s">
        <v>88</v>
      </c>
      <c r="W604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4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4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4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4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4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04" s="152" t="str">
        <f>IF(Таблица3353[[#This Row],[Тип СШ]]="Т3",
(IF(Таблица3353[[#This Row],[Толщина]]&gt;16,"Δ8","Δ6")),Таблица3353[[#This Row],[Толщина]])</f>
        <v>Δ6</v>
      </c>
    </row>
    <row r="605" spans="1:29" x14ac:dyDescent="0.2">
      <c r="A605" s="117">
        <f t="shared" si="81"/>
        <v>605</v>
      </c>
      <c r="B605" s="97" t="str">
        <f>IF(ISNUMBER(Таблица3353[[#This Row],[№8]]), "Поперечник", "Продол")</f>
        <v>Продол</v>
      </c>
      <c r="C605" s="11" t="str">
        <f>CONCATENATE(I605,J605,K605,L605,Таблица3353[[#This Row],[№12]],N605,,O605,P605,Q605,R605,S605,T605,U605)</f>
        <v>ДД` - С58 росп1,2</v>
      </c>
      <c r="D605" s="11" t="str">
        <f t="shared" si="89"/>
        <v>Т3</v>
      </c>
      <c r="E605" s="11" t="str">
        <f t="shared" si="90"/>
        <v>140 Δ6</v>
      </c>
      <c r="F605" s="129"/>
      <c r="G605" s="156" t="s">
        <v>141</v>
      </c>
      <c r="H605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5" s="132" t="str">
        <f t="shared" si="94"/>
        <v>ДД`</v>
      </c>
      <c r="J605" s="132" t="str">
        <f>Таблица3353[[#This Row],[№7]]</f>
        <v xml:space="preserve"> </v>
      </c>
      <c r="K605" s="133" t="str">
        <f>IF(Таблица3353[[#This Row],[условие]]="Да", "- ", "(")</f>
        <v xml:space="preserve">- </v>
      </c>
      <c r="L605" s="101"/>
      <c r="M605" s="114" t="str">
        <f>IF(Таблица3353[[#This Row],[условие]]="Да", "", " - ")</f>
        <v/>
      </c>
      <c r="N605" s="101"/>
      <c r="O605" s="115" t="str">
        <f>IF(Таблица3353[[#This Row],[условие]]="Да", "", " )")</f>
        <v/>
      </c>
      <c r="P605" s="101" t="s">
        <v>99</v>
      </c>
      <c r="Q605" s="101">
        <f t="shared" ref="Q605" si="99">Q604+1</f>
        <v>58</v>
      </c>
      <c r="R605" s="116" t="str">
        <f>IF(Таблица3353[[#This Row],[Тип СШ]]="Т3", " росп", "")</f>
        <v xml:space="preserve"> росп</v>
      </c>
      <c r="S605" s="116" t="str">
        <f>IF(AND(Таблица3353[[#This Row],[Тип]]="Поперечник", Таблица3353[[#This Row],[условие]]="Да", Таблица3353[[#This Row],[№17]]=" росп"), "1,2,3",
"")</f>
        <v/>
      </c>
      <c r="T605" s="116" t="str">
        <f>IF(AND(Таблица3353[[#This Row],[Тип]]="Продол", Таблица3353[[#This Row],[условие]]="Да", Таблица3353[[#This Row],[№17]]=" росп"), "1,2",
"")</f>
        <v>1,2</v>
      </c>
      <c r="U605" s="116"/>
      <c r="V605" s="101" t="s">
        <v>88</v>
      </c>
      <c r="W605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5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5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5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5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5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05" s="152" t="str">
        <f>IF(Таблица3353[[#This Row],[Тип СШ]]="Т3",
(IF(Таблица3353[[#This Row],[Толщина]]&gt;16,"Δ8","Δ6")),Таблица3353[[#This Row],[Толщина]])</f>
        <v>Δ6</v>
      </c>
    </row>
    <row r="606" spans="1:29" x14ac:dyDescent="0.2">
      <c r="A606" s="117">
        <f t="shared" si="81"/>
        <v>606</v>
      </c>
      <c r="B606" s="97" t="str">
        <f>IF(ISNUMBER(Таблица3353[[#This Row],[№8]]), "Поперечник", "Продол")</f>
        <v>Продол</v>
      </c>
      <c r="C606" s="11" t="str">
        <f>CONCATENATE(I606,J606,K606,L606,Таблица3353[[#This Row],[№12]],N606,,O606,P606,Q606,R606,S606,T606,U606)</f>
        <v>ДД` - С59 росп1,2</v>
      </c>
      <c r="D606" s="11" t="str">
        <f t="shared" si="89"/>
        <v>Т3</v>
      </c>
      <c r="E606" s="11" t="str">
        <f t="shared" si="90"/>
        <v>140 Δ6</v>
      </c>
      <c r="F606" s="129"/>
      <c r="G606" s="156" t="s">
        <v>141</v>
      </c>
      <c r="H606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6" s="132" t="str">
        <f t="shared" si="94"/>
        <v>ДД`</v>
      </c>
      <c r="J606" s="132" t="str">
        <f>Таблица3353[[#This Row],[№7]]</f>
        <v xml:space="preserve"> </v>
      </c>
      <c r="K606" s="133" t="str">
        <f>IF(Таблица3353[[#This Row],[условие]]="Да", "- ", "(")</f>
        <v xml:space="preserve">- </v>
      </c>
      <c r="L606" s="101"/>
      <c r="M606" s="114" t="str">
        <f>IF(Таблица3353[[#This Row],[условие]]="Да", "", " - ")</f>
        <v/>
      </c>
      <c r="N606" s="101"/>
      <c r="O606" s="115" t="str">
        <f>IF(Таблица3353[[#This Row],[условие]]="Да", "", " )")</f>
        <v/>
      </c>
      <c r="P606" s="101" t="s">
        <v>99</v>
      </c>
      <c r="Q606" s="101">
        <f t="shared" ref="Q606" si="100">Q605+1</f>
        <v>59</v>
      </c>
      <c r="R606" s="116" t="str">
        <f>IF(Таблица3353[[#This Row],[Тип СШ]]="Т3", " росп", "")</f>
        <v xml:space="preserve"> росп</v>
      </c>
      <c r="S606" s="116" t="str">
        <f>IF(AND(Таблица3353[[#This Row],[Тип]]="Поперечник", Таблица3353[[#This Row],[условие]]="Да", Таблица3353[[#This Row],[№17]]=" росп"), "1,2,3",
"")</f>
        <v/>
      </c>
      <c r="T606" s="116" t="str">
        <f>IF(AND(Таблица3353[[#This Row],[Тип]]="Продол", Таблица3353[[#This Row],[условие]]="Да", Таблица3353[[#This Row],[№17]]=" росп"), "1,2",
"")</f>
        <v>1,2</v>
      </c>
      <c r="U606" s="116"/>
      <c r="V606" s="101" t="s">
        <v>88</v>
      </c>
      <c r="W606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6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6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6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6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6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06" s="152" t="str">
        <f>IF(Таблица3353[[#This Row],[Тип СШ]]="Т3",
(IF(Таблица3353[[#This Row],[Толщина]]&gt;16,"Δ8","Δ6")),Таблица3353[[#This Row],[Толщина]])</f>
        <v>Δ6</v>
      </c>
    </row>
    <row r="607" spans="1:29" x14ac:dyDescent="0.2">
      <c r="A607" s="117">
        <f t="shared" si="81"/>
        <v>607</v>
      </c>
      <c r="B607" s="97" t="str">
        <f>IF(ISNUMBER(Таблица3353[[#This Row],[№8]]), "Поперечник", "Продол")</f>
        <v>Продол</v>
      </c>
      <c r="C607" s="11" t="str">
        <f>CONCATENATE(I607,J607,K607,L607,Таблица3353[[#This Row],[№12]],N607,,O607,P607,Q607,R607,S607,T607,U607)</f>
        <v>ДД` - С60 росп1,2</v>
      </c>
      <c r="D607" s="11" t="str">
        <f t="shared" si="89"/>
        <v>Т3</v>
      </c>
      <c r="E607" s="11" t="str">
        <f t="shared" si="90"/>
        <v>140 Δ6</v>
      </c>
      <c r="F607" s="129"/>
      <c r="G607" s="156" t="s">
        <v>141</v>
      </c>
      <c r="H607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7" s="132" t="str">
        <f t="shared" si="94"/>
        <v>ДД`</v>
      </c>
      <c r="J607" s="132" t="str">
        <f>Таблица3353[[#This Row],[№7]]</f>
        <v xml:space="preserve"> </v>
      </c>
      <c r="K607" s="133" t="str">
        <f>IF(Таблица3353[[#This Row],[условие]]="Да", "- ", "(")</f>
        <v xml:space="preserve">- </v>
      </c>
      <c r="L607" s="101"/>
      <c r="M607" s="114" t="str">
        <f>IF(Таблица3353[[#This Row],[условие]]="Да", "", " - ")</f>
        <v/>
      </c>
      <c r="N607" s="101"/>
      <c r="O607" s="115" t="str">
        <f>IF(Таблица3353[[#This Row],[условие]]="Да", "", " )")</f>
        <v/>
      </c>
      <c r="P607" s="101" t="s">
        <v>99</v>
      </c>
      <c r="Q607" s="101">
        <f t="shared" ref="Q607" si="101">Q606+1</f>
        <v>60</v>
      </c>
      <c r="R607" s="116" t="str">
        <f>IF(Таблица3353[[#This Row],[Тип СШ]]="Т3", " росп", "")</f>
        <v xml:space="preserve"> росп</v>
      </c>
      <c r="S607" s="116" t="str">
        <f>IF(AND(Таблица3353[[#This Row],[Тип]]="Поперечник", Таблица3353[[#This Row],[условие]]="Да", Таблица3353[[#This Row],[№17]]=" росп"), "1,2,3",
"")</f>
        <v/>
      </c>
      <c r="T607" s="116" t="str">
        <f>IF(AND(Таблица3353[[#This Row],[Тип]]="Продол", Таблица3353[[#This Row],[условие]]="Да", Таблица3353[[#This Row],[№17]]=" росп"), "1,2",
"")</f>
        <v>1,2</v>
      </c>
      <c r="U607" s="116"/>
      <c r="V607" s="101" t="s">
        <v>88</v>
      </c>
      <c r="W607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7" s="229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7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7" s="229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7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7" s="228">
        <f>VALUE(CONCATENATE(Таблица3353[[#This Row],[ДлинаС18]],Таблица3353[[#This Row],[ДлинаС4]],Таблица3353[[#This Row],[ДлинаТ8]],Таблица3353[[#This Row],[ДлинаТ3]]))</f>
        <v>140</v>
      </c>
      <c r="AC607" s="152" t="str">
        <f>IF(Таблица3353[[#This Row],[Тип СШ]]="Т3",
(IF(Таблица3353[[#This Row],[Толщина]]&gt;16,"Δ8","Δ6")),Таблица3353[[#This Row],[Толщина]])</f>
        <v>Δ6</v>
      </c>
    </row>
    <row r="608" spans="1:29" x14ac:dyDescent="0.2">
      <c r="A608" s="117">
        <f t="shared" si="81"/>
        <v>608</v>
      </c>
      <c r="B608" s="97" t="str">
        <f>IF(ISNUMBER(Таблица3353[[#This Row],[№8]]), "Поперечник", "Продол")</f>
        <v>Продол</v>
      </c>
      <c r="C608" s="11" t="str">
        <f>CONCATENATE(I608,J608,K608,L608,Таблица3353[[#This Row],[№12]],N608,,O608,P608,Q608,R608,S608,T608,U608)</f>
        <v>ДД` (18 - 19 )</v>
      </c>
      <c r="D608" s="11" t="str">
        <f t="shared" si="89"/>
        <v>С4</v>
      </c>
      <c r="E608" s="11" t="str">
        <f t="shared" si="90"/>
        <v>5555×14</v>
      </c>
      <c r="F608" s="95"/>
      <c r="G608" s="95" t="s">
        <v>141</v>
      </c>
      <c r="H608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Нет</v>
      </c>
      <c r="I608" s="132" t="str">
        <f t="shared" si="94"/>
        <v>ДД`</v>
      </c>
      <c r="J608" s="132" t="str">
        <f>Таблица3353[[#This Row],[№7]]</f>
        <v xml:space="preserve"> </v>
      </c>
      <c r="K608" s="133" t="str">
        <f>IF(Таблица3353[[#This Row],[условие]]="Да", "- ", "(")</f>
        <v>(</v>
      </c>
      <c r="L608" s="95">
        <v>18</v>
      </c>
      <c r="M608" s="114" t="str">
        <f>IF(Таблица3353[[#This Row],[условие]]="Да", "", " - ")</f>
        <v xml:space="preserve"> - </v>
      </c>
      <c r="N608" s="104">
        <f>Таблица3353[[#This Row],[№11]]+1</f>
        <v>19</v>
      </c>
      <c r="O608" s="115" t="str">
        <f>IF(Таблица3353[[#This Row],[условие]]="Да", "", " )")</f>
        <v xml:space="preserve"> )</v>
      </c>
      <c r="P608" s="101"/>
      <c r="Q608" s="101"/>
      <c r="R608" s="116" t="str">
        <f>IF(Таблица3353[[#This Row],[Тип СШ]]="Т3", " росп", "")</f>
        <v/>
      </c>
      <c r="S608" s="116" t="str">
        <f>IF(AND(Таблица3353[[#This Row],[Тип]]="Поперечник", Таблица3353[[#This Row],[условие]]="Да", Таблица3353[[#This Row],[№17]]=" росп"), "1,2,3",
"")</f>
        <v/>
      </c>
      <c r="T608" s="116" t="str">
        <f>IF(AND(Таблица3353[[#This Row],[Тип]]="Продол", Таблица3353[[#This Row],[условие]]="Да", Таблица3353[[#This Row],[№17]]=" росп"), "1,2",
"")</f>
        <v/>
      </c>
      <c r="U608" s="116"/>
      <c r="V608" s="93" t="s">
        <v>109</v>
      </c>
      <c r="W608" s="229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8" s="229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>5555</v>
      </c>
      <c r="Y608" s="229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8" s="229" t="str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/>
      </c>
      <c r="AA608" s="229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14</v>
      </c>
      <c r="AB608" s="228">
        <f>VALUE(CONCATENATE(Таблица3353[[#This Row],[ДлинаС18]],Таблица3353[[#This Row],[ДлинаС4]],Таблица3353[[#This Row],[ДлинаТ8]],Таблица3353[[#This Row],[ДлинаТ3]]))</f>
        <v>5555</v>
      </c>
      <c r="AC608" s="152">
        <f>IF(Таблица3353[[#This Row],[Тип СШ]]="Т3",
(IF(Таблица3353[[#This Row],[Толщина]]&gt;16,"Δ8","Δ6")),Таблица3353[[#This Row],[Толщина]])</f>
        <v>14</v>
      </c>
    </row>
    <row r="609" spans="1:29" x14ac:dyDescent="0.2">
      <c r="A609" s="117">
        <f t="shared" si="81"/>
        <v>609</v>
      </c>
      <c r="B609" s="97" t="str">
        <f>IF(ISNUMBER(Таблица3353[[#This Row],[№8]]), "Поперечник", "Продол")</f>
        <v>Продол</v>
      </c>
      <c r="C609" s="11" t="str">
        <f>CONCATENATE(I609,J609,K609,L609,Таблица3353[[#This Row],[№12]],N609,,O609,P609,Q609,R609,S609,T609,U609)</f>
        <v>ДД` - С61 росп1,2</v>
      </c>
      <c r="D609" s="11" t="str">
        <f t="shared" si="89"/>
        <v>Т3</v>
      </c>
      <c r="E609" s="11" t="str">
        <f t="shared" si="90"/>
        <v>140 Δ6</v>
      </c>
      <c r="F609" s="129"/>
      <c r="G609" s="156" t="s">
        <v>141</v>
      </c>
      <c r="H609" s="132" t="str">
        <f>IF(OR(Таблица3353[[#This Row],[№15]]="С", Таблица3353[[#This Row],[№15]]="Д", Таблица3353[[#This Row],[№15]]="В", Таблица3353[[#This Row],[№15]]="ВП", Таблица3353[[#This Row],[№15]]="Т1", Таблица3353[[#This Row],[№15]]="НП", Таблица3353[[#This Row],[№15]]="Т2"),"Да","Нет")</f>
        <v>Да</v>
      </c>
      <c r="I609" s="132" t="str">
        <f t="shared" si="94"/>
        <v>ДД`</v>
      </c>
      <c r="J609" s="132" t="str">
        <f>Таблица3353[[#This Row],[№7]]</f>
        <v xml:space="preserve"> </v>
      </c>
      <c r="K609" s="133" t="str">
        <f>IF(Таблица3353[[#This Row],[условие]]="Да", "- ", "(")</f>
        <v xml:space="preserve">- </v>
      </c>
      <c r="L609" s="101"/>
      <c r="M609" s="161" t="str">
        <f>IF(Таблица3353[[#This Row],[условие]]="Да", "", " - ")</f>
        <v/>
      </c>
      <c r="N609" s="162"/>
      <c r="O609" s="115" t="str">
        <f>IF(Таблица3353[[#This Row],[условие]]="Да", "", " )")</f>
        <v/>
      </c>
      <c r="P609" s="101" t="s">
        <v>99</v>
      </c>
      <c r="Q609" s="163">
        <v>61</v>
      </c>
      <c r="R609" s="116" t="str">
        <f>IF(Таблица3353[[#This Row],[Тип СШ]]="Т3", " росп", "")</f>
        <v xml:space="preserve"> росп</v>
      </c>
      <c r="S609" s="116" t="str">
        <f>IF(AND(Таблица3353[[#This Row],[Тип]]="Поперечник", Таблица3353[[#This Row],[условие]]="Да", Таблица3353[[#This Row],[№17]]=" росп"), "1,2,3",
"")</f>
        <v/>
      </c>
      <c r="T609" s="116" t="str">
        <f>IF(AND(Таблица3353[[#This Row],[Тип]]="Продол", Таблица3353[[#This Row],[условие]]="Да", Таблица3353[[#This Row],[№17]]=" росп"), "1,2",
"")</f>
        <v>1,2</v>
      </c>
      <c r="U609" s="116"/>
      <c r="V609" s="101" t="s">
        <v>88</v>
      </c>
      <c r="W609" s="231" t="str">
        <f>IF(AND(Таблица3353[[#This Row],[Тип СШ]]="С18", Таблица3353[[#This Row],[Тип]]="Продол"),
INDEX(Date!$C$71:$T$74, MATCH(Таблица3353[[#This Row],[№8]],Date!$B$71:$B$74,0), MATCH(Таблица3353[[#This Row],[№16]],Date!$C$70:$T$70,0)),
"")</f>
        <v/>
      </c>
      <c r="X609" s="231" t="str">
        <f>IF(AND(Таблица3353[[#This Row],[Тип СШ]]="С4", Таблица3353[[#This Row],[Тип]]="Продол"),
INDEX(Date!$C$4:$U$9, MATCH(Таблица3353[[#This Row],[№8]],Date!$B$4:$B$9,0), MATCH(Таблица3353[[#This Row],[№11]],Date!$C$3:$U$3,0)),
"")</f>
        <v/>
      </c>
      <c r="Y609" s="231" t="str">
        <f>IF(AND(Таблица3353[[#This Row],[Тип СШ]]="Т8", Таблица3353[[#This Row],[Тип]]="Продол"),
INDEX(Date!$C$35:$L$41, MATCH(Таблица3353[[#This Row],[№8]],Date!$B$35:$B$41,0), MATCH(Таблица3353[[#This Row],[№11]],Date!$C$34:$N$34,0)),
"")</f>
        <v/>
      </c>
      <c r="Z609" s="231">
        <f>IF(AND(Таблица3353[[#This Row],[Тип СШ]]="Т3", Таблица3353[[#This Row],[Тип]]="Продол"),
INDEX(Date!$M$35:$N$40, MATCH(Таблица3353[[#This Row],[№8]],Date!$L$35:$L$40,0), MATCH(Таблица3353[[#This Row],[№15]],Date!$M$34:$N$34,0)),
"")</f>
        <v>140</v>
      </c>
      <c r="AA609" s="231">
        <f>IF(AND(Таблица3353[[#This Row],[Тип]]="Продол", Таблица3353[[#This Row],[Тип СШ]]="Т3"),
INDEX(Date!$P$35:$Q$40,MATCH(Таблица3353[[#This Row],[№8]],Date!$L$35:$L$40,0),MATCH(Таблица3353[[#This Row],[№15]],Date!$P$34:$Q$34,0)),
IF(AND(Таблица3353[[#This Row],[Тип]]="Продол", Таблица3353[[#This Row],[Тип СШ]]="С18"),
INDEX(Date!$C$78:$T$81,MATCH(Таблица3353[[#This Row],[№8]],Date!$B$78:$B$81,0),MATCH(Таблица3353[[#This Row],[№16]],Date!$C$77:$T$77,0)),
IF(AND(Таблица3353[[#This Row],[Тип]]="Продол", Таблица3353[[#This Row],[Тип СШ]]="С4"),
INDEX(Date!$C$13:$U$18,MATCH(Таблица3353[[#This Row],[№8]],Date!$B$13:$B$18,0),MATCH(Таблица3353[[#This Row],[№11]],Date!$C$12:$U$12,0)),
"!ОШИБКА!")))</f>
        <v>12</v>
      </c>
      <c r="AB609" s="232">
        <f>VALUE(CONCATENATE(Таблица3353[[#This Row],[ДлинаС18]],Таблица3353[[#This Row],[ДлинаС4]],Таблица3353[[#This Row],[ДлинаТ8]],Таблица3353[[#This Row],[ДлинаТ3]]))</f>
        <v>140</v>
      </c>
      <c r="AC609" s="164" t="str">
        <f>IF(Таблица3353[[#This Row],[Тип СШ]]="Т3",
(IF(Таблица3353[[#This Row],[Толщина]]&gt;16,"Δ8","Δ6")),Таблица3353[[#This Row],[Толщина]])</f>
        <v>Δ6</v>
      </c>
    </row>
  </sheetData>
  <phoneticPr fontId="18" type="noConversion"/>
  <conditionalFormatting sqref="A1:F1">
    <cfRule type="containsText" dxfId="1614" priority="739" operator="containsText" text="Пусто">
      <formula>NOT(ISERROR(SEARCH("Пусто",A1)))</formula>
    </cfRule>
    <cfRule type="containsErrors" dxfId="1613" priority="740">
      <formula>ISERROR(A1)</formula>
    </cfRule>
  </conditionalFormatting>
  <conditionalFormatting sqref="B1:B1048576">
    <cfRule type="containsText" dxfId="1612" priority="742" operator="containsText" text="Пусто">
      <formula>NOT(ISERROR(SEARCH("Пусто",B1)))</formula>
    </cfRule>
  </conditionalFormatting>
  <conditionalFormatting sqref="B1:U1 B2:E86 B87:G193 C194:G416 C417:K417 C418:P529 B530:E609 A610:AD1048576 AB1:AC23 AB1:AB86 AB37:AC45 AB61:AC70 AB82:AC86 AB87:AD89 AB90:AC109 AB90:AB193 AB131:AC143 AB169:AC179 AB194:AC221 AB202:AB305 AB243:AC255 AB281:AC291 AB306:AC333 AB314:AB417 AB355:AC367 AB393:AC403 AB418:AC445 AB426:AB609 AB467:AC479 AB505:AC515 AB530:AC551 AB565:AC573 AB589:AC598 V1:V87 U82:V86 T87:V93 V89:V100 S94:V114 R115:V193 V188:V609 T194:V205 R206:V305 T306:V317 R318:V417 T418:V429 R430:V529 U530:W609 H2:P305 L306:P529 H530:Q609 G1:G79 A1:A609 F2:F79 U2:U81 Q2:Q529 T4:T86 AD83:AD86 S86:S93 R86:R114 Z86:AA131 AD90:AD193 AA194:AA196 B194:B529 AD195:AD529 Z197:AA243 Z306:AA355 H306:K416 Z418:AA467 T532:T609 X566:AA609 AD592:AD609">
    <cfRule type="containsErrors" dxfId="1611" priority="745">
      <formula>ISERROR(A1)</formula>
    </cfRule>
  </conditionalFormatting>
  <conditionalFormatting sqref="C1:D1048576">
    <cfRule type="expression" dxfId="1610" priority="743">
      <formula>ЕПУСТО</formula>
    </cfRule>
    <cfRule type="containsText" dxfId="1609" priority="744" operator="containsText" text="()">
      <formula>NOT(ISERROR(SEARCH("()",C1)))</formula>
    </cfRule>
  </conditionalFormatting>
  <conditionalFormatting sqref="F3">
    <cfRule type="containsText" dxfId="1608" priority="228" operator="containsText" text="ОШИБКА">
      <formula>NOT(ISERROR(SEARCH("ОШИБКА",F3)))</formula>
    </cfRule>
  </conditionalFormatting>
  <conditionalFormatting sqref="F531">
    <cfRule type="containsText" dxfId="1607" priority="215" operator="containsText" text="ОШИБКА">
      <formula>NOT(ISERROR(SEARCH("ОШИБКА",F531)))</formula>
    </cfRule>
  </conditionalFormatting>
  <conditionalFormatting sqref="F80:G86">
    <cfRule type="containsErrors" dxfId="1606" priority="210">
      <formula>ISERROR(F80)</formula>
    </cfRule>
  </conditionalFormatting>
  <conditionalFormatting sqref="F81:G81">
    <cfRule type="containsText" dxfId="1605" priority="209" operator="containsText" text="ОШИБКА">
      <formula>NOT(ISERROR(SEARCH("ОШИБКА",F81)))</formula>
    </cfRule>
  </conditionalFormatting>
  <conditionalFormatting sqref="F530:G609">
    <cfRule type="containsErrors" dxfId="1604" priority="212">
      <formula>ISERROR(F530)</formula>
    </cfRule>
  </conditionalFormatting>
  <conditionalFormatting sqref="F533:G607">
    <cfRule type="containsText" dxfId="1603" priority="219" operator="containsText" text="ОШИБКА">
      <formula>NOT(ISERROR(SEARCH("ОШИБКА",F533)))</formula>
    </cfRule>
  </conditionalFormatting>
  <conditionalFormatting sqref="F609:G609">
    <cfRule type="containsText" dxfId="1602" priority="211" operator="containsText" text="ОШИБКА">
      <formula>NOT(ISERROR(SEARCH("ОШИБКА",F609)))</formula>
    </cfRule>
  </conditionalFormatting>
  <conditionalFormatting sqref="G1">
    <cfRule type="containsText" dxfId="1601" priority="734" operator="containsText" text="Пусто">
      <formula>NOT(ISERROR(SEARCH("Пусто",G1)))</formula>
    </cfRule>
  </conditionalFormatting>
  <conditionalFormatting sqref="G3">
    <cfRule type="containsText" dxfId="1600" priority="229" operator="containsText" text="ОШИБКА">
      <formula>NOT(ISERROR(SEARCH("ОШИБКА",G3)))</formula>
    </cfRule>
  </conditionalFormatting>
  <conditionalFormatting sqref="G531">
    <cfRule type="containsText" dxfId="1599" priority="216" operator="containsText" text="ОШИБКА">
      <formula>NOT(ISERROR(SEARCH("ОШИБКА",G531)))</formula>
    </cfRule>
  </conditionalFormatting>
  <conditionalFormatting sqref="H1">
    <cfRule type="containsText" dxfId="1598" priority="702" operator="containsText" text="Пусто">
      <formula>NOT(ISERROR(SEARCH("Пусто",H1)))</formula>
    </cfRule>
    <cfRule type="containsErrors" dxfId="1597" priority="703">
      <formula>ISERROR(H1)</formula>
    </cfRule>
  </conditionalFormatting>
  <conditionalFormatting sqref="I1:U1">
    <cfRule type="containsText" dxfId="1596" priority="730" operator="containsText" text="Пусто">
      <formula>NOT(ISERROR(SEARCH("Пусто",I1)))</formula>
    </cfRule>
    <cfRule type="containsErrors" dxfId="1595" priority="731">
      <formula>ISERROR(I1)</formula>
    </cfRule>
  </conditionalFormatting>
  <conditionalFormatting sqref="L2:L609">
    <cfRule type="cellIs" dxfId="1594" priority="233" operator="equal">
      <formula>"Д"</formula>
    </cfRule>
  </conditionalFormatting>
  <conditionalFormatting sqref="L3">
    <cfRule type="containsText" dxfId="1593" priority="232" operator="containsText" text="ОШИБКА">
      <formula>NOT(ISERROR(SEARCH("ОШИБКА",L3)))</formula>
    </cfRule>
  </conditionalFormatting>
  <conditionalFormatting sqref="L81">
    <cfRule type="containsText" dxfId="1592" priority="226" operator="containsText" text="ОШИБКА">
      <formula>NOT(ISERROR(SEARCH("ОШИБКА",L81)))</formula>
    </cfRule>
  </conditionalFormatting>
  <conditionalFormatting sqref="L83:L193">
    <cfRule type="containsText" dxfId="1591" priority="483" operator="containsText" text="ОШИБКА">
      <formula>NOT(ISERROR(SEARCH("ОШИБКА",L83)))</formula>
    </cfRule>
  </conditionalFormatting>
  <conditionalFormatting sqref="L247:L250 L254:L258 L262:L265 L269:L271 L281:L284 L288:L292 L296:L297 L301:L305">
    <cfRule type="containsText" dxfId="1590" priority="84" operator="containsText" text="ОШИБКА">
      <formula>NOT(ISERROR(SEARCH("ОШИБКА",L247)))</formula>
    </cfRule>
  </conditionalFormatting>
  <conditionalFormatting sqref="L359:L362 L366:L370 L374:L377 L381:L383 L393:L396 L400:L404 L408:L409 L413:L417">
    <cfRule type="containsText" dxfId="1589" priority="82" operator="containsText" text="ОШИБКА">
      <formula>NOT(ISERROR(SEARCH("ОШИБКА",L359)))</formula>
    </cfRule>
  </conditionalFormatting>
  <conditionalFormatting sqref="L419:L529">
    <cfRule type="containsText" dxfId="1588" priority="286" operator="containsText" text="ОШИБКА">
      <formula>NOT(ISERROR(SEARCH("ОШИБКА",L419)))</formula>
    </cfRule>
  </conditionalFormatting>
  <conditionalFormatting sqref="L471:L474 L478:L482 L486:L489 L493:L495 L505:L508 L512:L516 L520:L521 L525:L529">
    <cfRule type="containsText" dxfId="1587" priority="80" operator="containsText" text="ОШИБКА">
      <formula>NOT(ISERROR(SEARCH("ОШИБКА",L471)))</formula>
    </cfRule>
  </conditionalFormatting>
  <conditionalFormatting sqref="L531">
    <cfRule type="containsText" dxfId="1586" priority="77" operator="containsText" text="ОШИБКА">
      <formula>NOT(ISERROR(SEARCH("ОШИБКА",L531)))</formula>
    </cfRule>
  </conditionalFormatting>
  <conditionalFormatting sqref="L533:L607 N533:N609">
    <cfRule type="containsText" dxfId="1585" priority="78" operator="containsText" text="ОШИБКА">
      <formula>NOT(ISERROR(SEARCH("ОШИБКА",L533)))</formula>
    </cfRule>
  </conditionalFormatting>
  <conditionalFormatting sqref="L609">
    <cfRule type="containsText" dxfId="1584" priority="74" operator="containsText" text="ОШИБКА">
      <formula>NOT(ISERROR(SEARCH("ОШИБКА",L609)))</formula>
    </cfRule>
  </conditionalFormatting>
  <conditionalFormatting sqref="N3">
    <cfRule type="containsText" dxfId="1583" priority="231" operator="containsText" text="ОШИБКА">
      <formula>NOT(ISERROR(SEARCH("ОШИБКА",N3)))</formula>
    </cfRule>
  </conditionalFormatting>
  <conditionalFormatting sqref="N531">
    <cfRule type="containsText" dxfId="1582" priority="76" operator="containsText" text="ОШИБКА">
      <formula>NOT(ISERROR(SEARCH("ОШИБКА",N531)))</formula>
    </cfRule>
  </conditionalFormatting>
  <conditionalFormatting sqref="P3">
    <cfRule type="containsText" dxfId="1581" priority="122" operator="containsText" text="ОШИБКА">
      <formula>NOT(ISERROR(SEARCH("ОШИБКА",P3)))</formula>
    </cfRule>
  </conditionalFormatting>
  <conditionalFormatting sqref="P3:P529 P531:P609">
    <cfRule type="cellIs" dxfId="1580" priority="123" operator="equal">
      <formula>"Д"</formula>
    </cfRule>
  </conditionalFormatting>
  <conditionalFormatting sqref="P5:P80 Q5:Q81">
    <cfRule type="containsText" dxfId="1579" priority="208" operator="containsText" text="ОШИБКА">
      <formula>NOT(ISERROR(SEARCH("ОШИБКА",P5)))</formula>
    </cfRule>
  </conditionalFormatting>
  <conditionalFormatting sqref="P81">
    <cfRule type="containsText" dxfId="1578" priority="121" operator="containsText" text="ОШИБКА">
      <formula>NOT(ISERROR(SEARCH("ОШИБКА",P81)))</formula>
    </cfRule>
  </conditionalFormatting>
  <conditionalFormatting sqref="P83:P193">
    <cfRule type="containsText" dxfId="1577" priority="127" operator="containsText" text="ОШИБКА">
      <formula>NOT(ISERROR(SEARCH("ОШИБКА",P83)))</formula>
    </cfRule>
  </conditionalFormatting>
  <conditionalFormatting sqref="P247:P250 P254:P258 P262:P265 P269:P271 P281:P284 P288:P292 P296:P297 P301:P305">
    <cfRule type="containsText" dxfId="1576" priority="83" operator="containsText" text="ОШИБКА">
      <formula>NOT(ISERROR(SEARCH("ОШИБКА",P247)))</formula>
    </cfRule>
  </conditionalFormatting>
  <conditionalFormatting sqref="P359:P362 P366:P370 P374:P377 P381:P383 P393:P396 P400:P404 P408:P409 P413:P417">
    <cfRule type="containsText" dxfId="1575" priority="81" operator="containsText" text="ОШИБКА">
      <formula>NOT(ISERROR(SEARCH("ОШИБКА",P359)))</formula>
    </cfRule>
  </conditionalFormatting>
  <conditionalFormatting sqref="P419:P529">
    <cfRule type="containsText" dxfId="1574" priority="124" operator="containsText" text="ОШИБКА">
      <formula>NOT(ISERROR(SEARCH("ОШИБКА",P419)))</formula>
    </cfRule>
  </conditionalFormatting>
  <conditionalFormatting sqref="P471:P474 P478:P482 P486:P489 P493:P495 P505:P508 P512:P516 P520:P521 P525:P529">
    <cfRule type="containsText" dxfId="1573" priority="79" operator="containsText" text="ОШИБКА">
      <formula>NOT(ISERROR(SEARCH("ОШИБКА",P471)))</formula>
    </cfRule>
  </conditionalFormatting>
  <conditionalFormatting sqref="P531">
    <cfRule type="containsText" dxfId="1572" priority="72" operator="containsText" text="ОШИБКА">
      <formula>NOT(ISERROR(SEARCH("ОШИБКА",P531)))</formula>
    </cfRule>
  </conditionalFormatting>
  <conditionalFormatting sqref="P533:P609">
    <cfRule type="containsText" dxfId="1571" priority="71" operator="containsText" text="ОШИБКА">
      <formula>NOT(ISERROR(SEARCH("ОШИБКА",P533)))</formula>
    </cfRule>
  </conditionalFormatting>
  <conditionalFormatting sqref="Q3">
    <cfRule type="containsText" dxfId="1570" priority="227" operator="containsText" text="ОШИБКА">
      <formula>NOT(ISERROR(SEARCH("ОШИБКА",Q3)))</formula>
    </cfRule>
  </conditionalFormatting>
  <conditionalFormatting sqref="Q83:Q193">
    <cfRule type="containsText" dxfId="1569" priority="189" operator="containsText" text="ОШИБКА">
      <formula>NOT(ISERROR(SEARCH("ОШИБКА",Q83)))</formula>
    </cfRule>
  </conditionalFormatting>
  <conditionalFormatting sqref="Q195:Q305">
    <cfRule type="containsText" dxfId="1568" priority="131" operator="containsText" text="ОШИБКА">
      <formula>NOT(ISERROR(SEARCH("ОШИБКА",Q195)))</formula>
    </cfRule>
  </conditionalFormatting>
  <conditionalFormatting sqref="Q307:Q417">
    <cfRule type="containsText" dxfId="1567" priority="129" operator="containsText" text="ОШИБКА">
      <formula>NOT(ISERROR(SEARCH("ОШИБКА",Q307)))</formula>
    </cfRule>
  </conditionalFormatting>
  <conditionalFormatting sqref="Q419:Q529">
    <cfRule type="containsText" dxfId="1566" priority="132" operator="containsText" text="ОШИБКА">
      <formula>NOT(ISERROR(SEARCH("ОШИБКА",Q419)))</formula>
    </cfRule>
  </conditionalFormatting>
  <conditionalFormatting sqref="Q531">
    <cfRule type="containsText" dxfId="1565" priority="75" operator="containsText" text="ОШИБКА">
      <formula>NOT(ISERROR(SEARCH("ОШИБКА",Q531)))</formula>
    </cfRule>
  </conditionalFormatting>
  <conditionalFormatting sqref="Q533:Q609">
    <cfRule type="containsText" dxfId="1564" priority="73" operator="containsText" text="ОШИБКА">
      <formula>NOT(ISERROR(SEARCH("ОШИБКА",Q533)))</formula>
    </cfRule>
  </conditionalFormatting>
  <conditionalFormatting sqref="R2:T3 R4:S85 R194:S205 R306:S317 R418:S429">
    <cfRule type="containsErrors" dxfId="1563" priority="741">
      <formula>ISERROR(R2)</formula>
    </cfRule>
  </conditionalFormatting>
  <conditionalFormatting sqref="R530:T531 R532:S609">
    <cfRule type="containsErrors" dxfId="1562" priority="225">
      <formula>ISERROR(R530)</formula>
    </cfRule>
  </conditionalFormatting>
  <conditionalFormatting sqref="V1">
    <cfRule type="containsText" dxfId="1561" priority="687" operator="containsText" text="Пусто">
      <formula>NOT(ISERROR(SEARCH("Пусто",V1)))</formula>
    </cfRule>
  </conditionalFormatting>
  <conditionalFormatting sqref="V1:V1048576">
    <cfRule type="cellIs" dxfId="1560" priority="530" operator="equal">
      <formula>"С4"</formula>
    </cfRule>
  </conditionalFormatting>
  <conditionalFormatting sqref="V2">
    <cfRule type="containsText" dxfId="1559" priority="118" operator="containsText" text="ОШИБКА">
      <formula>NOT(ISERROR(SEARCH("ОШИБКА",V2)))</formula>
    </cfRule>
  </conditionalFormatting>
  <conditionalFormatting sqref="V2:V609 L5:L79 L195:L246 L251:L253 L259:L261 L266:L268 L272:L280 L285:L287 L293:L295 L298:L300 L307:L358 L363:L365 L371:L373 L378:L380 L384:L392 L397:L399 L405:L407 L410:L412 P195:P246 P251:P253 P259:P261 P266:P268 P272:P280 P285:P287 P293:P295 P298:P300 P307:P358 P363:P365 P371:P373 P378:P380 P384:P392 P397:P399 P405:P407 P410:P412 F5:G79 N5:N81 F83:G193 N83:N193 F195:G305 N195:N305 F307:G417 N307:N417 F419:G529 N419:N529">
    <cfRule type="containsText" dxfId="1558" priority="570" operator="containsText" text="ОШИБКА">
      <formula>NOT(ISERROR(SEARCH("ОШИБКА",F2)))</formula>
    </cfRule>
  </conditionalFormatting>
  <conditionalFormatting sqref="V4">
    <cfRule type="containsText" dxfId="1557" priority="117" operator="containsText" text="ОШИБКА">
      <formula>NOT(ISERROR(SEARCH("ОШИБКА",V4)))</formula>
    </cfRule>
  </conditionalFormatting>
  <conditionalFormatting sqref="V8">
    <cfRule type="containsText" dxfId="1556" priority="116" operator="containsText" text="ОШИБКА">
      <formula>NOT(ISERROR(SEARCH("ОШИБКА",V8)))</formula>
    </cfRule>
  </conditionalFormatting>
  <conditionalFormatting sqref="V13">
    <cfRule type="containsText" dxfId="1555" priority="115" operator="containsText" text="ОШИБКА">
      <formula>NOT(ISERROR(SEARCH("ОШИБКА",V13)))</formula>
    </cfRule>
  </conditionalFormatting>
  <conditionalFormatting sqref="V17">
    <cfRule type="containsText" dxfId="1554" priority="114" operator="containsText" text="ОШИБКА">
      <formula>NOT(ISERROR(SEARCH("ОШИБКА",V17)))</formula>
    </cfRule>
  </conditionalFormatting>
  <conditionalFormatting sqref="V22">
    <cfRule type="containsText" dxfId="1553" priority="113" operator="containsText" text="ОШИБКА">
      <formula>NOT(ISERROR(SEARCH("ОШИБКА",V22)))</formula>
    </cfRule>
  </conditionalFormatting>
  <conditionalFormatting sqref="V26">
    <cfRule type="containsText" dxfId="1552" priority="112" operator="containsText" text="ОШИБКА">
      <formula>NOT(ISERROR(SEARCH("ОШИБКА",V26)))</formula>
    </cfRule>
  </conditionalFormatting>
  <conditionalFormatting sqref="V30">
    <cfRule type="containsText" dxfId="1551" priority="111" operator="containsText" text="ОШИБКА">
      <formula>NOT(ISERROR(SEARCH("ОШИБКА",V30)))</formula>
    </cfRule>
  </conditionalFormatting>
  <conditionalFormatting sqref="V35">
    <cfRule type="containsText" dxfId="1550" priority="110" operator="containsText" text="ОШИБКА">
      <formula>NOT(ISERROR(SEARCH("ОШИБКА",V35)))</formula>
    </cfRule>
  </conditionalFormatting>
  <conditionalFormatting sqref="V39">
    <cfRule type="containsText" dxfId="1549" priority="109" operator="containsText" text="ОШИБКА">
      <formula>NOT(ISERROR(SEARCH("ОШИБКА",V39)))</formula>
    </cfRule>
  </conditionalFormatting>
  <conditionalFormatting sqref="V44">
    <cfRule type="containsText" dxfId="1548" priority="108" operator="containsText" text="ОШИБКА">
      <formula>NOT(ISERROR(SEARCH("ОШИБКА",V44)))</formula>
    </cfRule>
  </conditionalFormatting>
  <conditionalFormatting sqref="V48">
    <cfRule type="containsText" dxfId="1547" priority="107" operator="containsText" text="ОШИБКА">
      <formula>NOT(ISERROR(SEARCH("ОШИБКА",V48)))</formula>
    </cfRule>
  </conditionalFormatting>
  <conditionalFormatting sqref="V52">
    <cfRule type="containsText" dxfId="1546" priority="106" operator="containsText" text="ОШИБКА">
      <formula>NOT(ISERROR(SEARCH("ОШИБКА",V52)))</formula>
    </cfRule>
  </conditionalFormatting>
  <conditionalFormatting sqref="V57">
    <cfRule type="containsText" dxfId="1545" priority="105" operator="containsText" text="ОШИБКА">
      <formula>NOT(ISERROR(SEARCH("ОШИБКА",V57)))</formula>
    </cfRule>
  </conditionalFormatting>
  <conditionalFormatting sqref="V66">
    <cfRule type="containsText" dxfId="1544" priority="104" operator="containsText" text="ОШИБКА">
      <formula>NOT(ISERROR(SEARCH("ОШИБКА",V66)))</formula>
    </cfRule>
  </conditionalFormatting>
  <conditionalFormatting sqref="V71">
    <cfRule type="containsText" dxfId="1543" priority="103" operator="containsText" text="ОШИБКА">
      <formula>NOT(ISERROR(SEARCH("ОШИБКА",V71)))</formula>
    </cfRule>
  </conditionalFormatting>
  <conditionalFormatting sqref="V75">
    <cfRule type="containsText" dxfId="1542" priority="102" operator="containsText" text="ОШИБКА">
      <formula>NOT(ISERROR(SEARCH("ОШИБКА",V75)))</formula>
    </cfRule>
  </conditionalFormatting>
  <conditionalFormatting sqref="V80">
    <cfRule type="containsText" dxfId="1541" priority="101" operator="containsText" text="ОШИБКА">
      <formula>NOT(ISERROR(SEARCH("ОШИБКА",V80)))</formula>
    </cfRule>
  </conditionalFormatting>
  <conditionalFormatting sqref="V82">
    <cfRule type="containsText" dxfId="1540" priority="100" operator="containsText" text="ОШИБКА">
      <formula>NOT(ISERROR(SEARCH("ОШИБКА",V82)))</formula>
    </cfRule>
  </conditionalFormatting>
  <conditionalFormatting sqref="V86">
    <cfRule type="containsText" dxfId="1539" priority="99" operator="containsText" text="ОШИБКА">
      <formula>NOT(ISERROR(SEARCH("ОШИБКА",V86)))</formula>
    </cfRule>
  </conditionalFormatting>
  <conditionalFormatting sqref="V93">
    <cfRule type="containsText" dxfId="1538" priority="98" operator="containsText" text="ОШИБКА">
      <formula>NOT(ISERROR(SEARCH("ОШИБКА",V93)))</formula>
    </cfRule>
  </conditionalFormatting>
  <conditionalFormatting sqref="V99">
    <cfRule type="containsText" dxfId="1537" priority="97" operator="containsText" text="ОШИБКА">
      <formula>NOT(ISERROR(SEARCH("ОШИБКА",V99)))</formula>
    </cfRule>
  </conditionalFormatting>
  <conditionalFormatting sqref="V106">
    <cfRule type="containsText" dxfId="1536" priority="96" operator="containsText" text="ОШИБКА">
      <formula>NOT(ISERROR(SEARCH("ОШИБКА",V106)))</formula>
    </cfRule>
  </conditionalFormatting>
  <conditionalFormatting sqref="V112">
    <cfRule type="containsText" dxfId="1535" priority="95" operator="containsText" text="ОШИБКА">
      <formula>NOT(ISERROR(SEARCH("ОШИБКА",V112)))</formula>
    </cfRule>
  </conditionalFormatting>
  <conditionalFormatting sqref="V122">
    <cfRule type="containsText" dxfId="1534" priority="94" operator="containsText" text="ОШИБКА">
      <formula>NOT(ISERROR(SEARCH("ОШИБКА",V122)))</formula>
    </cfRule>
  </conditionalFormatting>
  <conditionalFormatting sqref="V129">
    <cfRule type="containsText" dxfId="1533" priority="93" operator="containsText" text="ОШИБКА">
      <formula>NOT(ISERROR(SEARCH("ОШИБКА",V129)))</formula>
    </cfRule>
  </conditionalFormatting>
  <conditionalFormatting sqref="V135">
    <cfRule type="containsText" dxfId="1532" priority="92" operator="containsText" text="ОШИБКА">
      <formula>NOT(ISERROR(SEARCH("ОШИБКА",V135)))</formula>
    </cfRule>
  </conditionalFormatting>
  <conditionalFormatting sqref="V142">
    <cfRule type="containsText" dxfId="1531" priority="91" operator="containsText" text="ОШИБКА">
      <formula>NOT(ISERROR(SEARCH("ОШИБКА",V142)))</formula>
    </cfRule>
  </conditionalFormatting>
  <conditionalFormatting sqref="V146">
    <cfRule type="containsText" dxfId="1530" priority="70" operator="containsText" text="ОШИБКА">
      <formula>NOT(ISERROR(SEARCH("ОШИБКА",V146)))</formula>
    </cfRule>
  </conditionalFormatting>
  <conditionalFormatting sqref="V152">
    <cfRule type="containsText" dxfId="1529" priority="90" operator="containsText" text="ОШИБКА">
      <formula>NOT(ISERROR(SEARCH("ОШИБКА",V152)))</formula>
    </cfRule>
  </conditionalFormatting>
  <conditionalFormatting sqref="V159">
    <cfRule type="containsText" dxfId="1528" priority="89" operator="containsText" text="ОШИБКА">
      <formula>NOT(ISERROR(SEARCH("ОШИБКА",V159)))</formula>
    </cfRule>
  </conditionalFormatting>
  <conditionalFormatting sqref="V169">
    <cfRule type="containsText" dxfId="1527" priority="88" operator="containsText" text="ОШИБКА">
      <formula>NOT(ISERROR(SEARCH("ОШИБКА",V169)))</formula>
    </cfRule>
  </conditionalFormatting>
  <conditionalFormatting sqref="V176">
    <cfRule type="containsText" dxfId="1526" priority="87" operator="containsText" text="ОШИБКА">
      <formula>NOT(ISERROR(SEARCH("ОШИБКА",V176)))</formula>
    </cfRule>
  </conditionalFormatting>
  <conditionalFormatting sqref="V180">
    <cfRule type="containsText" dxfId="1525" priority="86" operator="containsText" text="ОШИБКА">
      <formula>NOT(ISERROR(SEARCH("ОШИБКА",V180)))</formula>
    </cfRule>
  </conditionalFormatting>
  <conditionalFormatting sqref="V189">
    <cfRule type="containsText" dxfId="1524" priority="85" operator="containsText" text="ОШИБКА">
      <formula>NOT(ISERROR(SEARCH("ОШИБКА",V189)))</formula>
    </cfRule>
  </conditionalFormatting>
  <conditionalFormatting sqref="V194">
    <cfRule type="containsText" dxfId="1523" priority="69" operator="containsText" text="ОШИБКА">
      <formula>NOT(ISERROR(SEARCH("ОШИБКА",V194)))</formula>
    </cfRule>
  </conditionalFormatting>
  <conditionalFormatting sqref="V198">
    <cfRule type="containsText" dxfId="1522" priority="68" operator="containsText" text="ОШИБКА">
      <formula>NOT(ISERROR(SEARCH("ОШИБКА",V198)))</formula>
    </cfRule>
  </conditionalFormatting>
  <conditionalFormatting sqref="V205">
    <cfRule type="containsText" dxfId="1521" priority="67" operator="containsText" text="ОШИБКА">
      <formula>NOT(ISERROR(SEARCH("ОШИБКА",V205)))</formula>
    </cfRule>
  </conditionalFormatting>
  <conditionalFormatting sqref="V211">
    <cfRule type="containsText" dxfId="1520" priority="66" operator="containsText" text="ОШИБКА">
      <formula>NOT(ISERROR(SEARCH("ОШИБКА",V211)))</formula>
    </cfRule>
  </conditionalFormatting>
  <conditionalFormatting sqref="V218">
    <cfRule type="containsText" dxfId="1519" priority="65" operator="containsText" text="ОШИБКА">
      <formula>NOT(ISERROR(SEARCH("ОШИБКА",V218)))</formula>
    </cfRule>
  </conditionalFormatting>
  <conditionalFormatting sqref="V224">
    <cfRule type="containsText" dxfId="1518" priority="64" operator="containsText" text="ОШИБКА">
      <formula>NOT(ISERROR(SEARCH("ОШИБКА",V224)))</formula>
    </cfRule>
  </conditionalFormatting>
  <conditionalFormatting sqref="V234">
    <cfRule type="containsText" dxfId="1517" priority="63" operator="containsText" text="ОШИБКА">
      <formula>NOT(ISERROR(SEARCH("ОШИБКА",V234)))</formula>
    </cfRule>
  </conditionalFormatting>
  <conditionalFormatting sqref="V241">
    <cfRule type="containsText" dxfId="1516" priority="62" operator="containsText" text="ОШИБКА">
      <formula>NOT(ISERROR(SEARCH("ОШИБКА",V241)))</formula>
    </cfRule>
  </conditionalFormatting>
  <conditionalFormatting sqref="V247">
    <cfRule type="containsText" dxfId="1515" priority="61" operator="containsText" text="ОШИБКА">
      <formula>NOT(ISERROR(SEARCH("ОШИБКА",V247)))</formula>
    </cfRule>
  </conditionalFormatting>
  <conditionalFormatting sqref="V254">
    <cfRule type="containsText" dxfId="1514" priority="60" operator="containsText" text="ОШИБКА">
      <formula>NOT(ISERROR(SEARCH("ОШИБКА",V254)))</formula>
    </cfRule>
  </conditionalFormatting>
  <conditionalFormatting sqref="V258">
    <cfRule type="containsText" dxfId="1513" priority="53" operator="containsText" text="ОШИБКА">
      <formula>NOT(ISERROR(SEARCH("ОШИБКА",V258)))</formula>
    </cfRule>
  </conditionalFormatting>
  <conditionalFormatting sqref="V264">
    <cfRule type="containsText" dxfId="1512" priority="59" operator="containsText" text="ОШИБКА">
      <formula>NOT(ISERROR(SEARCH("ОШИБКА",V264)))</formula>
    </cfRule>
  </conditionalFormatting>
  <conditionalFormatting sqref="V271">
    <cfRule type="containsText" dxfId="1511" priority="58" operator="containsText" text="ОШИБКА">
      <formula>NOT(ISERROR(SEARCH("ОШИБКА",V271)))</formula>
    </cfRule>
  </conditionalFormatting>
  <conditionalFormatting sqref="V281">
    <cfRule type="containsText" dxfId="1510" priority="57" operator="containsText" text="ОШИБКА">
      <formula>NOT(ISERROR(SEARCH("ОШИБКА",V281)))</formula>
    </cfRule>
  </conditionalFormatting>
  <conditionalFormatting sqref="V288">
    <cfRule type="containsText" dxfId="1509" priority="56" operator="containsText" text="ОШИБКА">
      <formula>NOT(ISERROR(SEARCH("ОШИБКА",V288)))</formula>
    </cfRule>
  </conditionalFormatting>
  <conditionalFormatting sqref="V292">
    <cfRule type="containsText" dxfId="1508" priority="55" operator="containsText" text="ОШИБКА">
      <formula>NOT(ISERROR(SEARCH("ОШИБКА",V292)))</formula>
    </cfRule>
  </conditionalFormatting>
  <conditionalFormatting sqref="V301">
    <cfRule type="containsText" dxfId="1507" priority="54" operator="containsText" text="ОШИБКА">
      <formula>NOT(ISERROR(SEARCH("ОШИБКА",V301)))</formula>
    </cfRule>
  </conditionalFormatting>
  <conditionalFormatting sqref="V306">
    <cfRule type="containsText" dxfId="1506" priority="52" operator="containsText" text="ОШИБКА">
      <formula>NOT(ISERROR(SEARCH("ОШИБКА",V306)))</formula>
    </cfRule>
  </conditionalFormatting>
  <conditionalFormatting sqref="V310">
    <cfRule type="containsText" dxfId="1505" priority="51" operator="containsText" text="ОШИБКА">
      <formula>NOT(ISERROR(SEARCH("ОШИБКА",V310)))</formula>
    </cfRule>
  </conditionalFormatting>
  <conditionalFormatting sqref="V317">
    <cfRule type="containsText" dxfId="1504" priority="50" operator="containsText" text="ОШИБКА">
      <formula>NOT(ISERROR(SEARCH("ОШИБКА",V317)))</formula>
    </cfRule>
  </conditionalFormatting>
  <conditionalFormatting sqref="V323">
    <cfRule type="containsText" dxfId="1503" priority="49" operator="containsText" text="ОШИБКА">
      <formula>NOT(ISERROR(SEARCH("ОШИБКА",V323)))</formula>
    </cfRule>
  </conditionalFormatting>
  <conditionalFormatting sqref="V330">
    <cfRule type="containsText" dxfId="1502" priority="48" operator="containsText" text="ОШИБКА">
      <formula>NOT(ISERROR(SEARCH("ОШИБКА",V330)))</formula>
    </cfRule>
  </conditionalFormatting>
  <conditionalFormatting sqref="V336">
    <cfRule type="containsText" dxfId="1501" priority="47" operator="containsText" text="ОШИБКА">
      <formula>NOT(ISERROR(SEARCH("ОШИБКА",V336)))</formula>
    </cfRule>
  </conditionalFormatting>
  <conditionalFormatting sqref="V346">
    <cfRule type="containsText" dxfId="1500" priority="46" operator="containsText" text="ОШИБКА">
      <formula>NOT(ISERROR(SEARCH("ОШИБКА",V346)))</formula>
    </cfRule>
  </conditionalFormatting>
  <conditionalFormatting sqref="V353">
    <cfRule type="containsText" dxfId="1499" priority="45" operator="containsText" text="ОШИБКА">
      <formula>NOT(ISERROR(SEARCH("ОШИБКА",V353)))</formula>
    </cfRule>
  </conditionalFormatting>
  <conditionalFormatting sqref="V359">
    <cfRule type="containsText" dxfId="1498" priority="44" operator="containsText" text="ОШИБКА">
      <formula>NOT(ISERROR(SEARCH("ОШИБКА",V359)))</formula>
    </cfRule>
  </conditionalFormatting>
  <conditionalFormatting sqref="V366">
    <cfRule type="containsText" dxfId="1497" priority="43" operator="containsText" text="ОШИБКА">
      <formula>NOT(ISERROR(SEARCH("ОШИБКА",V366)))</formula>
    </cfRule>
  </conditionalFormatting>
  <conditionalFormatting sqref="V370">
    <cfRule type="containsText" dxfId="1496" priority="36" operator="containsText" text="ОШИБКА">
      <formula>NOT(ISERROR(SEARCH("ОШИБКА",V370)))</formula>
    </cfRule>
  </conditionalFormatting>
  <conditionalFormatting sqref="V376">
    <cfRule type="containsText" dxfId="1495" priority="42" operator="containsText" text="ОШИБКА">
      <formula>NOT(ISERROR(SEARCH("ОШИБКА",V376)))</formula>
    </cfRule>
  </conditionalFormatting>
  <conditionalFormatting sqref="V383">
    <cfRule type="containsText" dxfId="1494" priority="41" operator="containsText" text="ОШИБКА">
      <formula>NOT(ISERROR(SEARCH("ОШИБКА",V383)))</formula>
    </cfRule>
  </conditionalFormatting>
  <conditionalFormatting sqref="V393">
    <cfRule type="containsText" dxfId="1493" priority="40" operator="containsText" text="ОШИБКА">
      <formula>NOT(ISERROR(SEARCH("ОШИБКА",V393)))</formula>
    </cfRule>
  </conditionalFormatting>
  <conditionalFormatting sqref="V400">
    <cfRule type="containsText" dxfId="1492" priority="39" operator="containsText" text="ОШИБКА">
      <formula>NOT(ISERROR(SEARCH("ОШИБКА",V400)))</formula>
    </cfRule>
  </conditionalFormatting>
  <conditionalFormatting sqref="V404">
    <cfRule type="containsText" dxfId="1491" priority="38" operator="containsText" text="ОШИБКА">
      <formula>NOT(ISERROR(SEARCH("ОШИБКА",V404)))</formula>
    </cfRule>
  </conditionalFormatting>
  <conditionalFormatting sqref="V413">
    <cfRule type="containsText" dxfId="1490" priority="37" operator="containsText" text="ОШИБКА">
      <formula>NOT(ISERROR(SEARCH("ОШИБКА",V413)))</formula>
    </cfRule>
  </conditionalFormatting>
  <conditionalFormatting sqref="V418">
    <cfRule type="containsText" dxfId="1489" priority="35" operator="containsText" text="ОШИБКА">
      <formula>NOT(ISERROR(SEARCH("ОШИБКА",V418)))</formula>
    </cfRule>
  </conditionalFormatting>
  <conditionalFormatting sqref="V422">
    <cfRule type="containsText" dxfId="1488" priority="34" operator="containsText" text="ОШИБКА">
      <formula>NOT(ISERROR(SEARCH("ОШИБКА",V422)))</formula>
    </cfRule>
  </conditionalFormatting>
  <conditionalFormatting sqref="V429">
    <cfRule type="containsText" dxfId="1487" priority="33" operator="containsText" text="ОШИБКА">
      <formula>NOT(ISERROR(SEARCH("ОШИБКА",V429)))</formula>
    </cfRule>
  </conditionalFormatting>
  <conditionalFormatting sqref="V435">
    <cfRule type="containsText" dxfId="1486" priority="32" operator="containsText" text="ОШИБКА">
      <formula>NOT(ISERROR(SEARCH("ОШИБКА",V435)))</formula>
    </cfRule>
  </conditionalFormatting>
  <conditionalFormatting sqref="V442">
    <cfRule type="containsText" dxfId="1485" priority="31" operator="containsText" text="ОШИБКА">
      <formula>NOT(ISERROR(SEARCH("ОШИБКА",V442)))</formula>
    </cfRule>
  </conditionalFormatting>
  <conditionalFormatting sqref="V448">
    <cfRule type="containsText" dxfId="1484" priority="30" operator="containsText" text="ОШИБКА">
      <formula>NOT(ISERROR(SEARCH("ОШИБКА",V448)))</formula>
    </cfRule>
  </conditionalFormatting>
  <conditionalFormatting sqref="V458">
    <cfRule type="containsText" dxfId="1483" priority="29" operator="containsText" text="ОШИБКА">
      <formula>NOT(ISERROR(SEARCH("ОШИБКА",V458)))</formula>
    </cfRule>
  </conditionalFormatting>
  <conditionalFormatting sqref="V465">
    <cfRule type="containsText" dxfId="1482" priority="28" operator="containsText" text="ОШИБКА">
      <formula>NOT(ISERROR(SEARCH("ОШИБКА",V465)))</formula>
    </cfRule>
  </conditionalFormatting>
  <conditionalFormatting sqref="V471">
    <cfRule type="containsText" dxfId="1481" priority="27" operator="containsText" text="ОШИБКА">
      <formula>NOT(ISERROR(SEARCH("ОШИБКА",V471)))</formula>
    </cfRule>
  </conditionalFormatting>
  <conditionalFormatting sqref="V478">
    <cfRule type="containsText" dxfId="1480" priority="26" operator="containsText" text="ОШИБКА">
      <formula>NOT(ISERROR(SEARCH("ОШИБКА",V478)))</formula>
    </cfRule>
  </conditionalFormatting>
  <conditionalFormatting sqref="V482">
    <cfRule type="containsText" dxfId="1479" priority="19" operator="containsText" text="ОШИБКА">
      <formula>NOT(ISERROR(SEARCH("ОШИБКА",V482)))</formula>
    </cfRule>
  </conditionalFormatting>
  <conditionalFormatting sqref="V488">
    <cfRule type="containsText" dxfId="1478" priority="25" operator="containsText" text="ОШИБКА">
      <formula>NOT(ISERROR(SEARCH("ОШИБКА",V488)))</formula>
    </cfRule>
  </conditionalFormatting>
  <conditionalFormatting sqref="V495">
    <cfRule type="containsText" dxfId="1477" priority="24" operator="containsText" text="ОШИБКА">
      <formula>NOT(ISERROR(SEARCH("ОШИБКА",V495)))</formula>
    </cfRule>
  </conditionalFormatting>
  <conditionalFormatting sqref="V505">
    <cfRule type="containsText" dxfId="1476" priority="23" operator="containsText" text="ОШИБКА">
      <formula>NOT(ISERROR(SEARCH("ОШИБКА",V505)))</formula>
    </cfRule>
  </conditionalFormatting>
  <conditionalFormatting sqref="V512">
    <cfRule type="containsText" dxfId="1475" priority="22" operator="containsText" text="ОШИБКА">
      <formula>NOT(ISERROR(SEARCH("ОШИБКА",V512)))</formula>
    </cfRule>
  </conditionalFormatting>
  <conditionalFormatting sqref="V516">
    <cfRule type="containsText" dxfId="1474" priority="21" operator="containsText" text="ОШИБКА">
      <formula>NOT(ISERROR(SEARCH("ОШИБКА",V516)))</formula>
    </cfRule>
  </conditionalFormatting>
  <conditionalFormatting sqref="V525">
    <cfRule type="containsText" dxfId="1473" priority="20" operator="containsText" text="ОШИБКА">
      <formula>NOT(ISERROR(SEARCH("ОШИБКА",V525)))</formula>
    </cfRule>
  </conditionalFormatting>
  <conditionalFormatting sqref="V530">
    <cfRule type="containsText" dxfId="1472" priority="18" operator="containsText" text="ОШИБКА">
      <formula>NOT(ISERROR(SEARCH("ОШИБКА",V530)))</formula>
    </cfRule>
  </conditionalFormatting>
  <conditionalFormatting sqref="V532:V609">
    <cfRule type="containsText" dxfId="1471" priority="1" operator="containsText" text="ОШИБКА">
      <formula>NOT(ISERROR(SEARCH("ОШИБКА",V532)))</formula>
    </cfRule>
  </conditionalFormatting>
  <conditionalFormatting sqref="W2:W529">
    <cfRule type="containsErrors" dxfId="1470" priority="287">
      <formula>ISERROR(W2)</formula>
    </cfRule>
  </conditionalFormatting>
  <conditionalFormatting sqref="W1:AA1 X2:AA2 Z3:Z85">
    <cfRule type="containsErrors" dxfId="1469" priority="697">
      <formula>ISERROR(W1)</formula>
    </cfRule>
  </conditionalFormatting>
  <conditionalFormatting sqref="W1:AA1">
    <cfRule type="containsText" dxfId="1468" priority="696" operator="containsText" text="Пусто">
      <formula>NOT(ISERROR(SEARCH("Пусто",W1)))</formula>
    </cfRule>
  </conditionalFormatting>
  <conditionalFormatting sqref="X3:Y131">
    <cfRule type="containsErrors" dxfId="1467" priority="490">
      <formula>ISERROR(X3)</formula>
    </cfRule>
  </conditionalFormatting>
  <conditionalFormatting sqref="X194:Y243">
    <cfRule type="containsErrors" dxfId="1466" priority="339">
      <formula>ISERROR(X194)</formula>
    </cfRule>
  </conditionalFormatting>
  <conditionalFormatting sqref="X306:Y355">
    <cfRule type="containsErrors" dxfId="1465" priority="314">
      <formula>ISERROR(X306)</formula>
    </cfRule>
  </conditionalFormatting>
  <conditionalFormatting sqref="X418:Y467">
    <cfRule type="containsErrors" dxfId="1464" priority="289">
      <formula>ISERROR(X418)</formula>
    </cfRule>
  </conditionalFormatting>
  <conditionalFormatting sqref="X532:Y565 AA532:AA565">
    <cfRule type="containsErrors" dxfId="1463" priority="221">
      <formula>ISERROR(X532)</formula>
    </cfRule>
  </conditionalFormatting>
  <conditionalFormatting sqref="X132:AA193 Z194:Z196">
    <cfRule type="containsErrors" dxfId="1462" priority="488">
      <formula>ISERROR(X132)</formula>
    </cfRule>
  </conditionalFormatting>
  <conditionalFormatting sqref="X244:AA305">
    <cfRule type="containsErrors" dxfId="1461" priority="338">
      <formula>ISERROR(X244)</formula>
    </cfRule>
  </conditionalFormatting>
  <conditionalFormatting sqref="X356:AA417">
    <cfRule type="containsErrors" dxfId="1460" priority="313">
      <formula>ISERROR(X356)</formula>
    </cfRule>
  </conditionalFormatting>
  <conditionalFormatting sqref="X468:AA531 Z532:Z565">
    <cfRule type="containsErrors" dxfId="1459" priority="222">
      <formula>ISERROR(X468)</formula>
    </cfRule>
  </conditionalFormatting>
  <conditionalFormatting sqref="AA3:AA85">
    <cfRule type="containsErrors" dxfId="1458" priority="695">
      <formula>ISERROR(AA3)</formula>
    </cfRule>
  </conditionalFormatting>
  <conditionalFormatting sqref="AB1">
    <cfRule type="containsText" dxfId="1457" priority="692" operator="containsText" text="Пусто">
      <formula>NOT(ISERROR(SEARCH("Пусто",AB1)))</formula>
    </cfRule>
  </conditionalFormatting>
  <conditionalFormatting sqref="AB1:AB1048576">
    <cfRule type="cellIs" dxfId="1456" priority="528" operator="equal">
      <formula>"5555"</formula>
    </cfRule>
  </conditionalFormatting>
  <conditionalFormatting sqref="AB2:AB609">
    <cfRule type="cellIs" dxfId="1455" priority="688" operator="equal">
      <formula>"С4"</formula>
    </cfRule>
    <cfRule type="cellIs" dxfId="1454" priority="689" operator="equal">
      <formula>"С18"</formula>
    </cfRule>
    <cfRule type="containsText" dxfId="1453" priority="690" operator="containsText" text="ОШИБКА">
      <formula>NOT(ISERROR(SEARCH("ОШИБКА",AB2)))</formula>
    </cfRule>
  </conditionalFormatting>
  <conditionalFormatting sqref="AC1">
    <cfRule type="containsText" dxfId="1452" priority="699" operator="containsText" text="Пусто">
      <formula>NOT(ISERROR(SEARCH("Пусто",AC1)))</formula>
    </cfRule>
    <cfRule type="containsErrors" dxfId="1451" priority="700">
      <formula>ISERROR(AC1)</formula>
    </cfRule>
  </conditionalFormatting>
  <conditionalFormatting sqref="AC24:AC36 AC46:AC60">
    <cfRule type="containsErrors" dxfId="1450" priority="701">
      <formula>ISERROR(AC24)</formula>
    </cfRule>
  </conditionalFormatting>
  <conditionalFormatting sqref="AC71:AC81">
    <cfRule type="containsErrors" dxfId="1449" priority="698">
      <formula>ISERROR(AC71)</formula>
    </cfRule>
  </conditionalFormatting>
  <conditionalFormatting sqref="AC110:AC130 AC144:AC168">
    <cfRule type="containsErrors" dxfId="1448" priority="492">
      <formula>ISERROR(AC110)</formula>
    </cfRule>
  </conditionalFormatting>
  <conditionalFormatting sqref="AC180:AC193">
    <cfRule type="containsErrors" dxfId="1447" priority="491">
      <formula>ISERROR(AC180)</formula>
    </cfRule>
  </conditionalFormatting>
  <conditionalFormatting sqref="AC222:AC242 AC256:AC280">
    <cfRule type="containsErrors" dxfId="1446" priority="341">
      <formula>ISERROR(AC222)</formula>
    </cfRule>
  </conditionalFormatting>
  <conditionalFormatting sqref="AC292:AC305">
    <cfRule type="containsErrors" dxfId="1445" priority="340">
      <formula>ISERROR(AC292)</formula>
    </cfRule>
  </conditionalFormatting>
  <conditionalFormatting sqref="AC334:AC354 AC368:AC392">
    <cfRule type="containsErrors" dxfId="1444" priority="316">
      <formula>ISERROR(AC334)</formula>
    </cfRule>
  </conditionalFormatting>
  <conditionalFormatting sqref="AC404:AC417">
    <cfRule type="containsErrors" dxfId="1443" priority="315">
      <formula>ISERROR(AC404)</formula>
    </cfRule>
  </conditionalFormatting>
  <conditionalFormatting sqref="AC446:AC466 AC480:AC504">
    <cfRule type="containsErrors" dxfId="1442" priority="291">
      <formula>ISERROR(AC446)</formula>
    </cfRule>
  </conditionalFormatting>
  <conditionalFormatting sqref="AC516:AC529">
    <cfRule type="containsErrors" dxfId="1441" priority="290">
      <formula>ISERROR(AC516)</formula>
    </cfRule>
  </conditionalFormatting>
  <conditionalFormatting sqref="AC552:AC564 AC574:AC588">
    <cfRule type="containsErrors" dxfId="1440" priority="224">
      <formula>ISERROR(AC552)</formula>
    </cfRule>
  </conditionalFormatting>
  <conditionalFormatting sqref="AC599:AC609">
    <cfRule type="containsErrors" dxfId="1439" priority="223">
      <formula>ISERROR(AC599)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F62C-3997-4BE6-AFDB-AA8BD6C48A41}">
  <sheetPr>
    <tabColor rgb="FF0070C0"/>
  </sheetPr>
  <dimension ref="A1:AE1964"/>
  <sheetViews>
    <sheetView topLeftCell="A754" zoomScale="85" zoomScaleNormal="85" workbookViewId="0">
      <selection activeCell="A765" sqref="A765"/>
    </sheetView>
  </sheetViews>
  <sheetFormatPr defaultRowHeight="12.75" x14ac:dyDescent="0.2"/>
  <cols>
    <col min="1" max="1" width="11.140625" style="68" customWidth="1"/>
    <col min="2" max="2" width="12.42578125" customWidth="1"/>
    <col min="3" max="3" width="21" customWidth="1"/>
    <col min="4" max="4" width="8.5703125" customWidth="1"/>
    <col min="5" max="5" width="14.140625" customWidth="1"/>
    <col min="6" max="7" width="10" style="68" customWidth="1"/>
    <col min="8" max="10" width="10" style="131" customWidth="1"/>
    <col min="11" max="11" width="10" style="154" customWidth="1"/>
    <col min="12" max="12" width="10" style="13" customWidth="1"/>
    <col min="13" max="13" width="10" customWidth="1"/>
    <col min="14" max="14" width="10" style="13" customWidth="1"/>
    <col min="15" max="15" width="10" customWidth="1"/>
    <col min="16" max="16" width="10" style="69" customWidth="1"/>
    <col min="17" max="18" width="10" style="68" customWidth="1"/>
    <col min="19" max="22" width="10" customWidth="1"/>
    <col min="23" max="23" width="10" style="230" customWidth="1"/>
    <col min="24" max="24" width="17.28515625" style="227" bestFit="1" customWidth="1"/>
    <col min="25" max="25" width="16.140625" style="227" bestFit="1" customWidth="1"/>
    <col min="26" max="27" width="15.85546875" style="227" bestFit="1" customWidth="1"/>
    <col min="28" max="28" width="16.5703125" style="227" bestFit="1" customWidth="1"/>
    <col min="29" max="29" width="11.5703125" customWidth="1"/>
    <col min="30" max="30" width="9.7109375" style="155" customWidth="1"/>
    <col min="31" max="31" width="10" style="153" customWidth="1"/>
  </cols>
  <sheetData>
    <row r="1" spans="1:31" x14ac:dyDescent="0.2">
      <c r="A1" s="69" t="s">
        <v>124</v>
      </c>
      <c r="B1" s="69" t="s">
        <v>121</v>
      </c>
      <c r="C1" s="69" t="s">
        <v>122</v>
      </c>
      <c r="D1" s="69" t="s">
        <v>123</v>
      </c>
      <c r="E1" s="69" t="s">
        <v>16</v>
      </c>
      <c r="F1" s="69" t="s">
        <v>125</v>
      </c>
      <c r="G1" s="69" t="s">
        <v>126</v>
      </c>
      <c r="H1" s="131" t="s">
        <v>142</v>
      </c>
      <c r="I1" s="131" t="s">
        <v>127</v>
      </c>
      <c r="J1" s="131" t="s">
        <v>128</v>
      </c>
      <c r="K1" s="131" t="s">
        <v>129</v>
      </c>
      <c r="L1" s="131" t="s">
        <v>130</v>
      </c>
      <c r="M1" s="131" t="s">
        <v>131</v>
      </c>
      <c r="N1" s="131" t="s">
        <v>34</v>
      </c>
      <c r="O1" s="131" t="s">
        <v>133</v>
      </c>
      <c r="P1" s="131" t="s">
        <v>134</v>
      </c>
      <c r="Q1" s="131" t="s">
        <v>135</v>
      </c>
      <c r="R1" s="131" t="s">
        <v>138</v>
      </c>
      <c r="S1" s="131" t="s">
        <v>139</v>
      </c>
      <c r="T1" s="131" t="s">
        <v>149</v>
      </c>
      <c r="U1" s="131" t="s">
        <v>150</v>
      </c>
      <c r="V1" s="69" t="s">
        <v>108</v>
      </c>
      <c r="W1" s="227" t="s">
        <v>143</v>
      </c>
      <c r="X1" s="227" t="s">
        <v>144</v>
      </c>
      <c r="Y1" s="227" t="s">
        <v>147</v>
      </c>
      <c r="Z1" s="227" t="s">
        <v>148</v>
      </c>
      <c r="AA1" s="227" t="s">
        <v>137</v>
      </c>
      <c r="AB1" s="227" t="s">
        <v>44</v>
      </c>
      <c r="AC1" s="131" t="s">
        <v>136</v>
      </c>
      <c r="AD1"/>
      <c r="AE1"/>
    </row>
    <row r="2" spans="1:31" x14ac:dyDescent="0.2">
      <c r="A2" s="117">
        <v>2</v>
      </c>
      <c r="B2" s="97" t="str">
        <f>IF(ISNUMBER(Таблица335[[#This Row],[№8]]), "Поперечник", "Продол")</f>
        <v>Поперечник</v>
      </c>
      <c r="C2" s="11" t="str">
        <f>CONCATENATE(I2,J2,K2,L2,Таблица335[[#This Row],[№12]],N2,O2,P2,Q2,R2,S2,T2,U2,)</f>
        <v>1А`-В1</v>
      </c>
      <c r="D2" s="11" t="str">
        <f t="shared" ref="D2" si="0">V2</f>
        <v>С18</v>
      </c>
      <c r="E2" s="11" t="str">
        <f t="shared" ref="E2:E65" si="1">IF(V2="Т3",(CONCATENATE(AB2," ",AC2)),(CONCATENATE(AB2,"×",AC2)))</f>
        <v>385×20</v>
      </c>
      <c r="F2" s="101">
        <v>1</v>
      </c>
      <c r="G2" s="101" t="s">
        <v>72</v>
      </c>
      <c r="H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" s="134">
        <f>Таблица335[[#This Row],[№6]]</f>
        <v>1</v>
      </c>
      <c r="J2" s="134" t="str">
        <f>Таблица335[[#This Row],[№7]]</f>
        <v>А`</v>
      </c>
      <c r="K2" s="133" t="str">
        <f>IF(Таблица335[[#This Row],[условие]]="Да", "-", "")</f>
        <v>-</v>
      </c>
      <c r="L2" s="72" t="s">
        <v>78</v>
      </c>
      <c r="M2" s="114" t="str">
        <f>IF(Таблица335[[#This Row],[условие]]="Да", "", " - ")</f>
        <v/>
      </c>
      <c r="N2" s="72"/>
      <c r="O2" s="114" t="str">
        <f>IF(Таблица335[[#This Row],[условие]]="Да", "", " )")</f>
        <v/>
      </c>
      <c r="P2" s="115"/>
      <c r="Q2" s="93"/>
      <c r="R2" s="93"/>
      <c r="S2" s="116" t="str">
        <f>IF(Таблица335[[#This Row],[Тип СШ]]="Т3", " росп", "")</f>
        <v/>
      </c>
      <c r="T2" s="116" t="str">
        <f>IF(AND(Таблица335[[#This Row],[Тип]]="Поперечник", Таблица335[[#This Row],[условие]]="Да", Таблица335[[#This Row],[№18]]=" росп"), "1,2,3",
"")</f>
        <v/>
      </c>
      <c r="U2" s="116" t="str">
        <f>IF(AND(Таблица335[[#This Row],[Тип]]="Продол", Таблица335[[#This Row],[условие]]="Да", Таблица335[[#This Row],[№18]]=" росп"), "1,2",
"")</f>
        <v/>
      </c>
      <c r="V2" s="93" t="s">
        <v>87</v>
      </c>
      <c r="W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2" s="152">
        <f>IF(Таблица335[[#This Row],[Тип СШ]]="Т3",
(IF(Таблица335[[#This Row],[Толщина]]&gt;16,"Δ8","Δ6")),Таблица335[[#This Row],[Толщина]])</f>
        <v>20</v>
      </c>
      <c r="AD2"/>
      <c r="AE2"/>
    </row>
    <row r="3" spans="1:31" x14ac:dyDescent="0.2">
      <c r="A3" s="117">
        <f t="shared" ref="A3:A66" si="2">A2+1</f>
        <v>3</v>
      </c>
      <c r="B3" s="97" t="str">
        <f>IF(ISNUMBER(Таблица335[[#This Row],[№8]]), "Поперечник", "Продол")</f>
        <v>Поперечник</v>
      </c>
      <c r="C3" s="11" t="str">
        <f>CONCATENATE(I3,J3,K3,L3,Таблица335[[#This Row],[№12]],N3,O3,P3,Q3,R3,S3,T3,U3,)</f>
        <v>1А`-В2</v>
      </c>
      <c r="D3" s="11" t="str">
        <f t="shared" ref="D3:D66" si="3">V3</f>
        <v>С18</v>
      </c>
      <c r="E3" s="11" t="str">
        <f t="shared" si="1"/>
        <v>385×20</v>
      </c>
      <c r="F3" s="101"/>
      <c r="G3" s="101"/>
      <c r="H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" s="132">
        <f>I2</f>
        <v>1</v>
      </c>
      <c r="J3" s="132" t="str">
        <f>J2</f>
        <v>А`</v>
      </c>
      <c r="K3" s="133" t="str">
        <f>IF(Таблица335[[#This Row],[условие]]="Да", "-", "")</f>
        <v>-</v>
      </c>
      <c r="L3" s="101" t="s">
        <v>79</v>
      </c>
      <c r="M3" s="114" t="str">
        <f>IF(Таблица335[[#This Row],[условие]]="Да", "", " - ")</f>
        <v/>
      </c>
      <c r="N3" s="101"/>
      <c r="O3" s="114" t="str">
        <f>IF(Таблица335[[#This Row],[условие]]="Да", "", " )")</f>
        <v/>
      </c>
      <c r="P3" s="115"/>
      <c r="Q3" s="101"/>
      <c r="R3" s="101"/>
      <c r="S3" s="116" t="str">
        <f>IF(Таблица335[[#This Row],[Тип СШ]]="Т3", " росп", "")</f>
        <v/>
      </c>
      <c r="T3" s="116" t="str">
        <f>IF(AND(Таблица335[[#This Row],[Тип]]="Поперечник", Таблица335[[#This Row],[условие]]="Да", Таблица335[[#This Row],[№18]]=" росп"), "1,2,3",
"")</f>
        <v/>
      </c>
      <c r="U3" s="116" t="str">
        <f>IF(AND(Таблица335[[#This Row],[Тип]]="Продол", Таблица335[[#This Row],[условие]]="Да", Таблица335[[#This Row],[№18]]=" росп"), "1,2",
"")</f>
        <v/>
      </c>
      <c r="V3" s="101" t="s">
        <v>87</v>
      </c>
      <c r="W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" s="228">
        <f>VALUE(CONCATENATE(Таблица335[[#This Row],[ДлинаС18]],Таблица335[[#This Row],[ДлинаС4]],Таблица335[[#This Row],[ДлинаТ8]],Таблица335[[#This Row],[ДлинаТ3]]))</f>
        <v>385</v>
      </c>
      <c r="AC3" s="152">
        <f>IF(Таблица335[[#This Row],[Тип СШ]]="Т3",
(IF(Таблица335[[#This Row],[Толщина]]&gt;16,"Δ8","Δ6")),Таблица335[[#This Row],[Толщина]])</f>
        <v>20</v>
      </c>
      <c r="AD3"/>
      <c r="AE3"/>
    </row>
    <row r="4" spans="1:31" x14ac:dyDescent="0.2">
      <c r="A4" s="117">
        <f t="shared" si="2"/>
        <v>4</v>
      </c>
      <c r="B4" s="97" t="str">
        <f>IF(ISNUMBER(Таблица335[[#This Row],[№8]]), "Поперечник", "Продол")</f>
        <v>Поперечник</v>
      </c>
      <c r="C4" s="11" t="str">
        <f>CONCATENATE(I4,J4,K4,L4,Таблица335[[#This Row],[№12]],N4,O4,P4,Q4,R4,S4,T4,U4,)</f>
        <v>1А`-В росп1,2,3</v>
      </c>
      <c r="D4" s="11" t="str">
        <f t="shared" si="3"/>
        <v>Т3</v>
      </c>
      <c r="E4" s="11" t="str">
        <f t="shared" si="1"/>
        <v>900 Δ8</v>
      </c>
      <c r="F4" s="101"/>
      <c r="G4" s="101"/>
      <c r="H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" s="134">
        <f>I3</f>
        <v>1</v>
      </c>
      <c r="J4" s="134" t="str">
        <f t="shared" ref="J4:J10" si="4">J3</f>
        <v>А`</v>
      </c>
      <c r="K4" s="133" t="str">
        <f>IF(Таблица335[[#This Row],[условие]]="Да", "-", "")</f>
        <v>-</v>
      </c>
      <c r="L4" s="72" t="s">
        <v>41</v>
      </c>
      <c r="M4" s="114" t="str">
        <f>IF(Таблица335[[#This Row],[условие]]="Да", "", " - ")</f>
        <v/>
      </c>
      <c r="N4" s="72"/>
      <c r="O4" s="114" t="str">
        <f>IF(Таблица335[[#This Row],[условие]]="Да", "", " )")</f>
        <v/>
      </c>
      <c r="P4" s="115"/>
      <c r="Q4" s="101"/>
      <c r="R4" s="101"/>
      <c r="S4" s="116" t="str">
        <f>IF(Таблица335[[#This Row],[Тип СШ]]="Т3", " росп", "")</f>
        <v xml:space="preserve"> росп</v>
      </c>
      <c r="T4" s="116" t="str">
        <f>IF(AND(Таблица335[[#This Row],[Тип]]="Поперечник", Таблица335[[#This Row],[условие]]="Да", Таблица335[[#This Row],[№18]]=" росп"), "1,2,3",
"")</f>
        <v>1,2,3</v>
      </c>
      <c r="U4" s="116" t="str">
        <f>IF(AND(Таблица335[[#This Row],[Тип]]="Продол", Таблица335[[#This Row],[условие]]="Да", Таблица335[[#This Row],[№18]]=" росп"), "1,2",
"")</f>
        <v/>
      </c>
      <c r="V4" s="101" t="s">
        <v>88</v>
      </c>
      <c r="W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" s="228">
        <f>VALUE(CONCATENATE(Таблица335[[#This Row],[ДлинаС18]],Таблица335[[#This Row],[ДлинаС4]],Таблица335[[#This Row],[ДлинаТ8]],Таблица335[[#This Row],[ДлинаТ3]]))</f>
        <v>900</v>
      </c>
      <c r="AC4" s="152" t="str">
        <f>IF(Таблица335[[#This Row],[Тип СШ]]="Т3",
(IF(Таблица335[[#This Row],[Толщина]]&gt;16,"Δ8","Δ6")),Таблица335[[#This Row],[Толщина]])</f>
        <v>Δ8</v>
      </c>
      <c r="AD4"/>
      <c r="AE4"/>
    </row>
    <row r="5" spans="1:31" x14ac:dyDescent="0.2">
      <c r="A5" s="117">
        <f t="shared" si="2"/>
        <v>5</v>
      </c>
      <c r="B5" s="97" t="str">
        <f>IF(ISNUMBER(Таблица335[[#This Row],[№8]]), "Поперечник", "Продол")</f>
        <v>Поперечник</v>
      </c>
      <c r="C5" s="11" t="str">
        <f>CONCATENATE(I5,J5,K5,L5,Таблица335[[#This Row],[№12]],N5,O5,P5,Q5,R5,S5,T5,U5,)</f>
        <v>1А`-ВП</v>
      </c>
      <c r="D5" s="11" t="str">
        <f t="shared" si="3"/>
        <v>С4</v>
      </c>
      <c r="E5" s="11" t="str">
        <f t="shared" si="1"/>
        <v>1726×14</v>
      </c>
      <c r="F5" s="101"/>
      <c r="G5" s="101"/>
      <c r="H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" s="132">
        <f t="shared" ref="I5:J20" si="5">I4</f>
        <v>1</v>
      </c>
      <c r="J5" s="132" t="str">
        <f t="shared" si="4"/>
        <v>А`</v>
      </c>
      <c r="K5" s="133" t="str">
        <f>IF(Таблица335[[#This Row],[условие]]="Да", "-", "")</f>
        <v>-</v>
      </c>
      <c r="L5" s="101" t="s">
        <v>35</v>
      </c>
      <c r="M5" s="114" t="str">
        <f>IF(Таблица335[[#This Row],[условие]]="Да", "", " - ")</f>
        <v/>
      </c>
      <c r="N5" s="101"/>
      <c r="O5" s="114" t="str">
        <f>IF(Таблица335[[#This Row],[условие]]="Да", "", " )")</f>
        <v/>
      </c>
      <c r="P5" s="115"/>
      <c r="Q5" s="101"/>
      <c r="R5" s="101"/>
      <c r="S5" s="116" t="str">
        <f>IF(Таблица335[[#This Row],[Тип СШ]]="Т3", " росп", "")</f>
        <v/>
      </c>
      <c r="T5" s="116" t="str">
        <f>IF(AND(Таблица335[[#This Row],[Тип]]="Поперечник", Таблица335[[#This Row],[условие]]="Да", Таблица335[[#This Row],[№18]]=" росп"), "1,2,3",
"")</f>
        <v/>
      </c>
      <c r="U5" s="116" t="str">
        <f>IF(AND(Таблица335[[#This Row],[Тип]]="Продол", Таблица335[[#This Row],[условие]]="Да", Таблица335[[#This Row],[№18]]=" росп"), "1,2",
"")</f>
        <v/>
      </c>
      <c r="V5" s="101" t="s">
        <v>109</v>
      </c>
      <c r="W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5" s="152">
        <f>IF(Таблица335[[#This Row],[Тип СШ]]="Т3",
(IF(Таблица335[[#This Row],[Толщина]]&gt;16,"Δ8","Δ6")),Таблица335[[#This Row],[Толщина]])</f>
        <v>14</v>
      </c>
      <c r="AD5"/>
      <c r="AE5"/>
    </row>
    <row r="6" spans="1:31" x14ac:dyDescent="0.2">
      <c r="A6" s="117">
        <f t="shared" si="2"/>
        <v>6</v>
      </c>
      <c r="B6" s="97" t="str">
        <f>IF(ISNUMBER(Таблица335[[#This Row],[№8]]), "Поперечник", "Продол")</f>
        <v>Поперечник</v>
      </c>
      <c r="C6" s="11" t="str">
        <f>CONCATENATE(I6,J6,K6,L6,Таблица335[[#This Row],[№12]],N6,O6,P6,Q6,R6,S6,T6,U6,)</f>
        <v>1А`-ВП_Р1 росп1,2,3</v>
      </c>
      <c r="D6" s="11" t="str">
        <f t="shared" si="3"/>
        <v>Т3</v>
      </c>
      <c r="E6" s="11" t="str">
        <f t="shared" si="1"/>
        <v>528 Δ8</v>
      </c>
      <c r="F6" s="101"/>
      <c r="G6" s="101"/>
      <c r="H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" s="132">
        <f t="shared" si="5"/>
        <v>1</v>
      </c>
      <c r="J6" s="132" t="str">
        <f t="shared" si="4"/>
        <v>А`</v>
      </c>
      <c r="K6" s="133" t="str">
        <f>IF(Таблица335[[#This Row],[условие]]="Да", "-", "")</f>
        <v>-</v>
      </c>
      <c r="L6" s="101" t="s">
        <v>35</v>
      </c>
      <c r="M6" s="114" t="str">
        <f>IF(Таблица335[[#This Row],[условие]]="Да", "", " - ")</f>
        <v/>
      </c>
      <c r="N6" s="101"/>
      <c r="O6" s="114" t="str">
        <f>IF(Таблица335[[#This Row],[условие]]="Да", "", " )")</f>
        <v/>
      </c>
      <c r="P6" s="115"/>
      <c r="Q6" s="101" t="s">
        <v>140</v>
      </c>
      <c r="R6" s="101" t="s">
        <v>73</v>
      </c>
      <c r="S6" s="116" t="str">
        <f>IF(Таблица335[[#This Row],[Тип СШ]]="Т3", " росп", "")</f>
        <v xml:space="preserve"> росп</v>
      </c>
      <c r="T6" s="116" t="str">
        <f>IF(AND(Таблица335[[#This Row],[Тип]]="Поперечник", Таблица335[[#This Row],[условие]]="Да", Таблица335[[#This Row],[№18]]=" росп"), "1,2,3",
"")</f>
        <v>1,2,3</v>
      </c>
      <c r="U6" s="116" t="str">
        <f>IF(AND(Таблица335[[#This Row],[Тип]]="Продол", Таблица335[[#This Row],[условие]]="Да", Таблица335[[#This Row],[№18]]=" росп"), "1,2",
"")</f>
        <v/>
      </c>
      <c r="V6" s="101" t="s">
        <v>88</v>
      </c>
      <c r="W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" s="152" t="str">
        <f>IF(Таблица335[[#This Row],[Тип СШ]]="Т3",
(IF(Таблица335[[#This Row],[Толщина]]&gt;16,"Δ8","Δ6")),Таблица335[[#This Row],[Толщина]])</f>
        <v>Δ8</v>
      </c>
      <c r="AD6"/>
      <c r="AE6"/>
    </row>
    <row r="7" spans="1:31" x14ac:dyDescent="0.2">
      <c r="A7" s="117">
        <f t="shared" si="2"/>
        <v>7</v>
      </c>
      <c r="B7" s="97" t="str">
        <f>IF(ISNUMBER(Таблица335[[#This Row],[№8]]), "Поперечник", "Продол")</f>
        <v>Поперечник</v>
      </c>
      <c r="C7" s="11" t="str">
        <f>CONCATENATE(I7,J7,K7,L7,Таблица335[[#This Row],[№12]],N7,O7,P7,Q7,R7,S7,T7,U7,)</f>
        <v>1А`-ВП_Р2 росп1,2,3</v>
      </c>
      <c r="D7" s="11" t="str">
        <f t="shared" si="3"/>
        <v>Т3</v>
      </c>
      <c r="E7" s="11" t="str">
        <f t="shared" si="1"/>
        <v>528 Δ8</v>
      </c>
      <c r="F7" s="101"/>
      <c r="G7" s="101"/>
      <c r="H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" s="132">
        <f t="shared" si="5"/>
        <v>1</v>
      </c>
      <c r="J7" s="132" t="str">
        <f t="shared" si="4"/>
        <v>А`</v>
      </c>
      <c r="K7" s="133" t="str">
        <f>IF(Таблица335[[#This Row],[условие]]="Да", "-", "")</f>
        <v>-</v>
      </c>
      <c r="L7" s="101" t="s">
        <v>35</v>
      </c>
      <c r="M7" s="114" t="str">
        <f>IF(Таблица335[[#This Row],[условие]]="Да", "", " - ")</f>
        <v/>
      </c>
      <c r="N7" s="101"/>
      <c r="O7" s="114" t="str">
        <f>IF(Таблица335[[#This Row],[условие]]="Да", "", " )")</f>
        <v/>
      </c>
      <c r="P7" s="115"/>
      <c r="Q7" s="101" t="s">
        <v>140</v>
      </c>
      <c r="R7" s="101" t="s">
        <v>74</v>
      </c>
      <c r="S7" s="116" t="str">
        <f>IF(Таблица335[[#This Row],[Тип СШ]]="Т3", " росп", "")</f>
        <v xml:space="preserve"> росп</v>
      </c>
      <c r="T7" s="116" t="str">
        <f>IF(AND(Таблица335[[#This Row],[Тип]]="Поперечник", Таблица335[[#This Row],[условие]]="Да", Таблица335[[#This Row],[№18]]=" росп"), "1,2,3",
"")</f>
        <v>1,2,3</v>
      </c>
      <c r="U7" s="116" t="str">
        <f>IF(AND(Таблица335[[#This Row],[Тип]]="Продол", Таблица335[[#This Row],[условие]]="Да", Таблица335[[#This Row],[№18]]=" росп"), "1,2",
"")</f>
        <v/>
      </c>
      <c r="V7" s="101" t="s">
        <v>88</v>
      </c>
      <c r="W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" s="152" t="str">
        <f>IF(Таблица335[[#This Row],[Тип СШ]]="Т3",
(IF(Таблица335[[#This Row],[Толщина]]&gt;16,"Δ8","Δ6")),Таблица335[[#This Row],[Толщина]])</f>
        <v>Δ8</v>
      </c>
      <c r="AD7"/>
      <c r="AE7"/>
    </row>
    <row r="8" spans="1:31" x14ac:dyDescent="0.2">
      <c r="A8" s="117">
        <f t="shared" si="2"/>
        <v>8</v>
      </c>
      <c r="B8" s="97" t="str">
        <f>IF(ISNUMBER(Таблица335[[#This Row],[№8]]), "Поперечник", "Продол")</f>
        <v>Поперечник</v>
      </c>
      <c r="C8" s="11" t="str">
        <f>CONCATENATE(I8,J8,K8,L8,Таблица335[[#This Row],[№12]],N8,O8,P8,Q8,R8,S8,T8,U8,)</f>
        <v>1А`-ВП_Р3 росп1,2,3</v>
      </c>
      <c r="D8" s="11" t="str">
        <f t="shared" si="3"/>
        <v>Т3</v>
      </c>
      <c r="E8" s="11" t="str">
        <f t="shared" si="1"/>
        <v>528 Δ8</v>
      </c>
      <c r="F8" s="101"/>
      <c r="G8" s="101"/>
      <c r="H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" s="132">
        <f t="shared" si="5"/>
        <v>1</v>
      </c>
      <c r="J8" s="132" t="str">
        <f t="shared" si="4"/>
        <v>А`</v>
      </c>
      <c r="K8" s="133" t="str">
        <f>IF(Таблица335[[#This Row],[условие]]="Да", "-", "")</f>
        <v>-</v>
      </c>
      <c r="L8" s="101" t="s">
        <v>35</v>
      </c>
      <c r="M8" s="114" t="str">
        <f>IF(Таблица335[[#This Row],[условие]]="Да", "", " - ")</f>
        <v/>
      </c>
      <c r="N8" s="101"/>
      <c r="O8" s="114" t="str">
        <f>IF(Таблица335[[#This Row],[условие]]="Да", "", " )")</f>
        <v/>
      </c>
      <c r="P8" s="115"/>
      <c r="Q8" s="101" t="s">
        <v>140</v>
      </c>
      <c r="R8" s="101" t="s">
        <v>75</v>
      </c>
      <c r="S8" s="116" t="str">
        <f>IF(Таблица335[[#This Row],[Тип СШ]]="Т3", " росп", "")</f>
        <v xml:space="preserve"> росп</v>
      </c>
      <c r="T8" s="116" t="str">
        <f>IF(AND(Таблица335[[#This Row],[Тип]]="Поперечник", Таблица335[[#This Row],[условие]]="Да", Таблица335[[#This Row],[№18]]=" росп"), "1,2,3",
"")</f>
        <v>1,2,3</v>
      </c>
      <c r="U8" s="116" t="str">
        <f>IF(AND(Таблица335[[#This Row],[Тип]]="Продол", Таблица335[[#This Row],[условие]]="Да", Таблица335[[#This Row],[№18]]=" росп"), "1,2",
"")</f>
        <v/>
      </c>
      <c r="V8" s="101" t="s">
        <v>88</v>
      </c>
      <c r="W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" s="152" t="str">
        <f>IF(Таблица335[[#This Row],[Тип СШ]]="Т3",
(IF(Таблица335[[#This Row],[Толщина]]&gt;16,"Δ8","Δ6")),Таблица335[[#This Row],[Толщина]])</f>
        <v>Δ8</v>
      </c>
      <c r="AD8"/>
      <c r="AE8"/>
    </row>
    <row r="9" spans="1:31" x14ac:dyDescent="0.2">
      <c r="A9" s="117">
        <f t="shared" si="2"/>
        <v>9</v>
      </c>
      <c r="B9" s="97" t="str">
        <f>IF(ISNUMBER(Таблица335[[#This Row],[№8]]), "Поперечник", "Продол")</f>
        <v>Поперечник</v>
      </c>
      <c r="C9" s="11" t="str">
        <f>CONCATENATE(I9,J9,K9,L9,Таблица335[[#This Row],[№12]],N9,O9,P9,Q9,R9,S9,T9,U9,)</f>
        <v>1А`-ВП_Р4 росп1,2,3</v>
      </c>
      <c r="D9" s="11" t="str">
        <f t="shared" si="3"/>
        <v>Т3</v>
      </c>
      <c r="E9" s="11" t="str">
        <f t="shared" si="1"/>
        <v>528 Δ8</v>
      </c>
      <c r="F9" s="101"/>
      <c r="G9" s="101"/>
      <c r="H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" s="132">
        <f t="shared" si="5"/>
        <v>1</v>
      </c>
      <c r="J9" s="132" t="str">
        <f t="shared" si="4"/>
        <v>А`</v>
      </c>
      <c r="K9" s="133" t="str">
        <f>IF(Таблица335[[#This Row],[условие]]="Да", "-", "")</f>
        <v>-</v>
      </c>
      <c r="L9" s="101" t="s">
        <v>35</v>
      </c>
      <c r="M9" s="114" t="str">
        <f>IF(Таблица335[[#This Row],[условие]]="Да", "", " - ")</f>
        <v/>
      </c>
      <c r="N9" s="101"/>
      <c r="O9" s="114" t="str">
        <f>IF(Таблица335[[#This Row],[условие]]="Да", "", " )")</f>
        <v/>
      </c>
      <c r="P9" s="115"/>
      <c r="Q9" s="101" t="s">
        <v>140</v>
      </c>
      <c r="R9" s="101" t="s">
        <v>76</v>
      </c>
      <c r="S9" s="116" t="str">
        <f>IF(Таблица335[[#This Row],[Тип СШ]]="Т3", " росп", "")</f>
        <v xml:space="preserve"> росп</v>
      </c>
      <c r="T9" s="116" t="str">
        <f>IF(AND(Таблица335[[#This Row],[Тип]]="Поперечник", Таблица335[[#This Row],[условие]]="Да", Таблица335[[#This Row],[№18]]=" росп"), "1,2,3",
"")</f>
        <v>1,2,3</v>
      </c>
      <c r="U9" s="116" t="str">
        <f>IF(AND(Таблица335[[#This Row],[Тип]]="Продол", Таблица335[[#This Row],[условие]]="Да", Таблица335[[#This Row],[№18]]=" росп"), "1,2",
"")</f>
        <v/>
      </c>
      <c r="V9" s="101" t="s">
        <v>88</v>
      </c>
      <c r="W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" s="152" t="str">
        <f>IF(Таблица335[[#This Row],[Тип СШ]]="Т3",
(IF(Таблица335[[#This Row],[Толщина]]&gt;16,"Δ8","Δ6")),Таблица335[[#This Row],[Толщина]])</f>
        <v>Δ8</v>
      </c>
      <c r="AD9"/>
      <c r="AE9"/>
    </row>
    <row r="10" spans="1:31" x14ac:dyDescent="0.2">
      <c r="A10" s="117">
        <f t="shared" si="2"/>
        <v>10</v>
      </c>
      <c r="B10" s="97" t="str">
        <f>IF(ISNUMBER(Таблица335[[#This Row],[№8]]), "Поперечник", "Продол")</f>
        <v>Поперечник</v>
      </c>
      <c r="C10" s="11" t="str">
        <f>CONCATENATE(I10,J10,K10,L10,Таблица335[[#This Row],[№12]],N10,O10,P10,Q10,R10,S10,T10,U10,)</f>
        <v>1А`-ВП_Р5 росп1,2,3</v>
      </c>
      <c r="D10" s="11" t="str">
        <f t="shared" si="3"/>
        <v>Т3</v>
      </c>
      <c r="E10" s="11" t="str">
        <f t="shared" si="1"/>
        <v>528 Δ8</v>
      </c>
      <c r="F10" s="101"/>
      <c r="G10" s="101"/>
      <c r="H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" s="132">
        <f t="shared" si="5"/>
        <v>1</v>
      </c>
      <c r="J10" s="132" t="str">
        <f t="shared" si="4"/>
        <v>А`</v>
      </c>
      <c r="K10" s="133" t="str">
        <f>IF(Таблица335[[#This Row],[условие]]="Да", "-", "")</f>
        <v>-</v>
      </c>
      <c r="L10" s="101" t="s">
        <v>35</v>
      </c>
      <c r="M10" s="114" t="str">
        <f>IF(Таблица335[[#This Row],[условие]]="Да", "", " - ")</f>
        <v/>
      </c>
      <c r="N10" s="101"/>
      <c r="O10" s="114" t="str">
        <f>IF(Таблица335[[#This Row],[условие]]="Да", "", " )")</f>
        <v/>
      </c>
      <c r="P10" s="115"/>
      <c r="Q10" s="101" t="s">
        <v>140</v>
      </c>
      <c r="R10" s="101" t="s">
        <v>77</v>
      </c>
      <c r="S10" s="116" t="str">
        <f>IF(Таблица335[[#This Row],[Тип СШ]]="Т3", " росп", "")</f>
        <v xml:space="preserve"> росп</v>
      </c>
      <c r="T10" s="116" t="str">
        <f>IF(AND(Таблица335[[#This Row],[Тип]]="Поперечник", Таблица335[[#This Row],[условие]]="Да", Таблица335[[#This Row],[№18]]=" росп"), "1,2,3",
"")</f>
        <v>1,2,3</v>
      </c>
      <c r="U10" s="116" t="str">
        <f>IF(AND(Таблица335[[#This Row],[Тип]]="Продол", Таблица335[[#This Row],[условие]]="Да", Таблица335[[#This Row],[№18]]=" росп"), "1,2",
"")</f>
        <v/>
      </c>
      <c r="V10" s="101" t="s">
        <v>88</v>
      </c>
      <c r="W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" s="152" t="str">
        <f>IF(Таблица335[[#This Row],[Тип СШ]]="Т3",
(IF(Таблица335[[#This Row],[Толщина]]&gt;16,"Δ8","Δ6")),Таблица335[[#This Row],[Толщина]])</f>
        <v>Δ8</v>
      </c>
      <c r="AD10"/>
      <c r="AE10"/>
    </row>
    <row r="11" spans="1:31" x14ac:dyDescent="0.2">
      <c r="A11" s="117">
        <f t="shared" si="2"/>
        <v>11</v>
      </c>
      <c r="B11" s="97" t="str">
        <f>IF(ISNUMBER(Таблица335[[#This Row],[№8]]), "Поперечник", "Продол")</f>
        <v>Поперечник</v>
      </c>
      <c r="C11" s="11" t="str">
        <f>CONCATENATE(I11,J11,K11,L11,Таблица335[[#This Row],[№12]],N11,O11,P11,Q11,R11,S11,T11,U11,)</f>
        <v>1А-ВП</v>
      </c>
      <c r="D11" s="11" t="str">
        <f t="shared" si="3"/>
        <v>С4</v>
      </c>
      <c r="E11" s="11" t="str">
        <f t="shared" si="1"/>
        <v>2488×14</v>
      </c>
      <c r="F11" s="101"/>
      <c r="G11" s="101" t="s">
        <v>40</v>
      </c>
      <c r="H1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" s="134">
        <f t="shared" si="5"/>
        <v>1</v>
      </c>
      <c r="J11" s="134" t="str">
        <f>Таблица335[[#This Row],[№7]]</f>
        <v>А</v>
      </c>
      <c r="K11" s="133" t="str">
        <f>IF(Таблица335[[#This Row],[условие]]="Да", "-", "")</f>
        <v>-</v>
      </c>
      <c r="L11" s="72" t="s">
        <v>35</v>
      </c>
      <c r="M11" s="114" t="str">
        <f>IF(Таблица335[[#This Row],[условие]]="Да", "", " - ")</f>
        <v/>
      </c>
      <c r="N11" s="72"/>
      <c r="O11" s="114" t="str">
        <f>IF(Таблица335[[#This Row],[условие]]="Да", "", " )")</f>
        <v/>
      </c>
      <c r="P11" s="115"/>
      <c r="Q11" s="130"/>
      <c r="R11" s="130"/>
      <c r="S11" s="116" t="str">
        <f>IF(Таблица335[[#This Row],[Тип СШ]]="Т3", " росп", "")</f>
        <v/>
      </c>
      <c r="T11" s="116" t="str">
        <f>IF(AND(Таблица335[[#This Row],[Тип]]="Поперечник", Таблица335[[#This Row],[условие]]="Да", Таблица335[[#This Row],[№18]]=" росп"), "1,2,3",
"")</f>
        <v/>
      </c>
      <c r="U11" s="116" t="str">
        <f>IF(AND(Таблица335[[#This Row],[Тип]]="Продол", Таблица335[[#This Row],[условие]]="Да", Таблица335[[#This Row],[№18]]=" росп"), "1,2",
"")</f>
        <v/>
      </c>
      <c r="V11" s="130" t="s">
        <v>109</v>
      </c>
      <c r="W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1" s="152">
        <f>IF(Таблица335[[#This Row],[Тип СШ]]="Т3",
(IF(Таблица335[[#This Row],[Толщина]]&gt;16,"Δ8","Δ6")),Таблица335[[#This Row],[Толщина]])</f>
        <v>14</v>
      </c>
      <c r="AD11"/>
      <c r="AE11"/>
    </row>
    <row r="12" spans="1:31" x14ac:dyDescent="0.2">
      <c r="A12" s="117">
        <f t="shared" si="2"/>
        <v>12</v>
      </c>
      <c r="B12" s="97" t="str">
        <f>IF(ISNUMBER(Таблица335[[#This Row],[№8]]), "Поперечник", "Продол")</f>
        <v>Поперечник</v>
      </c>
      <c r="C12" s="11" t="str">
        <f>CONCATENATE(I12,J12,K12,L12,Таблица335[[#This Row],[№12]],N12,O12,P12,Q12,R12,S12,T12,U12,)</f>
        <v>1А-ВП_Р1 росп1,2,3</v>
      </c>
      <c r="D12" s="11" t="str">
        <f t="shared" si="3"/>
        <v>Т3</v>
      </c>
      <c r="E12" s="11" t="str">
        <f t="shared" si="1"/>
        <v>528 Δ6</v>
      </c>
      <c r="F12" s="101"/>
      <c r="G12" s="101"/>
      <c r="H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" s="132">
        <f t="shared" si="5"/>
        <v>1</v>
      </c>
      <c r="J12" s="132" t="str">
        <f>J11</f>
        <v>А</v>
      </c>
      <c r="K12" s="133" t="str">
        <f>IF(Таблица335[[#This Row],[условие]]="Да", "-", "")</f>
        <v>-</v>
      </c>
      <c r="L12" s="101" t="s">
        <v>35</v>
      </c>
      <c r="M12" s="114" t="str">
        <f>IF(Таблица335[[#This Row],[условие]]="Да", "", " - ")</f>
        <v/>
      </c>
      <c r="N12" s="101"/>
      <c r="O12" s="114" t="str">
        <f>IF(Таблица335[[#This Row],[условие]]="Да", "", " )")</f>
        <v/>
      </c>
      <c r="P12" s="115"/>
      <c r="Q12" s="101" t="s">
        <v>140</v>
      </c>
      <c r="R12" s="101" t="s">
        <v>73</v>
      </c>
      <c r="S12" s="116" t="str">
        <f>IF(Таблица335[[#This Row],[Тип СШ]]="Т3", " росп", "")</f>
        <v xml:space="preserve"> росп</v>
      </c>
      <c r="T12" s="116" t="str">
        <f>IF(AND(Таблица335[[#This Row],[Тип]]="Поперечник", Таблица335[[#This Row],[условие]]="Да", Таблица335[[#This Row],[№18]]=" росп"), "1,2,3",
"")</f>
        <v>1,2,3</v>
      </c>
      <c r="U12" s="116" t="str">
        <f>IF(AND(Таблица335[[#This Row],[Тип]]="Продол", Таблица335[[#This Row],[условие]]="Да", Таблица335[[#This Row],[№18]]=" росп"), "1,2",
"")</f>
        <v/>
      </c>
      <c r="V12" s="101" t="s">
        <v>88</v>
      </c>
      <c r="W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" s="152" t="str">
        <f>IF(Таблица335[[#This Row],[Тип СШ]]="Т3",
(IF(Таблица335[[#This Row],[Толщина]]&gt;16,"Δ8","Δ6")),Таблица335[[#This Row],[Толщина]])</f>
        <v>Δ6</v>
      </c>
      <c r="AD12"/>
      <c r="AE12"/>
    </row>
    <row r="13" spans="1:31" x14ac:dyDescent="0.2">
      <c r="A13" s="117">
        <f t="shared" si="2"/>
        <v>13</v>
      </c>
      <c r="B13" s="97" t="str">
        <f>IF(ISNUMBER(Таблица335[[#This Row],[№8]]), "Поперечник", "Продол")</f>
        <v>Поперечник</v>
      </c>
      <c r="C13" s="11" t="str">
        <f>CONCATENATE(I13,J13,K13,L13,Таблица335[[#This Row],[№12]],N13,O13,P13,Q13,R13,S13,T13,U13,)</f>
        <v>1А-ВП_Р2 росп1,2,3</v>
      </c>
      <c r="D13" s="11" t="str">
        <f t="shared" si="3"/>
        <v>Т3</v>
      </c>
      <c r="E13" s="11" t="str">
        <f t="shared" si="1"/>
        <v>528 Δ6</v>
      </c>
      <c r="F13" s="101"/>
      <c r="G13" s="101"/>
      <c r="H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" s="132">
        <f t="shared" si="5"/>
        <v>1</v>
      </c>
      <c r="J13" s="132" t="str">
        <f t="shared" si="5"/>
        <v>А</v>
      </c>
      <c r="K13" s="133" t="str">
        <f>IF(Таблица335[[#This Row],[условие]]="Да", "-", "")</f>
        <v>-</v>
      </c>
      <c r="L13" s="101" t="s">
        <v>35</v>
      </c>
      <c r="M13" s="114" t="str">
        <f>IF(Таблица335[[#This Row],[условие]]="Да", "", " - ")</f>
        <v/>
      </c>
      <c r="N13" s="101"/>
      <c r="O13" s="114" t="str">
        <f>IF(Таблица335[[#This Row],[условие]]="Да", "", " )")</f>
        <v/>
      </c>
      <c r="P13" s="115"/>
      <c r="Q13" s="101" t="s">
        <v>140</v>
      </c>
      <c r="R13" s="101" t="s">
        <v>74</v>
      </c>
      <c r="S13" s="116" t="str">
        <f>IF(Таблица335[[#This Row],[Тип СШ]]="Т3", " росп", "")</f>
        <v xml:space="preserve"> росп</v>
      </c>
      <c r="T13" s="116" t="str">
        <f>IF(AND(Таблица335[[#This Row],[Тип]]="Поперечник", Таблица335[[#This Row],[условие]]="Да", Таблица335[[#This Row],[№18]]=" росп"), "1,2,3",
"")</f>
        <v>1,2,3</v>
      </c>
      <c r="U13" s="116" t="str">
        <f>IF(AND(Таблица335[[#This Row],[Тип]]="Продол", Таблица335[[#This Row],[условие]]="Да", Таблица335[[#This Row],[№18]]=" росп"), "1,2",
"")</f>
        <v/>
      </c>
      <c r="V13" s="101" t="s">
        <v>88</v>
      </c>
      <c r="W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" s="152" t="str">
        <f>IF(Таблица335[[#This Row],[Тип СШ]]="Т3",
(IF(Таблица335[[#This Row],[Толщина]]&gt;16,"Δ8","Δ6")),Таблица335[[#This Row],[Толщина]])</f>
        <v>Δ6</v>
      </c>
      <c r="AD13"/>
      <c r="AE13"/>
    </row>
    <row r="14" spans="1:31" x14ac:dyDescent="0.2">
      <c r="A14" s="117">
        <f t="shared" si="2"/>
        <v>14</v>
      </c>
      <c r="B14" s="97" t="str">
        <f>IF(ISNUMBER(Таблица335[[#This Row],[№8]]), "Поперечник", "Продол")</f>
        <v>Поперечник</v>
      </c>
      <c r="C14" s="11" t="str">
        <f>CONCATENATE(I14,J14,K14,L14,Таблица335[[#This Row],[№12]],N14,O14,P14,Q14,R14,S14,T14,U14,)</f>
        <v>1А-ВП_Р3 росп1,2,3</v>
      </c>
      <c r="D14" s="11" t="str">
        <f t="shared" si="3"/>
        <v>Т3</v>
      </c>
      <c r="E14" s="11" t="str">
        <f t="shared" si="1"/>
        <v>528 Δ6</v>
      </c>
      <c r="F14" s="101"/>
      <c r="G14" s="101"/>
      <c r="H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" s="132">
        <f t="shared" si="5"/>
        <v>1</v>
      </c>
      <c r="J14" s="132" t="str">
        <f t="shared" si="5"/>
        <v>А</v>
      </c>
      <c r="K14" s="133" t="str">
        <f>IF(Таблица335[[#This Row],[условие]]="Да", "-", "")</f>
        <v>-</v>
      </c>
      <c r="L14" s="101" t="s">
        <v>35</v>
      </c>
      <c r="M14" s="114" t="str">
        <f>IF(Таблица335[[#This Row],[условие]]="Да", "", " - ")</f>
        <v/>
      </c>
      <c r="N14" s="101"/>
      <c r="O14" s="114" t="str">
        <f>IF(Таблица335[[#This Row],[условие]]="Да", "", " )")</f>
        <v/>
      </c>
      <c r="P14" s="115"/>
      <c r="Q14" s="101" t="s">
        <v>140</v>
      </c>
      <c r="R14" s="101" t="s">
        <v>75</v>
      </c>
      <c r="S14" s="116" t="str">
        <f>IF(Таблица335[[#This Row],[Тип СШ]]="Т3", " росп", "")</f>
        <v xml:space="preserve"> росп</v>
      </c>
      <c r="T14" s="116" t="str">
        <f>IF(AND(Таблица335[[#This Row],[Тип]]="Поперечник", Таблица335[[#This Row],[условие]]="Да", Таблица335[[#This Row],[№18]]=" росп"), "1,2,3",
"")</f>
        <v>1,2,3</v>
      </c>
      <c r="U14" s="116" t="str">
        <f>IF(AND(Таблица335[[#This Row],[Тип]]="Продол", Таблица335[[#This Row],[условие]]="Да", Таблица335[[#This Row],[№18]]=" росп"), "1,2",
"")</f>
        <v/>
      </c>
      <c r="V14" s="101" t="s">
        <v>88</v>
      </c>
      <c r="W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" s="152" t="str">
        <f>IF(Таблица335[[#This Row],[Тип СШ]]="Т3",
(IF(Таблица335[[#This Row],[Толщина]]&gt;16,"Δ8","Δ6")),Таблица335[[#This Row],[Толщина]])</f>
        <v>Δ6</v>
      </c>
      <c r="AD14"/>
      <c r="AE14"/>
    </row>
    <row r="15" spans="1:31" x14ac:dyDescent="0.2">
      <c r="A15" s="117">
        <f t="shared" si="2"/>
        <v>15</v>
      </c>
      <c r="B15" s="97" t="str">
        <f>IF(ISNUMBER(Таблица335[[#This Row],[№8]]), "Поперечник", "Продол")</f>
        <v>Поперечник</v>
      </c>
      <c r="C15" s="11" t="str">
        <f>CONCATENATE(I15,J15,K15,L15,Таблица335[[#This Row],[№12]],N15,O15,P15,Q15,R15,S15,T15,U15,)</f>
        <v>1А-ВП_Р4 росп1,2,3</v>
      </c>
      <c r="D15" s="11" t="str">
        <f t="shared" si="3"/>
        <v>Т3</v>
      </c>
      <c r="E15" s="11" t="str">
        <f t="shared" si="1"/>
        <v>528 Δ6</v>
      </c>
      <c r="F15" s="101"/>
      <c r="G15" s="101"/>
      <c r="H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" s="132">
        <f t="shared" si="5"/>
        <v>1</v>
      </c>
      <c r="J15" s="132" t="str">
        <f t="shared" si="5"/>
        <v>А</v>
      </c>
      <c r="K15" s="133" t="str">
        <f>IF(Таблица335[[#This Row],[условие]]="Да", "-", "")</f>
        <v>-</v>
      </c>
      <c r="L15" s="101" t="s">
        <v>35</v>
      </c>
      <c r="M15" s="114" t="str">
        <f>IF(Таблица335[[#This Row],[условие]]="Да", "", " - ")</f>
        <v/>
      </c>
      <c r="N15" s="101"/>
      <c r="O15" s="114" t="str">
        <f>IF(Таблица335[[#This Row],[условие]]="Да", "", " )")</f>
        <v/>
      </c>
      <c r="P15" s="115"/>
      <c r="Q15" s="101" t="s">
        <v>140</v>
      </c>
      <c r="R15" s="101" t="s">
        <v>76</v>
      </c>
      <c r="S15" s="116" t="str">
        <f>IF(Таблица335[[#This Row],[Тип СШ]]="Т3", " росп", "")</f>
        <v xml:space="preserve"> росп</v>
      </c>
      <c r="T15" s="116" t="str">
        <f>IF(AND(Таблица335[[#This Row],[Тип]]="Поперечник", Таблица335[[#This Row],[условие]]="Да", Таблица335[[#This Row],[№18]]=" росп"), "1,2,3",
"")</f>
        <v>1,2,3</v>
      </c>
      <c r="U15" s="116" t="str">
        <f>IF(AND(Таблица335[[#This Row],[Тип]]="Продол", Таблица335[[#This Row],[условие]]="Да", Таблица335[[#This Row],[№18]]=" росп"), "1,2",
"")</f>
        <v/>
      </c>
      <c r="V15" s="101" t="s">
        <v>88</v>
      </c>
      <c r="W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" s="152" t="str">
        <f>IF(Таблица335[[#This Row],[Тип СШ]]="Т3",
(IF(Таблица335[[#This Row],[Толщина]]&gt;16,"Δ8","Δ6")),Таблица335[[#This Row],[Толщина]])</f>
        <v>Δ6</v>
      </c>
      <c r="AD15"/>
      <c r="AE15"/>
    </row>
    <row r="16" spans="1:31" x14ac:dyDescent="0.2">
      <c r="A16" s="117">
        <f t="shared" si="2"/>
        <v>16</v>
      </c>
      <c r="B16" s="97" t="str">
        <f>IF(ISNUMBER(Таблица335[[#This Row],[№8]]), "Поперечник", "Продол")</f>
        <v>Поперечник</v>
      </c>
      <c r="C16" s="11" t="str">
        <f>CONCATENATE(I16,J16,K16,L16,Таблица335[[#This Row],[№12]],N16,O16,P16,Q16,R16,S16,T16,U16,)</f>
        <v>1А-Т1/1</v>
      </c>
      <c r="D16" s="11" t="str">
        <f t="shared" si="3"/>
        <v>Т8</v>
      </c>
      <c r="E16" s="11" t="str">
        <f t="shared" si="1"/>
        <v>100×16</v>
      </c>
      <c r="F16" s="101"/>
      <c r="G16" s="101"/>
      <c r="H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" s="132">
        <f t="shared" si="5"/>
        <v>1</v>
      </c>
      <c r="J16" s="132" t="str">
        <f t="shared" si="5"/>
        <v>А</v>
      </c>
      <c r="K16" s="133" t="str">
        <f>IF(Таблица335[[#This Row],[условие]]="Да", "-", "")</f>
        <v>-</v>
      </c>
      <c r="L16" s="101" t="s">
        <v>83</v>
      </c>
      <c r="M16" s="114" t="str">
        <f>IF(Таблица335[[#This Row],[условие]]="Да", "", " - ")</f>
        <v/>
      </c>
      <c r="N16" s="101"/>
      <c r="O16" s="114" t="str">
        <f>IF(Таблица335[[#This Row],[условие]]="Да", "", " )")</f>
        <v/>
      </c>
      <c r="P16" s="115"/>
      <c r="Q16" s="101" t="str">
        <f>"/"</f>
        <v>/</v>
      </c>
      <c r="R16" s="101">
        <v>1</v>
      </c>
      <c r="S16" s="116" t="str">
        <f>IF(Таблица335[[#This Row],[Тип СШ]]="Т3", " росп", "")</f>
        <v/>
      </c>
      <c r="T16" s="116" t="str">
        <f>IF(AND(Таблица335[[#This Row],[Тип]]="Поперечник", Таблица335[[#This Row],[условие]]="Да", Таблица335[[#This Row],[№18]]=" росп"), "1,2,3",
"")</f>
        <v/>
      </c>
      <c r="U16" s="116" t="str">
        <f>IF(AND(Таблица335[[#This Row],[Тип]]="Продол", Таблица335[[#This Row],[условие]]="Да", Таблица335[[#This Row],[№18]]=" росп"), "1,2",
"")</f>
        <v/>
      </c>
      <c r="V16" s="101" t="s">
        <v>89</v>
      </c>
      <c r="W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" s="152">
        <f>IF(Таблица335[[#This Row],[Тип СШ]]="Т3",
(IF(Таблица335[[#This Row],[Толщина]]&gt;16,"Δ8","Δ6")),Таблица335[[#This Row],[Толщина]])</f>
        <v>16</v>
      </c>
      <c r="AD16"/>
      <c r="AE16"/>
    </row>
    <row r="17" spans="1:31" x14ac:dyDescent="0.2">
      <c r="A17" s="117">
        <f t="shared" si="2"/>
        <v>17</v>
      </c>
      <c r="B17" s="97" t="str">
        <f>IF(ISNUMBER(Таблица335[[#This Row],[№8]]), "Поперечник", "Продол")</f>
        <v>Поперечник</v>
      </c>
      <c r="C17" s="11" t="str">
        <f>CONCATENATE(I17,J17,K17,L17,Таблица335[[#This Row],[№12]],N17,O17,P17,Q17,R17,S17,T17,U17,)</f>
        <v>1А-Т1/1 росп1,2,3</v>
      </c>
      <c r="D17" s="11" t="str">
        <f t="shared" si="3"/>
        <v>Т3</v>
      </c>
      <c r="E17" s="11" t="str">
        <f t="shared" si="1"/>
        <v>100 Δ6</v>
      </c>
      <c r="F17" s="101"/>
      <c r="G17" s="101"/>
      <c r="H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" s="132">
        <f t="shared" si="5"/>
        <v>1</v>
      </c>
      <c r="J17" s="132" t="str">
        <f t="shared" si="5"/>
        <v>А</v>
      </c>
      <c r="K17" s="133" t="str">
        <f>IF(Таблица335[[#This Row],[условие]]="Да", "-", "")</f>
        <v>-</v>
      </c>
      <c r="L17" s="101" t="s">
        <v>83</v>
      </c>
      <c r="M17" s="114" t="str">
        <f>IF(Таблица335[[#This Row],[условие]]="Да", "", " - ")</f>
        <v/>
      </c>
      <c r="N17" s="101"/>
      <c r="O17" s="114" t="str">
        <f>IF(Таблица335[[#This Row],[условие]]="Да", "", " )")</f>
        <v/>
      </c>
      <c r="P17" s="115"/>
      <c r="Q17" s="101" t="str">
        <f t="shared" ref="Q17:Q19" si="6">"/"</f>
        <v>/</v>
      </c>
      <c r="R17" s="101">
        <v>1</v>
      </c>
      <c r="S17" s="116" t="str">
        <f>IF(Таблица335[[#This Row],[Тип СШ]]="Т3", " росп", "")</f>
        <v xml:space="preserve"> росп</v>
      </c>
      <c r="T17" s="116" t="str">
        <f>IF(AND(Таблица335[[#This Row],[Тип]]="Поперечник", Таблица335[[#This Row],[условие]]="Да", Таблица335[[#This Row],[№18]]=" росп"), "1,2,3",
"")</f>
        <v>1,2,3</v>
      </c>
      <c r="U17" s="116" t="str">
        <f>IF(AND(Таблица335[[#This Row],[Тип]]="Продол", Таблица335[[#This Row],[условие]]="Да", Таблица335[[#This Row],[№18]]=" росп"), "1,2",
"")</f>
        <v/>
      </c>
      <c r="V17" s="101" t="s">
        <v>88</v>
      </c>
      <c r="W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" s="152" t="str">
        <f>IF(Таблица335[[#This Row],[Тип СШ]]="Т3",
(IF(Таблица335[[#This Row],[Толщина]]&gt;16,"Δ8","Δ6")),Таблица335[[#This Row],[Толщина]])</f>
        <v>Δ6</v>
      </c>
      <c r="AD17"/>
      <c r="AE17"/>
    </row>
    <row r="18" spans="1:31" x14ac:dyDescent="0.2">
      <c r="A18" s="117">
        <f t="shared" si="2"/>
        <v>18</v>
      </c>
      <c r="B18" s="97" t="str">
        <f>IF(ISNUMBER(Таблица335[[#This Row],[№8]]), "Поперечник", "Продол")</f>
        <v>Поперечник</v>
      </c>
      <c r="C18" s="11" t="str">
        <f>CONCATENATE(I18,J18,K18,L18,Таблица335[[#This Row],[№12]],N18,O18,P18,Q18,R18,S18,T18,U18,)</f>
        <v>1А-Т1/2</v>
      </c>
      <c r="D18" s="11" t="str">
        <f t="shared" si="3"/>
        <v>Т8</v>
      </c>
      <c r="E18" s="11" t="str">
        <f t="shared" si="1"/>
        <v>100×16</v>
      </c>
      <c r="F18" s="101"/>
      <c r="G18" s="101"/>
      <c r="H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" s="132">
        <f t="shared" si="5"/>
        <v>1</v>
      </c>
      <c r="J18" s="132" t="str">
        <f t="shared" si="5"/>
        <v>А</v>
      </c>
      <c r="K18" s="133" t="str">
        <f>IF(Таблица335[[#This Row],[условие]]="Да", "-", "")</f>
        <v>-</v>
      </c>
      <c r="L18" s="101" t="s">
        <v>83</v>
      </c>
      <c r="M18" s="114" t="str">
        <f>IF(Таблица335[[#This Row],[условие]]="Да", "", " - ")</f>
        <v/>
      </c>
      <c r="N18" s="101"/>
      <c r="O18" s="114" t="str">
        <f>IF(Таблица335[[#This Row],[условие]]="Да", "", " )")</f>
        <v/>
      </c>
      <c r="P18" s="115"/>
      <c r="Q18" s="101" t="str">
        <f t="shared" si="6"/>
        <v>/</v>
      </c>
      <c r="R18" s="101">
        <v>2</v>
      </c>
      <c r="S18" s="116" t="str">
        <f>IF(Таблица335[[#This Row],[Тип СШ]]="Т3", " росп", "")</f>
        <v/>
      </c>
      <c r="T18" s="116" t="str">
        <f>IF(AND(Таблица335[[#This Row],[Тип]]="Поперечник", Таблица335[[#This Row],[условие]]="Да", Таблица335[[#This Row],[№18]]=" росп"), "1,2,3",
"")</f>
        <v/>
      </c>
      <c r="U18" s="116" t="str">
        <f>IF(AND(Таблица335[[#This Row],[Тип]]="Продол", Таблица335[[#This Row],[условие]]="Да", Таблица335[[#This Row],[№18]]=" росп"), "1,2",
"")</f>
        <v/>
      </c>
      <c r="V18" s="101" t="s">
        <v>89</v>
      </c>
      <c r="W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" s="152">
        <f>IF(Таблица335[[#This Row],[Тип СШ]]="Т3",
(IF(Таблица335[[#This Row],[Толщина]]&gt;16,"Δ8","Δ6")),Таблица335[[#This Row],[Толщина]])</f>
        <v>16</v>
      </c>
      <c r="AD18"/>
      <c r="AE18"/>
    </row>
    <row r="19" spans="1:31" x14ac:dyDescent="0.2">
      <c r="A19" s="117">
        <f t="shared" si="2"/>
        <v>19</v>
      </c>
      <c r="B19" s="97" t="str">
        <f>IF(ISNUMBER(Таблица335[[#This Row],[№8]]), "Поперечник", "Продол")</f>
        <v>Поперечник</v>
      </c>
      <c r="C19" s="11" t="str">
        <f>CONCATENATE(I19,J19,K19,L19,Таблица335[[#This Row],[№12]],N19,O19,P19,Q19,R19,S19,T19,U19,)</f>
        <v>1А-Т1/2 росп1,2,3</v>
      </c>
      <c r="D19" s="11" t="str">
        <f t="shared" si="3"/>
        <v>Т3</v>
      </c>
      <c r="E19" s="11" t="str">
        <f t="shared" si="1"/>
        <v>100 Δ6</v>
      </c>
      <c r="F19" s="101"/>
      <c r="G19" s="101"/>
      <c r="H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" s="132">
        <f t="shared" si="5"/>
        <v>1</v>
      </c>
      <c r="J19" s="132" t="str">
        <f t="shared" si="5"/>
        <v>А</v>
      </c>
      <c r="K19" s="133" t="str">
        <f>IF(Таблица335[[#This Row],[условие]]="Да", "-", "")</f>
        <v>-</v>
      </c>
      <c r="L19" s="101" t="s">
        <v>83</v>
      </c>
      <c r="M19" s="114" t="str">
        <f>IF(Таблица335[[#This Row],[условие]]="Да", "", " - ")</f>
        <v/>
      </c>
      <c r="N19" s="101"/>
      <c r="O19" s="114" t="str">
        <f>IF(Таблица335[[#This Row],[условие]]="Да", "", " )")</f>
        <v/>
      </c>
      <c r="P19" s="115"/>
      <c r="Q19" s="101" t="str">
        <f t="shared" si="6"/>
        <v>/</v>
      </c>
      <c r="R19" s="101">
        <v>2</v>
      </c>
      <c r="S19" s="116" t="str">
        <f>IF(Таблица335[[#This Row],[Тип СШ]]="Т3", " росп", "")</f>
        <v xml:space="preserve"> росп</v>
      </c>
      <c r="T19" s="116" t="str">
        <f>IF(AND(Таблица335[[#This Row],[Тип]]="Поперечник", Таблица335[[#This Row],[условие]]="Да", Таблица335[[#This Row],[№18]]=" росп"), "1,2,3",
"")</f>
        <v>1,2,3</v>
      </c>
      <c r="U19" s="116" t="str">
        <f>IF(AND(Таблица335[[#This Row],[Тип]]="Продол", Таблица335[[#This Row],[условие]]="Да", Таблица335[[#This Row],[№18]]=" росп"), "1,2",
"")</f>
        <v/>
      </c>
      <c r="V19" s="101" t="s">
        <v>88</v>
      </c>
      <c r="W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" s="152" t="str">
        <f>IF(Таблица335[[#This Row],[Тип СШ]]="Т3",
(IF(Таблица335[[#This Row],[Толщина]]&gt;16,"Δ8","Δ6")),Таблица335[[#This Row],[Толщина]])</f>
        <v>Δ6</v>
      </c>
      <c r="AD19"/>
      <c r="AE19"/>
    </row>
    <row r="20" spans="1:31" x14ac:dyDescent="0.2">
      <c r="A20" s="117">
        <f t="shared" si="2"/>
        <v>20</v>
      </c>
      <c r="B20" s="97" t="str">
        <f>IF(ISNUMBER(Таблица335[[#This Row],[№8]]), "Поперечник", "Продол")</f>
        <v>Поперечник</v>
      </c>
      <c r="C20" s="11" t="str">
        <f>CONCATENATE(I20,J20,K20,L20,Таблица335[[#This Row],[№12]],N20,O20,P20,Q20,R20,S20,T20,U20,)</f>
        <v>1А-ВП_Р5 росп1,2,3</v>
      </c>
      <c r="D20" s="11" t="str">
        <f t="shared" si="3"/>
        <v>Т3</v>
      </c>
      <c r="E20" s="11" t="str">
        <f t="shared" si="1"/>
        <v>528 Δ6</v>
      </c>
      <c r="F20" s="101"/>
      <c r="G20" s="101"/>
      <c r="H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" s="132">
        <f t="shared" si="5"/>
        <v>1</v>
      </c>
      <c r="J20" s="132" t="str">
        <f t="shared" si="5"/>
        <v>А</v>
      </c>
      <c r="K20" s="133" t="str">
        <f>IF(Таблица335[[#This Row],[условие]]="Да", "-", "")</f>
        <v>-</v>
      </c>
      <c r="L20" s="101" t="s">
        <v>35</v>
      </c>
      <c r="M20" s="114" t="str">
        <f>IF(Таблица335[[#This Row],[условие]]="Да", "", " - ")</f>
        <v/>
      </c>
      <c r="N20" s="101"/>
      <c r="O20" s="114" t="str">
        <f>IF(Таблица335[[#This Row],[условие]]="Да", "", " )")</f>
        <v/>
      </c>
      <c r="P20" s="115"/>
      <c r="Q20" s="101" t="s">
        <v>140</v>
      </c>
      <c r="R20" s="101" t="s">
        <v>77</v>
      </c>
      <c r="S20" s="116" t="str">
        <f>IF(Таблица335[[#This Row],[Тип СШ]]="Т3", " росп", "")</f>
        <v xml:space="preserve"> росп</v>
      </c>
      <c r="T20" s="116" t="str">
        <f>IF(AND(Таблица335[[#This Row],[Тип]]="Поперечник", Таблица335[[#This Row],[условие]]="Да", Таблица335[[#This Row],[№18]]=" росп"), "1,2,3",
"")</f>
        <v>1,2,3</v>
      </c>
      <c r="U20" s="116" t="str">
        <f>IF(AND(Таблица335[[#This Row],[Тип]]="Продол", Таблица335[[#This Row],[условие]]="Да", Таблица335[[#This Row],[№18]]=" росп"), "1,2",
"")</f>
        <v/>
      </c>
      <c r="V20" s="101" t="s">
        <v>88</v>
      </c>
      <c r="W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0" s="152" t="str">
        <f>IF(Таблица335[[#This Row],[Тип СШ]]="Т3",
(IF(Таблица335[[#This Row],[Толщина]]&gt;16,"Δ8","Δ6")),Таблица335[[#This Row],[Толщина]])</f>
        <v>Δ6</v>
      </c>
      <c r="AD20"/>
      <c r="AE20"/>
    </row>
    <row r="21" spans="1:31" x14ac:dyDescent="0.2">
      <c r="A21" s="117">
        <f t="shared" si="2"/>
        <v>21</v>
      </c>
      <c r="B21" s="97" t="str">
        <f>IF(ISNUMBER(Таблица335[[#This Row],[№8]]), "Поперечник", "Продол")</f>
        <v>Поперечник</v>
      </c>
      <c r="C21" s="11" t="str">
        <f>CONCATENATE(I21,J21,K21,L21,Таблица335[[#This Row],[№12]],N21,O21,P21,Q21,R21,S21,T21,U21,)</f>
        <v>1А-ВП_Р6 росп1,2,3</v>
      </c>
      <c r="D21" s="11" t="str">
        <f t="shared" si="3"/>
        <v>Т3</v>
      </c>
      <c r="E21" s="11" t="str">
        <f t="shared" si="1"/>
        <v>528 Δ6</v>
      </c>
      <c r="F21" s="101"/>
      <c r="G21" s="101"/>
      <c r="H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" s="132">
        <f t="shared" ref="I21:J36" si="7">I20</f>
        <v>1</v>
      </c>
      <c r="J21" s="132" t="str">
        <f t="shared" si="7"/>
        <v>А</v>
      </c>
      <c r="K21" s="133" t="str">
        <f>IF(Таблица335[[#This Row],[условие]]="Да", "-", "")</f>
        <v>-</v>
      </c>
      <c r="L21" s="101" t="s">
        <v>35</v>
      </c>
      <c r="M21" s="114" t="str">
        <f>IF(Таблица335[[#This Row],[условие]]="Да", "", " - ")</f>
        <v/>
      </c>
      <c r="N21" s="101"/>
      <c r="O21" s="114" t="str">
        <f>IF(Таблица335[[#This Row],[условие]]="Да", "", " )")</f>
        <v/>
      </c>
      <c r="P21" s="115"/>
      <c r="Q21" s="101" t="s">
        <v>140</v>
      </c>
      <c r="R21" s="101" t="s">
        <v>80</v>
      </c>
      <c r="S21" s="116" t="str">
        <f>IF(Таблица335[[#This Row],[Тип СШ]]="Т3", " росп", "")</f>
        <v xml:space="preserve"> росп</v>
      </c>
      <c r="T21" s="116" t="str">
        <f>IF(AND(Таблица335[[#This Row],[Тип]]="Поперечник", Таблица335[[#This Row],[условие]]="Да", Таблица335[[#This Row],[№18]]=" росп"), "1,2,3",
"")</f>
        <v>1,2,3</v>
      </c>
      <c r="U21" s="116" t="str">
        <f>IF(AND(Таблица335[[#This Row],[Тип]]="Продол", Таблица335[[#This Row],[условие]]="Да", Таблица335[[#This Row],[№18]]=" росп"), "1,2",
"")</f>
        <v/>
      </c>
      <c r="V21" s="101" t="s">
        <v>88</v>
      </c>
      <c r="W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" s="152" t="str">
        <f>IF(Таблица335[[#This Row],[Тип СШ]]="Т3",
(IF(Таблица335[[#This Row],[Толщина]]&gt;16,"Δ8","Δ6")),Таблица335[[#This Row],[Толщина]])</f>
        <v>Δ6</v>
      </c>
      <c r="AD21"/>
      <c r="AE21"/>
    </row>
    <row r="22" spans="1:31" x14ac:dyDescent="0.2">
      <c r="A22" s="117">
        <f t="shared" si="2"/>
        <v>22</v>
      </c>
      <c r="B22" s="97" t="str">
        <f>IF(ISNUMBER(Таблица335[[#This Row],[№8]]), "Поперечник", "Продол")</f>
        <v>Поперечник</v>
      </c>
      <c r="C22" s="11" t="str">
        <f>CONCATENATE(I22,J22,K22,L22,Таблица335[[#This Row],[№12]],N22,O22,P22,Q22,R22,S22,T22,U22,)</f>
        <v>1А-ВП_Р7 росп1,2,3</v>
      </c>
      <c r="D22" s="11" t="str">
        <f t="shared" si="3"/>
        <v>Т3</v>
      </c>
      <c r="E22" s="11" t="str">
        <f t="shared" si="1"/>
        <v>528 Δ6</v>
      </c>
      <c r="F22" s="101"/>
      <c r="G22" s="101"/>
      <c r="H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" s="132">
        <f t="shared" si="7"/>
        <v>1</v>
      </c>
      <c r="J22" s="132" t="str">
        <f t="shared" si="7"/>
        <v>А</v>
      </c>
      <c r="K22" s="133" t="str">
        <f>IF(Таблица335[[#This Row],[условие]]="Да", "-", "")</f>
        <v>-</v>
      </c>
      <c r="L22" s="101" t="s">
        <v>35</v>
      </c>
      <c r="M22" s="114" t="str">
        <f>IF(Таблица335[[#This Row],[условие]]="Да", "", " - ")</f>
        <v/>
      </c>
      <c r="N22" s="101"/>
      <c r="O22" s="114" t="str">
        <f>IF(Таблица335[[#This Row],[условие]]="Да", "", " )")</f>
        <v/>
      </c>
      <c r="P22" s="115"/>
      <c r="Q22" s="101" t="s">
        <v>140</v>
      </c>
      <c r="R22" s="101" t="s">
        <v>81</v>
      </c>
      <c r="S22" s="116" t="str">
        <f>IF(Таблица335[[#This Row],[Тип СШ]]="Т3", " росп", "")</f>
        <v xml:space="preserve"> росп</v>
      </c>
      <c r="T22" s="116" t="str">
        <f>IF(AND(Таблица335[[#This Row],[Тип]]="Поперечник", Таблица335[[#This Row],[условие]]="Да", Таблица335[[#This Row],[№18]]=" росп"), "1,2,3",
"")</f>
        <v>1,2,3</v>
      </c>
      <c r="U22" s="116" t="str">
        <f>IF(AND(Таблица335[[#This Row],[Тип]]="Продол", Таблица335[[#This Row],[условие]]="Да", Таблица335[[#This Row],[№18]]=" росп"), "1,2",
"")</f>
        <v/>
      </c>
      <c r="V22" s="101" t="s">
        <v>88</v>
      </c>
      <c r="W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2" s="152" t="str">
        <f>IF(Таблица335[[#This Row],[Тип СШ]]="Т3",
(IF(Таблица335[[#This Row],[Толщина]]&gt;16,"Δ8","Δ6")),Таблица335[[#This Row],[Толщина]])</f>
        <v>Δ6</v>
      </c>
      <c r="AD22"/>
      <c r="AE22"/>
    </row>
    <row r="23" spans="1:31" x14ac:dyDescent="0.2">
      <c r="A23" s="117">
        <f t="shared" si="2"/>
        <v>23</v>
      </c>
      <c r="B23" s="97" t="str">
        <f>IF(ISNUMBER(Таблица335[[#This Row],[№8]]), "Поперечник", "Продол")</f>
        <v>Поперечник</v>
      </c>
      <c r="C23" s="11" t="str">
        <f>CONCATENATE(I23,J23,K23,L23,Таблица335[[#This Row],[№12]],N23,O23,P23,Q23,R23,S23,T23,U23,)</f>
        <v>1А-ВП_Р8 росп1,2,3</v>
      </c>
      <c r="D23" s="11" t="str">
        <f t="shared" si="3"/>
        <v>Т3</v>
      </c>
      <c r="E23" s="11" t="str">
        <f t="shared" si="1"/>
        <v>528 Δ6</v>
      </c>
      <c r="F23" s="101"/>
      <c r="G23" s="101"/>
      <c r="H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" s="132">
        <f t="shared" si="7"/>
        <v>1</v>
      </c>
      <c r="J23" s="132" t="str">
        <f t="shared" si="7"/>
        <v>А</v>
      </c>
      <c r="K23" s="133" t="str">
        <f>IF(Таблица335[[#This Row],[условие]]="Да", "-", "")</f>
        <v>-</v>
      </c>
      <c r="L23" s="101" t="s">
        <v>35</v>
      </c>
      <c r="M23" s="114" t="str">
        <f>IF(Таблица335[[#This Row],[условие]]="Да", "", " - ")</f>
        <v/>
      </c>
      <c r="N23" s="101"/>
      <c r="O23" s="114" t="str">
        <f>IF(Таблица335[[#This Row],[условие]]="Да", "", " )")</f>
        <v/>
      </c>
      <c r="P23" s="115"/>
      <c r="Q23" s="101" t="s">
        <v>140</v>
      </c>
      <c r="R23" s="101" t="s">
        <v>82</v>
      </c>
      <c r="S23" s="116" t="str">
        <f>IF(Таблица335[[#This Row],[Тип СШ]]="Т3", " росп", "")</f>
        <v xml:space="preserve"> росп</v>
      </c>
      <c r="T23" s="116" t="str">
        <f>IF(AND(Таблица335[[#This Row],[Тип]]="Поперечник", Таблица335[[#This Row],[условие]]="Да", Таблица335[[#This Row],[№18]]=" росп"), "1,2,3",
"")</f>
        <v>1,2,3</v>
      </c>
      <c r="U23" s="116" t="str">
        <f>IF(AND(Таблица335[[#This Row],[Тип]]="Продол", Таблица335[[#This Row],[условие]]="Да", Таблица335[[#This Row],[№18]]=" росп"), "1,2",
"")</f>
        <v/>
      </c>
      <c r="V23" s="101" t="s">
        <v>88</v>
      </c>
      <c r="W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" s="152" t="str">
        <f>IF(Таблица335[[#This Row],[Тип СШ]]="Т3",
(IF(Таблица335[[#This Row],[Толщина]]&gt;16,"Δ8","Δ6")),Таблица335[[#This Row],[Толщина]])</f>
        <v>Δ6</v>
      </c>
      <c r="AD23"/>
      <c r="AE23"/>
    </row>
    <row r="24" spans="1:31" x14ac:dyDescent="0.2">
      <c r="A24" s="117">
        <f t="shared" si="2"/>
        <v>24</v>
      </c>
      <c r="B24" s="97" t="str">
        <f>IF(ISNUMBER(Таблица335[[#This Row],[№8]]), "Поперечник", "Продол")</f>
        <v>Поперечник</v>
      </c>
      <c r="C24" s="11" t="str">
        <f>CONCATENATE(I24,J24,K24,L24,Таблица335[[#This Row],[№12]],N24,O24,P24,Q24,R24,S24,T24,U24,)</f>
        <v>1А-НП</v>
      </c>
      <c r="D24" s="11" t="str">
        <f t="shared" si="3"/>
        <v>С18</v>
      </c>
      <c r="E24" s="11" t="str">
        <f t="shared" si="1"/>
        <v>600×32</v>
      </c>
      <c r="F24" s="101"/>
      <c r="G24" s="101"/>
      <c r="H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" s="132">
        <f t="shared" si="7"/>
        <v>1</v>
      </c>
      <c r="J24" s="132" t="str">
        <f t="shared" si="7"/>
        <v>А</v>
      </c>
      <c r="K24" s="133" t="str">
        <f>IF(Таблица335[[#This Row],[условие]]="Да", "-", "")</f>
        <v>-</v>
      </c>
      <c r="L24" s="101" t="s">
        <v>13</v>
      </c>
      <c r="M24" s="114" t="str">
        <f>IF(Таблица335[[#This Row],[условие]]="Да", "", " - ")</f>
        <v/>
      </c>
      <c r="N24" s="101"/>
      <c r="O24" s="114" t="str">
        <f>IF(Таблица335[[#This Row],[условие]]="Да", "", " )")</f>
        <v/>
      </c>
      <c r="P24" s="115"/>
      <c r="Q24" s="101"/>
      <c r="R24" s="101"/>
      <c r="S24" s="116" t="str">
        <f>IF(Таблица335[[#This Row],[Тип СШ]]="Т3", " росп", "")</f>
        <v/>
      </c>
      <c r="T24" s="116" t="str">
        <f>IF(AND(Таблица335[[#This Row],[Тип]]="Поперечник", Таблица335[[#This Row],[условие]]="Да", Таблица335[[#This Row],[№18]]=" росп"), "1,2,3",
"")</f>
        <v/>
      </c>
      <c r="U24" s="116" t="str">
        <f>IF(AND(Таблица335[[#This Row],[Тип]]="Продол", Таблица335[[#This Row],[условие]]="Да", Таблица335[[#This Row],[№18]]=" росп"), "1,2",
"")</f>
        <v/>
      </c>
      <c r="V24" s="101" t="s">
        <v>87</v>
      </c>
      <c r="W2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24" s="228">
        <f>VALUE(CONCATENATE(Таблица335[[#This Row],[ДлинаС18]],Таблица335[[#This Row],[ДлинаС4]],Таблица335[[#This Row],[ДлинаТ8]],Таблица335[[#This Row],[ДлинаТ3]]))</f>
        <v>600</v>
      </c>
      <c r="AC24" s="152">
        <f>IF(Таблица335[[#This Row],[Тип СШ]]="Т3",
(IF(Таблица335[[#This Row],[Толщина]]&gt;16,"Δ8","Δ6")),Таблица335[[#This Row],[Толщина]])</f>
        <v>32</v>
      </c>
      <c r="AD24"/>
      <c r="AE24"/>
    </row>
    <row r="25" spans="1:31" x14ac:dyDescent="0.2">
      <c r="A25" s="117">
        <f t="shared" si="2"/>
        <v>25</v>
      </c>
      <c r="B25" s="97" t="str">
        <f>IF(ISNUMBER(Таблица335[[#This Row],[№8]]), "Поперечник", "Продол")</f>
        <v>Поперечник</v>
      </c>
      <c r="C25" s="11" t="str">
        <f>CONCATENATE(I25,J25,K25,L25,Таблица335[[#This Row],[№12]],N25,O25,P25,Q25,R25,S25,T25,U25,)</f>
        <v>1А-Т2/1</v>
      </c>
      <c r="D25" s="11" t="str">
        <f t="shared" si="3"/>
        <v>Т8</v>
      </c>
      <c r="E25" s="11" t="str">
        <f t="shared" si="1"/>
        <v>100×16</v>
      </c>
      <c r="F25" s="101"/>
      <c r="G25" s="101"/>
      <c r="H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" s="132">
        <f t="shared" si="7"/>
        <v>1</v>
      </c>
      <c r="J25" s="132" t="str">
        <f t="shared" si="7"/>
        <v>А</v>
      </c>
      <c r="K25" s="133" t="str">
        <f>IF(Таблица335[[#This Row],[условие]]="Да", "-", "")</f>
        <v>-</v>
      </c>
      <c r="L25" s="101" t="s">
        <v>84</v>
      </c>
      <c r="M25" s="114" t="str">
        <f>IF(Таблица335[[#This Row],[условие]]="Да", "", " - ")</f>
        <v/>
      </c>
      <c r="N25" s="101"/>
      <c r="O25" s="114" t="str">
        <f>IF(Таблица335[[#This Row],[условие]]="Да", "", " )")</f>
        <v/>
      </c>
      <c r="P25" s="115"/>
      <c r="Q25" s="101" t="str">
        <f>"/"</f>
        <v>/</v>
      </c>
      <c r="R25" s="101">
        <v>1</v>
      </c>
      <c r="S25" s="116" t="str">
        <f>IF(Таблица335[[#This Row],[Тип СШ]]="Т3", " росп", "")</f>
        <v/>
      </c>
      <c r="T25" s="116" t="str">
        <f>IF(AND(Таблица335[[#This Row],[Тип]]="Поперечник", Таблица335[[#This Row],[условие]]="Да", Таблица335[[#This Row],[№18]]=" росп"), "1,2,3",
"")</f>
        <v/>
      </c>
      <c r="U25" s="116" t="str">
        <f>IF(AND(Таблица335[[#This Row],[Тип]]="Продол", Таблица335[[#This Row],[условие]]="Да", Таблица335[[#This Row],[№18]]=" росп"), "1,2",
"")</f>
        <v/>
      </c>
      <c r="V25" s="101" t="s">
        <v>89</v>
      </c>
      <c r="W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5" s="152">
        <f>IF(Таблица335[[#This Row],[Тип СШ]]="Т3",
(IF(Таблица335[[#This Row],[Толщина]]&gt;16,"Δ8","Δ6")),Таблица335[[#This Row],[Толщина]])</f>
        <v>16</v>
      </c>
      <c r="AD25"/>
      <c r="AE25"/>
    </row>
    <row r="26" spans="1:31" x14ac:dyDescent="0.2">
      <c r="A26" s="117">
        <f t="shared" si="2"/>
        <v>26</v>
      </c>
      <c r="B26" s="97" t="str">
        <f>IF(ISNUMBER(Таблица335[[#This Row],[№8]]), "Поперечник", "Продол")</f>
        <v>Поперечник</v>
      </c>
      <c r="C26" s="11" t="str">
        <f>CONCATENATE(I26,J26,K26,L26,Таблица335[[#This Row],[№12]],N26,O26,P26,Q26,R26,S26,T26,U26,)</f>
        <v>1А-Т2/1 росп1,2,3</v>
      </c>
      <c r="D26" s="11" t="str">
        <f t="shared" si="3"/>
        <v>Т3</v>
      </c>
      <c r="E26" s="11" t="str">
        <f t="shared" si="1"/>
        <v>100 Δ6</v>
      </c>
      <c r="F26" s="101"/>
      <c r="G26" s="101"/>
      <c r="H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" s="132">
        <f t="shared" si="7"/>
        <v>1</v>
      </c>
      <c r="J26" s="132" t="str">
        <f t="shared" si="7"/>
        <v>А</v>
      </c>
      <c r="K26" s="133" t="str">
        <f>IF(Таблица335[[#This Row],[условие]]="Да", "-", "")</f>
        <v>-</v>
      </c>
      <c r="L26" s="101" t="s">
        <v>84</v>
      </c>
      <c r="M26" s="114" t="str">
        <f>IF(Таблица335[[#This Row],[условие]]="Да", "", " - ")</f>
        <v/>
      </c>
      <c r="N26" s="101"/>
      <c r="O26" s="114" t="str">
        <f>IF(Таблица335[[#This Row],[условие]]="Да", "", " )")</f>
        <v/>
      </c>
      <c r="P26" s="115"/>
      <c r="Q26" s="101" t="str">
        <f t="shared" ref="Q26:Q28" si="8">"/"</f>
        <v>/</v>
      </c>
      <c r="R26" s="101">
        <v>1</v>
      </c>
      <c r="S26" s="116" t="str">
        <f>IF(Таблица335[[#This Row],[Тип СШ]]="Т3", " росп", "")</f>
        <v xml:space="preserve"> росп</v>
      </c>
      <c r="T26" s="116" t="str">
        <f>IF(AND(Таблица335[[#This Row],[Тип]]="Поперечник", Таблица335[[#This Row],[условие]]="Да", Таблица335[[#This Row],[№18]]=" росп"), "1,2,3",
"")</f>
        <v>1,2,3</v>
      </c>
      <c r="U26" s="116" t="str">
        <f>IF(AND(Таблица335[[#This Row],[Тип]]="Продол", Таблица335[[#This Row],[условие]]="Да", Таблица335[[#This Row],[№18]]=" росп"), "1,2",
"")</f>
        <v/>
      </c>
      <c r="V26" s="101" t="s">
        <v>88</v>
      </c>
      <c r="W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6" s="152" t="str">
        <f>IF(Таблица335[[#This Row],[Тип СШ]]="Т3",
(IF(Таблица335[[#This Row],[Толщина]]&gt;16,"Δ8","Δ6")),Таблица335[[#This Row],[Толщина]])</f>
        <v>Δ6</v>
      </c>
      <c r="AD26"/>
      <c r="AE26"/>
    </row>
    <row r="27" spans="1:31" x14ac:dyDescent="0.2">
      <c r="A27" s="117">
        <f t="shared" si="2"/>
        <v>27</v>
      </c>
      <c r="B27" s="97" t="str">
        <f>IF(ISNUMBER(Таблица335[[#This Row],[№8]]), "Поперечник", "Продол")</f>
        <v>Поперечник</v>
      </c>
      <c r="C27" s="11" t="str">
        <f>CONCATENATE(I27,J27,K27,L27,Таблица335[[#This Row],[№12]],N27,O27,P27,Q27,R27,S27,T27,U27,)</f>
        <v>1А-Т2/2</v>
      </c>
      <c r="D27" s="11" t="str">
        <f t="shared" si="3"/>
        <v>Т8</v>
      </c>
      <c r="E27" s="11" t="str">
        <f t="shared" si="1"/>
        <v>100×16</v>
      </c>
      <c r="F27" s="101"/>
      <c r="G27" s="101"/>
      <c r="H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" s="132">
        <f t="shared" si="7"/>
        <v>1</v>
      </c>
      <c r="J27" s="132" t="str">
        <f t="shared" si="7"/>
        <v>А</v>
      </c>
      <c r="K27" s="133" t="str">
        <f>IF(Таблица335[[#This Row],[условие]]="Да", "-", "")</f>
        <v>-</v>
      </c>
      <c r="L27" s="101" t="s">
        <v>84</v>
      </c>
      <c r="M27" s="114" t="str">
        <f>IF(Таблица335[[#This Row],[условие]]="Да", "", " - ")</f>
        <v/>
      </c>
      <c r="N27" s="101"/>
      <c r="O27" s="114" t="str">
        <f>IF(Таблица335[[#This Row],[условие]]="Да", "", " )")</f>
        <v/>
      </c>
      <c r="P27" s="115"/>
      <c r="Q27" s="101" t="str">
        <f t="shared" si="8"/>
        <v>/</v>
      </c>
      <c r="R27" s="101">
        <v>2</v>
      </c>
      <c r="S27" s="116" t="str">
        <f>IF(Таблица335[[#This Row],[Тип СШ]]="Т3", " росп", "")</f>
        <v/>
      </c>
      <c r="T27" s="116" t="str">
        <f>IF(AND(Таблица335[[#This Row],[Тип]]="Поперечник", Таблица335[[#This Row],[условие]]="Да", Таблица335[[#This Row],[№18]]=" росп"), "1,2,3",
"")</f>
        <v/>
      </c>
      <c r="U27" s="116" t="str">
        <f>IF(AND(Таблица335[[#This Row],[Тип]]="Продол", Таблица335[[#This Row],[условие]]="Да", Таблица335[[#This Row],[№18]]=" росп"), "1,2",
"")</f>
        <v/>
      </c>
      <c r="V27" s="101" t="s">
        <v>89</v>
      </c>
      <c r="W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7" s="152">
        <f>IF(Таблица335[[#This Row],[Тип СШ]]="Т3",
(IF(Таблица335[[#This Row],[Толщина]]&gt;16,"Δ8","Δ6")),Таблица335[[#This Row],[Толщина]])</f>
        <v>16</v>
      </c>
      <c r="AD27"/>
      <c r="AE27"/>
    </row>
    <row r="28" spans="1:31" x14ac:dyDescent="0.2">
      <c r="A28" s="117">
        <f t="shared" si="2"/>
        <v>28</v>
      </c>
      <c r="B28" s="97" t="str">
        <f>IF(ISNUMBER(Таблица335[[#This Row],[№8]]), "Поперечник", "Продол")</f>
        <v>Поперечник</v>
      </c>
      <c r="C28" s="11" t="str">
        <f>CONCATENATE(I28,J28,K28,L28,Таблица335[[#This Row],[№12]],N28,O28,P28,Q28,R28,S28,T28,U28,)</f>
        <v>1А-Т2/2 росп1,2,3</v>
      </c>
      <c r="D28" s="11" t="str">
        <f t="shared" si="3"/>
        <v>Т3</v>
      </c>
      <c r="E28" s="11" t="str">
        <f t="shared" si="1"/>
        <v>100 Δ6</v>
      </c>
      <c r="F28" s="101"/>
      <c r="G28" s="101"/>
      <c r="H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" s="132">
        <f t="shared" si="7"/>
        <v>1</v>
      </c>
      <c r="J28" s="132" t="str">
        <f t="shared" si="7"/>
        <v>А</v>
      </c>
      <c r="K28" s="133" t="str">
        <f>IF(Таблица335[[#This Row],[условие]]="Да", "-", "")</f>
        <v>-</v>
      </c>
      <c r="L28" s="101" t="s">
        <v>84</v>
      </c>
      <c r="M28" s="114" t="str">
        <f>IF(Таблица335[[#This Row],[условие]]="Да", "", " - ")</f>
        <v/>
      </c>
      <c r="N28" s="101"/>
      <c r="O28" s="114" t="str">
        <f>IF(Таблица335[[#This Row],[условие]]="Да", "", " )")</f>
        <v/>
      </c>
      <c r="P28" s="115"/>
      <c r="Q28" s="101" t="str">
        <f t="shared" si="8"/>
        <v>/</v>
      </c>
      <c r="R28" s="101">
        <v>2</v>
      </c>
      <c r="S28" s="116" t="str">
        <f>IF(Таблица335[[#This Row],[Тип СШ]]="Т3", " росп", "")</f>
        <v xml:space="preserve"> росп</v>
      </c>
      <c r="T28" s="116" t="str">
        <f>IF(AND(Таблица335[[#This Row],[Тип]]="Поперечник", Таблица335[[#This Row],[условие]]="Да", Таблица335[[#This Row],[№18]]=" росп"), "1,2,3",
"")</f>
        <v>1,2,3</v>
      </c>
      <c r="U28" s="116" t="str">
        <f>IF(AND(Таблица335[[#This Row],[Тип]]="Продол", Таблица335[[#This Row],[условие]]="Да", Таблица335[[#This Row],[№18]]=" росп"), "1,2",
"")</f>
        <v/>
      </c>
      <c r="V28" s="101" t="s">
        <v>88</v>
      </c>
      <c r="W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8" s="152" t="str">
        <f>IF(Таблица335[[#This Row],[Тип СШ]]="Т3",
(IF(Таблица335[[#This Row],[Толщина]]&gt;16,"Δ8","Δ6")),Таблица335[[#This Row],[Толщина]])</f>
        <v>Δ6</v>
      </c>
      <c r="AD28"/>
      <c r="AE28"/>
    </row>
    <row r="29" spans="1:31" x14ac:dyDescent="0.2">
      <c r="A29" s="117">
        <f t="shared" si="2"/>
        <v>29</v>
      </c>
      <c r="B29" s="97" t="str">
        <f>IF(ISNUMBER(Таблица335[[#This Row],[№8]]), "Поперечник", "Продол")</f>
        <v>Поперечник</v>
      </c>
      <c r="C29" s="11" t="str">
        <f>CONCATENATE(I29,J29,K29,L29,Таблица335[[#This Row],[№12]],N29,O29,P29,Q29,R29,S29,T29,U29,)</f>
        <v>1Б-ВП</v>
      </c>
      <c r="D29" s="11" t="str">
        <f t="shared" si="3"/>
        <v>С4</v>
      </c>
      <c r="E29" s="11" t="str">
        <f t="shared" si="1"/>
        <v>2488×14</v>
      </c>
      <c r="F29" s="101"/>
      <c r="G29" s="101" t="s">
        <v>61</v>
      </c>
      <c r="H2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" s="134">
        <f t="shared" si="7"/>
        <v>1</v>
      </c>
      <c r="J29" s="134" t="str">
        <f>Таблица335[[#This Row],[№7]]</f>
        <v>Б</v>
      </c>
      <c r="K29" s="133" t="str">
        <f>IF(Таблица335[[#This Row],[условие]]="Да", "-", "")</f>
        <v>-</v>
      </c>
      <c r="L29" s="72" t="s">
        <v>35</v>
      </c>
      <c r="M29" s="114" t="str">
        <f>IF(Таблица335[[#This Row],[условие]]="Да", "", " - ")</f>
        <v/>
      </c>
      <c r="N29" s="72"/>
      <c r="O29" s="114" t="str">
        <f>IF(Таблица335[[#This Row],[условие]]="Да", "", " )")</f>
        <v/>
      </c>
      <c r="P29" s="115"/>
      <c r="Q29" s="130"/>
      <c r="R29" s="130"/>
      <c r="S29" s="116" t="str">
        <f>IF(Таблица335[[#This Row],[Тип СШ]]="Т3", " росп", "")</f>
        <v/>
      </c>
      <c r="T29" s="116" t="str">
        <f>IF(AND(Таблица335[[#This Row],[Тип]]="Поперечник", Таблица335[[#This Row],[условие]]="Да", Таблица335[[#This Row],[№18]]=" росп"), "1,2,3",
"")</f>
        <v/>
      </c>
      <c r="U29" s="116" t="str">
        <f>IF(AND(Таблица335[[#This Row],[Тип]]="Продол", Таблица335[[#This Row],[условие]]="Да", Таблица335[[#This Row],[№18]]=" росп"), "1,2",
"")</f>
        <v/>
      </c>
      <c r="V29" s="130" t="s">
        <v>109</v>
      </c>
      <c r="W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29" s="152">
        <f>IF(Таблица335[[#This Row],[Тип СШ]]="Т3",
(IF(Таблица335[[#This Row],[Толщина]]&gt;16,"Δ8","Δ6")),Таблица335[[#This Row],[Толщина]])</f>
        <v>14</v>
      </c>
      <c r="AD29"/>
      <c r="AE29"/>
    </row>
    <row r="30" spans="1:31" x14ac:dyDescent="0.2">
      <c r="A30" s="117">
        <f t="shared" si="2"/>
        <v>30</v>
      </c>
      <c r="B30" s="97" t="str">
        <f>IF(ISNUMBER(Таблица335[[#This Row],[№8]]), "Поперечник", "Продол")</f>
        <v>Поперечник</v>
      </c>
      <c r="C30" s="11" t="str">
        <f>CONCATENATE(I30,J30,K30,L30,Таблица335[[#This Row],[№12]],N30,O30,P30,Q30,R30,S30,T30,U30,)</f>
        <v>1Б-ВП_Р1 росп1,2,3</v>
      </c>
      <c r="D30" s="11" t="str">
        <f t="shared" si="3"/>
        <v>Т3</v>
      </c>
      <c r="E30" s="11" t="str">
        <f t="shared" si="1"/>
        <v>528 Δ6</v>
      </c>
      <c r="F30" s="101"/>
      <c r="G30" s="101"/>
      <c r="H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" s="132">
        <f t="shared" si="7"/>
        <v>1</v>
      </c>
      <c r="J30" s="132" t="str">
        <f>J29</f>
        <v>Б</v>
      </c>
      <c r="K30" s="133" t="str">
        <f>IF(Таблица335[[#This Row],[условие]]="Да", "-", "")</f>
        <v>-</v>
      </c>
      <c r="L30" s="101" t="s">
        <v>35</v>
      </c>
      <c r="M30" s="114" t="str">
        <f>IF(Таблица335[[#This Row],[условие]]="Да", "", " - ")</f>
        <v/>
      </c>
      <c r="N30" s="101"/>
      <c r="O30" s="114" t="str">
        <f>IF(Таблица335[[#This Row],[условие]]="Да", "", " )")</f>
        <v/>
      </c>
      <c r="P30" s="115"/>
      <c r="Q30" s="101" t="s">
        <v>140</v>
      </c>
      <c r="R30" s="101" t="s">
        <v>73</v>
      </c>
      <c r="S30" s="116" t="str">
        <f>IF(Таблица335[[#This Row],[Тип СШ]]="Т3", " росп", "")</f>
        <v xml:space="preserve"> росп</v>
      </c>
      <c r="T30" s="116" t="str">
        <f>IF(AND(Таблица335[[#This Row],[Тип]]="Поперечник", Таблица335[[#This Row],[условие]]="Да", Таблица335[[#This Row],[№18]]=" росп"), "1,2,3",
"")</f>
        <v>1,2,3</v>
      </c>
      <c r="U30" s="116" t="str">
        <f>IF(AND(Таблица335[[#This Row],[Тип]]="Продол", Таблица335[[#This Row],[условие]]="Да", Таблица335[[#This Row],[№18]]=" росп"), "1,2",
"")</f>
        <v/>
      </c>
      <c r="V30" s="101" t="s">
        <v>88</v>
      </c>
      <c r="W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0" s="152" t="str">
        <f>IF(Таблица335[[#This Row],[Тип СШ]]="Т3",
(IF(Таблица335[[#This Row],[Толщина]]&gt;16,"Δ8","Δ6")),Таблица335[[#This Row],[Толщина]])</f>
        <v>Δ6</v>
      </c>
      <c r="AD30"/>
      <c r="AE30"/>
    </row>
    <row r="31" spans="1:31" x14ac:dyDescent="0.2">
      <c r="A31" s="117">
        <f t="shared" si="2"/>
        <v>31</v>
      </c>
      <c r="B31" s="97" t="str">
        <f>IF(ISNUMBER(Таблица335[[#This Row],[№8]]), "Поперечник", "Продол")</f>
        <v>Поперечник</v>
      </c>
      <c r="C31" s="11" t="str">
        <f>CONCATENATE(I31,J31,K31,L31,Таблица335[[#This Row],[№12]],N31,O31,P31,Q31,R31,S31,T31,U31,)</f>
        <v>1Б-ВП_Р2 росп1,2,3</v>
      </c>
      <c r="D31" s="11" t="str">
        <f t="shared" si="3"/>
        <v>Т3</v>
      </c>
      <c r="E31" s="11" t="str">
        <f t="shared" si="1"/>
        <v>528 Δ6</v>
      </c>
      <c r="F31" s="101"/>
      <c r="G31" s="101"/>
      <c r="H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" s="132">
        <f t="shared" si="7"/>
        <v>1</v>
      </c>
      <c r="J31" s="132" t="str">
        <f t="shared" si="7"/>
        <v>Б</v>
      </c>
      <c r="K31" s="133" t="str">
        <f>IF(Таблица335[[#This Row],[условие]]="Да", "-", "")</f>
        <v>-</v>
      </c>
      <c r="L31" s="101" t="s">
        <v>35</v>
      </c>
      <c r="M31" s="114" t="str">
        <f>IF(Таблица335[[#This Row],[условие]]="Да", "", " - ")</f>
        <v/>
      </c>
      <c r="N31" s="101"/>
      <c r="O31" s="114" t="str">
        <f>IF(Таблица335[[#This Row],[условие]]="Да", "", " )")</f>
        <v/>
      </c>
      <c r="P31" s="115"/>
      <c r="Q31" s="101" t="s">
        <v>140</v>
      </c>
      <c r="R31" s="101" t="s">
        <v>74</v>
      </c>
      <c r="S31" s="116" t="str">
        <f>IF(Таблица335[[#This Row],[Тип СШ]]="Т3", " росп", "")</f>
        <v xml:space="preserve"> росп</v>
      </c>
      <c r="T31" s="116" t="str">
        <f>IF(AND(Таблица335[[#This Row],[Тип]]="Поперечник", Таблица335[[#This Row],[условие]]="Да", Таблица335[[#This Row],[№18]]=" росп"), "1,2,3",
"")</f>
        <v>1,2,3</v>
      </c>
      <c r="U31" s="116" t="str">
        <f>IF(AND(Таблица335[[#This Row],[Тип]]="Продол", Таблица335[[#This Row],[условие]]="Да", Таблица335[[#This Row],[№18]]=" росп"), "1,2",
"")</f>
        <v/>
      </c>
      <c r="V31" s="101" t="s">
        <v>88</v>
      </c>
      <c r="W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1" s="152" t="str">
        <f>IF(Таблица335[[#This Row],[Тип СШ]]="Т3",
(IF(Таблица335[[#This Row],[Толщина]]&gt;16,"Δ8","Δ6")),Таблица335[[#This Row],[Толщина]])</f>
        <v>Δ6</v>
      </c>
      <c r="AD31"/>
      <c r="AE31"/>
    </row>
    <row r="32" spans="1:31" x14ac:dyDescent="0.2">
      <c r="A32" s="117">
        <f t="shared" si="2"/>
        <v>32</v>
      </c>
      <c r="B32" s="97" t="str">
        <f>IF(ISNUMBER(Таблица335[[#This Row],[№8]]), "Поперечник", "Продол")</f>
        <v>Поперечник</v>
      </c>
      <c r="C32" s="11" t="str">
        <f>CONCATENATE(I32,J32,K32,L32,Таблица335[[#This Row],[№12]],N32,O32,P32,Q32,R32,S32,T32,U32,)</f>
        <v>1Б-ВП_Р3 росп1,2,3</v>
      </c>
      <c r="D32" s="11" t="str">
        <f t="shared" si="3"/>
        <v>Т3</v>
      </c>
      <c r="E32" s="11" t="str">
        <f t="shared" si="1"/>
        <v>528 Δ6</v>
      </c>
      <c r="F32" s="101"/>
      <c r="G32" s="101"/>
      <c r="H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" s="132">
        <f t="shared" si="7"/>
        <v>1</v>
      </c>
      <c r="J32" s="132" t="str">
        <f t="shared" si="7"/>
        <v>Б</v>
      </c>
      <c r="K32" s="133" t="str">
        <f>IF(Таблица335[[#This Row],[условие]]="Да", "-", "")</f>
        <v>-</v>
      </c>
      <c r="L32" s="101" t="s">
        <v>35</v>
      </c>
      <c r="M32" s="114" t="str">
        <f>IF(Таблица335[[#This Row],[условие]]="Да", "", " - ")</f>
        <v/>
      </c>
      <c r="N32" s="101"/>
      <c r="O32" s="114" t="str">
        <f>IF(Таблица335[[#This Row],[условие]]="Да", "", " )")</f>
        <v/>
      </c>
      <c r="P32" s="115"/>
      <c r="Q32" s="101" t="s">
        <v>140</v>
      </c>
      <c r="R32" s="101" t="s">
        <v>75</v>
      </c>
      <c r="S32" s="116" t="str">
        <f>IF(Таблица335[[#This Row],[Тип СШ]]="Т3", " росп", "")</f>
        <v xml:space="preserve"> росп</v>
      </c>
      <c r="T32" s="116" t="str">
        <f>IF(AND(Таблица335[[#This Row],[Тип]]="Поперечник", Таблица335[[#This Row],[условие]]="Да", Таблица335[[#This Row],[№18]]=" росп"), "1,2,3",
"")</f>
        <v>1,2,3</v>
      </c>
      <c r="U32" s="116" t="str">
        <f>IF(AND(Таблица335[[#This Row],[Тип]]="Продол", Таблица335[[#This Row],[условие]]="Да", Таблица335[[#This Row],[№18]]=" росп"), "1,2",
"")</f>
        <v/>
      </c>
      <c r="V32" s="101" t="s">
        <v>88</v>
      </c>
      <c r="W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" s="152" t="str">
        <f>IF(Таблица335[[#This Row],[Тип СШ]]="Т3",
(IF(Таблица335[[#This Row],[Толщина]]&gt;16,"Δ8","Δ6")),Таблица335[[#This Row],[Толщина]])</f>
        <v>Δ6</v>
      </c>
      <c r="AD32"/>
      <c r="AE32"/>
    </row>
    <row r="33" spans="1:31" x14ac:dyDescent="0.2">
      <c r="A33" s="117">
        <f t="shared" si="2"/>
        <v>33</v>
      </c>
      <c r="B33" s="97" t="str">
        <f>IF(ISNUMBER(Таблица335[[#This Row],[№8]]), "Поперечник", "Продол")</f>
        <v>Поперечник</v>
      </c>
      <c r="C33" s="11" t="str">
        <f>CONCATENATE(I33,J33,K33,L33,Таблица335[[#This Row],[№12]],N33,O33,P33,Q33,R33,S33,T33,U33,)</f>
        <v>1Б-ВП_Р4 росп1,2,3</v>
      </c>
      <c r="D33" s="11" t="str">
        <f t="shared" si="3"/>
        <v>Т3</v>
      </c>
      <c r="E33" s="11" t="str">
        <f t="shared" si="1"/>
        <v>528 Δ6</v>
      </c>
      <c r="F33" s="101"/>
      <c r="G33" s="101"/>
      <c r="H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" s="132">
        <f t="shared" si="7"/>
        <v>1</v>
      </c>
      <c r="J33" s="132" t="str">
        <f t="shared" si="7"/>
        <v>Б</v>
      </c>
      <c r="K33" s="133" t="str">
        <f>IF(Таблица335[[#This Row],[условие]]="Да", "-", "")</f>
        <v>-</v>
      </c>
      <c r="L33" s="101" t="s">
        <v>35</v>
      </c>
      <c r="M33" s="114" t="str">
        <f>IF(Таблица335[[#This Row],[условие]]="Да", "", " - ")</f>
        <v/>
      </c>
      <c r="N33" s="101"/>
      <c r="O33" s="114" t="str">
        <f>IF(Таблица335[[#This Row],[условие]]="Да", "", " )")</f>
        <v/>
      </c>
      <c r="P33" s="115"/>
      <c r="Q33" s="101" t="s">
        <v>140</v>
      </c>
      <c r="R33" s="101" t="s">
        <v>76</v>
      </c>
      <c r="S33" s="116" t="str">
        <f>IF(Таблица335[[#This Row],[Тип СШ]]="Т3", " росп", "")</f>
        <v xml:space="preserve"> росп</v>
      </c>
      <c r="T33" s="116" t="str">
        <f>IF(AND(Таблица335[[#This Row],[Тип]]="Поперечник", Таблица335[[#This Row],[условие]]="Да", Таблица335[[#This Row],[№18]]=" росп"), "1,2,3",
"")</f>
        <v>1,2,3</v>
      </c>
      <c r="U33" s="116" t="str">
        <f>IF(AND(Таблица335[[#This Row],[Тип]]="Продол", Таблица335[[#This Row],[условие]]="Да", Таблица335[[#This Row],[№18]]=" росп"), "1,2",
"")</f>
        <v/>
      </c>
      <c r="V33" s="101" t="s">
        <v>88</v>
      </c>
      <c r="W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" s="152" t="str">
        <f>IF(Таблица335[[#This Row],[Тип СШ]]="Т3",
(IF(Таблица335[[#This Row],[Толщина]]&gt;16,"Δ8","Δ6")),Таблица335[[#This Row],[Толщина]])</f>
        <v>Δ6</v>
      </c>
      <c r="AD33"/>
      <c r="AE33"/>
    </row>
    <row r="34" spans="1:31" x14ac:dyDescent="0.2">
      <c r="A34" s="117">
        <f t="shared" si="2"/>
        <v>34</v>
      </c>
      <c r="B34" s="97" t="str">
        <f>IF(ISNUMBER(Таблица335[[#This Row],[№8]]), "Поперечник", "Продол")</f>
        <v>Поперечник</v>
      </c>
      <c r="C34" s="11" t="str">
        <f>CONCATENATE(I34,J34,K34,L34,Таблица335[[#This Row],[№12]],N34,O34,P34,Q34,R34,S34,T34,U34,)</f>
        <v>1Б-Т1/1</v>
      </c>
      <c r="D34" s="11" t="str">
        <f t="shared" si="3"/>
        <v>Т8</v>
      </c>
      <c r="E34" s="11" t="str">
        <f t="shared" si="1"/>
        <v>100×16</v>
      </c>
      <c r="F34" s="101"/>
      <c r="G34" s="101"/>
      <c r="H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" s="132">
        <f t="shared" si="7"/>
        <v>1</v>
      </c>
      <c r="J34" s="132" t="str">
        <f t="shared" si="7"/>
        <v>Б</v>
      </c>
      <c r="K34" s="133" t="str">
        <f>IF(Таблица335[[#This Row],[условие]]="Да", "-", "")</f>
        <v>-</v>
      </c>
      <c r="L34" s="101" t="s">
        <v>83</v>
      </c>
      <c r="M34" s="114" t="str">
        <f>IF(Таблица335[[#This Row],[условие]]="Да", "", " - ")</f>
        <v/>
      </c>
      <c r="N34" s="101"/>
      <c r="O34" s="114" t="str">
        <f>IF(Таблица335[[#This Row],[условие]]="Да", "", " )")</f>
        <v/>
      </c>
      <c r="P34" s="115"/>
      <c r="Q34" s="101" t="str">
        <f>"/"</f>
        <v>/</v>
      </c>
      <c r="R34" s="101">
        <v>1</v>
      </c>
      <c r="S34" s="116" t="str">
        <f>IF(Таблица335[[#This Row],[Тип СШ]]="Т3", " росп", "")</f>
        <v/>
      </c>
      <c r="T34" s="116" t="str">
        <f>IF(AND(Таблица335[[#This Row],[Тип]]="Поперечник", Таблица335[[#This Row],[условие]]="Да", Таблица335[[#This Row],[№18]]=" росп"), "1,2,3",
"")</f>
        <v/>
      </c>
      <c r="U34" s="116" t="str">
        <f>IF(AND(Таблица335[[#This Row],[Тип]]="Продол", Таблица335[[#This Row],[условие]]="Да", Таблица335[[#This Row],[№18]]=" росп"), "1,2",
"")</f>
        <v/>
      </c>
      <c r="V34" s="101" t="s">
        <v>89</v>
      </c>
      <c r="W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4" s="152">
        <f>IF(Таблица335[[#This Row],[Тип СШ]]="Т3",
(IF(Таблица335[[#This Row],[Толщина]]&gt;16,"Δ8","Δ6")),Таблица335[[#This Row],[Толщина]])</f>
        <v>16</v>
      </c>
      <c r="AD34"/>
      <c r="AE34"/>
    </row>
    <row r="35" spans="1:31" x14ac:dyDescent="0.2">
      <c r="A35" s="117">
        <f t="shared" si="2"/>
        <v>35</v>
      </c>
      <c r="B35" s="97" t="str">
        <f>IF(ISNUMBER(Таблица335[[#This Row],[№8]]), "Поперечник", "Продол")</f>
        <v>Поперечник</v>
      </c>
      <c r="C35" s="11" t="str">
        <f>CONCATENATE(I35,J35,K35,L35,Таблица335[[#This Row],[№12]],N35,O35,P35,Q35,R35,S35,T35,U35,)</f>
        <v>1Б-Т1/1 росп1,2,3</v>
      </c>
      <c r="D35" s="11" t="str">
        <f t="shared" si="3"/>
        <v>Т3</v>
      </c>
      <c r="E35" s="11" t="str">
        <f t="shared" si="1"/>
        <v>100 Δ6</v>
      </c>
      <c r="F35" s="101"/>
      <c r="G35" s="101"/>
      <c r="H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" s="132">
        <f t="shared" si="7"/>
        <v>1</v>
      </c>
      <c r="J35" s="132" t="str">
        <f t="shared" si="7"/>
        <v>Б</v>
      </c>
      <c r="K35" s="133" t="str">
        <f>IF(Таблица335[[#This Row],[условие]]="Да", "-", "")</f>
        <v>-</v>
      </c>
      <c r="L35" s="101" t="s">
        <v>83</v>
      </c>
      <c r="M35" s="114" t="str">
        <f>IF(Таблица335[[#This Row],[условие]]="Да", "", " - ")</f>
        <v/>
      </c>
      <c r="N35" s="101"/>
      <c r="O35" s="114" t="str">
        <f>IF(Таблица335[[#This Row],[условие]]="Да", "", " )")</f>
        <v/>
      </c>
      <c r="P35" s="115"/>
      <c r="Q35" s="101" t="str">
        <f t="shared" ref="Q35:Q37" si="9">"/"</f>
        <v>/</v>
      </c>
      <c r="R35" s="101">
        <v>1</v>
      </c>
      <c r="S35" s="116" t="str">
        <f>IF(Таблица335[[#This Row],[Тип СШ]]="Т3", " росп", "")</f>
        <v xml:space="preserve"> росп</v>
      </c>
      <c r="T35" s="116" t="str">
        <f>IF(AND(Таблица335[[#This Row],[Тип]]="Поперечник", Таблица335[[#This Row],[условие]]="Да", Таблица335[[#This Row],[№18]]=" росп"), "1,2,3",
"")</f>
        <v>1,2,3</v>
      </c>
      <c r="U35" s="116" t="str">
        <f>IF(AND(Таблица335[[#This Row],[Тип]]="Продол", Таблица335[[#This Row],[условие]]="Да", Таблица335[[#This Row],[№18]]=" росп"), "1,2",
"")</f>
        <v/>
      </c>
      <c r="V35" s="101" t="s">
        <v>88</v>
      </c>
      <c r="W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5" s="152" t="str">
        <f>IF(Таблица335[[#This Row],[Тип СШ]]="Т3",
(IF(Таблица335[[#This Row],[Толщина]]&gt;16,"Δ8","Δ6")),Таблица335[[#This Row],[Толщина]])</f>
        <v>Δ6</v>
      </c>
      <c r="AD35"/>
      <c r="AE35"/>
    </row>
    <row r="36" spans="1:31" x14ac:dyDescent="0.2">
      <c r="A36" s="117">
        <f t="shared" si="2"/>
        <v>36</v>
      </c>
      <c r="B36" s="97" t="str">
        <f>IF(ISNUMBER(Таблица335[[#This Row],[№8]]), "Поперечник", "Продол")</f>
        <v>Поперечник</v>
      </c>
      <c r="C36" s="11" t="str">
        <f>CONCATENATE(I36,J36,K36,L36,Таблица335[[#This Row],[№12]],N36,O36,P36,Q36,R36,S36,T36,U36,)</f>
        <v>1Б-Т1/2</v>
      </c>
      <c r="D36" s="11" t="str">
        <f t="shared" si="3"/>
        <v>Т8</v>
      </c>
      <c r="E36" s="11" t="str">
        <f t="shared" si="1"/>
        <v>100×16</v>
      </c>
      <c r="F36" s="101"/>
      <c r="G36" s="101"/>
      <c r="H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" s="132">
        <f t="shared" si="7"/>
        <v>1</v>
      </c>
      <c r="J36" s="132" t="str">
        <f t="shared" si="7"/>
        <v>Б</v>
      </c>
      <c r="K36" s="133" t="str">
        <f>IF(Таблица335[[#This Row],[условие]]="Да", "-", "")</f>
        <v>-</v>
      </c>
      <c r="L36" s="101" t="s">
        <v>83</v>
      </c>
      <c r="M36" s="114" t="str">
        <f>IF(Таблица335[[#This Row],[условие]]="Да", "", " - ")</f>
        <v/>
      </c>
      <c r="N36" s="101"/>
      <c r="O36" s="114" t="str">
        <f>IF(Таблица335[[#This Row],[условие]]="Да", "", " )")</f>
        <v/>
      </c>
      <c r="P36" s="115"/>
      <c r="Q36" s="101" t="str">
        <f t="shared" si="9"/>
        <v>/</v>
      </c>
      <c r="R36" s="101">
        <v>2</v>
      </c>
      <c r="S36" s="116" t="str">
        <f>IF(Таблица335[[#This Row],[Тип СШ]]="Т3", " росп", "")</f>
        <v/>
      </c>
      <c r="T36" s="116" t="str">
        <f>IF(AND(Таблица335[[#This Row],[Тип]]="Поперечник", Таблица335[[#This Row],[условие]]="Да", Таблица335[[#This Row],[№18]]=" росп"), "1,2,3",
"")</f>
        <v/>
      </c>
      <c r="U36" s="116" t="str">
        <f>IF(AND(Таблица335[[#This Row],[Тип]]="Продол", Таблица335[[#This Row],[условие]]="Да", Таблица335[[#This Row],[№18]]=" росп"), "1,2",
"")</f>
        <v/>
      </c>
      <c r="V36" s="101" t="s">
        <v>89</v>
      </c>
      <c r="W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6" s="152">
        <f>IF(Таблица335[[#This Row],[Тип СШ]]="Т3",
(IF(Таблица335[[#This Row],[Толщина]]&gt;16,"Δ8","Δ6")),Таблица335[[#This Row],[Толщина]])</f>
        <v>16</v>
      </c>
      <c r="AD36"/>
      <c r="AE36"/>
    </row>
    <row r="37" spans="1:31" x14ac:dyDescent="0.2">
      <c r="A37" s="117">
        <f t="shared" si="2"/>
        <v>37</v>
      </c>
      <c r="B37" s="97" t="str">
        <f>IF(ISNUMBER(Таблица335[[#This Row],[№8]]), "Поперечник", "Продол")</f>
        <v>Поперечник</v>
      </c>
      <c r="C37" s="11" t="str">
        <f>CONCATENATE(I37,J37,K37,L37,Таблица335[[#This Row],[№12]],N37,O37,P37,Q37,R37,S37,T37,U37,)</f>
        <v>1Б-Т1/2 росп1,2,3</v>
      </c>
      <c r="D37" s="11" t="str">
        <f t="shared" si="3"/>
        <v>Т3</v>
      </c>
      <c r="E37" s="11" t="str">
        <f t="shared" si="1"/>
        <v>100 Δ6</v>
      </c>
      <c r="F37" s="101"/>
      <c r="G37" s="101"/>
      <c r="H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" s="132">
        <f t="shared" ref="I37:J52" si="10">I36</f>
        <v>1</v>
      </c>
      <c r="J37" s="132" t="str">
        <f t="shared" si="10"/>
        <v>Б</v>
      </c>
      <c r="K37" s="133" t="str">
        <f>IF(Таблица335[[#This Row],[условие]]="Да", "-", "")</f>
        <v>-</v>
      </c>
      <c r="L37" s="101" t="s">
        <v>83</v>
      </c>
      <c r="M37" s="114" t="str">
        <f>IF(Таблица335[[#This Row],[условие]]="Да", "", " - ")</f>
        <v/>
      </c>
      <c r="N37" s="101"/>
      <c r="O37" s="114" t="str">
        <f>IF(Таблица335[[#This Row],[условие]]="Да", "", " )")</f>
        <v/>
      </c>
      <c r="P37" s="115"/>
      <c r="Q37" s="101" t="str">
        <f t="shared" si="9"/>
        <v>/</v>
      </c>
      <c r="R37" s="101">
        <v>2</v>
      </c>
      <c r="S37" s="116" t="str">
        <f>IF(Таблица335[[#This Row],[Тип СШ]]="Т3", " росп", "")</f>
        <v xml:space="preserve"> росп</v>
      </c>
      <c r="T37" s="116" t="str">
        <f>IF(AND(Таблица335[[#This Row],[Тип]]="Поперечник", Таблица335[[#This Row],[условие]]="Да", Таблица335[[#This Row],[№18]]=" росп"), "1,2,3",
"")</f>
        <v>1,2,3</v>
      </c>
      <c r="U37" s="116" t="str">
        <f>IF(AND(Таблица335[[#This Row],[Тип]]="Продол", Таблица335[[#This Row],[условие]]="Да", Таблица335[[#This Row],[№18]]=" росп"), "1,2",
"")</f>
        <v/>
      </c>
      <c r="V37" s="101" t="s">
        <v>88</v>
      </c>
      <c r="W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7" s="152" t="str">
        <f>IF(Таблица335[[#This Row],[Тип СШ]]="Т3",
(IF(Таблица335[[#This Row],[Толщина]]&gt;16,"Δ8","Δ6")),Таблица335[[#This Row],[Толщина]])</f>
        <v>Δ6</v>
      </c>
      <c r="AD37"/>
      <c r="AE37"/>
    </row>
    <row r="38" spans="1:31" x14ac:dyDescent="0.2">
      <c r="A38" s="117">
        <f t="shared" si="2"/>
        <v>38</v>
      </c>
      <c r="B38" s="97" t="str">
        <f>IF(ISNUMBER(Таблица335[[#This Row],[№8]]), "Поперечник", "Продол")</f>
        <v>Поперечник</v>
      </c>
      <c r="C38" s="11" t="str">
        <f>CONCATENATE(I38,J38,K38,L38,Таблица335[[#This Row],[№12]],N38,O38,P38,Q38,R38,S38,T38,U38,)</f>
        <v>1Б-ВП_Р5 росп1,2,3</v>
      </c>
      <c r="D38" s="11" t="str">
        <f t="shared" si="3"/>
        <v>Т3</v>
      </c>
      <c r="E38" s="11" t="str">
        <f t="shared" si="1"/>
        <v>528 Δ6</v>
      </c>
      <c r="F38" s="101"/>
      <c r="G38" s="101"/>
      <c r="H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" s="132">
        <f t="shared" si="10"/>
        <v>1</v>
      </c>
      <c r="J38" s="132" t="str">
        <f t="shared" si="10"/>
        <v>Б</v>
      </c>
      <c r="K38" s="133" t="str">
        <f>IF(Таблица335[[#This Row],[условие]]="Да", "-", "")</f>
        <v>-</v>
      </c>
      <c r="L38" s="101" t="s">
        <v>35</v>
      </c>
      <c r="M38" s="114" t="str">
        <f>IF(Таблица335[[#This Row],[условие]]="Да", "", " - ")</f>
        <v/>
      </c>
      <c r="N38" s="101"/>
      <c r="O38" s="114" t="str">
        <f>IF(Таблица335[[#This Row],[условие]]="Да", "", " )")</f>
        <v/>
      </c>
      <c r="P38" s="115"/>
      <c r="Q38" s="101" t="s">
        <v>140</v>
      </c>
      <c r="R38" s="101" t="s">
        <v>77</v>
      </c>
      <c r="S38" s="116" t="str">
        <f>IF(Таблица335[[#This Row],[Тип СШ]]="Т3", " росп", "")</f>
        <v xml:space="preserve"> росп</v>
      </c>
      <c r="T38" s="116" t="str">
        <f>IF(AND(Таблица335[[#This Row],[Тип]]="Поперечник", Таблица335[[#This Row],[условие]]="Да", Таблица335[[#This Row],[№18]]=" росп"), "1,2,3",
"")</f>
        <v>1,2,3</v>
      </c>
      <c r="U38" s="116" t="str">
        <f>IF(AND(Таблица335[[#This Row],[Тип]]="Продол", Таблица335[[#This Row],[условие]]="Да", Таблица335[[#This Row],[№18]]=" росп"), "1,2",
"")</f>
        <v/>
      </c>
      <c r="V38" s="101" t="s">
        <v>88</v>
      </c>
      <c r="W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8" s="152" t="str">
        <f>IF(Таблица335[[#This Row],[Тип СШ]]="Т3",
(IF(Таблица335[[#This Row],[Толщина]]&gt;16,"Δ8","Δ6")),Таблица335[[#This Row],[Толщина]])</f>
        <v>Δ6</v>
      </c>
      <c r="AD38"/>
      <c r="AE38"/>
    </row>
    <row r="39" spans="1:31" x14ac:dyDescent="0.2">
      <c r="A39" s="117">
        <f t="shared" si="2"/>
        <v>39</v>
      </c>
      <c r="B39" s="97" t="str">
        <f>IF(ISNUMBER(Таблица335[[#This Row],[№8]]), "Поперечник", "Продол")</f>
        <v>Поперечник</v>
      </c>
      <c r="C39" s="11" t="str">
        <f>CONCATENATE(I39,J39,K39,L39,Таблица335[[#This Row],[№12]],N39,O39,P39,Q39,R39,S39,T39,U39,)</f>
        <v>1Б-ВП_Р6 росп1,2,3</v>
      </c>
      <c r="D39" s="11" t="str">
        <f t="shared" si="3"/>
        <v>Т3</v>
      </c>
      <c r="E39" s="11" t="str">
        <f t="shared" si="1"/>
        <v>528 Δ6</v>
      </c>
      <c r="F39" s="101"/>
      <c r="G39" s="101"/>
      <c r="H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" s="132">
        <f t="shared" si="10"/>
        <v>1</v>
      </c>
      <c r="J39" s="132" t="str">
        <f t="shared" si="10"/>
        <v>Б</v>
      </c>
      <c r="K39" s="133" t="str">
        <f>IF(Таблица335[[#This Row],[условие]]="Да", "-", "")</f>
        <v>-</v>
      </c>
      <c r="L39" s="101" t="s">
        <v>35</v>
      </c>
      <c r="M39" s="114" t="str">
        <f>IF(Таблица335[[#This Row],[условие]]="Да", "", " - ")</f>
        <v/>
      </c>
      <c r="N39" s="101"/>
      <c r="O39" s="114" t="str">
        <f>IF(Таблица335[[#This Row],[условие]]="Да", "", " )")</f>
        <v/>
      </c>
      <c r="P39" s="115"/>
      <c r="Q39" s="101" t="s">
        <v>140</v>
      </c>
      <c r="R39" s="101" t="s">
        <v>80</v>
      </c>
      <c r="S39" s="116" t="str">
        <f>IF(Таблица335[[#This Row],[Тип СШ]]="Т3", " росп", "")</f>
        <v xml:space="preserve"> росп</v>
      </c>
      <c r="T39" s="116" t="str">
        <f>IF(AND(Таблица335[[#This Row],[Тип]]="Поперечник", Таблица335[[#This Row],[условие]]="Да", Таблица335[[#This Row],[№18]]=" росп"), "1,2,3",
"")</f>
        <v>1,2,3</v>
      </c>
      <c r="U39" s="116" t="str">
        <f>IF(AND(Таблица335[[#This Row],[Тип]]="Продол", Таблица335[[#This Row],[условие]]="Да", Таблица335[[#This Row],[№18]]=" росп"), "1,2",
"")</f>
        <v/>
      </c>
      <c r="V39" s="101" t="s">
        <v>88</v>
      </c>
      <c r="W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9" s="152" t="str">
        <f>IF(Таблица335[[#This Row],[Тип СШ]]="Т3",
(IF(Таблица335[[#This Row],[Толщина]]&gt;16,"Δ8","Δ6")),Таблица335[[#This Row],[Толщина]])</f>
        <v>Δ6</v>
      </c>
      <c r="AD39"/>
      <c r="AE39"/>
    </row>
    <row r="40" spans="1:31" x14ac:dyDescent="0.2">
      <c r="A40" s="117">
        <f t="shared" si="2"/>
        <v>40</v>
      </c>
      <c r="B40" s="97" t="str">
        <f>IF(ISNUMBER(Таблица335[[#This Row],[№8]]), "Поперечник", "Продол")</f>
        <v>Поперечник</v>
      </c>
      <c r="C40" s="11" t="str">
        <f>CONCATENATE(I40,J40,K40,L40,Таблица335[[#This Row],[№12]],N40,O40,P40,Q40,R40,S40,T40,U40,)</f>
        <v>1Б-ВП_Р7 росп1,2,3</v>
      </c>
      <c r="D40" s="11" t="str">
        <f t="shared" si="3"/>
        <v>Т3</v>
      </c>
      <c r="E40" s="11" t="str">
        <f t="shared" si="1"/>
        <v>528 Δ6</v>
      </c>
      <c r="F40" s="101"/>
      <c r="G40" s="101"/>
      <c r="H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" s="132">
        <f t="shared" si="10"/>
        <v>1</v>
      </c>
      <c r="J40" s="132" t="str">
        <f t="shared" si="10"/>
        <v>Б</v>
      </c>
      <c r="K40" s="133" t="str">
        <f>IF(Таблица335[[#This Row],[условие]]="Да", "-", "")</f>
        <v>-</v>
      </c>
      <c r="L40" s="101" t="s">
        <v>35</v>
      </c>
      <c r="M40" s="114" t="str">
        <f>IF(Таблица335[[#This Row],[условие]]="Да", "", " - ")</f>
        <v/>
      </c>
      <c r="N40" s="101"/>
      <c r="O40" s="114" t="str">
        <f>IF(Таблица335[[#This Row],[условие]]="Да", "", " )")</f>
        <v/>
      </c>
      <c r="P40" s="115"/>
      <c r="Q40" s="101" t="s">
        <v>140</v>
      </c>
      <c r="R40" s="101" t="s">
        <v>81</v>
      </c>
      <c r="S40" s="116" t="str">
        <f>IF(Таблица335[[#This Row],[Тип СШ]]="Т3", " росп", "")</f>
        <v xml:space="preserve"> росп</v>
      </c>
      <c r="T40" s="116" t="str">
        <f>IF(AND(Таблица335[[#This Row],[Тип]]="Поперечник", Таблица335[[#This Row],[условие]]="Да", Таблица335[[#This Row],[№18]]=" росп"), "1,2,3",
"")</f>
        <v>1,2,3</v>
      </c>
      <c r="U40" s="116" t="str">
        <f>IF(AND(Таблица335[[#This Row],[Тип]]="Продол", Таблица335[[#This Row],[условие]]="Да", Таблица335[[#This Row],[№18]]=" росп"), "1,2",
"")</f>
        <v/>
      </c>
      <c r="V40" s="101" t="s">
        <v>88</v>
      </c>
      <c r="W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0" s="152" t="str">
        <f>IF(Таблица335[[#This Row],[Тип СШ]]="Т3",
(IF(Таблица335[[#This Row],[Толщина]]&gt;16,"Δ8","Δ6")),Таблица335[[#This Row],[Толщина]])</f>
        <v>Δ6</v>
      </c>
      <c r="AD40"/>
      <c r="AE40"/>
    </row>
    <row r="41" spans="1:31" x14ac:dyDescent="0.2">
      <c r="A41" s="117">
        <f t="shared" si="2"/>
        <v>41</v>
      </c>
      <c r="B41" s="97" t="str">
        <f>IF(ISNUMBER(Таблица335[[#This Row],[№8]]), "Поперечник", "Продол")</f>
        <v>Поперечник</v>
      </c>
      <c r="C41" s="11" t="str">
        <f>CONCATENATE(I41,J41,K41,L41,Таблица335[[#This Row],[№12]],N41,O41,P41,Q41,R41,S41,T41,U41,)</f>
        <v>1Б-ВП_Р8 росп1,2,3</v>
      </c>
      <c r="D41" s="11" t="str">
        <f t="shared" si="3"/>
        <v>Т3</v>
      </c>
      <c r="E41" s="11" t="str">
        <f t="shared" si="1"/>
        <v>528 Δ6</v>
      </c>
      <c r="F41" s="101"/>
      <c r="G41" s="101"/>
      <c r="H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" s="132">
        <f t="shared" si="10"/>
        <v>1</v>
      </c>
      <c r="J41" s="132" t="str">
        <f t="shared" si="10"/>
        <v>Б</v>
      </c>
      <c r="K41" s="133" t="str">
        <f>IF(Таблица335[[#This Row],[условие]]="Да", "-", "")</f>
        <v>-</v>
      </c>
      <c r="L41" s="101" t="s">
        <v>35</v>
      </c>
      <c r="M41" s="114" t="str">
        <f>IF(Таблица335[[#This Row],[условие]]="Да", "", " - ")</f>
        <v/>
      </c>
      <c r="N41" s="101"/>
      <c r="O41" s="114" t="str">
        <f>IF(Таблица335[[#This Row],[условие]]="Да", "", " )")</f>
        <v/>
      </c>
      <c r="P41" s="115"/>
      <c r="Q41" s="101" t="s">
        <v>140</v>
      </c>
      <c r="R41" s="101" t="s">
        <v>82</v>
      </c>
      <c r="S41" s="116" t="str">
        <f>IF(Таблица335[[#This Row],[Тип СШ]]="Т3", " росп", "")</f>
        <v xml:space="preserve"> росп</v>
      </c>
      <c r="T41" s="116" t="str">
        <f>IF(AND(Таблица335[[#This Row],[Тип]]="Поперечник", Таблица335[[#This Row],[условие]]="Да", Таблица335[[#This Row],[№18]]=" росп"), "1,2,3",
"")</f>
        <v>1,2,3</v>
      </c>
      <c r="U41" s="116" t="str">
        <f>IF(AND(Таблица335[[#This Row],[Тип]]="Продол", Таблица335[[#This Row],[условие]]="Да", Таблица335[[#This Row],[№18]]=" росп"), "1,2",
"")</f>
        <v/>
      </c>
      <c r="V41" s="101" t="s">
        <v>88</v>
      </c>
      <c r="W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1" s="152" t="str">
        <f>IF(Таблица335[[#This Row],[Тип СШ]]="Т3",
(IF(Таблица335[[#This Row],[Толщина]]&gt;16,"Δ8","Δ6")),Таблица335[[#This Row],[Толщина]])</f>
        <v>Δ6</v>
      </c>
      <c r="AD41"/>
      <c r="AE41"/>
    </row>
    <row r="42" spans="1:31" x14ac:dyDescent="0.2">
      <c r="A42" s="117">
        <f t="shared" si="2"/>
        <v>42</v>
      </c>
      <c r="B42" s="97" t="str">
        <f>IF(ISNUMBER(Таблица335[[#This Row],[№8]]), "Поперечник", "Продол")</f>
        <v>Поперечник</v>
      </c>
      <c r="C42" s="11" t="str">
        <f>CONCATENATE(I42,J42,K42,L42,Таблица335[[#This Row],[№12]],N42,O42,P42,Q42,R42,S42,T42,U42,)</f>
        <v>1Б-НП</v>
      </c>
      <c r="D42" s="11" t="str">
        <f t="shared" si="3"/>
        <v>С18</v>
      </c>
      <c r="E42" s="11" t="str">
        <f t="shared" si="1"/>
        <v>600×32</v>
      </c>
      <c r="F42" s="101"/>
      <c r="G42" s="101"/>
      <c r="H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" s="132">
        <f t="shared" si="10"/>
        <v>1</v>
      </c>
      <c r="J42" s="132" t="str">
        <f t="shared" si="10"/>
        <v>Б</v>
      </c>
      <c r="K42" s="133" t="str">
        <f>IF(Таблица335[[#This Row],[условие]]="Да", "-", "")</f>
        <v>-</v>
      </c>
      <c r="L42" s="101" t="s">
        <v>13</v>
      </c>
      <c r="M42" s="114" t="str">
        <f>IF(Таблица335[[#This Row],[условие]]="Да", "", " - ")</f>
        <v/>
      </c>
      <c r="N42" s="101"/>
      <c r="O42" s="114" t="str">
        <f>IF(Таблица335[[#This Row],[условие]]="Да", "", " )")</f>
        <v/>
      </c>
      <c r="P42" s="115"/>
      <c r="Q42" s="101"/>
      <c r="R42" s="101"/>
      <c r="S42" s="116" t="str">
        <f>IF(Таблица335[[#This Row],[Тип СШ]]="Т3", " росп", "")</f>
        <v/>
      </c>
      <c r="T42" s="116" t="str">
        <f>IF(AND(Таблица335[[#This Row],[Тип]]="Поперечник", Таблица335[[#This Row],[условие]]="Да", Таблица335[[#This Row],[№18]]=" росп"), "1,2,3",
"")</f>
        <v/>
      </c>
      <c r="U42" s="116" t="str">
        <f>IF(AND(Таблица335[[#This Row],[Тип]]="Продол", Таблица335[[#This Row],[условие]]="Да", Таблица335[[#This Row],[№18]]=" росп"), "1,2",
"")</f>
        <v/>
      </c>
      <c r="V42" s="101" t="s">
        <v>87</v>
      </c>
      <c r="W4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42" s="228">
        <f>VALUE(CONCATENATE(Таблица335[[#This Row],[ДлинаС18]],Таблица335[[#This Row],[ДлинаС4]],Таблица335[[#This Row],[ДлинаТ8]],Таблица335[[#This Row],[ДлинаТ3]]))</f>
        <v>600</v>
      </c>
      <c r="AC42" s="152">
        <f>IF(Таблица335[[#This Row],[Тип СШ]]="Т3",
(IF(Таблица335[[#This Row],[Толщина]]&gt;16,"Δ8","Δ6")),Таблица335[[#This Row],[Толщина]])</f>
        <v>32</v>
      </c>
      <c r="AD42"/>
      <c r="AE42"/>
    </row>
    <row r="43" spans="1:31" x14ac:dyDescent="0.2">
      <c r="A43" s="117">
        <f t="shared" si="2"/>
        <v>43</v>
      </c>
      <c r="B43" s="97" t="str">
        <f>IF(ISNUMBER(Таблица335[[#This Row],[№8]]), "Поперечник", "Продол")</f>
        <v>Поперечник</v>
      </c>
      <c r="C43" s="11" t="str">
        <f>CONCATENATE(I43,J43,K43,L43,Таблица335[[#This Row],[№12]],N43,O43,P43,Q43,R43,S43,T43,U43,)</f>
        <v>1Б-Т2/1</v>
      </c>
      <c r="D43" s="11" t="str">
        <f t="shared" si="3"/>
        <v>Т8</v>
      </c>
      <c r="E43" s="11" t="str">
        <f t="shared" si="1"/>
        <v>100×16</v>
      </c>
      <c r="F43" s="101"/>
      <c r="G43" s="101"/>
      <c r="H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" s="132">
        <f t="shared" si="10"/>
        <v>1</v>
      </c>
      <c r="J43" s="132" t="str">
        <f t="shared" si="10"/>
        <v>Б</v>
      </c>
      <c r="K43" s="133" t="str">
        <f>IF(Таблица335[[#This Row],[условие]]="Да", "-", "")</f>
        <v>-</v>
      </c>
      <c r="L43" s="101" t="s">
        <v>84</v>
      </c>
      <c r="M43" s="114" t="str">
        <f>IF(Таблица335[[#This Row],[условие]]="Да", "", " - ")</f>
        <v/>
      </c>
      <c r="N43" s="101"/>
      <c r="O43" s="114" t="str">
        <f>IF(Таблица335[[#This Row],[условие]]="Да", "", " )")</f>
        <v/>
      </c>
      <c r="P43" s="115"/>
      <c r="Q43" s="101" t="str">
        <f>"/"</f>
        <v>/</v>
      </c>
      <c r="R43" s="101">
        <v>1</v>
      </c>
      <c r="S43" s="116" t="str">
        <f>IF(Таблица335[[#This Row],[Тип СШ]]="Т3", " росп", "")</f>
        <v/>
      </c>
      <c r="T43" s="116" t="str">
        <f>IF(AND(Таблица335[[#This Row],[Тип]]="Поперечник", Таблица335[[#This Row],[условие]]="Да", Таблица335[[#This Row],[№18]]=" росп"), "1,2,3",
"")</f>
        <v/>
      </c>
      <c r="U43" s="116" t="str">
        <f>IF(AND(Таблица335[[#This Row],[Тип]]="Продол", Таблица335[[#This Row],[условие]]="Да", Таблица335[[#This Row],[№18]]=" росп"), "1,2",
"")</f>
        <v/>
      </c>
      <c r="V43" s="101" t="s">
        <v>89</v>
      </c>
      <c r="W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3" s="152">
        <f>IF(Таблица335[[#This Row],[Тип СШ]]="Т3",
(IF(Таблица335[[#This Row],[Толщина]]&gt;16,"Δ8","Δ6")),Таблица335[[#This Row],[Толщина]])</f>
        <v>16</v>
      </c>
      <c r="AD43"/>
      <c r="AE43"/>
    </row>
    <row r="44" spans="1:31" x14ac:dyDescent="0.2">
      <c r="A44" s="117">
        <f t="shared" si="2"/>
        <v>44</v>
      </c>
      <c r="B44" s="97" t="str">
        <f>IF(ISNUMBER(Таблица335[[#This Row],[№8]]), "Поперечник", "Продол")</f>
        <v>Поперечник</v>
      </c>
      <c r="C44" s="11" t="str">
        <f>CONCATENATE(I44,J44,K44,L44,Таблица335[[#This Row],[№12]],N44,O44,P44,Q44,R44,S44,T44,U44,)</f>
        <v>1Б-Т2/1 росп1,2,3</v>
      </c>
      <c r="D44" s="11" t="str">
        <f t="shared" si="3"/>
        <v>Т3</v>
      </c>
      <c r="E44" s="11" t="str">
        <f t="shared" si="1"/>
        <v>100 Δ6</v>
      </c>
      <c r="F44" s="101"/>
      <c r="G44" s="101"/>
      <c r="H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" s="132">
        <f t="shared" si="10"/>
        <v>1</v>
      </c>
      <c r="J44" s="132" t="str">
        <f t="shared" si="10"/>
        <v>Б</v>
      </c>
      <c r="K44" s="133" t="str">
        <f>IF(Таблица335[[#This Row],[условие]]="Да", "-", "")</f>
        <v>-</v>
      </c>
      <c r="L44" s="101" t="s">
        <v>84</v>
      </c>
      <c r="M44" s="114" t="str">
        <f>IF(Таблица335[[#This Row],[условие]]="Да", "", " - ")</f>
        <v/>
      </c>
      <c r="N44" s="101"/>
      <c r="O44" s="114" t="str">
        <f>IF(Таблица335[[#This Row],[условие]]="Да", "", " )")</f>
        <v/>
      </c>
      <c r="P44" s="115"/>
      <c r="Q44" s="101" t="str">
        <f t="shared" ref="Q44:Q46" si="11">"/"</f>
        <v>/</v>
      </c>
      <c r="R44" s="101">
        <v>1</v>
      </c>
      <c r="S44" s="116" t="str">
        <f>IF(Таблица335[[#This Row],[Тип СШ]]="Т3", " росп", "")</f>
        <v xml:space="preserve"> росп</v>
      </c>
      <c r="T44" s="116" t="str">
        <f>IF(AND(Таблица335[[#This Row],[Тип]]="Поперечник", Таблица335[[#This Row],[условие]]="Да", Таблица335[[#This Row],[№18]]=" росп"), "1,2,3",
"")</f>
        <v>1,2,3</v>
      </c>
      <c r="U44" s="116" t="str">
        <f>IF(AND(Таблица335[[#This Row],[Тип]]="Продол", Таблица335[[#This Row],[условие]]="Да", Таблица335[[#This Row],[№18]]=" росп"), "1,2",
"")</f>
        <v/>
      </c>
      <c r="V44" s="101" t="s">
        <v>88</v>
      </c>
      <c r="W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4" s="152" t="str">
        <f>IF(Таблица335[[#This Row],[Тип СШ]]="Т3",
(IF(Таблица335[[#This Row],[Толщина]]&gt;16,"Δ8","Δ6")),Таблица335[[#This Row],[Толщина]])</f>
        <v>Δ6</v>
      </c>
      <c r="AD44"/>
      <c r="AE44"/>
    </row>
    <row r="45" spans="1:31" x14ac:dyDescent="0.2">
      <c r="A45" s="117">
        <f t="shared" si="2"/>
        <v>45</v>
      </c>
      <c r="B45" s="97" t="str">
        <f>IF(ISNUMBER(Таблица335[[#This Row],[№8]]), "Поперечник", "Продол")</f>
        <v>Поперечник</v>
      </c>
      <c r="C45" s="11" t="str">
        <f>CONCATENATE(I45,J45,K45,L45,Таблица335[[#This Row],[№12]],N45,O45,P45,Q45,R45,S45,T45,U45,)</f>
        <v>1Б-Т2/2</v>
      </c>
      <c r="D45" s="11" t="str">
        <f t="shared" si="3"/>
        <v>Т8</v>
      </c>
      <c r="E45" s="11" t="str">
        <f t="shared" si="1"/>
        <v>100×16</v>
      </c>
      <c r="F45" s="101"/>
      <c r="G45" s="101"/>
      <c r="H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" s="132">
        <f t="shared" si="10"/>
        <v>1</v>
      </c>
      <c r="J45" s="132" t="str">
        <f t="shared" si="10"/>
        <v>Б</v>
      </c>
      <c r="K45" s="133" t="str">
        <f>IF(Таблица335[[#This Row],[условие]]="Да", "-", "")</f>
        <v>-</v>
      </c>
      <c r="L45" s="101" t="s">
        <v>84</v>
      </c>
      <c r="M45" s="114" t="str">
        <f>IF(Таблица335[[#This Row],[условие]]="Да", "", " - ")</f>
        <v/>
      </c>
      <c r="N45" s="101"/>
      <c r="O45" s="114" t="str">
        <f>IF(Таблица335[[#This Row],[условие]]="Да", "", " )")</f>
        <v/>
      </c>
      <c r="P45" s="115"/>
      <c r="Q45" s="101" t="str">
        <f t="shared" si="11"/>
        <v>/</v>
      </c>
      <c r="R45" s="101">
        <v>2</v>
      </c>
      <c r="S45" s="116" t="str">
        <f>IF(Таблица335[[#This Row],[Тип СШ]]="Т3", " росп", "")</f>
        <v/>
      </c>
      <c r="T45" s="116" t="str">
        <f>IF(AND(Таблица335[[#This Row],[Тип]]="Поперечник", Таблица335[[#This Row],[условие]]="Да", Таблица335[[#This Row],[№18]]=" росп"), "1,2,3",
"")</f>
        <v/>
      </c>
      <c r="U45" s="116" t="str">
        <f>IF(AND(Таблица335[[#This Row],[Тип]]="Продол", Таблица335[[#This Row],[условие]]="Да", Таблица335[[#This Row],[№18]]=" росп"), "1,2",
"")</f>
        <v/>
      </c>
      <c r="V45" s="101" t="s">
        <v>89</v>
      </c>
      <c r="W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5" s="152">
        <f>IF(Таблица335[[#This Row],[Тип СШ]]="Т3",
(IF(Таблица335[[#This Row],[Толщина]]&gt;16,"Δ8","Δ6")),Таблица335[[#This Row],[Толщина]])</f>
        <v>16</v>
      </c>
      <c r="AD45"/>
      <c r="AE45"/>
    </row>
    <row r="46" spans="1:31" x14ac:dyDescent="0.2">
      <c r="A46" s="117">
        <f t="shared" si="2"/>
        <v>46</v>
      </c>
      <c r="B46" s="97" t="str">
        <f>IF(ISNUMBER(Таблица335[[#This Row],[№8]]), "Поперечник", "Продол")</f>
        <v>Поперечник</v>
      </c>
      <c r="C46" s="11" t="str">
        <f>CONCATENATE(I46,J46,K46,L46,Таблица335[[#This Row],[№12]],N46,O46,P46,Q46,R46,S46,T46,U46,)</f>
        <v>1Б-Т2/2 росп1,2,3</v>
      </c>
      <c r="D46" s="11" t="str">
        <f t="shared" si="3"/>
        <v>Т3</v>
      </c>
      <c r="E46" s="11" t="str">
        <f t="shared" si="1"/>
        <v>100 Δ6</v>
      </c>
      <c r="F46" s="101"/>
      <c r="G46" s="101"/>
      <c r="H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" s="132">
        <f t="shared" si="10"/>
        <v>1</v>
      </c>
      <c r="J46" s="132" t="str">
        <f t="shared" si="10"/>
        <v>Б</v>
      </c>
      <c r="K46" s="133" t="str">
        <f>IF(Таблица335[[#This Row],[условие]]="Да", "-", "")</f>
        <v>-</v>
      </c>
      <c r="L46" s="101" t="s">
        <v>84</v>
      </c>
      <c r="M46" s="114" t="str">
        <f>IF(Таблица335[[#This Row],[условие]]="Да", "", " - ")</f>
        <v/>
      </c>
      <c r="N46" s="101"/>
      <c r="O46" s="114" t="str">
        <f>IF(Таблица335[[#This Row],[условие]]="Да", "", " )")</f>
        <v/>
      </c>
      <c r="P46" s="115"/>
      <c r="Q46" s="101" t="str">
        <f t="shared" si="11"/>
        <v>/</v>
      </c>
      <c r="R46" s="101">
        <v>2</v>
      </c>
      <c r="S46" s="116" t="str">
        <f>IF(Таблица335[[#This Row],[Тип СШ]]="Т3", " росп", "")</f>
        <v xml:space="preserve"> росп</v>
      </c>
      <c r="T46" s="116" t="str">
        <f>IF(AND(Таблица335[[#This Row],[Тип]]="Поперечник", Таблица335[[#This Row],[условие]]="Да", Таблица335[[#This Row],[№18]]=" росп"), "1,2,3",
"")</f>
        <v>1,2,3</v>
      </c>
      <c r="U46" s="116" t="str">
        <f>IF(AND(Таблица335[[#This Row],[Тип]]="Продол", Таблица335[[#This Row],[условие]]="Да", Таблица335[[#This Row],[№18]]=" росп"), "1,2",
"")</f>
        <v/>
      </c>
      <c r="V46" s="101" t="s">
        <v>88</v>
      </c>
      <c r="W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4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6" s="152" t="str">
        <f>IF(Таблица335[[#This Row],[Тип СШ]]="Т3",
(IF(Таблица335[[#This Row],[Толщина]]&gt;16,"Δ8","Δ6")),Таблица335[[#This Row],[Толщина]])</f>
        <v>Δ6</v>
      </c>
      <c r="AD46"/>
      <c r="AE46"/>
    </row>
    <row r="47" spans="1:31" x14ac:dyDescent="0.2">
      <c r="A47" s="117">
        <f t="shared" si="2"/>
        <v>47</v>
      </c>
      <c r="B47" s="97" t="str">
        <f>IF(ISNUMBER(Таблица335[[#This Row],[№8]]), "Поперечник", "Продол")</f>
        <v>Поперечник</v>
      </c>
      <c r="C47" s="11" t="str">
        <f>CONCATENATE(I47,J47,K47,L47,Таблица335[[#This Row],[№12]],N47,O47,P47,Q47,R47,S47,T47,U47,)</f>
        <v>1В-ВП</v>
      </c>
      <c r="D47" s="11" t="str">
        <f t="shared" si="3"/>
        <v>С4</v>
      </c>
      <c r="E47" s="11" t="str">
        <f t="shared" si="1"/>
        <v>2488×14</v>
      </c>
      <c r="F47" s="101"/>
      <c r="G47" s="101" t="s">
        <v>41</v>
      </c>
      <c r="H4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" s="134">
        <f t="shared" si="10"/>
        <v>1</v>
      </c>
      <c r="J47" s="134" t="str">
        <f>Таблица335[[#This Row],[№7]]</f>
        <v>В</v>
      </c>
      <c r="K47" s="133" t="str">
        <f>IF(Таблица335[[#This Row],[условие]]="Да", "-", "")</f>
        <v>-</v>
      </c>
      <c r="L47" s="72" t="s">
        <v>35</v>
      </c>
      <c r="M47" s="114" t="str">
        <f>IF(Таблица335[[#This Row],[условие]]="Да", "", " - ")</f>
        <v/>
      </c>
      <c r="N47" s="72"/>
      <c r="O47" s="114" t="str">
        <f>IF(Таблица335[[#This Row],[условие]]="Да", "", " )")</f>
        <v/>
      </c>
      <c r="P47" s="115"/>
      <c r="Q47" s="130"/>
      <c r="R47" s="130"/>
      <c r="S47" s="116" t="str">
        <f>IF(Таблица335[[#This Row],[Тип СШ]]="Т3", " росп", "")</f>
        <v/>
      </c>
      <c r="T47" s="116" t="str">
        <f>IF(AND(Таблица335[[#This Row],[Тип]]="Поперечник", Таблица335[[#This Row],[условие]]="Да", Таблица335[[#This Row],[№18]]=" росп"), "1,2,3",
"")</f>
        <v/>
      </c>
      <c r="U47" s="116" t="str">
        <f>IF(AND(Таблица335[[#This Row],[Тип]]="Продол", Таблица335[[#This Row],[условие]]="Да", Таблица335[[#This Row],[№18]]=" росп"), "1,2",
"")</f>
        <v/>
      </c>
      <c r="V47" s="130" t="s">
        <v>109</v>
      </c>
      <c r="W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47" s="152">
        <f>IF(Таблица335[[#This Row],[Тип СШ]]="Т3",
(IF(Таблица335[[#This Row],[Толщина]]&gt;16,"Δ8","Δ6")),Таблица335[[#This Row],[Толщина]])</f>
        <v>14</v>
      </c>
      <c r="AD47"/>
      <c r="AE47"/>
    </row>
    <row r="48" spans="1:31" x14ac:dyDescent="0.2">
      <c r="A48" s="117">
        <f t="shared" si="2"/>
        <v>48</v>
      </c>
      <c r="B48" s="97" t="str">
        <f>IF(ISNUMBER(Таблица335[[#This Row],[№8]]), "Поперечник", "Продол")</f>
        <v>Поперечник</v>
      </c>
      <c r="C48" s="11" t="str">
        <f>CONCATENATE(I48,J48,K48,L48,Таблица335[[#This Row],[№12]],N48,O48,P48,Q48,R48,S48,T48,U48,)</f>
        <v>1В-ВП_Р1 росп1,2,3</v>
      </c>
      <c r="D48" s="11" t="str">
        <f t="shared" si="3"/>
        <v>Т3</v>
      </c>
      <c r="E48" s="11" t="str">
        <f t="shared" si="1"/>
        <v>528 Δ6</v>
      </c>
      <c r="F48" s="101"/>
      <c r="G48" s="101"/>
      <c r="H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" s="132">
        <f t="shared" si="10"/>
        <v>1</v>
      </c>
      <c r="J48" s="132" t="str">
        <f>J47</f>
        <v>В</v>
      </c>
      <c r="K48" s="133" t="str">
        <f>IF(Таблица335[[#This Row],[условие]]="Да", "-", "")</f>
        <v>-</v>
      </c>
      <c r="L48" s="101" t="s">
        <v>35</v>
      </c>
      <c r="M48" s="114" t="str">
        <f>IF(Таблица335[[#This Row],[условие]]="Да", "", " - ")</f>
        <v/>
      </c>
      <c r="N48" s="101"/>
      <c r="O48" s="114" t="str">
        <f>IF(Таблица335[[#This Row],[условие]]="Да", "", " )")</f>
        <v/>
      </c>
      <c r="P48" s="115"/>
      <c r="Q48" s="101" t="s">
        <v>140</v>
      </c>
      <c r="R48" s="101" t="s">
        <v>73</v>
      </c>
      <c r="S48" s="116" t="str">
        <f>IF(Таблица335[[#This Row],[Тип СШ]]="Т3", " росп", "")</f>
        <v xml:space="preserve"> росп</v>
      </c>
      <c r="T48" s="116" t="str">
        <f>IF(AND(Таблица335[[#This Row],[Тип]]="Поперечник", Таблица335[[#This Row],[условие]]="Да", Таблица335[[#This Row],[№18]]=" росп"), "1,2,3",
"")</f>
        <v>1,2,3</v>
      </c>
      <c r="U48" s="116" t="str">
        <f>IF(AND(Таблица335[[#This Row],[Тип]]="Продол", Таблица335[[#This Row],[условие]]="Да", Таблица335[[#This Row],[№18]]=" росп"), "1,2",
"")</f>
        <v/>
      </c>
      <c r="V48" s="101" t="s">
        <v>88</v>
      </c>
      <c r="W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8" s="152" t="str">
        <f>IF(Таблица335[[#This Row],[Тип СШ]]="Т3",
(IF(Таблица335[[#This Row],[Толщина]]&gt;16,"Δ8","Δ6")),Таблица335[[#This Row],[Толщина]])</f>
        <v>Δ6</v>
      </c>
      <c r="AD48"/>
      <c r="AE48"/>
    </row>
    <row r="49" spans="1:31" x14ac:dyDescent="0.2">
      <c r="A49" s="117">
        <f t="shared" si="2"/>
        <v>49</v>
      </c>
      <c r="B49" s="97" t="str">
        <f>IF(ISNUMBER(Таблица335[[#This Row],[№8]]), "Поперечник", "Продол")</f>
        <v>Поперечник</v>
      </c>
      <c r="C49" s="11" t="str">
        <f>CONCATENATE(I49,J49,K49,L49,Таблица335[[#This Row],[№12]],N49,O49,P49,Q49,R49,S49,T49,U49,)</f>
        <v>1В-ВП_Р2 росп1,2,3</v>
      </c>
      <c r="D49" s="11" t="str">
        <f t="shared" si="3"/>
        <v>Т3</v>
      </c>
      <c r="E49" s="11" t="str">
        <f t="shared" si="1"/>
        <v>528 Δ6</v>
      </c>
      <c r="F49" s="101"/>
      <c r="G49" s="101"/>
      <c r="H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" s="132">
        <f t="shared" si="10"/>
        <v>1</v>
      </c>
      <c r="J49" s="132" t="str">
        <f t="shared" si="10"/>
        <v>В</v>
      </c>
      <c r="K49" s="133" t="str">
        <f>IF(Таблица335[[#This Row],[условие]]="Да", "-", "")</f>
        <v>-</v>
      </c>
      <c r="L49" s="101" t="s">
        <v>35</v>
      </c>
      <c r="M49" s="114" t="str">
        <f>IF(Таблица335[[#This Row],[условие]]="Да", "", " - ")</f>
        <v/>
      </c>
      <c r="N49" s="101"/>
      <c r="O49" s="114" t="str">
        <f>IF(Таблица335[[#This Row],[условие]]="Да", "", " )")</f>
        <v/>
      </c>
      <c r="P49" s="115"/>
      <c r="Q49" s="101" t="s">
        <v>140</v>
      </c>
      <c r="R49" s="101" t="s">
        <v>74</v>
      </c>
      <c r="S49" s="116" t="str">
        <f>IF(Таблица335[[#This Row],[Тип СШ]]="Т3", " росп", "")</f>
        <v xml:space="preserve"> росп</v>
      </c>
      <c r="T49" s="116" t="str">
        <f>IF(AND(Таблица335[[#This Row],[Тип]]="Поперечник", Таблица335[[#This Row],[условие]]="Да", Таблица335[[#This Row],[№18]]=" росп"), "1,2,3",
"")</f>
        <v>1,2,3</v>
      </c>
      <c r="U49" s="116" t="str">
        <f>IF(AND(Таблица335[[#This Row],[Тип]]="Продол", Таблица335[[#This Row],[условие]]="Да", Таблица335[[#This Row],[№18]]=" росп"), "1,2",
"")</f>
        <v/>
      </c>
      <c r="V49" s="101" t="s">
        <v>88</v>
      </c>
      <c r="W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9" s="152" t="str">
        <f>IF(Таблица335[[#This Row],[Тип СШ]]="Т3",
(IF(Таблица335[[#This Row],[Толщина]]&gt;16,"Δ8","Δ6")),Таблица335[[#This Row],[Толщина]])</f>
        <v>Δ6</v>
      </c>
      <c r="AD49"/>
      <c r="AE49"/>
    </row>
    <row r="50" spans="1:31" x14ac:dyDescent="0.2">
      <c r="A50" s="117">
        <f t="shared" si="2"/>
        <v>50</v>
      </c>
      <c r="B50" s="97" t="str">
        <f>IF(ISNUMBER(Таблица335[[#This Row],[№8]]), "Поперечник", "Продол")</f>
        <v>Поперечник</v>
      </c>
      <c r="C50" s="11" t="str">
        <f>CONCATENATE(I50,J50,K50,L50,Таблица335[[#This Row],[№12]],N50,O50,P50,Q50,R50,S50,T50,U50,)</f>
        <v>1В-ВП_Р3 росп1,2,3</v>
      </c>
      <c r="D50" s="11" t="str">
        <f t="shared" si="3"/>
        <v>Т3</v>
      </c>
      <c r="E50" s="11" t="str">
        <f t="shared" si="1"/>
        <v>528 Δ6</v>
      </c>
      <c r="F50" s="101"/>
      <c r="G50" s="101"/>
      <c r="H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" s="132">
        <f t="shared" si="10"/>
        <v>1</v>
      </c>
      <c r="J50" s="132" t="str">
        <f t="shared" si="10"/>
        <v>В</v>
      </c>
      <c r="K50" s="133" t="str">
        <f>IF(Таблица335[[#This Row],[условие]]="Да", "-", "")</f>
        <v>-</v>
      </c>
      <c r="L50" s="101" t="s">
        <v>35</v>
      </c>
      <c r="M50" s="114" t="str">
        <f>IF(Таблица335[[#This Row],[условие]]="Да", "", " - ")</f>
        <v/>
      </c>
      <c r="N50" s="101"/>
      <c r="O50" s="114" t="str">
        <f>IF(Таблица335[[#This Row],[условие]]="Да", "", " )")</f>
        <v/>
      </c>
      <c r="P50" s="115"/>
      <c r="Q50" s="101" t="s">
        <v>140</v>
      </c>
      <c r="R50" s="101" t="s">
        <v>75</v>
      </c>
      <c r="S50" s="116" t="str">
        <f>IF(Таблица335[[#This Row],[Тип СШ]]="Т3", " росп", "")</f>
        <v xml:space="preserve"> росп</v>
      </c>
      <c r="T50" s="116" t="str">
        <f>IF(AND(Таблица335[[#This Row],[Тип]]="Поперечник", Таблица335[[#This Row],[условие]]="Да", Таблица335[[#This Row],[№18]]=" росп"), "1,2,3",
"")</f>
        <v>1,2,3</v>
      </c>
      <c r="U50" s="116" t="str">
        <f>IF(AND(Таблица335[[#This Row],[Тип]]="Продол", Таблица335[[#This Row],[условие]]="Да", Таблица335[[#This Row],[№18]]=" росп"), "1,2",
"")</f>
        <v/>
      </c>
      <c r="V50" s="101" t="s">
        <v>88</v>
      </c>
      <c r="W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0" s="152" t="str">
        <f>IF(Таблица335[[#This Row],[Тип СШ]]="Т3",
(IF(Таблица335[[#This Row],[Толщина]]&gt;16,"Δ8","Δ6")),Таблица335[[#This Row],[Толщина]])</f>
        <v>Δ6</v>
      </c>
      <c r="AD50"/>
      <c r="AE50"/>
    </row>
    <row r="51" spans="1:31" x14ac:dyDescent="0.2">
      <c r="A51" s="117">
        <f t="shared" si="2"/>
        <v>51</v>
      </c>
      <c r="B51" s="97" t="str">
        <f>IF(ISNUMBER(Таблица335[[#This Row],[№8]]), "Поперечник", "Продол")</f>
        <v>Поперечник</v>
      </c>
      <c r="C51" s="11" t="str">
        <f>CONCATENATE(I51,J51,K51,L51,Таблица335[[#This Row],[№12]],N51,O51,P51,Q51,R51,S51,T51,U51,)</f>
        <v>1В-ВП_Р4 росп1,2,3</v>
      </c>
      <c r="D51" s="11" t="str">
        <f t="shared" si="3"/>
        <v>Т3</v>
      </c>
      <c r="E51" s="11" t="str">
        <f t="shared" si="1"/>
        <v>528 Δ6</v>
      </c>
      <c r="F51" s="101"/>
      <c r="G51" s="101"/>
      <c r="H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" s="132">
        <f t="shared" si="10"/>
        <v>1</v>
      </c>
      <c r="J51" s="132" t="str">
        <f t="shared" si="10"/>
        <v>В</v>
      </c>
      <c r="K51" s="133" t="str">
        <f>IF(Таблица335[[#This Row],[условие]]="Да", "-", "")</f>
        <v>-</v>
      </c>
      <c r="L51" s="101" t="s">
        <v>35</v>
      </c>
      <c r="M51" s="114" t="str">
        <f>IF(Таблица335[[#This Row],[условие]]="Да", "", " - ")</f>
        <v/>
      </c>
      <c r="N51" s="101"/>
      <c r="O51" s="114" t="str">
        <f>IF(Таблица335[[#This Row],[условие]]="Да", "", " )")</f>
        <v/>
      </c>
      <c r="P51" s="115"/>
      <c r="Q51" s="101" t="s">
        <v>140</v>
      </c>
      <c r="R51" s="101" t="s">
        <v>76</v>
      </c>
      <c r="S51" s="116" t="str">
        <f>IF(Таблица335[[#This Row],[Тип СШ]]="Т3", " росп", "")</f>
        <v xml:space="preserve"> росп</v>
      </c>
      <c r="T51" s="116" t="str">
        <f>IF(AND(Таблица335[[#This Row],[Тип]]="Поперечник", Таблица335[[#This Row],[условие]]="Да", Таблица335[[#This Row],[№18]]=" росп"), "1,2,3",
"")</f>
        <v>1,2,3</v>
      </c>
      <c r="U51" s="116" t="str">
        <f>IF(AND(Таблица335[[#This Row],[Тип]]="Продол", Таблица335[[#This Row],[условие]]="Да", Таблица335[[#This Row],[№18]]=" росп"), "1,2",
"")</f>
        <v/>
      </c>
      <c r="V51" s="101" t="s">
        <v>88</v>
      </c>
      <c r="W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1" s="152" t="str">
        <f>IF(Таблица335[[#This Row],[Тип СШ]]="Т3",
(IF(Таблица335[[#This Row],[Толщина]]&gt;16,"Δ8","Δ6")),Таблица335[[#This Row],[Толщина]])</f>
        <v>Δ6</v>
      </c>
      <c r="AD51"/>
      <c r="AE51"/>
    </row>
    <row r="52" spans="1:31" x14ac:dyDescent="0.2">
      <c r="A52" s="117">
        <f t="shared" si="2"/>
        <v>52</v>
      </c>
      <c r="B52" s="97" t="str">
        <f>IF(ISNUMBER(Таблица335[[#This Row],[№8]]), "Поперечник", "Продол")</f>
        <v>Поперечник</v>
      </c>
      <c r="C52" s="11" t="str">
        <f>CONCATENATE(I52,J52,K52,L52,Таблица335[[#This Row],[№12]],N52,O52,P52,Q52,R52,S52,T52,U52,)</f>
        <v>1В-Т1/1</v>
      </c>
      <c r="D52" s="11" t="str">
        <f t="shared" si="3"/>
        <v>Т8</v>
      </c>
      <c r="E52" s="11" t="str">
        <f t="shared" si="1"/>
        <v>100×14</v>
      </c>
      <c r="F52" s="101"/>
      <c r="G52" s="101"/>
      <c r="H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" s="132">
        <f t="shared" si="10"/>
        <v>1</v>
      </c>
      <c r="J52" s="132" t="str">
        <f t="shared" si="10"/>
        <v>В</v>
      </c>
      <c r="K52" s="133" t="str">
        <f>IF(Таблица335[[#This Row],[условие]]="Да", "-", "")</f>
        <v>-</v>
      </c>
      <c r="L52" s="101" t="s">
        <v>83</v>
      </c>
      <c r="M52" s="114" t="str">
        <f>IF(Таблица335[[#This Row],[условие]]="Да", "", " - ")</f>
        <v/>
      </c>
      <c r="N52" s="101"/>
      <c r="O52" s="114" t="str">
        <f>IF(Таблица335[[#This Row],[условие]]="Да", "", " )")</f>
        <v/>
      </c>
      <c r="P52" s="115"/>
      <c r="Q52" s="101" t="str">
        <f>"/"</f>
        <v>/</v>
      </c>
      <c r="R52" s="101">
        <v>1</v>
      </c>
      <c r="S52" s="116" t="str">
        <f>IF(Таблица335[[#This Row],[Тип СШ]]="Т3", " росп", "")</f>
        <v/>
      </c>
      <c r="T52" s="116" t="str">
        <f>IF(AND(Таблица335[[#This Row],[Тип]]="Поперечник", Таблица335[[#This Row],[условие]]="Да", Таблица335[[#This Row],[№18]]=" росп"), "1,2,3",
"")</f>
        <v/>
      </c>
      <c r="U52" s="116" t="str">
        <f>IF(AND(Таблица335[[#This Row],[Тип]]="Продол", Таблица335[[#This Row],[условие]]="Да", Таблица335[[#This Row],[№18]]=" росп"), "1,2",
"")</f>
        <v/>
      </c>
      <c r="V52" s="101" t="s">
        <v>89</v>
      </c>
      <c r="W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2" s="152">
        <f>IF(Таблица335[[#This Row],[Тип СШ]]="Т3",
(IF(Таблица335[[#This Row],[Толщина]]&gt;16,"Δ8","Δ6")),Таблица335[[#This Row],[Толщина]])</f>
        <v>14</v>
      </c>
      <c r="AD52"/>
      <c r="AE52"/>
    </row>
    <row r="53" spans="1:31" x14ac:dyDescent="0.2">
      <c r="A53" s="117">
        <f t="shared" si="2"/>
        <v>53</v>
      </c>
      <c r="B53" s="97" t="str">
        <f>IF(ISNUMBER(Таблица335[[#This Row],[№8]]), "Поперечник", "Продол")</f>
        <v>Поперечник</v>
      </c>
      <c r="C53" s="11" t="str">
        <f>CONCATENATE(I53,J53,K53,L53,Таблица335[[#This Row],[№12]],N53,O53,P53,Q53,R53,S53,T53,U53,)</f>
        <v>1В-Т1/1 росп1,2,3</v>
      </c>
      <c r="D53" s="11" t="str">
        <f t="shared" si="3"/>
        <v>Т3</v>
      </c>
      <c r="E53" s="11" t="str">
        <f t="shared" si="1"/>
        <v>100 Δ6</v>
      </c>
      <c r="F53" s="101"/>
      <c r="G53" s="101"/>
      <c r="H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" s="132">
        <f t="shared" ref="I53:J68" si="12">I52</f>
        <v>1</v>
      </c>
      <c r="J53" s="132" t="str">
        <f t="shared" si="12"/>
        <v>В</v>
      </c>
      <c r="K53" s="133" t="str">
        <f>IF(Таблица335[[#This Row],[условие]]="Да", "-", "")</f>
        <v>-</v>
      </c>
      <c r="L53" s="101" t="s">
        <v>83</v>
      </c>
      <c r="M53" s="114" t="str">
        <f>IF(Таблица335[[#This Row],[условие]]="Да", "", " - ")</f>
        <v/>
      </c>
      <c r="N53" s="101"/>
      <c r="O53" s="114" t="str">
        <f>IF(Таблица335[[#This Row],[условие]]="Да", "", " )")</f>
        <v/>
      </c>
      <c r="P53" s="115"/>
      <c r="Q53" s="101" t="str">
        <f t="shared" ref="Q53:Q55" si="13">"/"</f>
        <v>/</v>
      </c>
      <c r="R53" s="101">
        <v>1</v>
      </c>
      <c r="S53" s="116" t="str">
        <f>IF(Таблица335[[#This Row],[Тип СШ]]="Т3", " росп", "")</f>
        <v xml:space="preserve"> росп</v>
      </c>
      <c r="T53" s="116" t="str">
        <f>IF(AND(Таблица335[[#This Row],[Тип]]="Поперечник", Таблица335[[#This Row],[условие]]="Да", Таблица335[[#This Row],[№18]]=" росп"), "1,2,3",
"")</f>
        <v>1,2,3</v>
      </c>
      <c r="U53" s="116" t="str">
        <f>IF(AND(Таблица335[[#This Row],[Тип]]="Продол", Таблица335[[#This Row],[условие]]="Да", Таблица335[[#This Row],[№18]]=" росп"), "1,2",
"")</f>
        <v/>
      </c>
      <c r="V53" s="101" t="s">
        <v>88</v>
      </c>
      <c r="W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3" s="152" t="str">
        <f>IF(Таблица335[[#This Row],[Тип СШ]]="Т3",
(IF(Таблица335[[#This Row],[Толщина]]&gt;16,"Δ8","Δ6")),Таблица335[[#This Row],[Толщина]])</f>
        <v>Δ6</v>
      </c>
      <c r="AD53"/>
      <c r="AE53"/>
    </row>
    <row r="54" spans="1:31" x14ac:dyDescent="0.2">
      <c r="A54" s="117">
        <f t="shared" si="2"/>
        <v>54</v>
      </c>
      <c r="B54" s="97" t="str">
        <f>IF(ISNUMBER(Таблица335[[#This Row],[№8]]), "Поперечник", "Продол")</f>
        <v>Поперечник</v>
      </c>
      <c r="C54" s="11" t="str">
        <f>CONCATENATE(I54,J54,K54,L54,Таблица335[[#This Row],[№12]],N54,O54,P54,Q54,R54,S54,T54,U54,)</f>
        <v>1В-Т1/2</v>
      </c>
      <c r="D54" s="11" t="str">
        <f t="shared" si="3"/>
        <v>Т8</v>
      </c>
      <c r="E54" s="11" t="str">
        <f t="shared" si="1"/>
        <v>100×14</v>
      </c>
      <c r="F54" s="101"/>
      <c r="G54" s="101"/>
      <c r="H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" s="132">
        <f t="shared" si="12"/>
        <v>1</v>
      </c>
      <c r="J54" s="132" t="str">
        <f t="shared" si="12"/>
        <v>В</v>
      </c>
      <c r="K54" s="133" t="str">
        <f>IF(Таблица335[[#This Row],[условие]]="Да", "-", "")</f>
        <v>-</v>
      </c>
      <c r="L54" s="101" t="s">
        <v>83</v>
      </c>
      <c r="M54" s="114" t="str">
        <f>IF(Таблица335[[#This Row],[условие]]="Да", "", " - ")</f>
        <v/>
      </c>
      <c r="N54" s="101"/>
      <c r="O54" s="114" t="str">
        <f>IF(Таблица335[[#This Row],[условие]]="Да", "", " )")</f>
        <v/>
      </c>
      <c r="P54" s="115"/>
      <c r="Q54" s="101" t="str">
        <f t="shared" si="13"/>
        <v>/</v>
      </c>
      <c r="R54" s="101">
        <v>2</v>
      </c>
      <c r="S54" s="116" t="str">
        <f>IF(Таблица335[[#This Row],[Тип СШ]]="Т3", " росп", "")</f>
        <v/>
      </c>
      <c r="T54" s="116" t="str">
        <f>IF(AND(Таблица335[[#This Row],[Тип]]="Поперечник", Таблица335[[#This Row],[условие]]="Да", Таблица335[[#This Row],[№18]]=" росп"), "1,2,3",
"")</f>
        <v/>
      </c>
      <c r="U54" s="116" t="str">
        <f>IF(AND(Таблица335[[#This Row],[Тип]]="Продол", Таблица335[[#This Row],[условие]]="Да", Таблица335[[#This Row],[№18]]=" росп"), "1,2",
"")</f>
        <v/>
      </c>
      <c r="V54" s="101" t="s">
        <v>89</v>
      </c>
      <c r="W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4" s="152">
        <f>IF(Таблица335[[#This Row],[Тип СШ]]="Т3",
(IF(Таблица335[[#This Row],[Толщина]]&gt;16,"Δ8","Δ6")),Таблица335[[#This Row],[Толщина]])</f>
        <v>14</v>
      </c>
      <c r="AD54"/>
      <c r="AE54"/>
    </row>
    <row r="55" spans="1:31" x14ac:dyDescent="0.2">
      <c r="A55" s="117">
        <f t="shared" si="2"/>
        <v>55</v>
      </c>
      <c r="B55" s="97" t="str">
        <f>IF(ISNUMBER(Таблица335[[#This Row],[№8]]), "Поперечник", "Продол")</f>
        <v>Поперечник</v>
      </c>
      <c r="C55" s="11" t="str">
        <f>CONCATENATE(I55,J55,K55,L55,Таблица335[[#This Row],[№12]],N55,O55,P55,Q55,R55,S55,T55,U55,)</f>
        <v>1В-Т1/2 росп1,2,3</v>
      </c>
      <c r="D55" s="11" t="str">
        <f t="shared" si="3"/>
        <v>Т3</v>
      </c>
      <c r="E55" s="11" t="str">
        <f t="shared" si="1"/>
        <v>100 Δ6</v>
      </c>
      <c r="F55" s="101"/>
      <c r="G55" s="101"/>
      <c r="H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" s="132">
        <f t="shared" si="12"/>
        <v>1</v>
      </c>
      <c r="J55" s="132" t="str">
        <f t="shared" si="12"/>
        <v>В</v>
      </c>
      <c r="K55" s="133" t="str">
        <f>IF(Таблица335[[#This Row],[условие]]="Да", "-", "")</f>
        <v>-</v>
      </c>
      <c r="L55" s="101" t="s">
        <v>83</v>
      </c>
      <c r="M55" s="114" t="str">
        <f>IF(Таблица335[[#This Row],[условие]]="Да", "", " - ")</f>
        <v/>
      </c>
      <c r="N55" s="101"/>
      <c r="O55" s="114" t="str">
        <f>IF(Таблица335[[#This Row],[условие]]="Да", "", " )")</f>
        <v/>
      </c>
      <c r="P55" s="115"/>
      <c r="Q55" s="101" t="str">
        <f t="shared" si="13"/>
        <v>/</v>
      </c>
      <c r="R55" s="101">
        <v>2</v>
      </c>
      <c r="S55" s="116" t="str">
        <f>IF(Таблица335[[#This Row],[Тип СШ]]="Т3", " росп", "")</f>
        <v xml:space="preserve"> росп</v>
      </c>
      <c r="T55" s="116" t="str">
        <f>IF(AND(Таблица335[[#This Row],[Тип]]="Поперечник", Таблица335[[#This Row],[условие]]="Да", Таблица335[[#This Row],[№18]]=" росп"), "1,2,3",
"")</f>
        <v>1,2,3</v>
      </c>
      <c r="U55" s="116" t="str">
        <f>IF(AND(Таблица335[[#This Row],[Тип]]="Продол", Таблица335[[#This Row],[условие]]="Да", Таблица335[[#This Row],[№18]]=" росп"), "1,2",
"")</f>
        <v/>
      </c>
      <c r="V55" s="101" t="s">
        <v>88</v>
      </c>
      <c r="W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5" s="152" t="str">
        <f>IF(Таблица335[[#This Row],[Тип СШ]]="Т3",
(IF(Таблица335[[#This Row],[Толщина]]&gt;16,"Δ8","Δ6")),Таблица335[[#This Row],[Толщина]])</f>
        <v>Δ6</v>
      </c>
      <c r="AD55"/>
      <c r="AE55"/>
    </row>
    <row r="56" spans="1:31" x14ac:dyDescent="0.2">
      <c r="A56" s="117">
        <f t="shared" si="2"/>
        <v>56</v>
      </c>
      <c r="B56" s="97" t="str">
        <f>IF(ISNUMBER(Таблица335[[#This Row],[№8]]), "Поперечник", "Продол")</f>
        <v>Поперечник</v>
      </c>
      <c r="C56" s="11" t="str">
        <f>CONCATENATE(I56,J56,K56,L56,Таблица335[[#This Row],[№12]],N56,O56,P56,Q56,R56,S56,T56,U56,)</f>
        <v>1В-ВП_Р5 росп1,2,3</v>
      </c>
      <c r="D56" s="11" t="str">
        <f t="shared" si="3"/>
        <v>Т3</v>
      </c>
      <c r="E56" s="11" t="str">
        <f t="shared" si="1"/>
        <v>528 Δ6</v>
      </c>
      <c r="F56" s="101"/>
      <c r="G56" s="101"/>
      <c r="H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" s="132">
        <f t="shared" si="12"/>
        <v>1</v>
      </c>
      <c r="J56" s="132" t="str">
        <f t="shared" si="12"/>
        <v>В</v>
      </c>
      <c r="K56" s="133" t="str">
        <f>IF(Таблица335[[#This Row],[условие]]="Да", "-", "")</f>
        <v>-</v>
      </c>
      <c r="L56" s="101" t="s">
        <v>35</v>
      </c>
      <c r="M56" s="114" t="str">
        <f>IF(Таблица335[[#This Row],[условие]]="Да", "", " - ")</f>
        <v/>
      </c>
      <c r="N56" s="101"/>
      <c r="O56" s="114" t="str">
        <f>IF(Таблица335[[#This Row],[условие]]="Да", "", " )")</f>
        <v/>
      </c>
      <c r="P56" s="115"/>
      <c r="Q56" s="101" t="s">
        <v>140</v>
      </c>
      <c r="R56" s="101" t="s">
        <v>77</v>
      </c>
      <c r="S56" s="116" t="str">
        <f>IF(Таблица335[[#This Row],[Тип СШ]]="Т3", " росп", "")</f>
        <v xml:space="preserve"> росп</v>
      </c>
      <c r="T56" s="116" t="str">
        <f>IF(AND(Таблица335[[#This Row],[Тип]]="Поперечник", Таблица335[[#This Row],[условие]]="Да", Таблица335[[#This Row],[№18]]=" росп"), "1,2,3",
"")</f>
        <v>1,2,3</v>
      </c>
      <c r="U56" s="116" t="str">
        <f>IF(AND(Таблица335[[#This Row],[Тип]]="Продол", Таблица335[[#This Row],[условие]]="Да", Таблица335[[#This Row],[№18]]=" росп"), "1,2",
"")</f>
        <v/>
      </c>
      <c r="V56" s="101" t="s">
        <v>88</v>
      </c>
      <c r="W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6" s="152" t="str">
        <f>IF(Таблица335[[#This Row],[Тип СШ]]="Т3",
(IF(Таблица335[[#This Row],[Толщина]]&gt;16,"Δ8","Δ6")),Таблица335[[#This Row],[Толщина]])</f>
        <v>Δ6</v>
      </c>
      <c r="AD56"/>
      <c r="AE56"/>
    </row>
    <row r="57" spans="1:31" x14ac:dyDescent="0.2">
      <c r="A57" s="117">
        <f t="shared" si="2"/>
        <v>57</v>
      </c>
      <c r="B57" s="97" t="str">
        <f>IF(ISNUMBER(Таблица335[[#This Row],[№8]]), "Поперечник", "Продол")</f>
        <v>Поперечник</v>
      </c>
      <c r="C57" s="11" t="str">
        <f>CONCATENATE(I57,J57,K57,L57,Таблица335[[#This Row],[№12]],N57,O57,P57,Q57,R57,S57,T57,U57,)</f>
        <v>1В-ВП_Р6 росп1,2,3</v>
      </c>
      <c r="D57" s="11" t="str">
        <f t="shared" si="3"/>
        <v>Т3</v>
      </c>
      <c r="E57" s="11" t="str">
        <f t="shared" si="1"/>
        <v>528 Δ6</v>
      </c>
      <c r="F57" s="101"/>
      <c r="G57" s="101"/>
      <c r="H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" s="132">
        <f t="shared" si="12"/>
        <v>1</v>
      </c>
      <c r="J57" s="132" t="str">
        <f t="shared" si="12"/>
        <v>В</v>
      </c>
      <c r="K57" s="133" t="str">
        <f>IF(Таблица335[[#This Row],[условие]]="Да", "-", "")</f>
        <v>-</v>
      </c>
      <c r="L57" s="101" t="s">
        <v>35</v>
      </c>
      <c r="M57" s="114" t="str">
        <f>IF(Таблица335[[#This Row],[условие]]="Да", "", " - ")</f>
        <v/>
      </c>
      <c r="N57" s="101"/>
      <c r="O57" s="114" t="str">
        <f>IF(Таблица335[[#This Row],[условие]]="Да", "", " )")</f>
        <v/>
      </c>
      <c r="P57" s="115"/>
      <c r="Q57" s="101" t="s">
        <v>140</v>
      </c>
      <c r="R57" s="101" t="s">
        <v>80</v>
      </c>
      <c r="S57" s="116" t="str">
        <f>IF(Таблица335[[#This Row],[Тип СШ]]="Т3", " росп", "")</f>
        <v xml:space="preserve"> росп</v>
      </c>
      <c r="T57" s="116" t="str">
        <f>IF(AND(Таблица335[[#This Row],[Тип]]="Поперечник", Таблица335[[#This Row],[условие]]="Да", Таблица335[[#This Row],[№18]]=" росп"), "1,2,3",
"")</f>
        <v>1,2,3</v>
      </c>
      <c r="U57" s="116" t="str">
        <f>IF(AND(Таблица335[[#This Row],[Тип]]="Продол", Таблица335[[#This Row],[условие]]="Да", Таблица335[[#This Row],[№18]]=" росп"), "1,2",
"")</f>
        <v/>
      </c>
      <c r="V57" s="101" t="s">
        <v>88</v>
      </c>
      <c r="W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7" s="152" t="str">
        <f>IF(Таблица335[[#This Row],[Тип СШ]]="Т3",
(IF(Таблица335[[#This Row],[Толщина]]&gt;16,"Δ8","Δ6")),Таблица335[[#This Row],[Толщина]])</f>
        <v>Δ6</v>
      </c>
      <c r="AD57" t="s">
        <v>106</v>
      </c>
      <c r="AE57"/>
    </row>
    <row r="58" spans="1:31" x14ac:dyDescent="0.2">
      <c r="A58" s="117">
        <f t="shared" si="2"/>
        <v>58</v>
      </c>
      <c r="B58" s="97" t="str">
        <f>IF(ISNUMBER(Таблица335[[#This Row],[№8]]), "Поперечник", "Продол")</f>
        <v>Поперечник</v>
      </c>
      <c r="C58" s="11" t="str">
        <f>CONCATENATE(I58,J58,K58,L58,Таблица335[[#This Row],[№12]],N58,O58,P58,Q58,R58,S58,T58,U58,)</f>
        <v>1В-ВП_Р7 росп1,2,3</v>
      </c>
      <c r="D58" s="11" t="str">
        <f t="shared" si="3"/>
        <v>Т3</v>
      </c>
      <c r="E58" s="11" t="str">
        <f t="shared" si="1"/>
        <v>528 Δ6</v>
      </c>
      <c r="F58" s="101"/>
      <c r="G58" s="101"/>
      <c r="H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" s="132">
        <f t="shared" si="12"/>
        <v>1</v>
      </c>
      <c r="J58" s="132" t="str">
        <f t="shared" si="12"/>
        <v>В</v>
      </c>
      <c r="K58" s="133" t="str">
        <f>IF(Таблица335[[#This Row],[условие]]="Да", "-", "")</f>
        <v>-</v>
      </c>
      <c r="L58" s="101" t="s">
        <v>35</v>
      </c>
      <c r="M58" s="114" t="str">
        <f>IF(Таблица335[[#This Row],[условие]]="Да", "", " - ")</f>
        <v/>
      </c>
      <c r="N58" s="101"/>
      <c r="O58" s="114" t="str">
        <f>IF(Таблица335[[#This Row],[условие]]="Да", "", " )")</f>
        <v/>
      </c>
      <c r="P58" s="115"/>
      <c r="Q58" s="101" t="s">
        <v>140</v>
      </c>
      <c r="R58" s="101" t="s">
        <v>81</v>
      </c>
      <c r="S58" s="116" t="str">
        <f>IF(Таблица335[[#This Row],[Тип СШ]]="Т3", " росп", "")</f>
        <v xml:space="preserve"> росп</v>
      </c>
      <c r="T58" s="116" t="str">
        <f>IF(AND(Таблица335[[#This Row],[Тип]]="Поперечник", Таблица335[[#This Row],[условие]]="Да", Таблица335[[#This Row],[№18]]=" росп"), "1,2,3",
"")</f>
        <v>1,2,3</v>
      </c>
      <c r="U58" s="116" t="str">
        <f>IF(AND(Таблица335[[#This Row],[Тип]]="Продол", Таблица335[[#This Row],[условие]]="Да", Таблица335[[#This Row],[№18]]=" росп"), "1,2",
"")</f>
        <v/>
      </c>
      <c r="V58" s="101" t="s">
        <v>88</v>
      </c>
      <c r="W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8" s="152" t="str">
        <f>IF(Таблица335[[#This Row],[Тип СШ]]="Т3",
(IF(Таблица335[[#This Row],[Толщина]]&gt;16,"Δ8","Δ6")),Таблица335[[#This Row],[Толщина]])</f>
        <v>Δ6</v>
      </c>
      <c r="AD58"/>
      <c r="AE58"/>
    </row>
    <row r="59" spans="1:31" x14ac:dyDescent="0.2">
      <c r="A59" s="117">
        <f t="shared" si="2"/>
        <v>59</v>
      </c>
      <c r="B59" s="97" t="str">
        <f>IF(ISNUMBER(Таблица335[[#This Row],[№8]]), "Поперечник", "Продол")</f>
        <v>Поперечник</v>
      </c>
      <c r="C59" s="11" t="str">
        <f>CONCATENATE(I59,J59,K59,L59,Таблица335[[#This Row],[№12]],N59,O59,P59,Q59,R59,S59,T59,U59,)</f>
        <v>1В-ВП_Р8 росп1,2,3</v>
      </c>
      <c r="D59" s="11" t="str">
        <f t="shared" si="3"/>
        <v>Т3</v>
      </c>
      <c r="E59" s="11" t="str">
        <f t="shared" si="1"/>
        <v>528 Δ6</v>
      </c>
      <c r="F59" s="101"/>
      <c r="G59" s="101"/>
      <c r="H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" s="132">
        <f t="shared" si="12"/>
        <v>1</v>
      </c>
      <c r="J59" s="132" t="str">
        <f t="shared" si="12"/>
        <v>В</v>
      </c>
      <c r="K59" s="133" t="str">
        <f>IF(Таблица335[[#This Row],[условие]]="Да", "-", "")</f>
        <v>-</v>
      </c>
      <c r="L59" s="101" t="s">
        <v>35</v>
      </c>
      <c r="M59" s="114" t="str">
        <f>IF(Таблица335[[#This Row],[условие]]="Да", "", " - ")</f>
        <v/>
      </c>
      <c r="N59" s="101"/>
      <c r="O59" s="114" t="str">
        <f>IF(Таблица335[[#This Row],[условие]]="Да", "", " )")</f>
        <v/>
      </c>
      <c r="P59" s="115"/>
      <c r="Q59" s="101" t="s">
        <v>140</v>
      </c>
      <c r="R59" s="101" t="s">
        <v>82</v>
      </c>
      <c r="S59" s="116" t="str">
        <f>IF(Таблица335[[#This Row],[Тип СШ]]="Т3", " росп", "")</f>
        <v xml:space="preserve"> росп</v>
      </c>
      <c r="T59" s="116" t="str">
        <f>IF(AND(Таблица335[[#This Row],[Тип]]="Поперечник", Таблица335[[#This Row],[условие]]="Да", Таблица335[[#This Row],[№18]]=" росп"), "1,2,3",
"")</f>
        <v>1,2,3</v>
      </c>
      <c r="U59" s="116" t="str">
        <f>IF(AND(Таблица335[[#This Row],[Тип]]="Продол", Таблица335[[#This Row],[условие]]="Да", Таблица335[[#This Row],[№18]]=" росп"), "1,2",
"")</f>
        <v/>
      </c>
      <c r="V59" s="101" t="s">
        <v>88</v>
      </c>
      <c r="W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9" s="152" t="str">
        <f>IF(Таблица335[[#This Row],[Тип СШ]]="Т3",
(IF(Таблица335[[#This Row],[Толщина]]&gt;16,"Δ8","Δ6")),Таблица335[[#This Row],[Толщина]])</f>
        <v>Δ6</v>
      </c>
      <c r="AD59"/>
      <c r="AE59"/>
    </row>
    <row r="60" spans="1:31" x14ac:dyDescent="0.2">
      <c r="A60" s="117">
        <f t="shared" si="2"/>
        <v>60</v>
      </c>
      <c r="B60" s="97" t="str">
        <f>IF(ISNUMBER(Таблица335[[#This Row],[№8]]), "Поперечник", "Продол")</f>
        <v>Поперечник</v>
      </c>
      <c r="C60" s="11" t="str">
        <f>CONCATENATE(I60,J60,K60,L60,Таблица335[[#This Row],[№12]],N60,O60,P60,Q60,R60,S60,T60,U60,)</f>
        <v>1В-НП</v>
      </c>
      <c r="D60" s="11" t="str">
        <f t="shared" si="3"/>
        <v>С18</v>
      </c>
      <c r="E60" s="11" t="str">
        <f t="shared" si="1"/>
        <v>500×32</v>
      </c>
      <c r="F60" s="101"/>
      <c r="G60" s="101"/>
      <c r="H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" s="132">
        <f t="shared" si="12"/>
        <v>1</v>
      </c>
      <c r="J60" s="132" t="str">
        <f t="shared" si="12"/>
        <v>В</v>
      </c>
      <c r="K60" s="133" t="str">
        <f>IF(Таблица335[[#This Row],[условие]]="Да", "-", "")</f>
        <v>-</v>
      </c>
      <c r="L60" s="101" t="s">
        <v>13</v>
      </c>
      <c r="M60" s="114" t="str">
        <f>IF(Таблица335[[#This Row],[условие]]="Да", "", " - ")</f>
        <v/>
      </c>
      <c r="N60" s="101"/>
      <c r="O60" s="114" t="str">
        <f>IF(Таблица335[[#This Row],[условие]]="Да", "", " )")</f>
        <v/>
      </c>
      <c r="P60" s="115"/>
      <c r="Q60" s="101"/>
      <c r="R60" s="101"/>
      <c r="S60" s="116" t="str">
        <f>IF(Таблица335[[#This Row],[Тип СШ]]="Т3", " росп", "")</f>
        <v/>
      </c>
      <c r="T60" s="116" t="str">
        <f>IF(AND(Таблица335[[#This Row],[Тип]]="Поперечник", Таблица335[[#This Row],[условие]]="Да", Таблица335[[#This Row],[№18]]=" росп"), "1,2,3",
"")</f>
        <v/>
      </c>
      <c r="U60" s="116" t="str">
        <f>IF(AND(Таблица335[[#This Row],[Тип]]="Продол", Таблица335[[#This Row],[условие]]="Да", Таблица335[[#This Row],[№18]]=" росп"), "1,2",
"")</f>
        <v/>
      </c>
      <c r="V60" s="101" t="s">
        <v>87</v>
      </c>
      <c r="W6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60" s="228">
        <f>VALUE(CONCATENATE(Таблица335[[#This Row],[ДлинаС18]],Таблица335[[#This Row],[ДлинаС4]],Таблица335[[#This Row],[ДлинаТ8]],Таблица335[[#This Row],[ДлинаТ3]]))</f>
        <v>500</v>
      </c>
      <c r="AC60" s="152">
        <f>IF(Таблица335[[#This Row],[Тип СШ]]="Т3",
(IF(Таблица335[[#This Row],[Толщина]]&gt;16,"Δ8","Δ6")),Таблица335[[#This Row],[Толщина]])</f>
        <v>32</v>
      </c>
      <c r="AD60"/>
      <c r="AE60"/>
    </row>
    <row r="61" spans="1:31" x14ac:dyDescent="0.2">
      <c r="A61" s="117">
        <f t="shared" si="2"/>
        <v>61</v>
      </c>
      <c r="B61" s="97" t="str">
        <f>IF(ISNUMBER(Таблица335[[#This Row],[№8]]), "Поперечник", "Продол")</f>
        <v>Поперечник</v>
      </c>
      <c r="C61" s="11" t="str">
        <f>CONCATENATE(I61,J61,K61,L61,Таблица335[[#This Row],[№12]],N61,O61,P61,Q61,R61,S61,T61,U61,)</f>
        <v>1В-Т2/1</v>
      </c>
      <c r="D61" s="11" t="str">
        <f t="shared" si="3"/>
        <v>Т8</v>
      </c>
      <c r="E61" s="11" t="str">
        <f t="shared" si="1"/>
        <v>100×14</v>
      </c>
      <c r="F61" s="101"/>
      <c r="G61" s="101"/>
      <c r="H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" s="132">
        <f t="shared" si="12"/>
        <v>1</v>
      </c>
      <c r="J61" s="132" t="str">
        <f t="shared" si="12"/>
        <v>В</v>
      </c>
      <c r="K61" s="133" t="str">
        <f>IF(Таблица335[[#This Row],[условие]]="Да", "-", "")</f>
        <v>-</v>
      </c>
      <c r="L61" s="101" t="s">
        <v>84</v>
      </c>
      <c r="M61" s="114" t="str">
        <f>IF(Таблица335[[#This Row],[условие]]="Да", "", " - ")</f>
        <v/>
      </c>
      <c r="N61" s="101"/>
      <c r="O61" s="114" t="str">
        <f>IF(Таблица335[[#This Row],[условие]]="Да", "", " )")</f>
        <v/>
      </c>
      <c r="P61" s="115"/>
      <c r="Q61" s="101" t="str">
        <f>"/"</f>
        <v>/</v>
      </c>
      <c r="R61" s="101">
        <v>1</v>
      </c>
      <c r="S61" s="116" t="str">
        <f>IF(Таблица335[[#This Row],[Тип СШ]]="Т3", " росп", "")</f>
        <v/>
      </c>
      <c r="T61" s="116" t="str">
        <f>IF(AND(Таблица335[[#This Row],[Тип]]="Поперечник", Таблица335[[#This Row],[условие]]="Да", Таблица335[[#This Row],[№18]]=" росп"), "1,2,3",
"")</f>
        <v/>
      </c>
      <c r="U61" s="116" t="str">
        <f>IF(AND(Таблица335[[#This Row],[Тип]]="Продол", Таблица335[[#This Row],[условие]]="Да", Таблица335[[#This Row],[№18]]=" росп"), "1,2",
"")</f>
        <v/>
      </c>
      <c r="V61" s="101" t="s">
        <v>89</v>
      </c>
      <c r="W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1" s="152">
        <f>IF(Таблица335[[#This Row],[Тип СШ]]="Т3",
(IF(Таблица335[[#This Row],[Толщина]]&gt;16,"Δ8","Δ6")),Таблица335[[#This Row],[Толщина]])</f>
        <v>14</v>
      </c>
      <c r="AD61"/>
      <c r="AE61"/>
    </row>
    <row r="62" spans="1:31" x14ac:dyDescent="0.2">
      <c r="A62" s="117">
        <f t="shared" si="2"/>
        <v>62</v>
      </c>
      <c r="B62" s="97" t="str">
        <f>IF(ISNUMBER(Таблица335[[#This Row],[№8]]), "Поперечник", "Продол")</f>
        <v>Поперечник</v>
      </c>
      <c r="C62" s="11" t="str">
        <f>CONCATENATE(I62,J62,K62,L62,Таблица335[[#This Row],[№12]],N62,O62,P62,Q62,R62,S62,T62,U62,)</f>
        <v>1В-Т2/1 росп1,2,3</v>
      </c>
      <c r="D62" s="11" t="str">
        <f t="shared" si="3"/>
        <v>Т3</v>
      </c>
      <c r="E62" s="11" t="str">
        <f t="shared" si="1"/>
        <v>100 Δ6</v>
      </c>
      <c r="F62" s="101"/>
      <c r="G62" s="101"/>
      <c r="H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" s="132">
        <f t="shared" si="12"/>
        <v>1</v>
      </c>
      <c r="J62" s="132" t="str">
        <f t="shared" si="12"/>
        <v>В</v>
      </c>
      <c r="K62" s="133" t="str">
        <f>IF(Таблица335[[#This Row],[условие]]="Да", "-", "")</f>
        <v>-</v>
      </c>
      <c r="L62" s="101" t="s">
        <v>84</v>
      </c>
      <c r="M62" s="114" t="str">
        <f>IF(Таблица335[[#This Row],[условие]]="Да", "", " - ")</f>
        <v/>
      </c>
      <c r="N62" s="101"/>
      <c r="O62" s="114" t="str">
        <f>IF(Таблица335[[#This Row],[условие]]="Да", "", " )")</f>
        <v/>
      </c>
      <c r="P62" s="115"/>
      <c r="Q62" s="101" t="str">
        <f t="shared" ref="Q62:Q64" si="14">"/"</f>
        <v>/</v>
      </c>
      <c r="R62" s="101">
        <v>1</v>
      </c>
      <c r="S62" s="116" t="str">
        <f>IF(Таблица335[[#This Row],[Тип СШ]]="Т3", " росп", "")</f>
        <v xml:space="preserve"> росп</v>
      </c>
      <c r="T62" s="116" t="str">
        <f>IF(AND(Таблица335[[#This Row],[Тип]]="Поперечник", Таблица335[[#This Row],[условие]]="Да", Таблица335[[#This Row],[№18]]=" росп"), "1,2,3",
"")</f>
        <v>1,2,3</v>
      </c>
      <c r="U62" s="116" t="str">
        <f>IF(AND(Таблица335[[#This Row],[Тип]]="Продол", Таблица335[[#This Row],[условие]]="Да", Таблица335[[#This Row],[№18]]=" росп"), "1,2",
"")</f>
        <v/>
      </c>
      <c r="V62" s="101" t="s">
        <v>88</v>
      </c>
      <c r="W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2" s="152" t="str">
        <f>IF(Таблица335[[#This Row],[Тип СШ]]="Т3",
(IF(Таблица335[[#This Row],[Толщина]]&gt;16,"Δ8","Δ6")),Таблица335[[#This Row],[Толщина]])</f>
        <v>Δ6</v>
      </c>
      <c r="AD62"/>
      <c r="AE62"/>
    </row>
    <row r="63" spans="1:31" x14ac:dyDescent="0.2">
      <c r="A63" s="117">
        <f t="shared" si="2"/>
        <v>63</v>
      </c>
      <c r="B63" s="97" t="str">
        <f>IF(ISNUMBER(Таблица335[[#This Row],[№8]]), "Поперечник", "Продол")</f>
        <v>Поперечник</v>
      </c>
      <c r="C63" s="11" t="str">
        <f>CONCATENATE(I63,J63,K63,L63,Таблица335[[#This Row],[№12]],N63,O63,P63,Q63,R63,S63,T63,U63,)</f>
        <v>1В-Т2/2</v>
      </c>
      <c r="D63" s="11" t="str">
        <f t="shared" si="3"/>
        <v>Т8</v>
      </c>
      <c r="E63" s="11" t="str">
        <f t="shared" si="1"/>
        <v>100×14</v>
      </c>
      <c r="F63" s="101"/>
      <c r="G63" s="101"/>
      <c r="H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" s="132">
        <f t="shared" si="12"/>
        <v>1</v>
      </c>
      <c r="J63" s="132" t="str">
        <f t="shared" si="12"/>
        <v>В</v>
      </c>
      <c r="K63" s="133" t="str">
        <f>IF(Таблица335[[#This Row],[условие]]="Да", "-", "")</f>
        <v>-</v>
      </c>
      <c r="L63" s="101" t="s">
        <v>84</v>
      </c>
      <c r="M63" s="114" t="str">
        <f>IF(Таблица335[[#This Row],[условие]]="Да", "", " - ")</f>
        <v/>
      </c>
      <c r="N63" s="101"/>
      <c r="O63" s="114" t="str">
        <f>IF(Таблица335[[#This Row],[условие]]="Да", "", " )")</f>
        <v/>
      </c>
      <c r="P63" s="115"/>
      <c r="Q63" s="101" t="str">
        <f t="shared" si="14"/>
        <v>/</v>
      </c>
      <c r="R63" s="101">
        <v>2</v>
      </c>
      <c r="S63" s="116" t="str">
        <f>IF(Таблица335[[#This Row],[Тип СШ]]="Т3", " росп", "")</f>
        <v/>
      </c>
      <c r="T63" s="116" t="str">
        <f>IF(AND(Таблица335[[#This Row],[Тип]]="Поперечник", Таблица335[[#This Row],[условие]]="Да", Таблица335[[#This Row],[№18]]=" росп"), "1,2,3",
"")</f>
        <v/>
      </c>
      <c r="U63" s="116" t="str">
        <f>IF(AND(Таблица335[[#This Row],[Тип]]="Продол", Таблица335[[#This Row],[условие]]="Да", Таблица335[[#This Row],[№18]]=" росп"), "1,2",
"")</f>
        <v/>
      </c>
      <c r="V63" s="101" t="s">
        <v>89</v>
      </c>
      <c r="W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3" s="152">
        <f>IF(Таблица335[[#This Row],[Тип СШ]]="Т3",
(IF(Таблица335[[#This Row],[Толщина]]&gt;16,"Δ8","Δ6")),Таблица335[[#This Row],[Толщина]])</f>
        <v>14</v>
      </c>
      <c r="AD63"/>
      <c r="AE63"/>
    </row>
    <row r="64" spans="1:31" x14ac:dyDescent="0.2">
      <c r="A64" s="117">
        <f t="shared" si="2"/>
        <v>64</v>
      </c>
      <c r="B64" s="97" t="str">
        <f>IF(ISNUMBER(Таблица335[[#This Row],[№8]]), "Поперечник", "Продол")</f>
        <v>Поперечник</v>
      </c>
      <c r="C64" s="11" t="str">
        <f>CONCATENATE(I64,J64,K64,L64,Таблица335[[#This Row],[№12]],N64,O64,P64,Q64,R64,S64,T64,U64,)</f>
        <v>1В-Т2/2 росп1,2,3</v>
      </c>
      <c r="D64" s="11" t="str">
        <f t="shared" si="3"/>
        <v>Т3</v>
      </c>
      <c r="E64" s="11" t="str">
        <f t="shared" si="1"/>
        <v>100 Δ6</v>
      </c>
      <c r="F64" s="101"/>
      <c r="G64" s="101"/>
      <c r="H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" s="132">
        <f t="shared" si="12"/>
        <v>1</v>
      </c>
      <c r="J64" s="132" t="str">
        <f t="shared" si="12"/>
        <v>В</v>
      </c>
      <c r="K64" s="133" t="str">
        <f>IF(Таблица335[[#This Row],[условие]]="Да", "-", "")</f>
        <v>-</v>
      </c>
      <c r="L64" s="101" t="s">
        <v>84</v>
      </c>
      <c r="M64" s="114" t="str">
        <f>IF(Таблица335[[#This Row],[условие]]="Да", "", " - ")</f>
        <v/>
      </c>
      <c r="N64" s="101"/>
      <c r="O64" s="114" t="str">
        <f>IF(Таблица335[[#This Row],[условие]]="Да", "", " )")</f>
        <v/>
      </c>
      <c r="P64" s="115"/>
      <c r="Q64" s="101" t="str">
        <f t="shared" si="14"/>
        <v>/</v>
      </c>
      <c r="R64" s="101">
        <v>2</v>
      </c>
      <c r="S64" s="116" t="str">
        <f>IF(Таблица335[[#This Row],[Тип СШ]]="Т3", " росп", "")</f>
        <v xml:space="preserve"> росп</v>
      </c>
      <c r="T64" s="116" t="str">
        <f>IF(AND(Таблица335[[#This Row],[Тип]]="Поперечник", Таблица335[[#This Row],[условие]]="Да", Таблица335[[#This Row],[№18]]=" росп"), "1,2,3",
"")</f>
        <v>1,2,3</v>
      </c>
      <c r="U64" s="116" t="str">
        <f>IF(AND(Таблица335[[#This Row],[Тип]]="Продол", Таблица335[[#This Row],[условие]]="Да", Таблица335[[#This Row],[№18]]=" росп"), "1,2",
"")</f>
        <v/>
      </c>
      <c r="V64" s="101" t="s">
        <v>88</v>
      </c>
      <c r="W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4" s="152" t="str">
        <f>IF(Таблица335[[#This Row],[Тип СШ]]="Т3",
(IF(Таблица335[[#This Row],[Толщина]]&gt;16,"Δ8","Δ6")),Таблица335[[#This Row],[Толщина]])</f>
        <v>Δ6</v>
      </c>
      <c r="AD64"/>
      <c r="AE64"/>
    </row>
    <row r="65" spans="1:31" x14ac:dyDescent="0.2">
      <c r="A65" s="117">
        <f t="shared" si="2"/>
        <v>65</v>
      </c>
      <c r="B65" s="97" t="str">
        <f>IF(ISNUMBER(Таблица335[[#This Row],[№8]]), "Поперечник", "Продол")</f>
        <v>Поперечник</v>
      </c>
      <c r="C65" s="11" t="str">
        <f>CONCATENATE(I65,J65,K65,L65,Таблица335[[#This Row],[№12]],N65,O65,P65,Q65,R65,S65,T65,U65,)</f>
        <v>1Г-ВП</v>
      </c>
      <c r="D65" s="11" t="str">
        <f t="shared" si="3"/>
        <v>С4</v>
      </c>
      <c r="E65" s="11" t="str">
        <f t="shared" si="1"/>
        <v>2488×14</v>
      </c>
      <c r="F65" s="101"/>
      <c r="G65" s="101" t="s">
        <v>42</v>
      </c>
      <c r="H6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" s="134">
        <f t="shared" si="12"/>
        <v>1</v>
      </c>
      <c r="J65" s="134" t="str">
        <f>Таблица335[[#This Row],[№7]]</f>
        <v>Г</v>
      </c>
      <c r="K65" s="133" t="str">
        <f>IF(Таблица335[[#This Row],[условие]]="Да", "-", "")</f>
        <v>-</v>
      </c>
      <c r="L65" s="72" t="s">
        <v>35</v>
      </c>
      <c r="M65" s="114" t="str">
        <f>IF(Таблица335[[#This Row],[условие]]="Да", "", " - ")</f>
        <v/>
      </c>
      <c r="N65" s="72"/>
      <c r="O65" s="114" t="str">
        <f>IF(Таблица335[[#This Row],[условие]]="Да", "", " )")</f>
        <v/>
      </c>
      <c r="P65" s="115"/>
      <c r="Q65" s="130"/>
      <c r="R65" s="130"/>
      <c r="S65" s="116" t="str">
        <f>IF(Таблица335[[#This Row],[Тип СШ]]="Т3", " росп", "")</f>
        <v/>
      </c>
      <c r="T65" s="116" t="str">
        <f>IF(AND(Таблица335[[#This Row],[Тип]]="Поперечник", Таблица335[[#This Row],[условие]]="Да", Таблица335[[#This Row],[№18]]=" росп"), "1,2,3",
"")</f>
        <v/>
      </c>
      <c r="U65" s="116" t="str">
        <f>IF(AND(Таблица335[[#This Row],[Тип]]="Продол", Таблица335[[#This Row],[условие]]="Да", Таблица335[[#This Row],[№18]]=" росп"), "1,2",
"")</f>
        <v/>
      </c>
      <c r="V65" s="130" t="s">
        <v>109</v>
      </c>
      <c r="W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65" s="152">
        <f>IF(Таблица335[[#This Row],[Тип СШ]]="Т3",
(IF(Таблица335[[#This Row],[Толщина]]&gt;16,"Δ8","Δ6")),Таблица335[[#This Row],[Толщина]])</f>
        <v>14</v>
      </c>
      <c r="AD65"/>
      <c r="AE65"/>
    </row>
    <row r="66" spans="1:31" x14ac:dyDescent="0.2">
      <c r="A66" s="117">
        <f t="shared" si="2"/>
        <v>66</v>
      </c>
      <c r="B66" s="97" t="str">
        <f>IF(ISNUMBER(Таблица335[[#This Row],[№8]]), "Поперечник", "Продол")</f>
        <v>Поперечник</v>
      </c>
      <c r="C66" s="11" t="str">
        <f>CONCATENATE(I66,J66,K66,L66,Таблица335[[#This Row],[№12]],N66,O66,P66,Q66,R66,S66,T66,U66,)</f>
        <v>1Г-ВП_Р1 росп1,2,3</v>
      </c>
      <c r="D66" s="11" t="str">
        <f t="shared" si="3"/>
        <v>Т3</v>
      </c>
      <c r="E66" s="11" t="str">
        <f t="shared" ref="E66:E129" si="15">IF(V66="Т3",(CONCATENATE(AB66," ",AC66)),(CONCATENATE(AB66,"×",AC66)))</f>
        <v>528 Δ6</v>
      </c>
      <c r="F66" s="101"/>
      <c r="G66" s="101"/>
      <c r="H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" s="132">
        <f t="shared" si="12"/>
        <v>1</v>
      </c>
      <c r="J66" s="132" t="str">
        <f>J65</f>
        <v>Г</v>
      </c>
      <c r="K66" s="133" t="str">
        <f>IF(Таблица335[[#This Row],[условие]]="Да", "-", "")</f>
        <v>-</v>
      </c>
      <c r="L66" s="101" t="s">
        <v>35</v>
      </c>
      <c r="M66" s="114" t="str">
        <f>IF(Таблица335[[#This Row],[условие]]="Да", "", " - ")</f>
        <v/>
      </c>
      <c r="N66" s="101"/>
      <c r="O66" s="114" t="str">
        <f>IF(Таблица335[[#This Row],[условие]]="Да", "", " )")</f>
        <v/>
      </c>
      <c r="P66" s="115"/>
      <c r="Q66" s="101" t="s">
        <v>140</v>
      </c>
      <c r="R66" s="101" t="s">
        <v>73</v>
      </c>
      <c r="S66" s="116" t="str">
        <f>IF(Таблица335[[#This Row],[Тип СШ]]="Т3", " росп", "")</f>
        <v xml:space="preserve"> росп</v>
      </c>
      <c r="T66" s="116" t="str">
        <f>IF(AND(Таблица335[[#This Row],[Тип]]="Поперечник", Таблица335[[#This Row],[условие]]="Да", Таблица335[[#This Row],[№18]]=" росп"), "1,2,3",
"")</f>
        <v>1,2,3</v>
      </c>
      <c r="U66" s="116" t="str">
        <f>IF(AND(Таблица335[[#This Row],[Тип]]="Продол", Таблица335[[#This Row],[условие]]="Да", Таблица335[[#This Row],[№18]]=" росп"), "1,2",
"")</f>
        <v/>
      </c>
      <c r="V66" s="101" t="s">
        <v>88</v>
      </c>
      <c r="W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" s="152" t="str">
        <f>IF(Таблица335[[#This Row],[Тип СШ]]="Т3",
(IF(Таблица335[[#This Row],[Толщина]]&gt;16,"Δ8","Δ6")),Таблица335[[#This Row],[Толщина]])</f>
        <v>Δ6</v>
      </c>
      <c r="AD66"/>
      <c r="AE66"/>
    </row>
    <row r="67" spans="1:31" x14ac:dyDescent="0.2">
      <c r="A67" s="117">
        <f t="shared" ref="A67:A130" si="16">A66+1</f>
        <v>67</v>
      </c>
      <c r="B67" s="97" t="str">
        <f>IF(ISNUMBER(Таблица335[[#This Row],[№8]]), "Поперечник", "Продол")</f>
        <v>Поперечник</v>
      </c>
      <c r="C67" s="11" t="str">
        <f>CONCATENATE(I67,J67,K67,L67,Таблица335[[#This Row],[№12]],N67,O67,P67,Q67,R67,S67,T67,U67,)</f>
        <v>1Г-ВП_Р2 росп1,2,3</v>
      </c>
      <c r="D67" s="11" t="str">
        <f t="shared" ref="D67:D131" si="17">V67</f>
        <v>Т3</v>
      </c>
      <c r="E67" s="11" t="str">
        <f t="shared" si="15"/>
        <v>528 Δ6</v>
      </c>
      <c r="F67" s="101"/>
      <c r="G67" s="101"/>
      <c r="H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" s="132">
        <f t="shared" si="12"/>
        <v>1</v>
      </c>
      <c r="J67" s="132" t="str">
        <f t="shared" si="12"/>
        <v>Г</v>
      </c>
      <c r="K67" s="133" t="str">
        <f>IF(Таблица335[[#This Row],[условие]]="Да", "-", "")</f>
        <v>-</v>
      </c>
      <c r="L67" s="101" t="s">
        <v>35</v>
      </c>
      <c r="M67" s="114" t="str">
        <f>IF(Таблица335[[#This Row],[условие]]="Да", "", " - ")</f>
        <v/>
      </c>
      <c r="N67" s="101"/>
      <c r="O67" s="114" t="str">
        <f>IF(Таблица335[[#This Row],[условие]]="Да", "", " )")</f>
        <v/>
      </c>
      <c r="P67" s="115"/>
      <c r="Q67" s="101" t="s">
        <v>140</v>
      </c>
      <c r="R67" s="101" t="s">
        <v>74</v>
      </c>
      <c r="S67" s="116" t="str">
        <f>IF(Таблица335[[#This Row],[Тип СШ]]="Т3", " росп", "")</f>
        <v xml:space="preserve"> росп</v>
      </c>
      <c r="T67" s="116" t="str">
        <f>IF(AND(Таблица335[[#This Row],[Тип]]="Поперечник", Таблица335[[#This Row],[условие]]="Да", Таблица335[[#This Row],[№18]]=" росп"), "1,2,3",
"")</f>
        <v>1,2,3</v>
      </c>
      <c r="U67" s="116" t="str">
        <f>IF(AND(Таблица335[[#This Row],[Тип]]="Продол", Таблица335[[#This Row],[условие]]="Да", Таблица335[[#This Row],[№18]]=" росп"), "1,2",
"")</f>
        <v/>
      </c>
      <c r="V67" s="101" t="s">
        <v>88</v>
      </c>
      <c r="W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7" s="152" t="str">
        <f>IF(Таблица335[[#This Row],[Тип СШ]]="Т3",
(IF(Таблица335[[#This Row],[Толщина]]&gt;16,"Δ8","Δ6")),Таблица335[[#This Row],[Толщина]])</f>
        <v>Δ6</v>
      </c>
      <c r="AD67"/>
      <c r="AE67"/>
    </row>
    <row r="68" spans="1:31" x14ac:dyDescent="0.2">
      <c r="A68" s="117">
        <f t="shared" si="16"/>
        <v>68</v>
      </c>
      <c r="B68" s="97" t="str">
        <f>IF(ISNUMBER(Таблица335[[#This Row],[№8]]), "Поперечник", "Продол")</f>
        <v>Поперечник</v>
      </c>
      <c r="C68" s="11" t="str">
        <f>CONCATENATE(I68,J68,K68,L68,Таблица335[[#This Row],[№12]],N68,O68,P68,Q68,R68,S68,T68,U68,)</f>
        <v>1Г-ВП_Р3 росп1,2,3</v>
      </c>
      <c r="D68" s="11" t="str">
        <f t="shared" si="17"/>
        <v>Т3</v>
      </c>
      <c r="E68" s="11" t="str">
        <f t="shared" si="15"/>
        <v>528 Δ6</v>
      </c>
      <c r="F68" s="101"/>
      <c r="G68" s="101"/>
      <c r="H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" s="132">
        <f t="shared" si="12"/>
        <v>1</v>
      </c>
      <c r="J68" s="132" t="str">
        <f t="shared" si="12"/>
        <v>Г</v>
      </c>
      <c r="K68" s="133" t="str">
        <f>IF(Таблица335[[#This Row],[условие]]="Да", "-", "")</f>
        <v>-</v>
      </c>
      <c r="L68" s="101" t="s">
        <v>35</v>
      </c>
      <c r="M68" s="114" t="str">
        <f>IF(Таблица335[[#This Row],[условие]]="Да", "", " - ")</f>
        <v/>
      </c>
      <c r="N68" s="101"/>
      <c r="O68" s="114" t="str">
        <f>IF(Таблица335[[#This Row],[условие]]="Да", "", " )")</f>
        <v/>
      </c>
      <c r="P68" s="115"/>
      <c r="Q68" s="101" t="s">
        <v>140</v>
      </c>
      <c r="R68" s="101" t="s">
        <v>75</v>
      </c>
      <c r="S68" s="116" t="str">
        <f>IF(Таблица335[[#This Row],[Тип СШ]]="Т3", " росп", "")</f>
        <v xml:space="preserve"> росп</v>
      </c>
      <c r="T68" s="116" t="str">
        <f>IF(AND(Таблица335[[#This Row],[Тип]]="Поперечник", Таблица335[[#This Row],[условие]]="Да", Таблица335[[#This Row],[№18]]=" росп"), "1,2,3",
"")</f>
        <v>1,2,3</v>
      </c>
      <c r="U68" s="116" t="str">
        <f>IF(AND(Таблица335[[#This Row],[Тип]]="Продол", Таблица335[[#This Row],[условие]]="Да", Таблица335[[#This Row],[№18]]=" росп"), "1,2",
"")</f>
        <v/>
      </c>
      <c r="V68" s="101" t="s">
        <v>88</v>
      </c>
      <c r="W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8" s="152" t="str">
        <f>IF(Таблица335[[#This Row],[Тип СШ]]="Т3",
(IF(Таблица335[[#This Row],[Толщина]]&gt;16,"Δ8","Δ6")),Таблица335[[#This Row],[Толщина]])</f>
        <v>Δ6</v>
      </c>
      <c r="AD68"/>
      <c r="AE68"/>
    </row>
    <row r="69" spans="1:31" x14ac:dyDescent="0.2">
      <c r="A69" s="117">
        <f t="shared" si="16"/>
        <v>69</v>
      </c>
      <c r="B69" s="97" t="str">
        <f>IF(ISNUMBER(Таблица335[[#This Row],[№8]]), "Поперечник", "Продол")</f>
        <v>Поперечник</v>
      </c>
      <c r="C69" s="11" t="str">
        <f>CONCATENATE(I69,J69,K69,L69,Таблица335[[#This Row],[№12]],N69,O69,P69,Q69,R69,S69,T69,U69,)</f>
        <v>1Г-ВП_Р4 росп1,2,3</v>
      </c>
      <c r="D69" s="11" t="str">
        <f t="shared" si="17"/>
        <v>Т3</v>
      </c>
      <c r="E69" s="11" t="str">
        <f t="shared" si="15"/>
        <v>528 Δ6</v>
      </c>
      <c r="F69" s="101"/>
      <c r="G69" s="101"/>
      <c r="H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" s="132">
        <f t="shared" ref="I69:J84" si="18">I68</f>
        <v>1</v>
      </c>
      <c r="J69" s="132" t="str">
        <f t="shared" si="18"/>
        <v>Г</v>
      </c>
      <c r="K69" s="133" t="str">
        <f>IF(Таблица335[[#This Row],[условие]]="Да", "-", "")</f>
        <v>-</v>
      </c>
      <c r="L69" s="101" t="s">
        <v>35</v>
      </c>
      <c r="M69" s="114" t="str">
        <f>IF(Таблица335[[#This Row],[условие]]="Да", "", " - ")</f>
        <v/>
      </c>
      <c r="N69" s="101"/>
      <c r="O69" s="114" t="str">
        <f>IF(Таблица335[[#This Row],[условие]]="Да", "", " )")</f>
        <v/>
      </c>
      <c r="P69" s="115"/>
      <c r="Q69" s="101" t="s">
        <v>140</v>
      </c>
      <c r="R69" s="101" t="s">
        <v>76</v>
      </c>
      <c r="S69" s="116" t="str">
        <f>IF(Таблица335[[#This Row],[Тип СШ]]="Т3", " росп", "")</f>
        <v xml:space="preserve"> росп</v>
      </c>
      <c r="T69" s="116" t="str">
        <f>IF(AND(Таблица335[[#This Row],[Тип]]="Поперечник", Таблица335[[#This Row],[условие]]="Да", Таблица335[[#This Row],[№18]]=" росп"), "1,2,3",
"")</f>
        <v>1,2,3</v>
      </c>
      <c r="U69" s="116" t="str">
        <f>IF(AND(Таблица335[[#This Row],[Тип]]="Продол", Таблица335[[#This Row],[условие]]="Да", Таблица335[[#This Row],[№18]]=" росп"), "1,2",
"")</f>
        <v/>
      </c>
      <c r="V69" s="101" t="s">
        <v>88</v>
      </c>
      <c r="W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6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9" s="152" t="str">
        <f>IF(Таблица335[[#This Row],[Тип СШ]]="Т3",
(IF(Таблица335[[#This Row],[Толщина]]&gt;16,"Δ8","Δ6")),Таблица335[[#This Row],[Толщина]])</f>
        <v>Δ6</v>
      </c>
      <c r="AD69"/>
      <c r="AE69"/>
    </row>
    <row r="70" spans="1:31" x14ac:dyDescent="0.2">
      <c r="A70" s="117">
        <f t="shared" si="16"/>
        <v>70</v>
      </c>
      <c r="B70" s="97" t="str">
        <f>IF(ISNUMBER(Таблица335[[#This Row],[№8]]), "Поперечник", "Продол")</f>
        <v>Поперечник</v>
      </c>
      <c r="C70" s="11" t="str">
        <f>CONCATENATE(I70,J70,K70,L70,Таблица335[[#This Row],[№12]],N70,O70,P70,Q70,R70,S70,T70,U70,)</f>
        <v>1Г-Т1/1</v>
      </c>
      <c r="D70" s="11" t="str">
        <f t="shared" si="17"/>
        <v>Т8</v>
      </c>
      <c r="E70" s="11" t="str">
        <f t="shared" si="15"/>
        <v>100×16</v>
      </c>
      <c r="F70" s="101"/>
      <c r="G70" s="101"/>
      <c r="H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" s="132">
        <f t="shared" si="18"/>
        <v>1</v>
      </c>
      <c r="J70" s="132" t="str">
        <f t="shared" si="18"/>
        <v>Г</v>
      </c>
      <c r="K70" s="133" t="str">
        <f>IF(Таблица335[[#This Row],[условие]]="Да", "-", "")</f>
        <v>-</v>
      </c>
      <c r="L70" s="101" t="s">
        <v>83</v>
      </c>
      <c r="M70" s="114" t="str">
        <f>IF(Таблица335[[#This Row],[условие]]="Да", "", " - ")</f>
        <v/>
      </c>
      <c r="N70" s="101"/>
      <c r="O70" s="114" t="str">
        <f>IF(Таблица335[[#This Row],[условие]]="Да", "", " )")</f>
        <v/>
      </c>
      <c r="P70" s="115"/>
      <c r="Q70" s="101" t="str">
        <f>"/"</f>
        <v>/</v>
      </c>
      <c r="R70" s="101">
        <v>1</v>
      </c>
      <c r="S70" s="116" t="str">
        <f>IF(Таблица335[[#This Row],[Тип СШ]]="Т3", " росп", "")</f>
        <v/>
      </c>
      <c r="T70" s="116" t="str">
        <f>IF(AND(Таблица335[[#This Row],[Тип]]="Поперечник", Таблица335[[#This Row],[условие]]="Да", Таблица335[[#This Row],[№18]]=" росп"), "1,2,3",
"")</f>
        <v/>
      </c>
      <c r="U70" s="116" t="str">
        <f>IF(AND(Таблица335[[#This Row],[Тип]]="Продол", Таблица335[[#This Row],[условие]]="Да", Таблица335[[#This Row],[№18]]=" росп"), "1,2",
"")</f>
        <v/>
      </c>
      <c r="V70" s="101" t="s">
        <v>89</v>
      </c>
      <c r="W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0" s="152">
        <f>IF(Таблица335[[#This Row],[Тип СШ]]="Т3",
(IF(Таблица335[[#This Row],[Толщина]]&gt;16,"Δ8","Δ6")),Таблица335[[#This Row],[Толщина]])</f>
        <v>16</v>
      </c>
      <c r="AD70"/>
      <c r="AE70"/>
    </row>
    <row r="71" spans="1:31" x14ac:dyDescent="0.2">
      <c r="A71" s="117">
        <f t="shared" si="16"/>
        <v>71</v>
      </c>
      <c r="B71" s="97" t="str">
        <f>IF(ISNUMBER(Таблица335[[#This Row],[№8]]), "Поперечник", "Продол")</f>
        <v>Поперечник</v>
      </c>
      <c r="C71" s="11" t="str">
        <f>CONCATENATE(I71,J71,K71,L71,Таблица335[[#This Row],[№12]],N71,O71,P71,Q71,R71,S71,T71,U71,)</f>
        <v>1Г-Т1/1 росп1,2,3</v>
      </c>
      <c r="D71" s="11" t="str">
        <f t="shared" si="17"/>
        <v>Т3</v>
      </c>
      <c r="E71" s="11" t="str">
        <f t="shared" si="15"/>
        <v>100 Δ6</v>
      </c>
      <c r="F71" s="101"/>
      <c r="G71" s="101"/>
      <c r="H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" s="132">
        <f t="shared" si="18"/>
        <v>1</v>
      </c>
      <c r="J71" s="132" t="str">
        <f t="shared" si="18"/>
        <v>Г</v>
      </c>
      <c r="K71" s="133" t="str">
        <f>IF(Таблица335[[#This Row],[условие]]="Да", "-", "")</f>
        <v>-</v>
      </c>
      <c r="L71" s="101" t="s">
        <v>83</v>
      </c>
      <c r="M71" s="114" t="str">
        <f>IF(Таблица335[[#This Row],[условие]]="Да", "", " - ")</f>
        <v/>
      </c>
      <c r="N71" s="101"/>
      <c r="O71" s="114" t="str">
        <f>IF(Таблица335[[#This Row],[условие]]="Да", "", " )")</f>
        <v/>
      </c>
      <c r="P71" s="115"/>
      <c r="Q71" s="101" t="str">
        <f t="shared" ref="Q71:Q73" si="19">"/"</f>
        <v>/</v>
      </c>
      <c r="R71" s="101">
        <v>1</v>
      </c>
      <c r="S71" s="116" t="str">
        <f>IF(Таблица335[[#This Row],[Тип СШ]]="Т3", " росп", "")</f>
        <v xml:space="preserve"> росп</v>
      </c>
      <c r="T71" s="116" t="str">
        <f>IF(AND(Таблица335[[#This Row],[Тип]]="Поперечник", Таблица335[[#This Row],[условие]]="Да", Таблица335[[#This Row],[№18]]=" росп"), "1,2,3",
"")</f>
        <v>1,2,3</v>
      </c>
      <c r="U71" s="116" t="str">
        <f>IF(AND(Таблица335[[#This Row],[Тип]]="Продол", Таблица335[[#This Row],[условие]]="Да", Таблица335[[#This Row],[№18]]=" росп"), "1,2",
"")</f>
        <v/>
      </c>
      <c r="V71" s="101" t="s">
        <v>88</v>
      </c>
      <c r="W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1" s="152" t="str">
        <f>IF(Таблица335[[#This Row],[Тип СШ]]="Т3",
(IF(Таблица335[[#This Row],[Толщина]]&gt;16,"Δ8","Δ6")),Таблица335[[#This Row],[Толщина]])</f>
        <v>Δ6</v>
      </c>
      <c r="AD71"/>
      <c r="AE71"/>
    </row>
    <row r="72" spans="1:31" x14ac:dyDescent="0.2">
      <c r="A72" s="117">
        <f t="shared" si="16"/>
        <v>72</v>
      </c>
      <c r="B72" s="97" t="str">
        <f>IF(ISNUMBER(Таблица335[[#This Row],[№8]]), "Поперечник", "Продол")</f>
        <v>Поперечник</v>
      </c>
      <c r="C72" s="11" t="str">
        <f>CONCATENATE(I72,J72,K72,L72,Таблица335[[#This Row],[№12]],N72,O72,P72,Q72,R72,S72,T72,U72,)</f>
        <v>1Г-Т1/2</v>
      </c>
      <c r="D72" s="11" t="str">
        <f t="shared" si="17"/>
        <v>Т8</v>
      </c>
      <c r="E72" s="11" t="str">
        <f t="shared" si="15"/>
        <v>100×16</v>
      </c>
      <c r="F72" s="101"/>
      <c r="G72" s="101"/>
      <c r="H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" s="132">
        <f t="shared" si="18"/>
        <v>1</v>
      </c>
      <c r="J72" s="132" t="str">
        <f t="shared" si="18"/>
        <v>Г</v>
      </c>
      <c r="K72" s="133" t="str">
        <f>IF(Таблица335[[#This Row],[условие]]="Да", "-", "")</f>
        <v>-</v>
      </c>
      <c r="L72" s="101" t="s">
        <v>83</v>
      </c>
      <c r="M72" s="114" t="str">
        <f>IF(Таблица335[[#This Row],[условие]]="Да", "", " - ")</f>
        <v/>
      </c>
      <c r="N72" s="101"/>
      <c r="O72" s="114" t="str">
        <f>IF(Таблица335[[#This Row],[условие]]="Да", "", " )")</f>
        <v/>
      </c>
      <c r="P72" s="115"/>
      <c r="Q72" s="101" t="str">
        <f t="shared" si="19"/>
        <v>/</v>
      </c>
      <c r="R72" s="101">
        <v>2</v>
      </c>
      <c r="S72" s="116" t="str">
        <f>IF(Таблица335[[#This Row],[Тип СШ]]="Т3", " росп", "")</f>
        <v/>
      </c>
      <c r="T72" s="116" t="str">
        <f>IF(AND(Таблица335[[#This Row],[Тип]]="Поперечник", Таблица335[[#This Row],[условие]]="Да", Таблица335[[#This Row],[№18]]=" росп"), "1,2,3",
"")</f>
        <v/>
      </c>
      <c r="U72" s="116" t="str">
        <f>IF(AND(Таблица335[[#This Row],[Тип]]="Продол", Таблица335[[#This Row],[условие]]="Да", Таблица335[[#This Row],[№18]]=" росп"), "1,2",
"")</f>
        <v/>
      </c>
      <c r="V72" s="101" t="s">
        <v>89</v>
      </c>
      <c r="W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2" s="152">
        <f>IF(Таблица335[[#This Row],[Тип СШ]]="Т3",
(IF(Таблица335[[#This Row],[Толщина]]&gt;16,"Δ8","Δ6")),Таблица335[[#This Row],[Толщина]])</f>
        <v>16</v>
      </c>
      <c r="AD72"/>
      <c r="AE72"/>
    </row>
    <row r="73" spans="1:31" x14ac:dyDescent="0.2">
      <c r="A73" s="117">
        <f t="shared" si="16"/>
        <v>73</v>
      </c>
      <c r="B73" s="97" t="str">
        <f>IF(ISNUMBER(Таблица335[[#This Row],[№8]]), "Поперечник", "Продол")</f>
        <v>Поперечник</v>
      </c>
      <c r="C73" s="11" t="str">
        <f>CONCATENATE(I73,J73,K73,L73,Таблица335[[#This Row],[№12]],N73,O73,P73,Q73,R73,S73,T73,U73,)</f>
        <v>1Г-Т1/2 росп1,2,3</v>
      </c>
      <c r="D73" s="11" t="str">
        <f t="shared" si="17"/>
        <v>Т3</v>
      </c>
      <c r="E73" s="11" t="str">
        <f t="shared" si="15"/>
        <v>100 Δ6</v>
      </c>
      <c r="F73" s="101"/>
      <c r="G73" s="101"/>
      <c r="H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" s="132">
        <f t="shared" si="18"/>
        <v>1</v>
      </c>
      <c r="J73" s="132" t="str">
        <f t="shared" si="18"/>
        <v>Г</v>
      </c>
      <c r="K73" s="133" t="str">
        <f>IF(Таблица335[[#This Row],[условие]]="Да", "-", "")</f>
        <v>-</v>
      </c>
      <c r="L73" s="101" t="s">
        <v>83</v>
      </c>
      <c r="M73" s="114" t="str">
        <f>IF(Таблица335[[#This Row],[условие]]="Да", "", " - ")</f>
        <v/>
      </c>
      <c r="N73" s="101"/>
      <c r="O73" s="114" t="str">
        <f>IF(Таблица335[[#This Row],[условие]]="Да", "", " )")</f>
        <v/>
      </c>
      <c r="P73" s="115"/>
      <c r="Q73" s="101" t="str">
        <f t="shared" si="19"/>
        <v>/</v>
      </c>
      <c r="R73" s="101">
        <v>2</v>
      </c>
      <c r="S73" s="116" t="str">
        <f>IF(Таблица335[[#This Row],[Тип СШ]]="Т3", " росп", "")</f>
        <v xml:space="preserve"> росп</v>
      </c>
      <c r="T73" s="116" t="str">
        <f>IF(AND(Таблица335[[#This Row],[Тип]]="Поперечник", Таблица335[[#This Row],[условие]]="Да", Таблица335[[#This Row],[№18]]=" росп"), "1,2,3",
"")</f>
        <v>1,2,3</v>
      </c>
      <c r="U73" s="116" t="str">
        <f>IF(AND(Таблица335[[#This Row],[Тип]]="Продол", Таблица335[[#This Row],[условие]]="Да", Таблица335[[#This Row],[№18]]=" росп"), "1,2",
"")</f>
        <v/>
      </c>
      <c r="V73" s="101" t="s">
        <v>88</v>
      </c>
      <c r="W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3" s="152" t="str">
        <f>IF(Таблица335[[#This Row],[Тип СШ]]="Т3",
(IF(Таблица335[[#This Row],[Толщина]]&gt;16,"Δ8","Δ6")),Таблица335[[#This Row],[Толщина]])</f>
        <v>Δ6</v>
      </c>
      <c r="AD73"/>
      <c r="AE73"/>
    </row>
    <row r="74" spans="1:31" x14ac:dyDescent="0.2">
      <c r="A74" s="117">
        <f t="shared" si="16"/>
        <v>74</v>
      </c>
      <c r="B74" s="97" t="str">
        <f>IF(ISNUMBER(Таблица335[[#This Row],[№8]]), "Поперечник", "Продол")</f>
        <v>Поперечник</v>
      </c>
      <c r="C74" s="11" t="str">
        <f>CONCATENATE(I74,J74,K74,L74,Таблица335[[#This Row],[№12]],N74,O74,P74,Q74,R74,S74,T74,U74,)</f>
        <v>1Г-ВП_Р5 росп1,2,3</v>
      </c>
      <c r="D74" s="11" t="str">
        <f t="shared" si="17"/>
        <v>Т3</v>
      </c>
      <c r="E74" s="11" t="str">
        <f t="shared" si="15"/>
        <v>528 Δ6</v>
      </c>
      <c r="F74" s="101"/>
      <c r="G74" s="101"/>
      <c r="H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" s="132">
        <f t="shared" si="18"/>
        <v>1</v>
      </c>
      <c r="J74" s="132" t="str">
        <f t="shared" si="18"/>
        <v>Г</v>
      </c>
      <c r="K74" s="133" t="str">
        <f>IF(Таблица335[[#This Row],[условие]]="Да", "-", "")</f>
        <v>-</v>
      </c>
      <c r="L74" s="101" t="s">
        <v>35</v>
      </c>
      <c r="M74" s="114" t="str">
        <f>IF(Таблица335[[#This Row],[условие]]="Да", "", " - ")</f>
        <v/>
      </c>
      <c r="N74" s="101"/>
      <c r="O74" s="114" t="str">
        <f>IF(Таблица335[[#This Row],[условие]]="Да", "", " )")</f>
        <v/>
      </c>
      <c r="P74" s="115"/>
      <c r="Q74" s="101" t="s">
        <v>140</v>
      </c>
      <c r="R74" s="101" t="s">
        <v>77</v>
      </c>
      <c r="S74" s="116" t="str">
        <f>IF(Таблица335[[#This Row],[Тип СШ]]="Т3", " росп", "")</f>
        <v xml:space="preserve"> росп</v>
      </c>
      <c r="T74" s="116" t="str">
        <f>IF(AND(Таблица335[[#This Row],[Тип]]="Поперечник", Таблица335[[#This Row],[условие]]="Да", Таблица335[[#This Row],[№18]]=" росп"), "1,2,3",
"")</f>
        <v>1,2,3</v>
      </c>
      <c r="U74" s="116" t="str">
        <f>IF(AND(Таблица335[[#This Row],[Тип]]="Продол", Таблица335[[#This Row],[условие]]="Да", Таблица335[[#This Row],[№18]]=" росп"), "1,2",
"")</f>
        <v/>
      </c>
      <c r="V74" s="101" t="s">
        <v>88</v>
      </c>
      <c r="W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" s="152" t="str">
        <f>IF(Таблица335[[#This Row],[Тип СШ]]="Т3",
(IF(Таблица335[[#This Row],[Толщина]]&gt;16,"Δ8","Δ6")),Таблица335[[#This Row],[Толщина]])</f>
        <v>Δ6</v>
      </c>
      <c r="AD74"/>
      <c r="AE74"/>
    </row>
    <row r="75" spans="1:31" x14ac:dyDescent="0.2">
      <c r="A75" s="117">
        <f t="shared" si="16"/>
        <v>75</v>
      </c>
      <c r="B75" s="97" t="str">
        <f>IF(ISNUMBER(Таблица335[[#This Row],[№8]]), "Поперечник", "Продол")</f>
        <v>Поперечник</v>
      </c>
      <c r="C75" s="11" t="str">
        <f>CONCATENATE(I75,J75,K75,L75,Таблица335[[#This Row],[№12]],N75,O75,P75,Q75,R75,S75,T75,U75,)</f>
        <v>1Г-ВП_Р6 росп1,2,3</v>
      </c>
      <c r="D75" s="11" t="str">
        <f t="shared" si="17"/>
        <v>Т3</v>
      </c>
      <c r="E75" s="11" t="str">
        <f t="shared" si="15"/>
        <v>528 Δ6</v>
      </c>
      <c r="F75" s="101"/>
      <c r="G75" s="101"/>
      <c r="H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" s="132">
        <f t="shared" si="18"/>
        <v>1</v>
      </c>
      <c r="J75" s="132" t="str">
        <f t="shared" si="18"/>
        <v>Г</v>
      </c>
      <c r="K75" s="133" t="str">
        <f>IF(Таблица335[[#This Row],[условие]]="Да", "-", "")</f>
        <v>-</v>
      </c>
      <c r="L75" s="101" t="s">
        <v>35</v>
      </c>
      <c r="M75" s="114" t="str">
        <f>IF(Таблица335[[#This Row],[условие]]="Да", "", " - ")</f>
        <v/>
      </c>
      <c r="N75" s="101"/>
      <c r="O75" s="114" t="str">
        <f>IF(Таблица335[[#This Row],[условие]]="Да", "", " )")</f>
        <v/>
      </c>
      <c r="P75" s="115"/>
      <c r="Q75" s="101" t="s">
        <v>140</v>
      </c>
      <c r="R75" s="101" t="s">
        <v>80</v>
      </c>
      <c r="S75" s="116" t="str">
        <f>IF(Таблица335[[#This Row],[Тип СШ]]="Т3", " росп", "")</f>
        <v xml:space="preserve"> росп</v>
      </c>
      <c r="T75" s="116" t="str">
        <f>IF(AND(Таблица335[[#This Row],[Тип]]="Поперечник", Таблица335[[#This Row],[условие]]="Да", Таблица335[[#This Row],[№18]]=" росп"), "1,2,3",
"")</f>
        <v>1,2,3</v>
      </c>
      <c r="U75" s="116" t="str">
        <f>IF(AND(Таблица335[[#This Row],[Тип]]="Продол", Таблица335[[#This Row],[условие]]="Да", Таблица335[[#This Row],[№18]]=" росп"), "1,2",
"")</f>
        <v/>
      </c>
      <c r="V75" s="101" t="s">
        <v>88</v>
      </c>
      <c r="W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5" s="152" t="str">
        <f>IF(Таблица335[[#This Row],[Тип СШ]]="Т3",
(IF(Таблица335[[#This Row],[Толщина]]&gt;16,"Δ8","Δ6")),Таблица335[[#This Row],[Толщина]])</f>
        <v>Δ6</v>
      </c>
      <c r="AD75"/>
      <c r="AE75"/>
    </row>
    <row r="76" spans="1:31" x14ac:dyDescent="0.2">
      <c r="A76" s="117">
        <f t="shared" si="16"/>
        <v>76</v>
      </c>
      <c r="B76" s="97" t="str">
        <f>IF(ISNUMBER(Таблица335[[#This Row],[№8]]), "Поперечник", "Продол")</f>
        <v>Поперечник</v>
      </c>
      <c r="C76" s="11" t="str">
        <f>CONCATENATE(I76,J76,K76,L76,Таблица335[[#This Row],[№12]],N76,O76,P76,Q76,R76,S76,T76,U76,)</f>
        <v>1Г-ВП_Р7 росп1,2,3</v>
      </c>
      <c r="D76" s="11" t="str">
        <f t="shared" si="17"/>
        <v>Т3</v>
      </c>
      <c r="E76" s="11" t="str">
        <f t="shared" si="15"/>
        <v>528 Δ6</v>
      </c>
      <c r="F76" s="101"/>
      <c r="G76" s="101"/>
      <c r="H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" s="132">
        <f t="shared" si="18"/>
        <v>1</v>
      </c>
      <c r="J76" s="132" t="str">
        <f t="shared" si="18"/>
        <v>Г</v>
      </c>
      <c r="K76" s="133" t="str">
        <f>IF(Таблица335[[#This Row],[условие]]="Да", "-", "")</f>
        <v>-</v>
      </c>
      <c r="L76" s="101" t="s">
        <v>35</v>
      </c>
      <c r="M76" s="114" t="str">
        <f>IF(Таблица335[[#This Row],[условие]]="Да", "", " - ")</f>
        <v/>
      </c>
      <c r="N76" s="101"/>
      <c r="O76" s="114" t="str">
        <f>IF(Таблица335[[#This Row],[условие]]="Да", "", " )")</f>
        <v/>
      </c>
      <c r="P76" s="115"/>
      <c r="Q76" s="101" t="s">
        <v>140</v>
      </c>
      <c r="R76" s="101" t="s">
        <v>81</v>
      </c>
      <c r="S76" s="116" t="str">
        <f>IF(Таблица335[[#This Row],[Тип СШ]]="Т3", " росп", "")</f>
        <v xml:space="preserve"> росп</v>
      </c>
      <c r="T76" s="116" t="str">
        <f>IF(AND(Таблица335[[#This Row],[Тип]]="Поперечник", Таблица335[[#This Row],[условие]]="Да", Таблица335[[#This Row],[№18]]=" росп"), "1,2,3",
"")</f>
        <v>1,2,3</v>
      </c>
      <c r="U76" s="116" t="str">
        <f>IF(AND(Таблица335[[#This Row],[Тип]]="Продол", Таблица335[[#This Row],[условие]]="Да", Таблица335[[#This Row],[№18]]=" росп"), "1,2",
"")</f>
        <v/>
      </c>
      <c r="V76" s="101" t="s">
        <v>88</v>
      </c>
      <c r="W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" s="152" t="str">
        <f>IF(Таблица335[[#This Row],[Тип СШ]]="Т3",
(IF(Таблица335[[#This Row],[Толщина]]&gt;16,"Δ8","Δ6")),Таблица335[[#This Row],[Толщина]])</f>
        <v>Δ6</v>
      </c>
      <c r="AD76"/>
      <c r="AE76"/>
    </row>
    <row r="77" spans="1:31" x14ac:dyDescent="0.2">
      <c r="A77" s="117">
        <f t="shared" si="16"/>
        <v>77</v>
      </c>
      <c r="B77" s="97" t="str">
        <f>IF(ISNUMBER(Таблица335[[#This Row],[№8]]), "Поперечник", "Продол")</f>
        <v>Поперечник</v>
      </c>
      <c r="C77" s="11" t="str">
        <f>CONCATENATE(I77,J77,K77,L77,Таблица335[[#This Row],[№12]],N77,O77,P77,Q77,R77,S77,T77,U77,)</f>
        <v>1Г-ВП_Р8 росп1,2,3</v>
      </c>
      <c r="D77" s="11" t="str">
        <f t="shared" si="17"/>
        <v>Т3</v>
      </c>
      <c r="E77" s="11" t="str">
        <f t="shared" si="15"/>
        <v>528 Δ6</v>
      </c>
      <c r="F77" s="101"/>
      <c r="G77" s="101"/>
      <c r="H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" s="132">
        <f t="shared" si="18"/>
        <v>1</v>
      </c>
      <c r="J77" s="132" t="str">
        <f t="shared" si="18"/>
        <v>Г</v>
      </c>
      <c r="K77" s="133" t="str">
        <f>IF(Таблица335[[#This Row],[условие]]="Да", "-", "")</f>
        <v>-</v>
      </c>
      <c r="L77" s="101" t="s">
        <v>35</v>
      </c>
      <c r="M77" s="114" t="str">
        <f>IF(Таблица335[[#This Row],[условие]]="Да", "", " - ")</f>
        <v/>
      </c>
      <c r="N77" s="101"/>
      <c r="O77" s="114" t="str">
        <f>IF(Таблица335[[#This Row],[условие]]="Да", "", " )")</f>
        <v/>
      </c>
      <c r="P77" s="115"/>
      <c r="Q77" s="101" t="s">
        <v>140</v>
      </c>
      <c r="R77" s="101" t="s">
        <v>82</v>
      </c>
      <c r="S77" s="116" t="str">
        <f>IF(Таблица335[[#This Row],[Тип СШ]]="Т3", " росп", "")</f>
        <v xml:space="preserve"> росп</v>
      </c>
      <c r="T77" s="116" t="str">
        <f>IF(AND(Таблица335[[#This Row],[Тип]]="Поперечник", Таблица335[[#This Row],[условие]]="Да", Таблица335[[#This Row],[№18]]=" росп"), "1,2,3",
"")</f>
        <v>1,2,3</v>
      </c>
      <c r="U77" s="116" t="str">
        <f>IF(AND(Таблица335[[#This Row],[Тип]]="Продол", Таблица335[[#This Row],[условие]]="Да", Таблица335[[#This Row],[№18]]=" росп"), "1,2",
"")</f>
        <v/>
      </c>
      <c r="V77" s="101" t="s">
        <v>88</v>
      </c>
      <c r="W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" s="152" t="str">
        <f>IF(Таблица335[[#This Row],[Тип СШ]]="Т3",
(IF(Таблица335[[#This Row],[Толщина]]&gt;16,"Δ8","Δ6")),Таблица335[[#This Row],[Толщина]])</f>
        <v>Δ6</v>
      </c>
      <c r="AD77"/>
      <c r="AE77"/>
    </row>
    <row r="78" spans="1:31" x14ac:dyDescent="0.2">
      <c r="A78" s="117">
        <f t="shared" si="16"/>
        <v>78</v>
      </c>
      <c r="B78" s="97" t="str">
        <f>IF(ISNUMBER(Таблица335[[#This Row],[№8]]), "Поперечник", "Продол")</f>
        <v>Поперечник</v>
      </c>
      <c r="C78" s="11" t="str">
        <f>CONCATENATE(I78,J78,K78,L78,Таблица335[[#This Row],[№12]],N78,O78,P78,Q78,R78,S78,T78,U78,)</f>
        <v>1Г-НП</v>
      </c>
      <c r="D78" s="11" t="str">
        <f t="shared" si="17"/>
        <v>С18</v>
      </c>
      <c r="E78" s="11" t="str">
        <f t="shared" si="15"/>
        <v>600×32</v>
      </c>
      <c r="F78" s="101"/>
      <c r="G78" s="101"/>
      <c r="H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" s="132">
        <f t="shared" si="18"/>
        <v>1</v>
      </c>
      <c r="J78" s="132" t="str">
        <f t="shared" si="18"/>
        <v>Г</v>
      </c>
      <c r="K78" s="133" t="str">
        <f>IF(Таблица335[[#This Row],[условие]]="Да", "-", "")</f>
        <v>-</v>
      </c>
      <c r="L78" s="101" t="s">
        <v>13</v>
      </c>
      <c r="M78" s="114" t="str">
        <f>IF(Таблица335[[#This Row],[условие]]="Да", "", " - ")</f>
        <v/>
      </c>
      <c r="N78" s="101"/>
      <c r="O78" s="114" t="str">
        <f>IF(Таблица335[[#This Row],[условие]]="Да", "", " )")</f>
        <v/>
      </c>
      <c r="P78" s="115"/>
      <c r="Q78" s="101"/>
      <c r="R78" s="101"/>
      <c r="S78" s="116" t="str">
        <f>IF(Таблица335[[#This Row],[Тип СШ]]="Т3", " росп", "")</f>
        <v/>
      </c>
      <c r="T78" s="116" t="str">
        <f>IF(AND(Таблица335[[#This Row],[Тип]]="Поперечник", Таблица335[[#This Row],[условие]]="Да", Таблица335[[#This Row],[№18]]=" росп"), "1,2,3",
"")</f>
        <v/>
      </c>
      <c r="U78" s="116" t="str">
        <f>IF(AND(Таблица335[[#This Row],[Тип]]="Продол", Таблица335[[#This Row],[условие]]="Да", Таблица335[[#This Row],[№18]]=" росп"), "1,2",
"")</f>
        <v/>
      </c>
      <c r="V78" s="101" t="s">
        <v>87</v>
      </c>
      <c r="W7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78" s="228">
        <f>VALUE(CONCATENATE(Таблица335[[#This Row],[ДлинаС18]],Таблица335[[#This Row],[ДлинаС4]],Таблица335[[#This Row],[ДлинаТ8]],Таблица335[[#This Row],[ДлинаТ3]]))</f>
        <v>600</v>
      </c>
      <c r="AC78" s="152">
        <f>IF(Таблица335[[#This Row],[Тип СШ]]="Т3",
(IF(Таблица335[[#This Row],[Толщина]]&gt;16,"Δ8","Δ6")),Таблица335[[#This Row],[Толщина]])</f>
        <v>32</v>
      </c>
      <c r="AD78"/>
      <c r="AE78"/>
    </row>
    <row r="79" spans="1:31" x14ac:dyDescent="0.2">
      <c r="A79" s="117">
        <f t="shared" si="16"/>
        <v>79</v>
      </c>
      <c r="B79" s="97" t="str">
        <f>IF(ISNUMBER(Таблица335[[#This Row],[№8]]), "Поперечник", "Продол")</f>
        <v>Поперечник</v>
      </c>
      <c r="C79" s="11" t="str">
        <f>CONCATENATE(I79,J79,K79,L79,Таблица335[[#This Row],[№12]],N79,O79,P79,Q79,R79,S79,T79,U79,)</f>
        <v>1Г-Т2/1</v>
      </c>
      <c r="D79" s="11" t="str">
        <f t="shared" si="17"/>
        <v>Т8</v>
      </c>
      <c r="E79" s="11" t="str">
        <f t="shared" si="15"/>
        <v>100×16</v>
      </c>
      <c r="F79" s="101"/>
      <c r="G79" s="101"/>
      <c r="H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" s="132">
        <f t="shared" si="18"/>
        <v>1</v>
      </c>
      <c r="J79" s="132" t="str">
        <f t="shared" si="18"/>
        <v>Г</v>
      </c>
      <c r="K79" s="133" t="str">
        <f>IF(Таблица335[[#This Row],[условие]]="Да", "-", "")</f>
        <v>-</v>
      </c>
      <c r="L79" s="101" t="s">
        <v>84</v>
      </c>
      <c r="M79" s="114" t="str">
        <f>IF(Таблица335[[#This Row],[условие]]="Да", "", " - ")</f>
        <v/>
      </c>
      <c r="N79" s="101"/>
      <c r="O79" s="114" t="str">
        <f>IF(Таблица335[[#This Row],[условие]]="Да", "", " )")</f>
        <v/>
      </c>
      <c r="P79" s="115"/>
      <c r="Q79" s="101" t="str">
        <f>"/"</f>
        <v>/</v>
      </c>
      <c r="R79" s="101">
        <v>1</v>
      </c>
      <c r="S79" s="116" t="str">
        <f>IF(Таблица335[[#This Row],[Тип СШ]]="Т3", " росп", "")</f>
        <v/>
      </c>
      <c r="T79" s="116" t="str">
        <f>IF(AND(Таблица335[[#This Row],[Тип]]="Поперечник", Таблица335[[#This Row],[условие]]="Да", Таблица335[[#This Row],[№18]]=" росп"), "1,2,3",
"")</f>
        <v/>
      </c>
      <c r="U79" s="116" t="str">
        <f>IF(AND(Таблица335[[#This Row],[Тип]]="Продол", Таблица335[[#This Row],[условие]]="Да", Таблица335[[#This Row],[№18]]=" росп"), "1,2",
"")</f>
        <v/>
      </c>
      <c r="V79" s="101" t="s">
        <v>89</v>
      </c>
      <c r="W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9" s="152">
        <f>IF(Таблица335[[#This Row],[Тип СШ]]="Т3",
(IF(Таблица335[[#This Row],[Толщина]]&gt;16,"Δ8","Δ6")),Таблица335[[#This Row],[Толщина]])</f>
        <v>16</v>
      </c>
      <c r="AD79"/>
      <c r="AE79"/>
    </row>
    <row r="80" spans="1:31" x14ac:dyDescent="0.2">
      <c r="A80" s="117">
        <f t="shared" si="16"/>
        <v>80</v>
      </c>
      <c r="B80" s="97" t="str">
        <f>IF(ISNUMBER(Таблица335[[#This Row],[№8]]), "Поперечник", "Продол")</f>
        <v>Поперечник</v>
      </c>
      <c r="C80" s="11" t="str">
        <f>CONCATENATE(I80,J80,K80,L80,Таблица335[[#This Row],[№12]],N80,O80,P80,Q80,R80,S80,T80,U80,)</f>
        <v>1Г-Т2/1 росп1,2,3</v>
      </c>
      <c r="D80" s="11" t="str">
        <f t="shared" si="17"/>
        <v>Т3</v>
      </c>
      <c r="E80" s="11" t="str">
        <f t="shared" si="15"/>
        <v>100 Δ6</v>
      </c>
      <c r="F80" s="101"/>
      <c r="G80" s="101"/>
      <c r="H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" s="132">
        <f t="shared" si="18"/>
        <v>1</v>
      </c>
      <c r="J80" s="132" t="str">
        <f t="shared" si="18"/>
        <v>Г</v>
      </c>
      <c r="K80" s="133" t="str">
        <f>IF(Таблица335[[#This Row],[условие]]="Да", "-", "")</f>
        <v>-</v>
      </c>
      <c r="L80" s="101" t="s">
        <v>84</v>
      </c>
      <c r="M80" s="114" t="str">
        <f>IF(Таблица335[[#This Row],[условие]]="Да", "", " - ")</f>
        <v/>
      </c>
      <c r="N80" s="101"/>
      <c r="O80" s="114" t="str">
        <f>IF(Таблица335[[#This Row],[условие]]="Да", "", " )")</f>
        <v/>
      </c>
      <c r="P80" s="115"/>
      <c r="Q80" s="101" t="str">
        <f t="shared" ref="Q80:Q82" si="20">"/"</f>
        <v>/</v>
      </c>
      <c r="R80" s="101">
        <v>1</v>
      </c>
      <c r="S80" s="116" t="str">
        <f>IF(Таблица335[[#This Row],[Тип СШ]]="Т3", " росп", "")</f>
        <v xml:space="preserve"> росп</v>
      </c>
      <c r="T80" s="116" t="str">
        <f>IF(AND(Таблица335[[#This Row],[Тип]]="Поперечник", Таблица335[[#This Row],[условие]]="Да", Таблица335[[#This Row],[№18]]=" росп"), "1,2,3",
"")</f>
        <v>1,2,3</v>
      </c>
      <c r="U80" s="116" t="str">
        <f>IF(AND(Таблица335[[#This Row],[Тип]]="Продол", Таблица335[[#This Row],[условие]]="Да", Таблица335[[#This Row],[№18]]=" росп"), "1,2",
"")</f>
        <v/>
      </c>
      <c r="V80" s="101" t="s">
        <v>88</v>
      </c>
      <c r="W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0" s="152" t="str">
        <f>IF(Таблица335[[#This Row],[Тип СШ]]="Т3",
(IF(Таблица335[[#This Row],[Толщина]]&gt;16,"Δ8","Δ6")),Таблица335[[#This Row],[Толщина]])</f>
        <v>Δ6</v>
      </c>
      <c r="AD80"/>
      <c r="AE80"/>
    </row>
    <row r="81" spans="1:31" x14ac:dyDescent="0.2">
      <c r="A81" s="117">
        <f t="shared" si="16"/>
        <v>81</v>
      </c>
      <c r="B81" s="97" t="str">
        <f>IF(ISNUMBER(Таблица335[[#This Row],[№8]]), "Поперечник", "Продол")</f>
        <v>Поперечник</v>
      </c>
      <c r="C81" s="11" t="str">
        <f>CONCATENATE(I81,J81,K81,L81,Таблица335[[#This Row],[№12]],N81,O81,P81,Q81,R81,S81,T81,U81,)</f>
        <v>1Г-Т2/2</v>
      </c>
      <c r="D81" s="11" t="str">
        <f t="shared" si="17"/>
        <v>Т8</v>
      </c>
      <c r="E81" s="11" t="str">
        <f t="shared" si="15"/>
        <v>100×16</v>
      </c>
      <c r="F81" s="101"/>
      <c r="G81" s="101"/>
      <c r="H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" s="132">
        <f t="shared" si="18"/>
        <v>1</v>
      </c>
      <c r="J81" s="132" t="str">
        <f t="shared" si="18"/>
        <v>Г</v>
      </c>
      <c r="K81" s="133" t="str">
        <f>IF(Таблица335[[#This Row],[условие]]="Да", "-", "")</f>
        <v>-</v>
      </c>
      <c r="L81" s="101" t="s">
        <v>84</v>
      </c>
      <c r="M81" s="114" t="str">
        <f>IF(Таблица335[[#This Row],[условие]]="Да", "", " - ")</f>
        <v/>
      </c>
      <c r="N81" s="101"/>
      <c r="O81" s="114" t="str">
        <f>IF(Таблица335[[#This Row],[условие]]="Да", "", " )")</f>
        <v/>
      </c>
      <c r="P81" s="115"/>
      <c r="Q81" s="101" t="str">
        <f t="shared" si="20"/>
        <v>/</v>
      </c>
      <c r="R81" s="101">
        <v>2</v>
      </c>
      <c r="S81" s="116" t="str">
        <f>IF(Таблица335[[#This Row],[Тип СШ]]="Т3", " росп", "")</f>
        <v/>
      </c>
      <c r="T81" s="116" t="str">
        <f>IF(AND(Таблица335[[#This Row],[Тип]]="Поперечник", Таблица335[[#This Row],[условие]]="Да", Таблица335[[#This Row],[№18]]=" росп"), "1,2,3",
"")</f>
        <v/>
      </c>
      <c r="U81" s="116" t="str">
        <f>IF(AND(Таблица335[[#This Row],[Тип]]="Продол", Таблица335[[#This Row],[условие]]="Да", Таблица335[[#This Row],[№18]]=" росп"), "1,2",
"")</f>
        <v/>
      </c>
      <c r="V81" s="101" t="s">
        <v>89</v>
      </c>
      <c r="W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1" s="152">
        <f>IF(Таблица335[[#This Row],[Тип СШ]]="Т3",
(IF(Таблица335[[#This Row],[Толщина]]&gt;16,"Δ8","Δ6")),Таблица335[[#This Row],[Толщина]])</f>
        <v>16</v>
      </c>
      <c r="AD81"/>
      <c r="AE81"/>
    </row>
    <row r="82" spans="1:31" x14ac:dyDescent="0.2">
      <c r="A82" s="117">
        <f t="shared" si="16"/>
        <v>82</v>
      </c>
      <c r="B82" s="97" t="str">
        <f>IF(ISNUMBER(Таблица335[[#This Row],[№8]]), "Поперечник", "Продол")</f>
        <v>Поперечник</v>
      </c>
      <c r="C82" s="11" t="str">
        <f>CONCATENATE(I82,J82,K82,L82,Таблица335[[#This Row],[№12]],N82,O82,P82,Q82,R82,S82,T82,U82,)</f>
        <v>1Г-Т2/2 росп1,2,3</v>
      </c>
      <c r="D82" s="11" t="str">
        <f t="shared" si="17"/>
        <v>Т3</v>
      </c>
      <c r="E82" s="11" t="str">
        <f t="shared" si="15"/>
        <v>100 Δ6</v>
      </c>
      <c r="F82" s="101"/>
      <c r="G82" s="101"/>
      <c r="H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" s="132">
        <f t="shared" si="18"/>
        <v>1</v>
      </c>
      <c r="J82" s="132" t="str">
        <f t="shared" si="18"/>
        <v>Г</v>
      </c>
      <c r="K82" s="133" t="str">
        <f>IF(Таблица335[[#This Row],[условие]]="Да", "-", "")</f>
        <v>-</v>
      </c>
      <c r="L82" s="101" t="s">
        <v>84</v>
      </c>
      <c r="M82" s="114" t="str">
        <f>IF(Таблица335[[#This Row],[условие]]="Да", "", " - ")</f>
        <v/>
      </c>
      <c r="N82" s="101"/>
      <c r="O82" s="114" t="str">
        <f>IF(Таблица335[[#This Row],[условие]]="Да", "", " )")</f>
        <v/>
      </c>
      <c r="P82" s="115"/>
      <c r="Q82" s="101" t="str">
        <f t="shared" si="20"/>
        <v>/</v>
      </c>
      <c r="R82" s="101">
        <v>2</v>
      </c>
      <c r="S82" s="116" t="str">
        <f>IF(Таблица335[[#This Row],[Тип СШ]]="Т3", " росп", "")</f>
        <v xml:space="preserve"> росп</v>
      </c>
      <c r="T82" s="116" t="str">
        <f>IF(AND(Таблица335[[#This Row],[Тип]]="Поперечник", Таблица335[[#This Row],[условие]]="Да", Таблица335[[#This Row],[№18]]=" росп"), "1,2,3",
"")</f>
        <v>1,2,3</v>
      </c>
      <c r="U82" s="116" t="str">
        <f>IF(AND(Таблица335[[#This Row],[Тип]]="Продол", Таблица335[[#This Row],[условие]]="Да", Таблица335[[#This Row],[№18]]=" росп"), "1,2",
"")</f>
        <v/>
      </c>
      <c r="V82" s="101" t="s">
        <v>88</v>
      </c>
      <c r="W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2" s="152" t="str">
        <f>IF(Таблица335[[#This Row],[Тип СШ]]="Т3",
(IF(Таблица335[[#This Row],[Толщина]]&gt;16,"Δ8","Δ6")),Таблица335[[#This Row],[Толщина]])</f>
        <v>Δ6</v>
      </c>
      <c r="AD82"/>
      <c r="AE82"/>
    </row>
    <row r="83" spans="1:31" x14ac:dyDescent="0.2">
      <c r="A83" s="117">
        <f t="shared" si="16"/>
        <v>83</v>
      </c>
      <c r="B83" s="97" t="str">
        <f>IF(ISNUMBER(Таблица335[[#This Row],[№8]]), "Поперечник", "Продол")</f>
        <v>Поперечник</v>
      </c>
      <c r="C83" s="11" t="str">
        <f>CONCATENATE(I83,J83,K83,L83,Таблица335[[#This Row],[№12]],N83,O83,P83,Q83,R83,S83,T83,U83,)</f>
        <v>1Д-ВП</v>
      </c>
      <c r="D83" s="11" t="str">
        <f t="shared" si="17"/>
        <v>С4</v>
      </c>
      <c r="E83" s="11" t="str">
        <f t="shared" si="15"/>
        <v>2488×14</v>
      </c>
      <c r="F83" s="101"/>
      <c r="G83" s="101" t="s">
        <v>43</v>
      </c>
      <c r="H8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" s="134">
        <f t="shared" si="18"/>
        <v>1</v>
      </c>
      <c r="J83" s="134" t="str">
        <f>Таблица335[[#This Row],[№7]]</f>
        <v>Д</v>
      </c>
      <c r="K83" s="133" t="str">
        <f>IF(Таблица335[[#This Row],[условие]]="Да", "-", "")</f>
        <v>-</v>
      </c>
      <c r="L83" s="72" t="s">
        <v>35</v>
      </c>
      <c r="M83" s="114" t="str">
        <f>IF(Таблица335[[#This Row],[условие]]="Да", "", " - ")</f>
        <v/>
      </c>
      <c r="N83" s="72"/>
      <c r="O83" s="114" t="str">
        <f>IF(Таблица335[[#This Row],[условие]]="Да", "", " )")</f>
        <v/>
      </c>
      <c r="P83" s="115"/>
      <c r="Q83" s="130"/>
      <c r="R83" s="130"/>
      <c r="S83" s="116" t="str">
        <f>IF(Таблица335[[#This Row],[Тип СШ]]="Т3", " росп", "")</f>
        <v/>
      </c>
      <c r="T83" s="116" t="str">
        <f>IF(AND(Таблица335[[#This Row],[Тип]]="Поперечник", Таблица335[[#This Row],[условие]]="Да", Таблица335[[#This Row],[№18]]=" росп"), "1,2,3",
"")</f>
        <v/>
      </c>
      <c r="U83" s="116" t="str">
        <f>IF(AND(Таблица335[[#This Row],[Тип]]="Продол", Таблица335[[#This Row],[условие]]="Да", Таблица335[[#This Row],[№18]]=" росп"), "1,2",
"")</f>
        <v/>
      </c>
      <c r="V83" s="130" t="s">
        <v>109</v>
      </c>
      <c r="W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83" s="152">
        <f>IF(Таблица335[[#This Row],[Тип СШ]]="Т3",
(IF(Таблица335[[#This Row],[Толщина]]&gt;16,"Δ8","Δ6")),Таблица335[[#This Row],[Толщина]])</f>
        <v>14</v>
      </c>
      <c r="AD83"/>
      <c r="AE83"/>
    </row>
    <row r="84" spans="1:31" x14ac:dyDescent="0.2">
      <c r="A84" s="117">
        <f t="shared" si="16"/>
        <v>84</v>
      </c>
      <c r="B84" s="97" t="str">
        <f>IF(ISNUMBER(Таблица335[[#This Row],[№8]]), "Поперечник", "Продол")</f>
        <v>Поперечник</v>
      </c>
      <c r="C84" s="11" t="str">
        <f>CONCATENATE(I84,J84,K84,L84,Таблица335[[#This Row],[№12]],N84,O84,P84,Q84,R84,S84,T84,U84,)</f>
        <v>1Д-ВП_Р1 росп1,2,3</v>
      </c>
      <c r="D84" s="11" t="str">
        <f t="shared" si="17"/>
        <v>Т3</v>
      </c>
      <c r="E84" s="11" t="str">
        <f t="shared" si="15"/>
        <v>528 Δ6</v>
      </c>
      <c r="F84" s="101"/>
      <c r="G84" s="101"/>
      <c r="H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" s="132">
        <f t="shared" si="18"/>
        <v>1</v>
      </c>
      <c r="J84" s="132" t="str">
        <f>J83</f>
        <v>Д</v>
      </c>
      <c r="K84" s="133" t="str">
        <f>IF(Таблица335[[#This Row],[условие]]="Да", "-", "")</f>
        <v>-</v>
      </c>
      <c r="L84" s="101" t="s">
        <v>35</v>
      </c>
      <c r="M84" s="114" t="str">
        <f>IF(Таблица335[[#This Row],[условие]]="Да", "", " - ")</f>
        <v/>
      </c>
      <c r="N84" s="101"/>
      <c r="O84" s="114" t="str">
        <f>IF(Таблица335[[#This Row],[условие]]="Да", "", " )")</f>
        <v/>
      </c>
      <c r="P84" s="115"/>
      <c r="Q84" s="101" t="s">
        <v>140</v>
      </c>
      <c r="R84" s="101" t="s">
        <v>73</v>
      </c>
      <c r="S84" s="116" t="str">
        <f>IF(Таблица335[[#This Row],[Тип СШ]]="Т3", " росп", "")</f>
        <v xml:space="preserve"> росп</v>
      </c>
      <c r="T84" s="116" t="str">
        <f>IF(AND(Таблица335[[#This Row],[Тип]]="Поперечник", Таблица335[[#This Row],[условие]]="Да", Таблица335[[#This Row],[№18]]=" росп"), "1,2,3",
"")</f>
        <v>1,2,3</v>
      </c>
      <c r="U84" s="116" t="str">
        <f>IF(AND(Таблица335[[#This Row],[Тип]]="Продол", Таблица335[[#This Row],[условие]]="Да", Таблица335[[#This Row],[№18]]=" росп"), "1,2",
"")</f>
        <v/>
      </c>
      <c r="V84" s="101" t="s">
        <v>88</v>
      </c>
      <c r="W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4" s="152" t="str">
        <f>IF(Таблица335[[#This Row],[Тип СШ]]="Т3",
(IF(Таблица335[[#This Row],[Толщина]]&gt;16,"Δ8","Δ6")),Таблица335[[#This Row],[Толщина]])</f>
        <v>Δ6</v>
      </c>
      <c r="AD84"/>
      <c r="AE84"/>
    </row>
    <row r="85" spans="1:31" x14ac:dyDescent="0.2">
      <c r="A85" s="117">
        <f t="shared" si="16"/>
        <v>85</v>
      </c>
      <c r="B85" s="97" t="str">
        <f>IF(ISNUMBER(Таблица335[[#This Row],[№8]]), "Поперечник", "Продол")</f>
        <v>Поперечник</v>
      </c>
      <c r="C85" s="11" t="str">
        <f>CONCATENATE(I85,J85,K85,L85,Таблица335[[#This Row],[№12]],N85,O85,P85,Q85,R85,S85,T85,U85,)</f>
        <v>1Д-ВП_Р2 росп1,2,3</v>
      </c>
      <c r="D85" s="11" t="str">
        <f t="shared" si="17"/>
        <v>Т3</v>
      </c>
      <c r="E85" s="11" t="str">
        <f t="shared" si="15"/>
        <v>528 Δ6</v>
      </c>
      <c r="F85" s="101"/>
      <c r="G85" s="101"/>
      <c r="H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" s="132">
        <f t="shared" ref="I85:J100" si="21">I84</f>
        <v>1</v>
      </c>
      <c r="J85" s="132" t="str">
        <f t="shared" si="21"/>
        <v>Д</v>
      </c>
      <c r="K85" s="133" t="str">
        <f>IF(Таблица335[[#This Row],[условие]]="Да", "-", "")</f>
        <v>-</v>
      </c>
      <c r="L85" s="101" t="s">
        <v>35</v>
      </c>
      <c r="M85" s="114" t="str">
        <f>IF(Таблица335[[#This Row],[условие]]="Да", "", " - ")</f>
        <v/>
      </c>
      <c r="N85" s="101"/>
      <c r="O85" s="114" t="str">
        <f>IF(Таблица335[[#This Row],[условие]]="Да", "", " )")</f>
        <v/>
      </c>
      <c r="P85" s="115"/>
      <c r="Q85" s="101" t="s">
        <v>140</v>
      </c>
      <c r="R85" s="101" t="s">
        <v>74</v>
      </c>
      <c r="S85" s="116" t="str">
        <f>IF(Таблица335[[#This Row],[Тип СШ]]="Т3", " росп", "")</f>
        <v xml:space="preserve"> росп</v>
      </c>
      <c r="T85" s="116" t="str">
        <f>IF(AND(Таблица335[[#This Row],[Тип]]="Поперечник", Таблица335[[#This Row],[условие]]="Да", Таблица335[[#This Row],[№18]]=" росп"), "1,2,3",
"")</f>
        <v>1,2,3</v>
      </c>
      <c r="U85" s="116" t="str">
        <f>IF(AND(Таблица335[[#This Row],[Тип]]="Продол", Таблица335[[#This Row],[условие]]="Да", Таблица335[[#This Row],[№18]]=" росп"), "1,2",
"")</f>
        <v/>
      </c>
      <c r="V85" s="101" t="s">
        <v>88</v>
      </c>
      <c r="W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5" s="152" t="str">
        <f>IF(Таблица335[[#This Row],[Тип СШ]]="Т3",
(IF(Таблица335[[#This Row],[Толщина]]&gt;16,"Δ8","Δ6")),Таблица335[[#This Row],[Толщина]])</f>
        <v>Δ6</v>
      </c>
      <c r="AD85"/>
      <c r="AE85"/>
    </row>
    <row r="86" spans="1:31" x14ac:dyDescent="0.2">
      <c r="A86" s="117">
        <f t="shared" si="16"/>
        <v>86</v>
      </c>
      <c r="B86" s="97" t="str">
        <f>IF(ISNUMBER(Таблица335[[#This Row],[№8]]), "Поперечник", "Продол")</f>
        <v>Поперечник</v>
      </c>
      <c r="C86" s="11" t="str">
        <f>CONCATENATE(I86,J86,K86,L86,Таблица335[[#This Row],[№12]],N86,O86,P86,Q86,R86,S86,T86,U86,)</f>
        <v>1Д-ВП_Р3 росп1,2,3</v>
      </c>
      <c r="D86" s="11" t="str">
        <f t="shared" si="17"/>
        <v>Т3</v>
      </c>
      <c r="E86" s="11" t="str">
        <f t="shared" si="15"/>
        <v>528 Δ6</v>
      </c>
      <c r="F86" s="101"/>
      <c r="G86" s="101"/>
      <c r="H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" s="132">
        <f t="shared" si="21"/>
        <v>1</v>
      </c>
      <c r="J86" s="132" t="str">
        <f t="shared" si="21"/>
        <v>Д</v>
      </c>
      <c r="K86" s="133" t="str">
        <f>IF(Таблица335[[#This Row],[условие]]="Да", "-", "")</f>
        <v>-</v>
      </c>
      <c r="L86" s="101" t="s">
        <v>35</v>
      </c>
      <c r="M86" s="114" t="str">
        <f>IF(Таблица335[[#This Row],[условие]]="Да", "", " - ")</f>
        <v/>
      </c>
      <c r="N86" s="101"/>
      <c r="O86" s="114" t="str">
        <f>IF(Таблица335[[#This Row],[условие]]="Да", "", " )")</f>
        <v/>
      </c>
      <c r="P86" s="115"/>
      <c r="Q86" s="101" t="s">
        <v>140</v>
      </c>
      <c r="R86" s="101" t="s">
        <v>75</v>
      </c>
      <c r="S86" s="116" t="str">
        <f>IF(Таблица335[[#This Row],[Тип СШ]]="Т3", " росп", "")</f>
        <v xml:space="preserve"> росп</v>
      </c>
      <c r="T86" s="116" t="str">
        <f>IF(AND(Таблица335[[#This Row],[Тип]]="Поперечник", Таблица335[[#This Row],[условие]]="Да", Таблица335[[#This Row],[№18]]=" росп"), "1,2,3",
"")</f>
        <v>1,2,3</v>
      </c>
      <c r="U86" s="116" t="str">
        <f>IF(AND(Таблица335[[#This Row],[Тип]]="Продол", Таблица335[[#This Row],[условие]]="Да", Таблица335[[#This Row],[№18]]=" росп"), "1,2",
"")</f>
        <v/>
      </c>
      <c r="V86" s="101" t="s">
        <v>88</v>
      </c>
      <c r="W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6" s="152" t="str">
        <f>IF(Таблица335[[#This Row],[Тип СШ]]="Т3",
(IF(Таблица335[[#This Row],[Толщина]]&gt;16,"Δ8","Δ6")),Таблица335[[#This Row],[Толщина]])</f>
        <v>Δ6</v>
      </c>
      <c r="AD86"/>
      <c r="AE86"/>
    </row>
    <row r="87" spans="1:31" x14ac:dyDescent="0.2">
      <c r="A87" s="117">
        <f t="shared" si="16"/>
        <v>87</v>
      </c>
      <c r="B87" s="97" t="str">
        <f>IF(ISNUMBER(Таблица335[[#This Row],[№8]]), "Поперечник", "Продол")</f>
        <v>Поперечник</v>
      </c>
      <c r="C87" s="11" t="str">
        <f>CONCATENATE(I87,J87,K87,L87,Таблица335[[#This Row],[№12]],N87,O87,P87,Q87,R87,S87,T87,U87,)</f>
        <v>1Д-ВП_Р4 росп1,2,3</v>
      </c>
      <c r="D87" s="11" t="str">
        <f t="shared" si="17"/>
        <v>Т3</v>
      </c>
      <c r="E87" s="11" t="str">
        <f t="shared" si="15"/>
        <v>528 Δ6</v>
      </c>
      <c r="F87" s="101"/>
      <c r="G87" s="101"/>
      <c r="H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" s="132">
        <f t="shared" si="21"/>
        <v>1</v>
      </c>
      <c r="J87" s="132" t="str">
        <f t="shared" si="21"/>
        <v>Д</v>
      </c>
      <c r="K87" s="133" t="str">
        <f>IF(Таблица335[[#This Row],[условие]]="Да", "-", "")</f>
        <v>-</v>
      </c>
      <c r="L87" s="101" t="s">
        <v>35</v>
      </c>
      <c r="M87" s="114" t="str">
        <f>IF(Таблица335[[#This Row],[условие]]="Да", "", " - ")</f>
        <v/>
      </c>
      <c r="N87" s="101"/>
      <c r="O87" s="114" t="str">
        <f>IF(Таблица335[[#This Row],[условие]]="Да", "", " )")</f>
        <v/>
      </c>
      <c r="P87" s="115"/>
      <c r="Q87" s="101" t="s">
        <v>140</v>
      </c>
      <c r="R87" s="101" t="s">
        <v>76</v>
      </c>
      <c r="S87" s="116" t="str">
        <f>IF(Таблица335[[#This Row],[Тип СШ]]="Т3", " росп", "")</f>
        <v xml:space="preserve"> росп</v>
      </c>
      <c r="T87" s="116" t="str">
        <f>IF(AND(Таблица335[[#This Row],[Тип]]="Поперечник", Таблица335[[#This Row],[условие]]="Да", Таблица335[[#This Row],[№18]]=" росп"), "1,2,3",
"")</f>
        <v>1,2,3</v>
      </c>
      <c r="U87" s="116" t="str">
        <f>IF(AND(Таблица335[[#This Row],[Тип]]="Продол", Таблица335[[#This Row],[условие]]="Да", Таблица335[[#This Row],[№18]]=" росп"), "1,2",
"")</f>
        <v/>
      </c>
      <c r="V87" s="101" t="s">
        <v>88</v>
      </c>
      <c r="W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" s="152" t="str">
        <f>IF(Таблица335[[#This Row],[Тип СШ]]="Т3",
(IF(Таблица335[[#This Row],[Толщина]]&gt;16,"Δ8","Δ6")),Таблица335[[#This Row],[Толщина]])</f>
        <v>Δ6</v>
      </c>
      <c r="AD87"/>
      <c r="AE87"/>
    </row>
    <row r="88" spans="1:31" x14ac:dyDescent="0.2">
      <c r="A88" s="117">
        <f t="shared" si="16"/>
        <v>88</v>
      </c>
      <c r="B88" s="97" t="str">
        <f>IF(ISNUMBER(Таблица335[[#This Row],[№8]]), "Поперечник", "Продол")</f>
        <v>Поперечник</v>
      </c>
      <c r="C88" s="11" t="str">
        <f>CONCATENATE(I88,J88,K88,L88,Таблица335[[#This Row],[№12]],N88,O88,P88,Q88,R88,S88,T88,U88,)</f>
        <v>1Д-Т1/1</v>
      </c>
      <c r="D88" s="11" t="str">
        <f t="shared" si="17"/>
        <v>Т8</v>
      </c>
      <c r="E88" s="11" t="str">
        <f t="shared" si="15"/>
        <v>100×16</v>
      </c>
      <c r="F88" s="101"/>
      <c r="G88" s="101"/>
      <c r="H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" s="132">
        <f t="shared" si="21"/>
        <v>1</v>
      </c>
      <c r="J88" s="132" t="str">
        <f t="shared" si="21"/>
        <v>Д</v>
      </c>
      <c r="K88" s="133" t="str">
        <f>IF(Таблица335[[#This Row],[условие]]="Да", "-", "")</f>
        <v>-</v>
      </c>
      <c r="L88" s="101" t="s">
        <v>83</v>
      </c>
      <c r="M88" s="114" t="str">
        <f>IF(Таблица335[[#This Row],[условие]]="Да", "", " - ")</f>
        <v/>
      </c>
      <c r="N88" s="101"/>
      <c r="O88" s="114" t="str">
        <f>IF(Таблица335[[#This Row],[условие]]="Да", "", " )")</f>
        <v/>
      </c>
      <c r="P88" s="115"/>
      <c r="Q88" s="101" t="str">
        <f>"/"</f>
        <v>/</v>
      </c>
      <c r="R88" s="101">
        <v>1</v>
      </c>
      <c r="S88" s="116" t="str">
        <f>IF(Таблица335[[#This Row],[Тип СШ]]="Т3", " росп", "")</f>
        <v/>
      </c>
      <c r="T88" s="116" t="str">
        <f>IF(AND(Таблица335[[#This Row],[Тип]]="Поперечник", Таблица335[[#This Row],[условие]]="Да", Таблица335[[#This Row],[№18]]=" росп"), "1,2,3",
"")</f>
        <v/>
      </c>
      <c r="U88" s="116" t="str">
        <f>IF(AND(Таблица335[[#This Row],[Тип]]="Продол", Таблица335[[#This Row],[условие]]="Да", Таблица335[[#This Row],[№18]]=" росп"), "1,2",
"")</f>
        <v/>
      </c>
      <c r="V88" s="101" t="s">
        <v>89</v>
      </c>
      <c r="W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8" s="152">
        <f>IF(Таблица335[[#This Row],[Тип СШ]]="Т3",
(IF(Таблица335[[#This Row],[Толщина]]&gt;16,"Δ8","Δ6")),Таблица335[[#This Row],[Толщина]])</f>
        <v>16</v>
      </c>
      <c r="AD88"/>
      <c r="AE88"/>
    </row>
    <row r="89" spans="1:31" x14ac:dyDescent="0.2">
      <c r="A89" s="117">
        <f t="shared" si="16"/>
        <v>89</v>
      </c>
      <c r="B89" s="97" t="str">
        <f>IF(ISNUMBER(Таблица335[[#This Row],[№8]]), "Поперечник", "Продол")</f>
        <v>Поперечник</v>
      </c>
      <c r="C89" s="11" t="str">
        <f>CONCATENATE(I89,J89,K89,L89,Таблица335[[#This Row],[№12]],N89,O89,P89,Q89,R89,S89,T89,U89,)</f>
        <v>1Д-Т1/1 росп1,2,3</v>
      </c>
      <c r="D89" s="11" t="str">
        <f t="shared" si="17"/>
        <v>Т3</v>
      </c>
      <c r="E89" s="11" t="str">
        <f t="shared" si="15"/>
        <v>100 Δ6</v>
      </c>
      <c r="F89" s="101"/>
      <c r="G89" s="101"/>
      <c r="H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" s="132">
        <f t="shared" si="21"/>
        <v>1</v>
      </c>
      <c r="J89" s="132" t="str">
        <f t="shared" si="21"/>
        <v>Д</v>
      </c>
      <c r="K89" s="133" t="str">
        <f>IF(Таблица335[[#This Row],[условие]]="Да", "-", "")</f>
        <v>-</v>
      </c>
      <c r="L89" s="101" t="s">
        <v>83</v>
      </c>
      <c r="M89" s="114" t="str">
        <f>IF(Таблица335[[#This Row],[условие]]="Да", "", " - ")</f>
        <v/>
      </c>
      <c r="N89" s="101"/>
      <c r="O89" s="114" t="str">
        <f>IF(Таблица335[[#This Row],[условие]]="Да", "", " )")</f>
        <v/>
      </c>
      <c r="P89" s="115"/>
      <c r="Q89" s="101" t="str">
        <f t="shared" ref="Q89:Q91" si="22">"/"</f>
        <v>/</v>
      </c>
      <c r="R89" s="101">
        <v>1</v>
      </c>
      <c r="S89" s="116" t="str">
        <f>IF(Таблица335[[#This Row],[Тип СШ]]="Т3", " росп", "")</f>
        <v xml:space="preserve"> росп</v>
      </c>
      <c r="T89" s="116" t="str">
        <f>IF(AND(Таблица335[[#This Row],[Тип]]="Поперечник", Таблица335[[#This Row],[условие]]="Да", Таблица335[[#This Row],[№18]]=" росп"), "1,2,3",
"")</f>
        <v>1,2,3</v>
      </c>
      <c r="U89" s="116" t="str">
        <f>IF(AND(Таблица335[[#This Row],[Тип]]="Продол", Таблица335[[#This Row],[условие]]="Да", Таблица335[[#This Row],[№18]]=" росп"), "1,2",
"")</f>
        <v/>
      </c>
      <c r="V89" s="101" t="s">
        <v>88</v>
      </c>
      <c r="W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9" s="152" t="str">
        <f>IF(Таблица335[[#This Row],[Тип СШ]]="Т3",
(IF(Таблица335[[#This Row],[Толщина]]&gt;16,"Δ8","Δ6")),Таблица335[[#This Row],[Толщина]])</f>
        <v>Δ6</v>
      </c>
      <c r="AD89"/>
      <c r="AE89"/>
    </row>
    <row r="90" spans="1:31" x14ac:dyDescent="0.2">
      <c r="A90" s="117">
        <f t="shared" si="16"/>
        <v>90</v>
      </c>
      <c r="B90" s="97" t="str">
        <f>IF(ISNUMBER(Таблица335[[#This Row],[№8]]), "Поперечник", "Продол")</f>
        <v>Поперечник</v>
      </c>
      <c r="C90" s="11" t="str">
        <f>CONCATENATE(I90,J90,K90,L90,Таблица335[[#This Row],[№12]],N90,O90,P90,Q90,R90,S90,T90,U90,)</f>
        <v>1Д-Т1/2</v>
      </c>
      <c r="D90" s="11" t="str">
        <f t="shared" si="17"/>
        <v>Т8</v>
      </c>
      <c r="E90" s="11" t="str">
        <f t="shared" si="15"/>
        <v>100×16</v>
      </c>
      <c r="F90" s="101"/>
      <c r="G90" s="101"/>
      <c r="H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" s="132">
        <f t="shared" si="21"/>
        <v>1</v>
      </c>
      <c r="J90" s="132" t="str">
        <f t="shared" si="21"/>
        <v>Д</v>
      </c>
      <c r="K90" s="133" t="str">
        <f>IF(Таблица335[[#This Row],[условие]]="Да", "-", "")</f>
        <v>-</v>
      </c>
      <c r="L90" s="101" t="s">
        <v>83</v>
      </c>
      <c r="M90" s="114" t="str">
        <f>IF(Таблица335[[#This Row],[условие]]="Да", "", " - ")</f>
        <v/>
      </c>
      <c r="N90" s="101"/>
      <c r="O90" s="114" t="str">
        <f>IF(Таблица335[[#This Row],[условие]]="Да", "", " )")</f>
        <v/>
      </c>
      <c r="P90" s="115"/>
      <c r="Q90" s="101" t="str">
        <f t="shared" si="22"/>
        <v>/</v>
      </c>
      <c r="R90" s="101">
        <v>2</v>
      </c>
      <c r="S90" s="116" t="str">
        <f>IF(Таблица335[[#This Row],[Тип СШ]]="Т3", " росп", "")</f>
        <v/>
      </c>
      <c r="T90" s="116" t="str">
        <f>IF(AND(Таблица335[[#This Row],[Тип]]="Поперечник", Таблица335[[#This Row],[условие]]="Да", Таблица335[[#This Row],[№18]]=" росп"), "1,2,3",
"")</f>
        <v/>
      </c>
      <c r="U90" s="116" t="str">
        <f>IF(AND(Таблица335[[#This Row],[Тип]]="Продол", Таблица335[[#This Row],[условие]]="Да", Таблица335[[#This Row],[№18]]=" росп"), "1,2",
"")</f>
        <v/>
      </c>
      <c r="V90" s="101" t="s">
        <v>89</v>
      </c>
      <c r="W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0" s="152">
        <f>IF(Таблица335[[#This Row],[Тип СШ]]="Т3",
(IF(Таблица335[[#This Row],[Толщина]]&gt;16,"Δ8","Δ6")),Таблица335[[#This Row],[Толщина]])</f>
        <v>16</v>
      </c>
      <c r="AD90"/>
      <c r="AE90"/>
    </row>
    <row r="91" spans="1:31" x14ac:dyDescent="0.2">
      <c r="A91" s="117">
        <f t="shared" si="16"/>
        <v>91</v>
      </c>
      <c r="B91" s="97" t="str">
        <f>IF(ISNUMBER(Таблица335[[#This Row],[№8]]), "Поперечник", "Продол")</f>
        <v>Поперечник</v>
      </c>
      <c r="C91" s="11" t="str">
        <f>CONCATENATE(I91,J91,K91,L91,Таблица335[[#This Row],[№12]],N91,O91,P91,Q91,R91,S91,T91,U91,)</f>
        <v>1Д-Т1/2 росп1,2,3</v>
      </c>
      <c r="D91" s="11" t="str">
        <f t="shared" si="17"/>
        <v>Т3</v>
      </c>
      <c r="E91" s="11" t="str">
        <f t="shared" si="15"/>
        <v>100 Δ6</v>
      </c>
      <c r="F91" s="101"/>
      <c r="G91" s="101"/>
      <c r="H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" s="132">
        <f t="shared" si="21"/>
        <v>1</v>
      </c>
      <c r="J91" s="132" t="str">
        <f t="shared" si="21"/>
        <v>Д</v>
      </c>
      <c r="K91" s="133" t="str">
        <f>IF(Таблица335[[#This Row],[условие]]="Да", "-", "")</f>
        <v>-</v>
      </c>
      <c r="L91" s="101" t="s">
        <v>83</v>
      </c>
      <c r="M91" s="114" t="str">
        <f>IF(Таблица335[[#This Row],[условие]]="Да", "", " - ")</f>
        <v/>
      </c>
      <c r="N91" s="101"/>
      <c r="O91" s="114" t="str">
        <f>IF(Таблица335[[#This Row],[условие]]="Да", "", " )")</f>
        <v/>
      </c>
      <c r="P91" s="115"/>
      <c r="Q91" s="101" t="str">
        <f t="shared" si="22"/>
        <v>/</v>
      </c>
      <c r="R91" s="101">
        <v>2</v>
      </c>
      <c r="S91" s="116" t="str">
        <f>IF(Таблица335[[#This Row],[Тип СШ]]="Т3", " росп", "")</f>
        <v xml:space="preserve"> росп</v>
      </c>
      <c r="T91" s="116" t="str">
        <f>IF(AND(Таблица335[[#This Row],[Тип]]="Поперечник", Таблица335[[#This Row],[условие]]="Да", Таблица335[[#This Row],[№18]]=" росп"), "1,2,3",
"")</f>
        <v>1,2,3</v>
      </c>
      <c r="U91" s="116" t="str">
        <f>IF(AND(Таблица335[[#This Row],[Тип]]="Продол", Таблица335[[#This Row],[условие]]="Да", Таблица335[[#This Row],[№18]]=" росп"), "1,2",
"")</f>
        <v/>
      </c>
      <c r="V91" s="101" t="s">
        <v>88</v>
      </c>
      <c r="W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1" s="152" t="str">
        <f>IF(Таблица335[[#This Row],[Тип СШ]]="Т3",
(IF(Таблица335[[#This Row],[Толщина]]&gt;16,"Δ8","Δ6")),Таблица335[[#This Row],[Толщина]])</f>
        <v>Δ6</v>
      </c>
      <c r="AD91"/>
      <c r="AE91"/>
    </row>
    <row r="92" spans="1:31" x14ac:dyDescent="0.2">
      <c r="A92" s="117">
        <f t="shared" si="16"/>
        <v>92</v>
      </c>
      <c r="B92" s="97" t="str">
        <f>IF(ISNUMBER(Таблица335[[#This Row],[№8]]), "Поперечник", "Продол")</f>
        <v>Поперечник</v>
      </c>
      <c r="C92" s="11" t="str">
        <f>CONCATENATE(I92,J92,K92,L92,Таблица335[[#This Row],[№12]],N92,O92,P92,Q92,R92,S92,T92,U92,)</f>
        <v>1Д-ВП_Р5 росп1,2,3</v>
      </c>
      <c r="D92" s="11" t="str">
        <f t="shared" si="17"/>
        <v>Т3</v>
      </c>
      <c r="E92" s="11" t="str">
        <f t="shared" si="15"/>
        <v>528 Δ6</v>
      </c>
      <c r="F92" s="101"/>
      <c r="G92" s="101"/>
      <c r="H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" s="132">
        <f t="shared" si="21"/>
        <v>1</v>
      </c>
      <c r="J92" s="132" t="str">
        <f t="shared" si="21"/>
        <v>Д</v>
      </c>
      <c r="K92" s="133" t="str">
        <f>IF(Таблица335[[#This Row],[условие]]="Да", "-", "")</f>
        <v>-</v>
      </c>
      <c r="L92" s="101" t="s">
        <v>35</v>
      </c>
      <c r="M92" s="114" t="str">
        <f>IF(Таблица335[[#This Row],[условие]]="Да", "", " - ")</f>
        <v/>
      </c>
      <c r="N92" s="101"/>
      <c r="O92" s="114" t="str">
        <f>IF(Таблица335[[#This Row],[условие]]="Да", "", " )")</f>
        <v/>
      </c>
      <c r="P92" s="115"/>
      <c r="Q92" s="101" t="s">
        <v>140</v>
      </c>
      <c r="R92" s="101" t="s">
        <v>77</v>
      </c>
      <c r="S92" s="116" t="str">
        <f>IF(Таблица335[[#This Row],[Тип СШ]]="Т3", " росп", "")</f>
        <v xml:space="preserve"> росп</v>
      </c>
      <c r="T92" s="116" t="str">
        <f>IF(AND(Таблица335[[#This Row],[Тип]]="Поперечник", Таблица335[[#This Row],[условие]]="Да", Таблица335[[#This Row],[№18]]=" росп"), "1,2,3",
"")</f>
        <v>1,2,3</v>
      </c>
      <c r="U92" s="116" t="str">
        <f>IF(AND(Таблица335[[#This Row],[Тип]]="Продол", Таблица335[[#This Row],[условие]]="Да", Таблица335[[#This Row],[№18]]=" росп"), "1,2",
"")</f>
        <v/>
      </c>
      <c r="V92" s="101" t="s">
        <v>88</v>
      </c>
      <c r="W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" s="152" t="str">
        <f>IF(Таблица335[[#This Row],[Тип СШ]]="Т3",
(IF(Таблица335[[#This Row],[Толщина]]&gt;16,"Δ8","Δ6")),Таблица335[[#This Row],[Толщина]])</f>
        <v>Δ6</v>
      </c>
      <c r="AD92"/>
      <c r="AE92"/>
    </row>
    <row r="93" spans="1:31" x14ac:dyDescent="0.2">
      <c r="A93" s="117">
        <f t="shared" si="16"/>
        <v>93</v>
      </c>
      <c r="B93" s="97" t="str">
        <f>IF(ISNUMBER(Таблица335[[#This Row],[№8]]), "Поперечник", "Продол")</f>
        <v>Поперечник</v>
      </c>
      <c r="C93" s="11" t="str">
        <f>CONCATENATE(I93,J93,K93,L93,Таблица335[[#This Row],[№12]],N93,O93,P93,Q93,R93,S93,T93,U93,)</f>
        <v>1Д-ВП_Р6 росп1,2,3</v>
      </c>
      <c r="D93" s="11" t="str">
        <f t="shared" si="17"/>
        <v>Т3</v>
      </c>
      <c r="E93" s="11" t="str">
        <f t="shared" si="15"/>
        <v>528 Δ6</v>
      </c>
      <c r="F93" s="101"/>
      <c r="G93" s="101"/>
      <c r="H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" s="132">
        <f t="shared" si="21"/>
        <v>1</v>
      </c>
      <c r="J93" s="132" t="str">
        <f t="shared" si="21"/>
        <v>Д</v>
      </c>
      <c r="K93" s="133" t="str">
        <f>IF(Таблица335[[#This Row],[условие]]="Да", "-", "")</f>
        <v>-</v>
      </c>
      <c r="L93" s="101" t="s">
        <v>35</v>
      </c>
      <c r="M93" s="114" t="str">
        <f>IF(Таблица335[[#This Row],[условие]]="Да", "", " - ")</f>
        <v/>
      </c>
      <c r="N93" s="101"/>
      <c r="O93" s="114" t="str">
        <f>IF(Таблица335[[#This Row],[условие]]="Да", "", " )")</f>
        <v/>
      </c>
      <c r="P93" s="115"/>
      <c r="Q93" s="101" t="s">
        <v>140</v>
      </c>
      <c r="R93" s="101" t="s">
        <v>80</v>
      </c>
      <c r="S93" s="116" t="str">
        <f>IF(Таблица335[[#This Row],[Тип СШ]]="Т3", " росп", "")</f>
        <v xml:space="preserve"> росп</v>
      </c>
      <c r="T93" s="116" t="str">
        <f>IF(AND(Таблица335[[#This Row],[Тип]]="Поперечник", Таблица335[[#This Row],[условие]]="Да", Таблица335[[#This Row],[№18]]=" росп"), "1,2,3",
"")</f>
        <v>1,2,3</v>
      </c>
      <c r="U93" s="116" t="str">
        <f>IF(AND(Таблица335[[#This Row],[Тип]]="Продол", Таблица335[[#This Row],[условие]]="Да", Таблица335[[#This Row],[№18]]=" росп"), "1,2",
"")</f>
        <v/>
      </c>
      <c r="V93" s="101" t="s">
        <v>88</v>
      </c>
      <c r="W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3" s="152" t="str">
        <f>IF(Таблица335[[#This Row],[Тип СШ]]="Т3",
(IF(Таблица335[[#This Row],[Толщина]]&gt;16,"Δ8","Δ6")),Таблица335[[#This Row],[Толщина]])</f>
        <v>Δ6</v>
      </c>
      <c r="AD93"/>
      <c r="AE93"/>
    </row>
    <row r="94" spans="1:31" x14ac:dyDescent="0.2">
      <c r="A94" s="117">
        <f t="shared" si="16"/>
        <v>94</v>
      </c>
      <c r="B94" s="97" t="str">
        <f>IF(ISNUMBER(Таблица335[[#This Row],[№8]]), "Поперечник", "Продол")</f>
        <v>Поперечник</v>
      </c>
      <c r="C94" s="11" t="str">
        <f>CONCATENATE(I94,J94,K94,L94,Таблица335[[#This Row],[№12]],N94,O94,P94,Q94,R94,S94,T94,U94,)</f>
        <v>1Д-ВП_Р7 росп1,2,3</v>
      </c>
      <c r="D94" s="11" t="str">
        <f t="shared" si="17"/>
        <v>Т3</v>
      </c>
      <c r="E94" s="11" t="str">
        <f t="shared" si="15"/>
        <v>528 Δ6</v>
      </c>
      <c r="F94" s="101"/>
      <c r="G94" s="101"/>
      <c r="H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" s="132">
        <f t="shared" si="21"/>
        <v>1</v>
      </c>
      <c r="J94" s="132" t="str">
        <f t="shared" si="21"/>
        <v>Д</v>
      </c>
      <c r="K94" s="133" t="str">
        <f>IF(Таблица335[[#This Row],[условие]]="Да", "-", "")</f>
        <v>-</v>
      </c>
      <c r="L94" s="101" t="s">
        <v>35</v>
      </c>
      <c r="M94" s="114" t="str">
        <f>IF(Таблица335[[#This Row],[условие]]="Да", "", " - ")</f>
        <v/>
      </c>
      <c r="N94" s="101"/>
      <c r="O94" s="114" t="str">
        <f>IF(Таблица335[[#This Row],[условие]]="Да", "", " )")</f>
        <v/>
      </c>
      <c r="P94" s="115"/>
      <c r="Q94" s="101" t="s">
        <v>140</v>
      </c>
      <c r="R94" s="101" t="s">
        <v>81</v>
      </c>
      <c r="S94" s="116" t="str">
        <f>IF(Таблица335[[#This Row],[Тип СШ]]="Т3", " росп", "")</f>
        <v xml:space="preserve"> росп</v>
      </c>
      <c r="T94" s="116" t="str">
        <f>IF(AND(Таблица335[[#This Row],[Тип]]="Поперечник", Таблица335[[#This Row],[условие]]="Да", Таблица335[[#This Row],[№18]]=" росп"), "1,2,3",
"")</f>
        <v>1,2,3</v>
      </c>
      <c r="U94" s="116" t="str">
        <f>IF(AND(Таблица335[[#This Row],[Тип]]="Продол", Таблица335[[#This Row],[условие]]="Да", Таблица335[[#This Row],[№18]]=" росп"), "1,2",
"")</f>
        <v/>
      </c>
      <c r="V94" s="101" t="s">
        <v>88</v>
      </c>
      <c r="W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" s="152" t="str">
        <f>IF(Таблица335[[#This Row],[Тип СШ]]="Т3",
(IF(Таблица335[[#This Row],[Толщина]]&gt;16,"Δ8","Δ6")),Таблица335[[#This Row],[Толщина]])</f>
        <v>Δ6</v>
      </c>
      <c r="AD94"/>
      <c r="AE94"/>
    </row>
    <row r="95" spans="1:31" x14ac:dyDescent="0.2">
      <c r="A95" s="117">
        <f t="shared" si="16"/>
        <v>95</v>
      </c>
      <c r="B95" s="97" t="str">
        <f>IF(ISNUMBER(Таблица335[[#This Row],[№8]]), "Поперечник", "Продол")</f>
        <v>Поперечник</v>
      </c>
      <c r="C95" s="11" t="str">
        <f>CONCATENATE(I95,J95,K95,L95,Таблица335[[#This Row],[№12]],N95,O95,P95,Q95,R95,S95,T95,U95,)</f>
        <v>1Д-ВП_Р8 росп1,2,3</v>
      </c>
      <c r="D95" s="11" t="str">
        <f t="shared" si="17"/>
        <v>Т3</v>
      </c>
      <c r="E95" s="11" t="str">
        <f t="shared" si="15"/>
        <v>528 Δ6</v>
      </c>
      <c r="F95" s="101"/>
      <c r="G95" s="101"/>
      <c r="H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" s="132">
        <f t="shared" si="21"/>
        <v>1</v>
      </c>
      <c r="J95" s="132" t="str">
        <f t="shared" si="21"/>
        <v>Д</v>
      </c>
      <c r="K95" s="133" t="str">
        <f>IF(Таблица335[[#This Row],[условие]]="Да", "-", "")</f>
        <v>-</v>
      </c>
      <c r="L95" s="101" t="s">
        <v>35</v>
      </c>
      <c r="M95" s="114" t="str">
        <f>IF(Таблица335[[#This Row],[условие]]="Да", "", " - ")</f>
        <v/>
      </c>
      <c r="N95" s="101"/>
      <c r="O95" s="114" t="str">
        <f>IF(Таблица335[[#This Row],[условие]]="Да", "", " )")</f>
        <v/>
      </c>
      <c r="P95" s="115"/>
      <c r="Q95" s="101" t="s">
        <v>140</v>
      </c>
      <c r="R95" s="101" t="s">
        <v>82</v>
      </c>
      <c r="S95" s="116" t="str">
        <f>IF(Таблица335[[#This Row],[Тип СШ]]="Т3", " росп", "")</f>
        <v xml:space="preserve"> росп</v>
      </c>
      <c r="T95" s="116" t="str">
        <f>IF(AND(Таблица335[[#This Row],[Тип]]="Поперечник", Таблица335[[#This Row],[условие]]="Да", Таблица335[[#This Row],[№18]]=" росп"), "1,2,3",
"")</f>
        <v>1,2,3</v>
      </c>
      <c r="U95" s="116" t="str">
        <f>IF(AND(Таблица335[[#This Row],[Тип]]="Продол", Таблица335[[#This Row],[условие]]="Да", Таблица335[[#This Row],[№18]]=" росп"), "1,2",
"")</f>
        <v/>
      </c>
      <c r="V95" s="101" t="s">
        <v>88</v>
      </c>
      <c r="W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5" s="152" t="str">
        <f>IF(Таблица335[[#This Row],[Тип СШ]]="Т3",
(IF(Таблица335[[#This Row],[Толщина]]&gt;16,"Δ8","Δ6")),Таблица335[[#This Row],[Толщина]])</f>
        <v>Δ6</v>
      </c>
      <c r="AD95"/>
      <c r="AE95"/>
    </row>
    <row r="96" spans="1:31" x14ac:dyDescent="0.2">
      <c r="A96" s="117">
        <f t="shared" si="16"/>
        <v>96</v>
      </c>
      <c r="B96" s="97" t="str">
        <f>IF(ISNUMBER(Таблица335[[#This Row],[№8]]), "Поперечник", "Продол")</f>
        <v>Поперечник</v>
      </c>
      <c r="C96" s="11" t="str">
        <f>CONCATENATE(I96,J96,K96,L96,Таблица335[[#This Row],[№12]],N96,O96,P96,Q96,R96,S96,T96,U96,)</f>
        <v>1Д-НП</v>
      </c>
      <c r="D96" s="11" t="str">
        <f t="shared" si="17"/>
        <v>С18</v>
      </c>
      <c r="E96" s="11" t="str">
        <f t="shared" si="15"/>
        <v>600×32</v>
      </c>
      <c r="F96" s="101"/>
      <c r="G96" s="101"/>
      <c r="H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" s="132">
        <f t="shared" si="21"/>
        <v>1</v>
      </c>
      <c r="J96" s="132" t="str">
        <f t="shared" si="21"/>
        <v>Д</v>
      </c>
      <c r="K96" s="133" t="str">
        <f>IF(Таблица335[[#This Row],[условие]]="Да", "-", "")</f>
        <v>-</v>
      </c>
      <c r="L96" s="101" t="s">
        <v>13</v>
      </c>
      <c r="M96" s="114" t="str">
        <f>IF(Таблица335[[#This Row],[условие]]="Да", "", " - ")</f>
        <v/>
      </c>
      <c r="N96" s="101"/>
      <c r="O96" s="114" t="str">
        <f>IF(Таблица335[[#This Row],[условие]]="Да", "", " )")</f>
        <v/>
      </c>
      <c r="P96" s="115"/>
      <c r="Q96" s="101"/>
      <c r="R96" s="101"/>
      <c r="S96" s="116" t="str">
        <f>IF(Таблица335[[#This Row],[Тип СШ]]="Т3", " росп", "")</f>
        <v/>
      </c>
      <c r="T96" s="116" t="str">
        <f>IF(AND(Таблица335[[#This Row],[Тип]]="Поперечник", Таблица335[[#This Row],[условие]]="Да", Таблица335[[#This Row],[№18]]=" росп"), "1,2,3",
"")</f>
        <v/>
      </c>
      <c r="U96" s="116" t="str">
        <f>IF(AND(Таблица335[[#This Row],[Тип]]="Продол", Таблица335[[#This Row],[условие]]="Да", Таблица335[[#This Row],[№18]]=" росп"), "1,2",
"")</f>
        <v/>
      </c>
      <c r="V96" s="101" t="s">
        <v>87</v>
      </c>
      <c r="W9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96" s="228">
        <f>VALUE(CONCATENATE(Таблица335[[#This Row],[ДлинаС18]],Таблица335[[#This Row],[ДлинаС4]],Таблица335[[#This Row],[ДлинаТ8]],Таблица335[[#This Row],[ДлинаТ3]]))</f>
        <v>600</v>
      </c>
      <c r="AC96" s="152">
        <f>IF(Таблица335[[#This Row],[Тип СШ]]="Т3",
(IF(Таблица335[[#This Row],[Толщина]]&gt;16,"Δ8","Δ6")),Таблица335[[#This Row],[Толщина]])</f>
        <v>32</v>
      </c>
      <c r="AD96"/>
      <c r="AE96"/>
    </row>
    <row r="97" spans="1:31" x14ac:dyDescent="0.2">
      <c r="A97" s="117">
        <f t="shared" si="16"/>
        <v>97</v>
      </c>
      <c r="B97" s="97" t="str">
        <f>IF(ISNUMBER(Таблица335[[#This Row],[№8]]), "Поперечник", "Продол")</f>
        <v>Поперечник</v>
      </c>
      <c r="C97" s="11" t="str">
        <f>CONCATENATE(I97,J97,K97,L97,Таблица335[[#This Row],[№12]],N97,O97,P97,Q97,R97,S97,T97,U97,)</f>
        <v>1Д-Т2/1</v>
      </c>
      <c r="D97" s="11" t="str">
        <f t="shared" si="17"/>
        <v>Т8</v>
      </c>
      <c r="E97" s="11" t="str">
        <f t="shared" si="15"/>
        <v>100×16</v>
      </c>
      <c r="F97" s="101"/>
      <c r="G97" s="101"/>
      <c r="H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" s="132">
        <f t="shared" si="21"/>
        <v>1</v>
      </c>
      <c r="J97" s="132" t="str">
        <f t="shared" si="21"/>
        <v>Д</v>
      </c>
      <c r="K97" s="133" t="str">
        <f>IF(Таблица335[[#This Row],[условие]]="Да", "-", "")</f>
        <v>-</v>
      </c>
      <c r="L97" s="101" t="s">
        <v>84</v>
      </c>
      <c r="M97" s="114" t="str">
        <f>IF(Таблица335[[#This Row],[условие]]="Да", "", " - ")</f>
        <v/>
      </c>
      <c r="N97" s="101"/>
      <c r="O97" s="114" t="str">
        <f>IF(Таблица335[[#This Row],[условие]]="Да", "", " )")</f>
        <v/>
      </c>
      <c r="P97" s="115"/>
      <c r="Q97" s="101" t="str">
        <f>"/"</f>
        <v>/</v>
      </c>
      <c r="R97" s="101">
        <v>1</v>
      </c>
      <c r="S97" s="116" t="str">
        <f>IF(Таблица335[[#This Row],[Тип СШ]]="Т3", " росп", "")</f>
        <v/>
      </c>
      <c r="T97" s="116" t="str">
        <f>IF(AND(Таблица335[[#This Row],[Тип]]="Поперечник", Таблица335[[#This Row],[условие]]="Да", Таблица335[[#This Row],[№18]]=" росп"), "1,2,3",
"")</f>
        <v/>
      </c>
      <c r="U97" s="116" t="str">
        <f>IF(AND(Таблица335[[#This Row],[Тип]]="Продол", Таблица335[[#This Row],[условие]]="Да", Таблица335[[#This Row],[№18]]=" росп"), "1,2",
"")</f>
        <v/>
      </c>
      <c r="V97" s="101" t="s">
        <v>89</v>
      </c>
      <c r="W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7" s="152">
        <f>IF(Таблица335[[#This Row],[Тип СШ]]="Т3",
(IF(Таблица335[[#This Row],[Толщина]]&gt;16,"Δ8","Δ6")),Таблица335[[#This Row],[Толщина]])</f>
        <v>16</v>
      </c>
      <c r="AD97"/>
      <c r="AE97"/>
    </row>
    <row r="98" spans="1:31" x14ac:dyDescent="0.2">
      <c r="A98" s="117">
        <f t="shared" si="16"/>
        <v>98</v>
      </c>
      <c r="B98" s="97" t="str">
        <f>IF(ISNUMBER(Таблица335[[#This Row],[№8]]), "Поперечник", "Продол")</f>
        <v>Поперечник</v>
      </c>
      <c r="C98" s="11" t="str">
        <f>CONCATENATE(I98,J98,K98,L98,Таблица335[[#This Row],[№12]],N98,O98,P98,Q98,R98,S98,T98,U98,)</f>
        <v>1Д-Т2/1 росп1,2,3</v>
      </c>
      <c r="D98" s="11" t="str">
        <f t="shared" si="17"/>
        <v>Т3</v>
      </c>
      <c r="E98" s="11" t="str">
        <f t="shared" si="15"/>
        <v>100 Δ6</v>
      </c>
      <c r="F98" s="101"/>
      <c r="G98" s="101"/>
      <c r="H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" s="132">
        <f t="shared" si="21"/>
        <v>1</v>
      </c>
      <c r="J98" s="132" t="str">
        <f t="shared" si="21"/>
        <v>Д</v>
      </c>
      <c r="K98" s="133" t="str">
        <f>IF(Таблица335[[#This Row],[условие]]="Да", "-", "")</f>
        <v>-</v>
      </c>
      <c r="L98" s="101" t="s">
        <v>84</v>
      </c>
      <c r="M98" s="114" t="str">
        <f>IF(Таблица335[[#This Row],[условие]]="Да", "", " - ")</f>
        <v/>
      </c>
      <c r="N98" s="101"/>
      <c r="O98" s="114" t="str">
        <f>IF(Таблица335[[#This Row],[условие]]="Да", "", " )")</f>
        <v/>
      </c>
      <c r="P98" s="115"/>
      <c r="Q98" s="101" t="str">
        <f t="shared" ref="Q98:Q100" si="23">"/"</f>
        <v>/</v>
      </c>
      <c r="R98" s="101">
        <v>1</v>
      </c>
      <c r="S98" s="116" t="str">
        <f>IF(Таблица335[[#This Row],[Тип СШ]]="Т3", " росп", "")</f>
        <v xml:space="preserve"> росп</v>
      </c>
      <c r="T98" s="116" t="str">
        <f>IF(AND(Таблица335[[#This Row],[Тип]]="Поперечник", Таблица335[[#This Row],[условие]]="Да", Таблица335[[#This Row],[№18]]=" росп"), "1,2,3",
"")</f>
        <v>1,2,3</v>
      </c>
      <c r="U98" s="116" t="str">
        <f>IF(AND(Таблица335[[#This Row],[Тип]]="Продол", Таблица335[[#This Row],[условие]]="Да", Таблица335[[#This Row],[№18]]=" росп"), "1,2",
"")</f>
        <v/>
      </c>
      <c r="V98" s="101" t="s">
        <v>88</v>
      </c>
      <c r="W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8" s="152" t="str">
        <f>IF(Таблица335[[#This Row],[Тип СШ]]="Т3",
(IF(Таблица335[[#This Row],[Толщина]]&gt;16,"Δ8","Δ6")),Таблица335[[#This Row],[Толщина]])</f>
        <v>Δ6</v>
      </c>
      <c r="AD98"/>
      <c r="AE98"/>
    </row>
    <row r="99" spans="1:31" x14ac:dyDescent="0.2">
      <c r="A99" s="117">
        <f t="shared" si="16"/>
        <v>99</v>
      </c>
      <c r="B99" s="97" t="str">
        <f>IF(ISNUMBER(Таблица335[[#This Row],[№8]]), "Поперечник", "Продол")</f>
        <v>Поперечник</v>
      </c>
      <c r="C99" s="11" t="str">
        <f>CONCATENATE(I99,J99,K99,L99,Таблица335[[#This Row],[№12]],N99,O99,P99,Q99,R99,S99,T99,U99,)</f>
        <v>1Д-Т2/2</v>
      </c>
      <c r="D99" s="11" t="str">
        <f t="shared" si="17"/>
        <v>Т8</v>
      </c>
      <c r="E99" s="11" t="str">
        <f t="shared" si="15"/>
        <v>100×16</v>
      </c>
      <c r="F99" s="101"/>
      <c r="G99" s="101"/>
      <c r="H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" s="132">
        <f t="shared" si="21"/>
        <v>1</v>
      </c>
      <c r="J99" s="132" t="str">
        <f t="shared" si="21"/>
        <v>Д</v>
      </c>
      <c r="K99" s="133" t="str">
        <f>IF(Таблица335[[#This Row],[условие]]="Да", "-", "")</f>
        <v>-</v>
      </c>
      <c r="L99" s="101" t="s">
        <v>84</v>
      </c>
      <c r="M99" s="114" t="str">
        <f>IF(Таблица335[[#This Row],[условие]]="Да", "", " - ")</f>
        <v/>
      </c>
      <c r="N99" s="101"/>
      <c r="O99" s="114" t="str">
        <f>IF(Таблица335[[#This Row],[условие]]="Да", "", " )")</f>
        <v/>
      </c>
      <c r="P99" s="115"/>
      <c r="Q99" s="101" t="str">
        <f t="shared" si="23"/>
        <v>/</v>
      </c>
      <c r="R99" s="101">
        <v>2</v>
      </c>
      <c r="S99" s="116" t="str">
        <f>IF(Таблица335[[#This Row],[Тип СШ]]="Т3", " росп", "")</f>
        <v/>
      </c>
      <c r="T99" s="116" t="str">
        <f>IF(AND(Таблица335[[#This Row],[Тип]]="Поперечник", Таблица335[[#This Row],[условие]]="Да", Таблица335[[#This Row],[№18]]=" росп"), "1,2,3",
"")</f>
        <v/>
      </c>
      <c r="U99" s="116" t="str">
        <f>IF(AND(Таблица335[[#This Row],[Тип]]="Продол", Таблица335[[#This Row],[условие]]="Да", Таблица335[[#This Row],[№18]]=" росп"), "1,2",
"")</f>
        <v/>
      </c>
      <c r="V99" s="101" t="s">
        <v>89</v>
      </c>
      <c r="W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9" s="152">
        <f>IF(Таблица335[[#This Row],[Тип СШ]]="Т3",
(IF(Таблица335[[#This Row],[Толщина]]&gt;16,"Δ8","Δ6")),Таблица335[[#This Row],[Толщина]])</f>
        <v>16</v>
      </c>
      <c r="AD99"/>
      <c r="AE99"/>
    </row>
    <row r="100" spans="1:31" x14ac:dyDescent="0.2">
      <c r="A100" s="117">
        <f t="shared" si="16"/>
        <v>100</v>
      </c>
      <c r="B100" s="97" t="str">
        <f>IF(ISNUMBER(Таблица335[[#This Row],[№8]]), "Поперечник", "Продол")</f>
        <v>Поперечник</v>
      </c>
      <c r="C100" s="11" t="str">
        <f>CONCATENATE(I100,J100,K100,L100,Таблица335[[#This Row],[№12]],N100,O100,P100,Q100,R100,S100,T100,U100,)</f>
        <v>1Д-Т2/2 росп1,2,3</v>
      </c>
      <c r="D100" s="11" t="str">
        <f t="shared" si="17"/>
        <v>Т3</v>
      </c>
      <c r="E100" s="11" t="str">
        <f t="shared" si="15"/>
        <v>100 Δ6</v>
      </c>
      <c r="F100" s="101"/>
      <c r="G100" s="101"/>
      <c r="H1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" s="132">
        <f t="shared" si="21"/>
        <v>1</v>
      </c>
      <c r="J100" s="132" t="str">
        <f t="shared" si="21"/>
        <v>Д</v>
      </c>
      <c r="K100" s="133" t="str">
        <f>IF(Таблица335[[#This Row],[условие]]="Да", "-", "")</f>
        <v>-</v>
      </c>
      <c r="L100" s="101" t="s">
        <v>84</v>
      </c>
      <c r="M100" s="114" t="str">
        <f>IF(Таблица335[[#This Row],[условие]]="Да", "", " - ")</f>
        <v/>
      </c>
      <c r="N100" s="101"/>
      <c r="O100" s="114" t="str">
        <f>IF(Таблица335[[#This Row],[условие]]="Да", "", " )")</f>
        <v/>
      </c>
      <c r="P100" s="115"/>
      <c r="Q100" s="101" t="str">
        <f t="shared" si="23"/>
        <v>/</v>
      </c>
      <c r="R100" s="101">
        <v>2</v>
      </c>
      <c r="S100" s="116" t="str">
        <f>IF(Таблица335[[#This Row],[Тип СШ]]="Т3", " росп", "")</f>
        <v xml:space="preserve"> росп</v>
      </c>
      <c r="T100" s="116" t="str">
        <f>IF(AND(Таблица335[[#This Row],[Тип]]="Поперечник", Таблица335[[#This Row],[условие]]="Да", Таблица335[[#This Row],[№18]]=" росп"), "1,2,3",
"")</f>
        <v>1,2,3</v>
      </c>
      <c r="U100" s="116" t="str">
        <f>IF(AND(Таблица335[[#This Row],[Тип]]="Продол", Таблица335[[#This Row],[условие]]="Да", Таблица335[[#This Row],[№18]]=" росп"), "1,2",
"")</f>
        <v/>
      </c>
      <c r="V100" s="101" t="s">
        <v>88</v>
      </c>
      <c r="W1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0" s="152" t="str">
        <f>IF(Таблица335[[#This Row],[Тип СШ]]="Т3",
(IF(Таблица335[[#This Row],[Толщина]]&gt;16,"Δ8","Δ6")),Таблица335[[#This Row],[Толщина]])</f>
        <v>Δ6</v>
      </c>
      <c r="AD100"/>
      <c r="AE100"/>
    </row>
    <row r="101" spans="1:31" x14ac:dyDescent="0.2">
      <c r="A101" s="117">
        <f t="shared" si="16"/>
        <v>101</v>
      </c>
      <c r="B101" s="97" t="str">
        <f>IF(ISNUMBER(Таблица335[[#This Row],[№8]]), "Поперечник", "Продол")</f>
        <v>Поперечник</v>
      </c>
      <c r="C101" s="11" t="str">
        <f>CONCATENATE(I101,J101,K101,L101,Таблица335[[#This Row],[№12]],N101,O101,P101,Q101,R101,S101,T101,U101,)</f>
        <v>1Д`-В1</v>
      </c>
      <c r="D101" s="11" t="str">
        <f t="shared" si="17"/>
        <v>С18</v>
      </c>
      <c r="E101" s="11" t="str">
        <f t="shared" si="15"/>
        <v>385×20</v>
      </c>
      <c r="F101" s="101"/>
      <c r="G101" s="101" t="s">
        <v>85</v>
      </c>
      <c r="H1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" s="132">
        <f t="shared" ref="I101:J110" si="24">I100</f>
        <v>1</v>
      </c>
      <c r="J101" s="134" t="str">
        <f>Таблица335[[#This Row],[№7]]</f>
        <v>Д`</v>
      </c>
      <c r="K101" s="133" t="str">
        <f>IF(Таблица335[[#This Row],[условие]]="Да", "-", "")</f>
        <v>-</v>
      </c>
      <c r="L101" s="72" t="s">
        <v>78</v>
      </c>
      <c r="M101" s="114" t="str">
        <f>IF(Таблица335[[#This Row],[условие]]="Да", "", " - ")</f>
        <v/>
      </c>
      <c r="N101" s="72"/>
      <c r="O101" s="114" t="str">
        <f>IF(Таблица335[[#This Row],[условие]]="Да", "", " )")</f>
        <v/>
      </c>
      <c r="P101" s="115"/>
      <c r="Q101" s="130"/>
      <c r="R101" s="130"/>
      <c r="S101" s="116" t="str">
        <f>IF(Таблица335[[#This Row],[Тип СШ]]="Т3", " росп", "")</f>
        <v/>
      </c>
      <c r="T101" s="116" t="str">
        <f>IF(AND(Таблица335[[#This Row],[Тип]]="Поперечник", Таблица335[[#This Row],[условие]]="Да", Таблица335[[#This Row],[№18]]=" росп"), "1,2,3",
"")</f>
        <v/>
      </c>
      <c r="U101" s="116" t="str">
        <f>IF(AND(Таблица335[[#This Row],[Тип]]="Продол", Таблица335[[#This Row],[условие]]="Да", Таблица335[[#This Row],[№18]]=" росп"), "1,2",
"")</f>
        <v/>
      </c>
      <c r="V101" s="130" t="s">
        <v>87</v>
      </c>
      <c r="W10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01" s="152">
        <f>IF(Таблица335[[#This Row],[Тип СШ]]="Т3",
(IF(Таблица335[[#This Row],[Толщина]]&gt;16,"Δ8","Δ6")),Таблица335[[#This Row],[Толщина]])</f>
        <v>20</v>
      </c>
      <c r="AD101"/>
      <c r="AE101"/>
    </row>
    <row r="102" spans="1:31" x14ac:dyDescent="0.2">
      <c r="A102" s="117">
        <f t="shared" si="16"/>
        <v>102</v>
      </c>
      <c r="B102" s="97" t="str">
        <f>IF(ISNUMBER(Таблица335[[#This Row],[№8]]), "Поперечник", "Продол")</f>
        <v>Поперечник</v>
      </c>
      <c r="C102" s="11" t="str">
        <f>CONCATENATE(I102,J102,K102,L102,Таблица335[[#This Row],[№12]],N102,O102,P102,Q102,R102,S102,T102,U102,)</f>
        <v>1Д`-В2</v>
      </c>
      <c r="D102" s="11" t="str">
        <f t="shared" si="17"/>
        <v>С18</v>
      </c>
      <c r="E102" s="11" t="str">
        <f t="shared" si="15"/>
        <v>385×20</v>
      </c>
      <c r="F102" s="101"/>
      <c r="G102" s="101"/>
      <c r="H1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" s="132">
        <f t="shared" si="24"/>
        <v>1</v>
      </c>
      <c r="J102" s="132" t="str">
        <f>J101</f>
        <v>Д`</v>
      </c>
      <c r="K102" s="133" t="str">
        <f>IF(Таблица335[[#This Row],[условие]]="Да", "-", "")</f>
        <v>-</v>
      </c>
      <c r="L102" s="101" t="s">
        <v>79</v>
      </c>
      <c r="M102" s="114" t="str">
        <f>IF(Таблица335[[#This Row],[условие]]="Да", "", " - ")</f>
        <v/>
      </c>
      <c r="N102" s="101"/>
      <c r="O102" s="114" t="str">
        <f>IF(Таблица335[[#This Row],[условие]]="Да", "", " )")</f>
        <v/>
      </c>
      <c r="P102" s="115"/>
      <c r="Q102" s="101"/>
      <c r="R102" s="101"/>
      <c r="S102" s="116" t="str">
        <f>IF(Таблица335[[#This Row],[Тип СШ]]="Т3", " росп", "")</f>
        <v/>
      </c>
      <c r="T102" s="116" t="str">
        <f>IF(AND(Таблица335[[#This Row],[Тип]]="Поперечник", Таблица335[[#This Row],[условие]]="Да", Таблица335[[#This Row],[№18]]=" росп"), "1,2,3",
"")</f>
        <v/>
      </c>
      <c r="U102" s="116" t="str">
        <f>IF(AND(Таблица335[[#This Row],[Тип]]="Продол", Таблица335[[#This Row],[условие]]="Да", Таблица335[[#This Row],[№18]]=" росп"), "1,2",
"")</f>
        <v/>
      </c>
      <c r="V102" s="101" t="s">
        <v>87</v>
      </c>
      <c r="W10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02" s="152">
        <f>IF(Таблица335[[#This Row],[Тип СШ]]="Т3",
(IF(Таблица335[[#This Row],[Толщина]]&gt;16,"Δ8","Δ6")),Таблица335[[#This Row],[Толщина]])</f>
        <v>20</v>
      </c>
      <c r="AD102"/>
      <c r="AE102"/>
    </row>
    <row r="103" spans="1:31" x14ac:dyDescent="0.2">
      <c r="A103" s="117">
        <f t="shared" si="16"/>
        <v>103</v>
      </c>
      <c r="B103" s="97" t="str">
        <f>IF(ISNUMBER(Таблица335[[#This Row],[№8]]), "Поперечник", "Продол")</f>
        <v>Поперечник</v>
      </c>
      <c r="C103" s="11" t="str">
        <f>CONCATENATE(I103,J103,K103,L103,Таблица335[[#This Row],[№12]],N103,O103,P103,Q103,R103,S103,T103,U103,)</f>
        <v>1Д`-В  росп1,2,3</v>
      </c>
      <c r="D103" s="11" t="str">
        <f t="shared" si="17"/>
        <v>Т3</v>
      </c>
      <c r="E103" s="11" t="str">
        <f t="shared" si="15"/>
        <v>900 Δ8</v>
      </c>
      <c r="F103" s="101"/>
      <c r="G103" s="101"/>
      <c r="H10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" s="132">
        <f t="shared" si="24"/>
        <v>1</v>
      </c>
      <c r="J103" s="134" t="str">
        <f t="shared" si="24"/>
        <v>Д`</v>
      </c>
      <c r="K103" s="133" t="str">
        <f>IF(Таблица335[[#This Row],[условие]]="Да", "-", "")</f>
        <v>-</v>
      </c>
      <c r="L103" s="72" t="s">
        <v>41</v>
      </c>
      <c r="M103" s="114" t="str">
        <f>IF(Таблица335[[#This Row],[условие]]="Да", "", " - ")</f>
        <v/>
      </c>
      <c r="N103" s="72"/>
      <c r="O103" s="114" t="str">
        <f>IF(Таблица335[[#This Row],[условие]]="Да", "", " )")</f>
        <v/>
      </c>
      <c r="P103" s="115"/>
      <c r="Q103" s="101" t="s">
        <v>141</v>
      </c>
      <c r="R103" s="101"/>
      <c r="S103" s="116" t="str">
        <f>IF(Таблица335[[#This Row],[Тип СШ]]="Т3", " росп", "")</f>
        <v xml:space="preserve"> росп</v>
      </c>
      <c r="T103" s="116" t="str">
        <f>IF(AND(Таблица335[[#This Row],[Тип]]="Поперечник", Таблица335[[#This Row],[условие]]="Да", Таблица335[[#This Row],[№18]]=" росп"), "1,2,3",
"")</f>
        <v>1,2,3</v>
      </c>
      <c r="U103" s="116" t="str">
        <f>IF(AND(Таблица335[[#This Row],[Тип]]="Продол", Таблица335[[#This Row],[условие]]="Да", Таблица335[[#This Row],[№18]]=" росп"), "1,2",
"")</f>
        <v/>
      </c>
      <c r="V103" s="101" t="s">
        <v>88</v>
      </c>
      <c r="W1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3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03" s="152" t="str">
        <f>IF(Таблица335[[#This Row],[Тип СШ]]="Т3",
(IF(Таблица335[[#This Row],[Толщина]]&gt;16,"Δ8","Δ6")),Таблица335[[#This Row],[Толщина]])</f>
        <v>Δ8</v>
      </c>
      <c r="AD103"/>
      <c r="AE103"/>
    </row>
    <row r="104" spans="1:31" x14ac:dyDescent="0.2">
      <c r="A104" s="117">
        <f t="shared" si="16"/>
        <v>104</v>
      </c>
      <c r="B104" s="97" t="str">
        <f>IF(ISNUMBER(Таблица335[[#This Row],[№8]]), "Поперечник", "Продол")</f>
        <v>Поперечник</v>
      </c>
      <c r="C104" s="11" t="str">
        <f>CONCATENATE(I104,J104,K104,L104,Таблица335[[#This Row],[№12]],N104,O104,P104,Q104,R104,S104,T104,U104,)</f>
        <v>1Д`-ВП</v>
      </c>
      <c r="D104" s="11" t="str">
        <f t="shared" si="17"/>
        <v>С4</v>
      </c>
      <c r="E104" s="11" t="str">
        <f t="shared" si="15"/>
        <v>1845×14</v>
      </c>
      <c r="F104" s="101"/>
      <c r="G104" s="101"/>
      <c r="H1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" s="132">
        <f t="shared" si="24"/>
        <v>1</v>
      </c>
      <c r="J104" s="132" t="str">
        <f t="shared" si="24"/>
        <v>Д`</v>
      </c>
      <c r="K104" s="133" t="str">
        <f>IF(Таблица335[[#This Row],[условие]]="Да", "-", "")</f>
        <v>-</v>
      </c>
      <c r="L104" s="101" t="s">
        <v>35</v>
      </c>
      <c r="M104" s="114" t="str">
        <f>IF(Таблица335[[#This Row],[условие]]="Да", "", " - ")</f>
        <v/>
      </c>
      <c r="N104" s="101"/>
      <c r="O104" s="114" t="str">
        <f>IF(Таблица335[[#This Row],[условие]]="Да", "", " )")</f>
        <v/>
      </c>
      <c r="P104" s="115"/>
      <c r="Q104" s="101"/>
      <c r="R104" s="101"/>
      <c r="S104" s="116" t="str">
        <f>IF(Таблица335[[#This Row],[Тип СШ]]="Т3", " росп", "")</f>
        <v/>
      </c>
      <c r="T104" s="116" t="str">
        <f>IF(AND(Таблица335[[#This Row],[Тип]]="Поперечник", Таблица335[[#This Row],[условие]]="Да", Таблица335[[#This Row],[№18]]=" росп"), "1,2,3",
"")</f>
        <v/>
      </c>
      <c r="U104" s="116" t="str">
        <f>IF(AND(Таблица335[[#This Row],[Тип]]="Продол", Таблица335[[#This Row],[условие]]="Да", Таблица335[[#This Row],[№18]]=" росп"), "1,2",
"")</f>
        <v/>
      </c>
      <c r="V104" s="101" t="s">
        <v>109</v>
      </c>
      <c r="W1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04" s="152">
        <f>IF(Таблица335[[#This Row],[Тип СШ]]="Т3",
(IF(Таблица335[[#This Row],[Толщина]]&gt;16,"Δ8","Δ6")),Таблица335[[#This Row],[Толщина]])</f>
        <v>14</v>
      </c>
      <c r="AD104"/>
      <c r="AE104"/>
    </row>
    <row r="105" spans="1:31" x14ac:dyDescent="0.2">
      <c r="A105" s="117">
        <f t="shared" si="16"/>
        <v>105</v>
      </c>
      <c r="B105" s="97" t="str">
        <f>IF(ISNUMBER(Таблица335[[#This Row],[№8]]), "Поперечник", "Продол")</f>
        <v>Поперечник</v>
      </c>
      <c r="C105" s="11" t="str">
        <f>CONCATENATE(I105,J105,K105,L105,Таблица335[[#This Row],[№12]],N105,O105,P105,Q105,R105,S105,T105,U105,)</f>
        <v>1Д`-ВП_Р1 росп1,2,3</v>
      </c>
      <c r="D105" s="11" t="str">
        <f t="shared" si="17"/>
        <v>Т3</v>
      </c>
      <c r="E105" s="11" t="str">
        <f t="shared" si="15"/>
        <v>528 Δ8</v>
      </c>
      <c r="F105" s="101"/>
      <c r="G105" s="101"/>
      <c r="H1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" s="132">
        <f t="shared" si="24"/>
        <v>1</v>
      </c>
      <c r="J105" s="132" t="str">
        <f t="shared" si="24"/>
        <v>Д`</v>
      </c>
      <c r="K105" s="133" t="str">
        <f>IF(Таблица335[[#This Row],[условие]]="Да", "-", "")</f>
        <v>-</v>
      </c>
      <c r="L105" s="101" t="s">
        <v>35</v>
      </c>
      <c r="M105" s="114" t="str">
        <f>IF(Таблица335[[#This Row],[условие]]="Да", "", " - ")</f>
        <v/>
      </c>
      <c r="N105" s="101"/>
      <c r="O105" s="114" t="str">
        <f>IF(Таблица335[[#This Row],[условие]]="Да", "", " )")</f>
        <v/>
      </c>
      <c r="P105" s="115"/>
      <c r="Q105" s="101" t="s">
        <v>140</v>
      </c>
      <c r="R105" s="101" t="s">
        <v>73</v>
      </c>
      <c r="S105" s="116" t="str">
        <f>IF(Таблица335[[#This Row],[Тип СШ]]="Т3", " росп", "")</f>
        <v xml:space="preserve"> росп</v>
      </c>
      <c r="T105" s="116" t="str">
        <f>IF(AND(Таблица335[[#This Row],[Тип]]="Поперечник", Таблица335[[#This Row],[условие]]="Да", Таблица335[[#This Row],[№18]]=" росп"), "1,2,3",
"")</f>
        <v>1,2,3</v>
      </c>
      <c r="U105" s="116" t="str">
        <f>IF(AND(Таблица335[[#This Row],[Тип]]="Продол", Таблица335[[#This Row],[условие]]="Да", Таблица335[[#This Row],[№18]]=" росп"), "1,2",
"")</f>
        <v/>
      </c>
      <c r="V105" s="101" t="s">
        <v>88</v>
      </c>
      <c r="W1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5" s="152" t="str">
        <f>IF(Таблица335[[#This Row],[Тип СШ]]="Т3",
(IF(Таблица335[[#This Row],[Толщина]]&gt;16,"Δ8","Δ6")),Таблица335[[#This Row],[Толщина]])</f>
        <v>Δ8</v>
      </c>
      <c r="AD105"/>
      <c r="AE105"/>
    </row>
    <row r="106" spans="1:31" x14ac:dyDescent="0.2">
      <c r="A106" s="117">
        <f t="shared" si="16"/>
        <v>106</v>
      </c>
      <c r="B106" s="97" t="str">
        <f>IF(ISNUMBER(Таблица335[[#This Row],[№8]]), "Поперечник", "Продол")</f>
        <v>Поперечник</v>
      </c>
      <c r="C106" s="11" t="str">
        <f>CONCATENATE(I106,J106,K106,L106,Таблица335[[#This Row],[№12]],N106,O106,P106,Q106,R106,S106,T106,U106,)</f>
        <v>1Д`-ВП_Р2 росп1,2,3</v>
      </c>
      <c r="D106" s="11" t="str">
        <f t="shared" si="17"/>
        <v>Т3</v>
      </c>
      <c r="E106" s="11" t="str">
        <f t="shared" si="15"/>
        <v>528 Δ8</v>
      </c>
      <c r="F106" s="101"/>
      <c r="G106" s="101"/>
      <c r="H1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" s="132">
        <f t="shared" si="24"/>
        <v>1</v>
      </c>
      <c r="J106" s="132" t="str">
        <f t="shared" si="24"/>
        <v>Д`</v>
      </c>
      <c r="K106" s="133" t="str">
        <f>IF(Таблица335[[#This Row],[условие]]="Да", "-", "")</f>
        <v>-</v>
      </c>
      <c r="L106" s="101" t="s">
        <v>35</v>
      </c>
      <c r="M106" s="114" t="str">
        <f>IF(Таблица335[[#This Row],[условие]]="Да", "", " - ")</f>
        <v/>
      </c>
      <c r="N106" s="101"/>
      <c r="O106" s="114" t="str">
        <f>IF(Таблица335[[#This Row],[условие]]="Да", "", " )")</f>
        <v/>
      </c>
      <c r="P106" s="115"/>
      <c r="Q106" s="101" t="s">
        <v>140</v>
      </c>
      <c r="R106" s="101" t="s">
        <v>74</v>
      </c>
      <c r="S106" s="116" t="str">
        <f>IF(Таблица335[[#This Row],[Тип СШ]]="Т3", " росп", "")</f>
        <v xml:space="preserve"> росп</v>
      </c>
      <c r="T106" s="116" t="str">
        <f>IF(AND(Таблица335[[#This Row],[Тип]]="Поперечник", Таблица335[[#This Row],[условие]]="Да", Таблица335[[#This Row],[№18]]=" росп"), "1,2,3",
"")</f>
        <v>1,2,3</v>
      </c>
      <c r="U106" s="116" t="str">
        <f>IF(AND(Таблица335[[#This Row],[Тип]]="Продол", Таблица335[[#This Row],[условие]]="Да", Таблица335[[#This Row],[№18]]=" росп"), "1,2",
"")</f>
        <v/>
      </c>
      <c r="V106" s="101" t="s">
        <v>88</v>
      </c>
      <c r="W1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6" s="152" t="str">
        <f>IF(Таблица335[[#This Row],[Тип СШ]]="Т3",
(IF(Таблица335[[#This Row],[Толщина]]&gt;16,"Δ8","Δ6")),Таблица335[[#This Row],[Толщина]])</f>
        <v>Δ8</v>
      </c>
      <c r="AD106"/>
      <c r="AE106"/>
    </row>
    <row r="107" spans="1:31" x14ac:dyDescent="0.2">
      <c r="A107" s="117">
        <f t="shared" si="16"/>
        <v>107</v>
      </c>
      <c r="B107" s="97" t="str">
        <f>IF(ISNUMBER(Таблица335[[#This Row],[№8]]), "Поперечник", "Продол")</f>
        <v>Поперечник</v>
      </c>
      <c r="C107" s="11" t="str">
        <f>CONCATENATE(I107,J107,K107,L107,Таблица335[[#This Row],[№12]],N107,O107,P107,Q107,R107,S107,T107,U107,)</f>
        <v>1Д`-ВП_Р3 росп1,2,3</v>
      </c>
      <c r="D107" s="11" t="str">
        <f t="shared" si="17"/>
        <v>Т3</v>
      </c>
      <c r="E107" s="11" t="str">
        <f t="shared" si="15"/>
        <v>528 Δ8</v>
      </c>
      <c r="F107" s="101"/>
      <c r="G107" s="101"/>
      <c r="H1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" s="132">
        <f t="shared" si="24"/>
        <v>1</v>
      </c>
      <c r="J107" s="132" t="str">
        <f t="shared" si="24"/>
        <v>Д`</v>
      </c>
      <c r="K107" s="133" t="str">
        <f>IF(Таблица335[[#This Row],[условие]]="Да", "-", "")</f>
        <v>-</v>
      </c>
      <c r="L107" s="101" t="s">
        <v>35</v>
      </c>
      <c r="M107" s="114" t="str">
        <f>IF(Таблица335[[#This Row],[условие]]="Да", "", " - ")</f>
        <v/>
      </c>
      <c r="N107" s="101"/>
      <c r="O107" s="114" t="str">
        <f>IF(Таблица335[[#This Row],[условие]]="Да", "", " )")</f>
        <v/>
      </c>
      <c r="P107" s="115"/>
      <c r="Q107" s="101" t="s">
        <v>140</v>
      </c>
      <c r="R107" s="101" t="s">
        <v>75</v>
      </c>
      <c r="S107" s="116" t="str">
        <f>IF(Таблица335[[#This Row],[Тип СШ]]="Т3", " росп", "")</f>
        <v xml:space="preserve"> росп</v>
      </c>
      <c r="T107" s="116" t="str">
        <f>IF(AND(Таблица335[[#This Row],[Тип]]="Поперечник", Таблица335[[#This Row],[условие]]="Да", Таблица335[[#This Row],[№18]]=" росп"), "1,2,3",
"")</f>
        <v>1,2,3</v>
      </c>
      <c r="U107" s="116" t="str">
        <f>IF(AND(Таблица335[[#This Row],[Тип]]="Продол", Таблица335[[#This Row],[условие]]="Да", Таблица335[[#This Row],[№18]]=" росп"), "1,2",
"")</f>
        <v/>
      </c>
      <c r="V107" s="101" t="s">
        <v>88</v>
      </c>
      <c r="W1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7" s="152" t="str">
        <f>IF(Таблица335[[#This Row],[Тип СШ]]="Т3",
(IF(Таблица335[[#This Row],[Толщина]]&gt;16,"Δ8","Δ6")),Таблица335[[#This Row],[Толщина]])</f>
        <v>Δ8</v>
      </c>
      <c r="AD107"/>
      <c r="AE107"/>
    </row>
    <row r="108" spans="1:31" x14ac:dyDescent="0.2">
      <c r="A108" s="117">
        <f t="shared" si="16"/>
        <v>108</v>
      </c>
      <c r="B108" s="97" t="str">
        <f>IF(ISNUMBER(Таблица335[[#This Row],[№8]]), "Поперечник", "Продол")</f>
        <v>Поперечник</v>
      </c>
      <c r="C108" s="11" t="str">
        <f>CONCATENATE(I108,J108,K108,L108,Таблица335[[#This Row],[№12]],N108,O108,P108,Q108,R108,S108,T108,U108,)</f>
        <v>1Д`-ВП_Р4 росп1,2,3</v>
      </c>
      <c r="D108" s="11" t="str">
        <f t="shared" si="17"/>
        <v>Т3</v>
      </c>
      <c r="E108" s="11" t="str">
        <f t="shared" si="15"/>
        <v>528 Δ8</v>
      </c>
      <c r="F108" s="101"/>
      <c r="G108" s="101"/>
      <c r="H1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" s="132">
        <f t="shared" si="24"/>
        <v>1</v>
      </c>
      <c r="J108" s="132" t="str">
        <f t="shared" si="24"/>
        <v>Д`</v>
      </c>
      <c r="K108" s="133" t="str">
        <f>IF(Таблица335[[#This Row],[условие]]="Да", "-", "")</f>
        <v>-</v>
      </c>
      <c r="L108" s="101" t="s">
        <v>35</v>
      </c>
      <c r="M108" s="114" t="str">
        <f>IF(Таблица335[[#This Row],[условие]]="Да", "", " - ")</f>
        <v/>
      </c>
      <c r="N108" s="101"/>
      <c r="O108" s="114" t="str">
        <f>IF(Таблица335[[#This Row],[условие]]="Да", "", " )")</f>
        <v/>
      </c>
      <c r="P108" s="115"/>
      <c r="Q108" s="101" t="s">
        <v>140</v>
      </c>
      <c r="R108" s="101" t="s">
        <v>76</v>
      </c>
      <c r="S108" s="116" t="str">
        <f>IF(Таблица335[[#This Row],[Тип СШ]]="Т3", " росп", "")</f>
        <v xml:space="preserve"> росп</v>
      </c>
      <c r="T108" s="116" t="str">
        <f>IF(AND(Таблица335[[#This Row],[Тип]]="Поперечник", Таблица335[[#This Row],[условие]]="Да", Таблица335[[#This Row],[№18]]=" росп"), "1,2,3",
"")</f>
        <v>1,2,3</v>
      </c>
      <c r="U108" s="116" t="str">
        <f>IF(AND(Таблица335[[#This Row],[Тип]]="Продол", Таблица335[[#This Row],[условие]]="Да", Таблица335[[#This Row],[№18]]=" росп"), "1,2",
"")</f>
        <v/>
      </c>
      <c r="V108" s="101" t="s">
        <v>88</v>
      </c>
      <c r="W1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8" s="152" t="str">
        <f>IF(Таблица335[[#This Row],[Тип СШ]]="Т3",
(IF(Таблица335[[#This Row],[Толщина]]&gt;16,"Δ8","Δ6")),Таблица335[[#This Row],[Толщина]])</f>
        <v>Δ8</v>
      </c>
      <c r="AD108"/>
      <c r="AE108"/>
    </row>
    <row r="109" spans="1:31" x14ac:dyDescent="0.2">
      <c r="A109" s="117">
        <f t="shared" si="16"/>
        <v>109</v>
      </c>
      <c r="B109" s="97" t="str">
        <f>IF(ISNUMBER(Таблица335[[#This Row],[№8]]), "Поперечник", "Продол")</f>
        <v>Поперечник</v>
      </c>
      <c r="C109" s="11" t="str">
        <f>CONCATENATE(I109,J109,K109,L109,Таблица335[[#This Row],[№12]],N109,O109,P109,Q109,R109,S109,T109,U109,)</f>
        <v>1Д`-ВП_Р5 росп1,2,3</v>
      </c>
      <c r="D109" s="11" t="str">
        <f t="shared" si="17"/>
        <v>Т3</v>
      </c>
      <c r="E109" s="11" t="str">
        <f t="shared" si="15"/>
        <v>528 Δ8</v>
      </c>
      <c r="F109" s="101"/>
      <c r="G109" s="101"/>
      <c r="H1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" s="132">
        <f t="shared" si="24"/>
        <v>1</v>
      </c>
      <c r="J109" s="132" t="str">
        <f t="shared" si="24"/>
        <v>Д`</v>
      </c>
      <c r="K109" s="133" t="str">
        <f>IF(Таблица335[[#This Row],[условие]]="Да", "-", "")</f>
        <v>-</v>
      </c>
      <c r="L109" s="101" t="s">
        <v>35</v>
      </c>
      <c r="M109" s="114" t="str">
        <f>IF(Таблица335[[#This Row],[условие]]="Да", "", " - ")</f>
        <v/>
      </c>
      <c r="N109" s="101"/>
      <c r="O109" s="114" t="str">
        <f>IF(Таблица335[[#This Row],[условие]]="Да", "", " )")</f>
        <v/>
      </c>
      <c r="P109" s="115"/>
      <c r="Q109" s="101" t="s">
        <v>140</v>
      </c>
      <c r="R109" s="101" t="s">
        <v>77</v>
      </c>
      <c r="S109" s="116" t="str">
        <f>IF(Таблица335[[#This Row],[Тип СШ]]="Т3", " росп", "")</f>
        <v xml:space="preserve"> росп</v>
      </c>
      <c r="T109" s="116" t="str">
        <f>IF(AND(Таблица335[[#This Row],[Тип]]="Поперечник", Таблица335[[#This Row],[условие]]="Да", Таблица335[[#This Row],[№18]]=" росп"), "1,2,3",
"")</f>
        <v>1,2,3</v>
      </c>
      <c r="U109" s="116" t="str">
        <f>IF(AND(Таблица335[[#This Row],[Тип]]="Продол", Таблица335[[#This Row],[условие]]="Да", Таблица335[[#This Row],[№18]]=" росп"), "1,2",
"")</f>
        <v/>
      </c>
      <c r="V109" s="101" t="s">
        <v>88</v>
      </c>
      <c r="W1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" s="152" t="str">
        <f>IF(Таблица335[[#This Row],[Тип СШ]]="Т3",
(IF(Таблица335[[#This Row],[Толщина]]&gt;16,"Δ8","Δ6")),Таблица335[[#This Row],[Толщина]])</f>
        <v>Δ8</v>
      </c>
      <c r="AD109"/>
      <c r="AE109"/>
    </row>
    <row r="110" spans="1:31" x14ac:dyDescent="0.2">
      <c r="A110" s="117">
        <f t="shared" si="16"/>
        <v>110</v>
      </c>
      <c r="B110" s="97" t="str">
        <f>IF(ISNUMBER(Таблица335[[#This Row],[№8]]), "Поперечник", "Продол")</f>
        <v>Поперечник</v>
      </c>
      <c r="C110" s="11" t="str">
        <f>CONCATENATE(I110,J110,K110,L110,Таблица335[[#This Row],[№12]],N110,O110,P110,Q110,R110,S110,T110,U110,)</f>
        <v>1Д`-ВП_Р6 росп1,2,3</v>
      </c>
      <c r="D110" s="11" t="str">
        <f>V110</f>
        <v>Т3</v>
      </c>
      <c r="E110" s="11" t="str">
        <f t="shared" si="15"/>
        <v>528 Δ8</v>
      </c>
      <c r="F110" s="101"/>
      <c r="G110" s="101"/>
      <c r="H1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" s="158">
        <f>I109</f>
        <v>1</v>
      </c>
      <c r="J110" s="132" t="str">
        <f t="shared" si="24"/>
        <v>Д`</v>
      </c>
      <c r="K110" s="160" t="str">
        <f>IF(Таблица335[[#This Row],[условие]]="Да", "-", "")</f>
        <v>-</v>
      </c>
      <c r="L110" s="101" t="s">
        <v>35</v>
      </c>
      <c r="M110" s="114" t="str">
        <f>IF(Таблица335[[#This Row],[условие]]="Да", "", " - ")</f>
        <v/>
      </c>
      <c r="N110" s="162"/>
      <c r="O110" s="114" t="str">
        <f>IF(Таблица335[[#This Row],[условие]]="Да", "", " )")</f>
        <v/>
      </c>
      <c r="P110" s="115"/>
      <c r="Q110" s="101" t="s">
        <v>140</v>
      </c>
      <c r="R110" s="101" t="s">
        <v>80</v>
      </c>
      <c r="S110" s="116" t="str">
        <f>IF(Таблица335[[#This Row],[Тип СШ]]="Т3", " росп", "")</f>
        <v xml:space="preserve"> росп</v>
      </c>
      <c r="T110" s="116" t="str">
        <f>IF(AND(Таблица335[[#This Row],[Тип]]="Поперечник", Таблица335[[#This Row],[условие]]="Да", Таблица335[[#This Row],[№18]]=" росп"), "1,2,3",
"")</f>
        <v>1,2,3</v>
      </c>
      <c r="U110" s="116" t="str">
        <f>IF(AND(Таблица335[[#This Row],[Тип]]="Продол", Таблица335[[#This Row],[условие]]="Да", Таблица335[[#This Row],[№18]]=" росп"), "1,2",
"")</f>
        <v/>
      </c>
      <c r="V110" s="101" t="s">
        <v>88</v>
      </c>
      <c r="W110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0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0" s="164" t="str">
        <f>IF(Таблица335[[#This Row],[Тип СШ]]="Т3",
(IF(Таблица335[[#This Row],[Толщина]]&gt;16,"Δ8","Δ6")),Таблица335[[#This Row],[Толщина]])</f>
        <v>Δ8</v>
      </c>
      <c r="AD110"/>
      <c r="AE110"/>
    </row>
    <row r="111" spans="1:31" x14ac:dyDescent="0.2">
      <c r="A111" s="117">
        <f t="shared" si="16"/>
        <v>111</v>
      </c>
      <c r="B111" s="97" t="str">
        <f>IF(ISNUMBER(Таблица335[[#This Row],[№8]]), "Поперечник", "Продол")</f>
        <v>Поперечник</v>
      </c>
      <c r="C111" s="11" t="str">
        <f>CONCATENATE(I111,J111,K111,L111,Таблица335[[#This Row],[№12]],N111,O111,P111,Q111,R111,S111,T111,U111,)</f>
        <v>2А`-В1</v>
      </c>
      <c r="D111" s="11" t="str">
        <f t="shared" si="17"/>
        <v>С18</v>
      </c>
      <c r="E111" s="11" t="str">
        <f t="shared" si="15"/>
        <v>385×20</v>
      </c>
      <c r="F111" s="101">
        <f>F2+1</f>
        <v>2</v>
      </c>
      <c r="G111" s="101" t="s">
        <v>72</v>
      </c>
      <c r="H11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" s="134">
        <f>Таблица335[[#This Row],[№6]]</f>
        <v>2</v>
      </c>
      <c r="J111" s="134" t="str">
        <f>Таблица335[[#This Row],[№7]]</f>
        <v>А`</v>
      </c>
      <c r="K111" s="133" t="str">
        <f>IF(Таблица335[[#This Row],[условие]]="Да", "-", "")</f>
        <v>-</v>
      </c>
      <c r="L111" s="72" t="s">
        <v>78</v>
      </c>
      <c r="M111" s="114" t="str">
        <f>IF(Таблица335[[#This Row],[условие]]="Да", "", " - ")</f>
        <v/>
      </c>
      <c r="N111" s="72"/>
      <c r="O111" s="114" t="str">
        <f>IF(Таблица335[[#This Row],[условие]]="Да", "", " )")</f>
        <v/>
      </c>
      <c r="P111" s="115"/>
      <c r="Q111" s="93"/>
      <c r="R111" s="93"/>
      <c r="S111" s="116" t="str">
        <f>IF(Таблица335[[#This Row],[Тип СШ]]="Т3", " росп", "")</f>
        <v/>
      </c>
      <c r="T111" s="116" t="str">
        <f>IF(AND(Таблица335[[#This Row],[Тип]]="Поперечник", Таблица335[[#This Row],[условие]]="Да", Таблица335[[#This Row],[№18]]=" росп"), "1,2,3",
"")</f>
        <v/>
      </c>
      <c r="U111" s="116" t="str">
        <f>IF(AND(Таблица335[[#This Row],[Тип]]="Продол", Таблица335[[#This Row],[условие]]="Да", Таблица335[[#This Row],[№18]]=" росп"), "1,2",
"")</f>
        <v/>
      </c>
      <c r="V111" s="93" t="s">
        <v>87</v>
      </c>
      <c r="W11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11" s="152">
        <f>IF(Таблица335[[#This Row],[Тип СШ]]="Т3",
(IF(Таблица335[[#This Row],[Толщина]]&gt;16,"Δ8","Δ6")),Таблица335[[#This Row],[Толщина]])</f>
        <v>20</v>
      </c>
      <c r="AD111" s="153"/>
      <c r="AE111"/>
    </row>
    <row r="112" spans="1:31" x14ac:dyDescent="0.2">
      <c r="A112" s="117">
        <f t="shared" si="16"/>
        <v>112</v>
      </c>
      <c r="B112" s="97" t="str">
        <f>IF(ISNUMBER(Таблица335[[#This Row],[№8]]), "Поперечник", "Продол")</f>
        <v>Поперечник</v>
      </c>
      <c r="C112" s="11" t="str">
        <f>CONCATENATE(I112,J112,K112,L112,Таблица335[[#This Row],[№12]],N112,O112,P112,Q112,R112,S112,T112,U112,)</f>
        <v>2А`-В2</v>
      </c>
      <c r="D112" s="11" t="str">
        <f t="shared" si="17"/>
        <v>С18</v>
      </c>
      <c r="E112" s="11" t="str">
        <f t="shared" si="15"/>
        <v>385×20</v>
      </c>
      <c r="F112" s="101"/>
      <c r="G112" s="101"/>
      <c r="H1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" s="132">
        <f>I111</f>
        <v>2</v>
      </c>
      <c r="J112" s="132" t="str">
        <f>J111</f>
        <v>А`</v>
      </c>
      <c r="K112" s="133" t="str">
        <f>IF(Таблица335[[#This Row],[условие]]="Да", "-", "")</f>
        <v>-</v>
      </c>
      <c r="L112" s="101" t="s">
        <v>79</v>
      </c>
      <c r="M112" s="114" t="str">
        <f>IF(Таблица335[[#This Row],[условие]]="Да", "", " - ")</f>
        <v/>
      </c>
      <c r="N112" s="101"/>
      <c r="O112" s="114" t="str">
        <f>IF(Таблица335[[#This Row],[условие]]="Да", "", " )")</f>
        <v/>
      </c>
      <c r="P112" s="115"/>
      <c r="Q112" s="101"/>
      <c r="R112" s="101"/>
      <c r="S112" s="116" t="str">
        <f>IF(Таблица335[[#This Row],[Тип СШ]]="Т3", " росп", "")</f>
        <v/>
      </c>
      <c r="T112" s="116" t="str">
        <f>IF(AND(Таблица335[[#This Row],[Тип]]="Поперечник", Таблица335[[#This Row],[условие]]="Да", Таблица335[[#This Row],[№18]]=" росп"), "1,2,3",
"")</f>
        <v/>
      </c>
      <c r="U112" s="116" t="str">
        <f>IF(AND(Таблица335[[#This Row],[Тип]]="Продол", Таблица335[[#This Row],[условие]]="Да", Таблица335[[#This Row],[№18]]=" росп"), "1,2",
"")</f>
        <v/>
      </c>
      <c r="V112" s="101" t="s">
        <v>87</v>
      </c>
      <c r="W11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12" s="152">
        <f>IF(Таблица335[[#This Row],[Тип СШ]]="Т3",
(IF(Таблица335[[#This Row],[Толщина]]&gt;16,"Δ8","Δ6")),Таблица335[[#This Row],[Толщина]])</f>
        <v>20</v>
      </c>
      <c r="AD112" s="153"/>
      <c r="AE112"/>
    </row>
    <row r="113" spans="1:31" x14ac:dyDescent="0.2">
      <c r="A113" s="117">
        <f t="shared" si="16"/>
        <v>113</v>
      </c>
      <c r="B113" s="97" t="str">
        <f>IF(ISNUMBER(Таблица335[[#This Row],[№8]]), "Поперечник", "Продол")</f>
        <v>Поперечник</v>
      </c>
      <c r="C113" s="11" t="str">
        <f>CONCATENATE(I113,J113,K113,L113,Таблица335[[#This Row],[№12]],N113,O113,P113,Q113,R113,S113,T113,U113,)</f>
        <v>2А`-В росп1,2,3</v>
      </c>
      <c r="D113" s="11" t="str">
        <f t="shared" si="17"/>
        <v>Т3</v>
      </c>
      <c r="E113" s="11" t="str">
        <f t="shared" si="15"/>
        <v>900 Δ8</v>
      </c>
      <c r="F113" s="101"/>
      <c r="G113" s="101"/>
      <c r="H11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" s="134">
        <f>I112</f>
        <v>2</v>
      </c>
      <c r="J113" s="134" t="str">
        <f t="shared" ref="I113:J119" si="25">J112</f>
        <v>А`</v>
      </c>
      <c r="K113" s="133" t="str">
        <f>IF(Таблица335[[#This Row],[условие]]="Да", "-", "")</f>
        <v>-</v>
      </c>
      <c r="L113" s="72" t="s">
        <v>41</v>
      </c>
      <c r="M113" s="114" t="str">
        <f>IF(Таблица335[[#This Row],[условие]]="Да", "", " - ")</f>
        <v/>
      </c>
      <c r="N113" s="72"/>
      <c r="O113" s="114" t="str">
        <f>IF(Таблица335[[#This Row],[условие]]="Да", "", " )")</f>
        <v/>
      </c>
      <c r="P113" s="115"/>
      <c r="Q113" s="101"/>
      <c r="R113" s="101"/>
      <c r="S113" s="116" t="str">
        <f>IF(Таблица335[[#This Row],[Тип СШ]]="Т3", " росп", "")</f>
        <v xml:space="preserve"> росп</v>
      </c>
      <c r="T113" s="116" t="str">
        <f>IF(AND(Таблица335[[#This Row],[Тип]]="Поперечник", Таблица335[[#This Row],[условие]]="Да", Таблица335[[#This Row],[№18]]=" росп"), "1,2,3",
"")</f>
        <v>1,2,3</v>
      </c>
      <c r="U113" s="116" t="str">
        <f>IF(AND(Таблица335[[#This Row],[Тип]]="Продол", Таблица335[[#This Row],[условие]]="Да", Таблица335[[#This Row],[№18]]=" росп"), "1,2",
"")</f>
        <v/>
      </c>
      <c r="V113" s="101" t="s">
        <v>88</v>
      </c>
      <c r="W1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3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13" s="152" t="str">
        <f>IF(Таблица335[[#This Row],[Тип СШ]]="Т3",
(IF(Таблица335[[#This Row],[Толщина]]&gt;16,"Δ8","Δ6")),Таблица335[[#This Row],[Толщина]])</f>
        <v>Δ8</v>
      </c>
      <c r="AD113" s="153"/>
      <c r="AE113"/>
    </row>
    <row r="114" spans="1:31" x14ac:dyDescent="0.2">
      <c r="A114" s="117">
        <f t="shared" si="16"/>
        <v>114</v>
      </c>
      <c r="B114" s="97" t="str">
        <f>IF(ISNUMBER(Таблица335[[#This Row],[№8]]), "Поперечник", "Продол")</f>
        <v>Поперечник</v>
      </c>
      <c r="C114" s="11" t="str">
        <f>CONCATENATE(I114,J114,K114,L114,Таблица335[[#This Row],[№12]],N114,O114,P114,Q114,R114,S114,T114,U114,)</f>
        <v>2А`-ВП</v>
      </c>
      <c r="D114" s="11" t="str">
        <f t="shared" si="17"/>
        <v>С4</v>
      </c>
      <c r="E114" s="11" t="str">
        <f t="shared" si="15"/>
        <v>1726×14</v>
      </c>
      <c r="F114" s="101"/>
      <c r="G114" s="101"/>
      <c r="H1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" s="132">
        <f t="shared" si="25"/>
        <v>2</v>
      </c>
      <c r="J114" s="132" t="str">
        <f t="shared" si="25"/>
        <v>А`</v>
      </c>
      <c r="K114" s="133" t="str">
        <f>IF(Таблица335[[#This Row],[условие]]="Да", "-", "")</f>
        <v>-</v>
      </c>
      <c r="L114" s="101" t="s">
        <v>35</v>
      </c>
      <c r="M114" s="114" t="str">
        <f>IF(Таблица335[[#This Row],[условие]]="Да", "", " - ")</f>
        <v/>
      </c>
      <c r="N114" s="101"/>
      <c r="O114" s="114" t="str">
        <f>IF(Таблица335[[#This Row],[условие]]="Да", "", " )")</f>
        <v/>
      </c>
      <c r="P114" s="115"/>
      <c r="Q114" s="101"/>
      <c r="R114" s="101"/>
      <c r="S114" s="116" t="str">
        <f>IF(Таблица335[[#This Row],[Тип СШ]]="Т3", " росп", "")</f>
        <v/>
      </c>
      <c r="T114" s="116" t="str">
        <f>IF(AND(Таблица335[[#This Row],[Тип]]="Поперечник", Таблица335[[#This Row],[условие]]="Да", Таблица335[[#This Row],[№18]]=" росп"), "1,2,3",
"")</f>
        <v/>
      </c>
      <c r="U114" s="116" t="str">
        <f>IF(AND(Таблица335[[#This Row],[Тип]]="Продол", Таблица335[[#This Row],[условие]]="Да", Таблица335[[#This Row],[№18]]=" росп"), "1,2",
"")</f>
        <v/>
      </c>
      <c r="V114" s="101" t="s">
        <v>109</v>
      </c>
      <c r="W1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14" s="152">
        <f>IF(Таблица335[[#This Row],[Тип СШ]]="Т3",
(IF(Таблица335[[#This Row],[Толщина]]&gt;16,"Δ8","Δ6")),Таблица335[[#This Row],[Толщина]])</f>
        <v>14</v>
      </c>
      <c r="AD114" s="153"/>
      <c r="AE114"/>
    </row>
    <row r="115" spans="1:31" x14ac:dyDescent="0.2">
      <c r="A115" s="117">
        <f t="shared" si="16"/>
        <v>115</v>
      </c>
      <c r="B115" s="97" t="str">
        <f>IF(ISNUMBER(Таблица335[[#This Row],[№8]]), "Поперечник", "Продол")</f>
        <v>Поперечник</v>
      </c>
      <c r="C115" s="11" t="str">
        <f>CONCATENATE(I115,J115,K115,L115,Таблица335[[#This Row],[№12]],N115,O115,P115,Q115,R115,S115,T115,U115,)</f>
        <v>2А`-ВП_Р1 росп1,2,3</v>
      </c>
      <c r="D115" s="11" t="str">
        <f t="shared" si="17"/>
        <v>Т3</v>
      </c>
      <c r="E115" s="11" t="str">
        <f t="shared" si="15"/>
        <v>528 Δ8</v>
      </c>
      <c r="F115" s="101"/>
      <c r="G115" s="101"/>
      <c r="H1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" s="132">
        <f t="shared" si="25"/>
        <v>2</v>
      </c>
      <c r="J115" s="132" t="str">
        <f t="shared" si="25"/>
        <v>А`</v>
      </c>
      <c r="K115" s="133" t="str">
        <f>IF(Таблица335[[#This Row],[условие]]="Да", "-", "")</f>
        <v>-</v>
      </c>
      <c r="L115" s="101" t="s">
        <v>35</v>
      </c>
      <c r="M115" s="114" t="str">
        <f>IF(Таблица335[[#This Row],[условие]]="Да", "", " - ")</f>
        <v/>
      </c>
      <c r="N115" s="101"/>
      <c r="O115" s="114" t="str">
        <f>IF(Таблица335[[#This Row],[условие]]="Да", "", " )")</f>
        <v/>
      </c>
      <c r="P115" s="115"/>
      <c r="Q115" s="101" t="s">
        <v>140</v>
      </c>
      <c r="R115" s="101" t="s">
        <v>73</v>
      </c>
      <c r="S115" s="116" t="str">
        <f>IF(Таблица335[[#This Row],[Тип СШ]]="Т3", " росп", "")</f>
        <v xml:space="preserve"> росп</v>
      </c>
      <c r="T115" s="116" t="str">
        <f>IF(AND(Таблица335[[#This Row],[Тип]]="Поперечник", Таблица335[[#This Row],[условие]]="Да", Таблица335[[#This Row],[№18]]=" росп"), "1,2,3",
"")</f>
        <v>1,2,3</v>
      </c>
      <c r="U115" s="116" t="str">
        <f>IF(AND(Таблица335[[#This Row],[Тип]]="Продол", Таблица335[[#This Row],[условие]]="Да", Таблица335[[#This Row],[№18]]=" росп"), "1,2",
"")</f>
        <v/>
      </c>
      <c r="V115" s="101" t="s">
        <v>88</v>
      </c>
      <c r="W1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5" s="152" t="str">
        <f>IF(Таблица335[[#This Row],[Тип СШ]]="Т3",
(IF(Таблица335[[#This Row],[Толщина]]&gt;16,"Δ8","Δ6")),Таблица335[[#This Row],[Толщина]])</f>
        <v>Δ8</v>
      </c>
      <c r="AD115" s="153"/>
      <c r="AE115"/>
    </row>
    <row r="116" spans="1:31" x14ac:dyDescent="0.2">
      <c r="A116" s="117">
        <f t="shared" si="16"/>
        <v>116</v>
      </c>
      <c r="B116" s="97" t="str">
        <f>IF(ISNUMBER(Таблица335[[#This Row],[№8]]), "Поперечник", "Продол")</f>
        <v>Поперечник</v>
      </c>
      <c r="C116" s="11" t="str">
        <f>CONCATENATE(I116,J116,K116,L116,Таблица335[[#This Row],[№12]],N116,O116,P116,Q116,R116,S116,T116,U116,)</f>
        <v>2А`-ВП_Р2 росп1,2,3</v>
      </c>
      <c r="D116" s="11" t="str">
        <f t="shared" si="17"/>
        <v>Т3</v>
      </c>
      <c r="E116" s="11" t="str">
        <f t="shared" si="15"/>
        <v>528 Δ8</v>
      </c>
      <c r="F116" s="101"/>
      <c r="G116" s="101"/>
      <c r="H1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" s="132">
        <f t="shared" si="25"/>
        <v>2</v>
      </c>
      <c r="J116" s="132" t="str">
        <f t="shared" si="25"/>
        <v>А`</v>
      </c>
      <c r="K116" s="133" t="str">
        <f>IF(Таблица335[[#This Row],[условие]]="Да", "-", "")</f>
        <v>-</v>
      </c>
      <c r="L116" s="101" t="s">
        <v>35</v>
      </c>
      <c r="M116" s="114" t="str">
        <f>IF(Таблица335[[#This Row],[условие]]="Да", "", " - ")</f>
        <v/>
      </c>
      <c r="N116" s="101"/>
      <c r="O116" s="114" t="str">
        <f>IF(Таблица335[[#This Row],[условие]]="Да", "", " )")</f>
        <v/>
      </c>
      <c r="P116" s="115"/>
      <c r="Q116" s="101" t="s">
        <v>140</v>
      </c>
      <c r="R116" s="101" t="s">
        <v>74</v>
      </c>
      <c r="S116" s="116" t="str">
        <f>IF(Таблица335[[#This Row],[Тип СШ]]="Т3", " росп", "")</f>
        <v xml:space="preserve"> росп</v>
      </c>
      <c r="T116" s="116" t="str">
        <f>IF(AND(Таблица335[[#This Row],[Тип]]="Поперечник", Таблица335[[#This Row],[условие]]="Да", Таблица335[[#This Row],[№18]]=" росп"), "1,2,3",
"")</f>
        <v>1,2,3</v>
      </c>
      <c r="U116" s="116" t="str">
        <f>IF(AND(Таблица335[[#This Row],[Тип]]="Продол", Таблица335[[#This Row],[условие]]="Да", Таблица335[[#This Row],[№18]]=" росп"), "1,2",
"")</f>
        <v/>
      </c>
      <c r="V116" s="101" t="s">
        <v>88</v>
      </c>
      <c r="W1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6" s="152" t="str">
        <f>IF(Таблица335[[#This Row],[Тип СШ]]="Т3",
(IF(Таблица335[[#This Row],[Толщина]]&gt;16,"Δ8","Δ6")),Таблица335[[#This Row],[Толщина]])</f>
        <v>Δ8</v>
      </c>
      <c r="AD116" s="153"/>
      <c r="AE116"/>
    </row>
    <row r="117" spans="1:31" x14ac:dyDescent="0.2">
      <c r="A117" s="117">
        <f t="shared" si="16"/>
        <v>117</v>
      </c>
      <c r="B117" s="97" t="str">
        <f>IF(ISNUMBER(Таблица335[[#This Row],[№8]]), "Поперечник", "Продол")</f>
        <v>Поперечник</v>
      </c>
      <c r="C117" s="11" t="str">
        <f>CONCATENATE(I117,J117,K117,L117,Таблица335[[#This Row],[№12]],N117,O117,P117,Q117,R117,S117,T117,U117,)</f>
        <v>2А`-ВП_Р3 росп1,2,3</v>
      </c>
      <c r="D117" s="11" t="str">
        <f t="shared" si="17"/>
        <v>Т3</v>
      </c>
      <c r="E117" s="11" t="str">
        <f t="shared" si="15"/>
        <v>528 Δ8</v>
      </c>
      <c r="F117" s="101"/>
      <c r="G117" s="101"/>
      <c r="H1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" s="132">
        <f t="shared" si="25"/>
        <v>2</v>
      </c>
      <c r="J117" s="132" t="str">
        <f t="shared" si="25"/>
        <v>А`</v>
      </c>
      <c r="K117" s="133" t="str">
        <f>IF(Таблица335[[#This Row],[условие]]="Да", "-", "")</f>
        <v>-</v>
      </c>
      <c r="L117" s="101" t="s">
        <v>35</v>
      </c>
      <c r="M117" s="114" t="str">
        <f>IF(Таблица335[[#This Row],[условие]]="Да", "", " - ")</f>
        <v/>
      </c>
      <c r="N117" s="101"/>
      <c r="O117" s="114" t="str">
        <f>IF(Таблица335[[#This Row],[условие]]="Да", "", " )")</f>
        <v/>
      </c>
      <c r="P117" s="115"/>
      <c r="Q117" s="101" t="s">
        <v>140</v>
      </c>
      <c r="R117" s="101" t="s">
        <v>75</v>
      </c>
      <c r="S117" s="116" t="str">
        <f>IF(Таблица335[[#This Row],[Тип СШ]]="Т3", " росп", "")</f>
        <v xml:space="preserve"> росп</v>
      </c>
      <c r="T117" s="116" t="str">
        <f>IF(AND(Таблица335[[#This Row],[Тип]]="Поперечник", Таблица335[[#This Row],[условие]]="Да", Таблица335[[#This Row],[№18]]=" росп"), "1,2,3",
"")</f>
        <v>1,2,3</v>
      </c>
      <c r="U117" s="116" t="str">
        <f>IF(AND(Таблица335[[#This Row],[Тип]]="Продол", Таблица335[[#This Row],[условие]]="Да", Таблица335[[#This Row],[№18]]=" росп"), "1,2",
"")</f>
        <v/>
      </c>
      <c r="V117" s="101" t="s">
        <v>88</v>
      </c>
      <c r="W1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7" s="152" t="str">
        <f>IF(Таблица335[[#This Row],[Тип СШ]]="Т3",
(IF(Таблица335[[#This Row],[Толщина]]&gt;16,"Δ8","Δ6")),Таблица335[[#This Row],[Толщина]])</f>
        <v>Δ8</v>
      </c>
      <c r="AD117" s="153"/>
      <c r="AE117"/>
    </row>
    <row r="118" spans="1:31" x14ac:dyDescent="0.2">
      <c r="A118" s="117">
        <f t="shared" si="16"/>
        <v>118</v>
      </c>
      <c r="B118" s="97" t="str">
        <f>IF(ISNUMBER(Таблица335[[#This Row],[№8]]), "Поперечник", "Продол")</f>
        <v>Поперечник</v>
      </c>
      <c r="C118" s="11" t="str">
        <f>CONCATENATE(I118,J118,K118,L118,Таблица335[[#This Row],[№12]],N118,O118,P118,Q118,R118,S118,T118,U118,)</f>
        <v>2А`-ВП_Р4 росп1,2,3</v>
      </c>
      <c r="D118" s="11" t="str">
        <f t="shared" si="17"/>
        <v>Т3</v>
      </c>
      <c r="E118" s="11" t="str">
        <f t="shared" si="15"/>
        <v>528 Δ8</v>
      </c>
      <c r="F118" s="101"/>
      <c r="G118" s="101"/>
      <c r="H1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" s="132">
        <f t="shared" si="25"/>
        <v>2</v>
      </c>
      <c r="J118" s="132" t="str">
        <f t="shared" si="25"/>
        <v>А`</v>
      </c>
      <c r="K118" s="133" t="str">
        <f>IF(Таблица335[[#This Row],[условие]]="Да", "-", "")</f>
        <v>-</v>
      </c>
      <c r="L118" s="101" t="s">
        <v>35</v>
      </c>
      <c r="M118" s="114" t="str">
        <f>IF(Таблица335[[#This Row],[условие]]="Да", "", " - ")</f>
        <v/>
      </c>
      <c r="N118" s="101"/>
      <c r="O118" s="114" t="str">
        <f>IF(Таблица335[[#This Row],[условие]]="Да", "", " )")</f>
        <v/>
      </c>
      <c r="P118" s="115"/>
      <c r="Q118" s="101" t="s">
        <v>140</v>
      </c>
      <c r="R118" s="101" t="s">
        <v>76</v>
      </c>
      <c r="S118" s="116" t="str">
        <f>IF(Таблица335[[#This Row],[Тип СШ]]="Т3", " росп", "")</f>
        <v xml:space="preserve"> росп</v>
      </c>
      <c r="T118" s="116" t="str">
        <f>IF(AND(Таблица335[[#This Row],[Тип]]="Поперечник", Таблица335[[#This Row],[условие]]="Да", Таблица335[[#This Row],[№18]]=" росп"), "1,2,3",
"")</f>
        <v>1,2,3</v>
      </c>
      <c r="U118" s="116" t="str">
        <f>IF(AND(Таблица335[[#This Row],[Тип]]="Продол", Таблица335[[#This Row],[условие]]="Да", Таблица335[[#This Row],[№18]]=" росп"), "1,2",
"")</f>
        <v/>
      </c>
      <c r="V118" s="101" t="s">
        <v>88</v>
      </c>
      <c r="W1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8" s="152" t="str">
        <f>IF(Таблица335[[#This Row],[Тип СШ]]="Т3",
(IF(Таблица335[[#This Row],[Толщина]]&gt;16,"Δ8","Δ6")),Таблица335[[#This Row],[Толщина]])</f>
        <v>Δ8</v>
      </c>
      <c r="AD118" s="153"/>
      <c r="AE118"/>
    </row>
    <row r="119" spans="1:31" x14ac:dyDescent="0.2">
      <c r="A119" s="117">
        <f t="shared" si="16"/>
        <v>119</v>
      </c>
      <c r="B119" s="97" t="str">
        <f>IF(ISNUMBER(Таблица335[[#This Row],[№8]]), "Поперечник", "Продол")</f>
        <v>Поперечник</v>
      </c>
      <c r="C119" s="11" t="str">
        <f>CONCATENATE(I119,J119,K119,L119,Таблица335[[#This Row],[№12]],N119,O119,P119,Q119,R119,S119,T119,U119,)</f>
        <v>2А`-ВП_Р5 росп1,2,3</v>
      </c>
      <c r="D119" s="11" t="str">
        <f t="shared" si="17"/>
        <v>Т3</v>
      </c>
      <c r="E119" s="11" t="str">
        <f t="shared" si="15"/>
        <v>528 Δ8</v>
      </c>
      <c r="F119" s="101"/>
      <c r="G119" s="101"/>
      <c r="H1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" s="132">
        <f t="shared" si="25"/>
        <v>2</v>
      </c>
      <c r="J119" s="132" t="str">
        <f t="shared" si="25"/>
        <v>А`</v>
      </c>
      <c r="K119" s="133" t="str">
        <f>IF(Таблица335[[#This Row],[условие]]="Да", "-", "")</f>
        <v>-</v>
      </c>
      <c r="L119" s="101" t="s">
        <v>35</v>
      </c>
      <c r="M119" s="114" t="str">
        <f>IF(Таблица335[[#This Row],[условие]]="Да", "", " - ")</f>
        <v/>
      </c>
      <c r="N119" s="101"/>
      <c r="O119" s="114" t="str">
        <f>IF(Таблица335[[#This Row],[условие]]="Да", "", " )")</f>
        <v/>
      </c>
      <c r="P119" s="115"/>
      <c r="Q119" s="101" t="s">
        <v>140</v>
      </c>
      <c r="R119" s="101" t="s">
        <v>77</v>
      </c>
      <c r="S119" s="116" t="str">
        <f>IF(Таблица335[[#This Row],[Тип СШ]]="Т3", " росп", "")</f>
        <v xml:space="preserve"> росп</v>
      </c>
      <c r="T119" s="116" t="str">
        <f>IF(AND(Таблица335[[#This Row],[Тип]]="Поперечник", Таблица335[[#This Row],[условие]]="Да", Таблица335[[#This Row],[№18]]=" росп"), "1,2,3",
"")</f>
        <v>1,2,3</v>
      </c>
      <c r="U119" s="116" t="str">
        <f>IF(AND(Таблица335[[#This Row],[Тип]]="Продол", Таблица335[[#This Row],[условие]]="Да", Таблица335[[#This Row],[№18]]=" росп"), "1,2",
"")</f>
        <v/>
      </c>
      <c r="V119" s="101" t="s">
        <v>88</v>
      </c>
      <c r="W1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9" s="152" t="str">
        <f>IF(Таблица335[[#This Row],[Тип СШ]]="Т3",
(IF(Таблица335[[#This Row],[Толщина]]&gt;16,"Δ8","Δ6")),Таблица335[[#This Row],[Толщина]])</f>
        <v>Δ8</v>
      </c>
      <c r="AD119" s="153"/>
      <c r="AE119"/>
    </row>
    <row r="120" spans="1:31" x14ac:dyDescent="0.2">
      <c r="A120" s="117">
        <f t="shared" si="16"/>
        <v>120</v>
      </c>
      <c r="B120" s="97" t="str">
        <f>IF(ISNUMBER(Таблица335[[#This Row],[№8]]), "Поперечник", "Продол")</f>
        <v>Поперечник</v>
      </c>
      <c r="C120" s="11" t="str">
        <f>CONCATENATE(I120,J120,K120,L120,Таблица335[[#This Row],[№12]],N120,O120,P120,Q120,R120,S120,T120,U120,)</f>
        <v>2А-ВП</v>
      </c>
      <c r="D120" s="11" t="str">
        <f t="shared" si="17"/>
        <v>С4</v>
      </c>
      <c r="E120" s="11" t="str">
        <f t="shared" si="15"/>
        <v>2488×14</v>
      </c>
      <c r="F120" s="101"/>
      <c r="G120" s="101" t="s">
        <v>40</v>
      </c>
      <c r="H12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" s="134">
        <f t="shared" ref="I120:J120" si="26">I119</f>
        <v>2</v>
      </c>
      <c r="J120" s="134" t="str">
        <f>Таблица335[[#This Row],[№7]]</f>
        <v>А</v>
      </c>
      <c r="K120" s="133" t="str">
        <f>IF(Таблица335[[#This Row],[условие]]="Да", "-", "")</f>
        <v>-</v>
      </c>
      <c r="L120" s="72" t="s">
        <v>35</v>
      </c>
      <c r="M120" s="114" t="str">
        <f>IF(Таблица335[[#This Row],[условие]]="Да", "", " - ")</f>
        <v/>
      </c>
      <c r="N120" s="72"/>
      <c r="O120" s="114" t="str">
        <f>IF(Таблица335[[#This Row],[условие]]="Да", "", " )")</f>
        <v/>
      </c>
      <c r="P120" s="115"/>
      <c r="Q120" s="130"/>
      <c r="R120" s="130"/>
      <c r="S120" s="116" t="str">
        <f>IF(Таблица335[[#This Row],[Тип СШ]]="Т3", " росп", "")</f>
        <v/>
      </c>
      <c r="T120" s="116" t="str">
        <f>IF(AND(Таблица335[[#This Row],[Тип]]="Поперечник", Таблица335[[#This Row],[условие]]="Да", Таблица335[[#This Row],[№18]]=" росп"), "1,2,3",
"")</f>
        <v/>
      </c>
      <c r="U120" s="116" t="str">
        <f>IF(AND(Таблица335[[#This Row],[Тип]]="Продол", Таблица335[[#This Row],[условие]]="Да", Таблица335[[#This Row],[№18]]=" росп"), "1,2",
"")</f>
        <v/>
      </c>
      <c r="V120" s="130" t="s">
        <v>109</v>
      </c>
      <c r="W1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20" s="152">
        <f>IF(Таблица335[[#This Row],[Тип СШ]]="Т3",
(IF(Таблица335[[#This Row],[Толщина]]&gt;16,"Δ8","Δ6")),Таблица335[[#This Row],[Толщина]])</f>
        <v>14</v>
      </c>
      <c r="AD120" s="153"/>
      <c r="AE120"/>
    </row>
    <row r="121" spans="1:31" x14ac:dyDescent="0.2">
      <c r="A121" s="117">
        <f t="shared" si="16"/>
        <v>121</v>
      </c>
      <c r="B121" s="97" t="str">
        <f>IF(ISNUMBER(Таблица335[[#This Row],[№8]]), "Поперечник", "Продол")</f>
        <v>Поперечник</v>
      </c>
      <c r="C121" s="11" t="str">
        <f>CONCATENATE(I121,J121,K121,L121,Таблица335[[#This Row],[№12]],N121,O121,P121,Q121,R121,S121,T121,U121,)</f>
        <v>2А-ВП_Р1 росп1,2,3</v>
      </c>
      <c r="D121" s="11" t="str">
        <f t="shared" si="17"/>
        <v>Т3</v>
      </c>
      <c r="E121" s="11" t="str">
        <f t="shared" si="15"/>
        <v>528 Δ6</v>
      </c>
      <c r="F121" s="101"/>
      <c r="G121" s="101"/>
      <c r="H1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" s="132">
        <f t="shared" ref="I121:J121" si="27">I120</f>
        <v>2</v>
      </c>
      <c r="J121" s="132" t="str">
        <f>J120</f>
        <v>А</v>
      </c>
      <c r="K121" s="133" t="str">
        <f>IF(Таблица335[[#This Row],[условие]]="Да", "-", "")</f>
        <v>-</v>
      </c>
      <c r="L121" s="101" t="s">
        <v>35</v>
      </c>
      <c r="M121" s="114" t="str">
        <f>IF(Таблица335[[#This Row],[условие]]="Да", "", " - ")</f>
        <v/>
      </c>
      <c r="N121" s="101"/>
      <c r="O121" s="114" t="str">
        <f>IF(Таблица335[[#This Row],[условие]]="Да", "", " )")</f>
        <v/>
      </c>
      <c r="P121" s="115"/>
      <c r="Q121" s="101" t="s">
        <v>140</v>
      </c>
      <c r="R121" s="101" t="s">
        <v>73</v>
      </c>
      <c r="S121" s="116" t="str">
        <f>IF(Таблица335[[#This Row],[Тип СШ]]="Т3", " росп", "")</f>
        <v xml:space="preserve"> росп</v>
      </c>
      <c r="T121" s="116" t="str">
        <f>IF(AND(Таблица335[[#This Row],[Тип]]="Поперечник", Таблица335[[#This Row],[условие]]="Да", Таблица335[[#This Row],[№18]]=" росп"), "1,2,3",
"")</f>
        <v>1,2,3</v>
      </c>
      <c r="U121" s="116" t="str">
        <f>IF(AND(Таблица335[[#This Row],[Тип]]="Продол", Таблица335[[#This Row],[условие]]="Да", Таблица335[[#This Row],[№18]]=" росп"), "1,2",
"")</f>
        <v/>
      </c>
      <c r="V121" s="101" t="s">
        <v>88</v>
      </c>
      <c r="W1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1" s="152" t="str">
        <f>IF(Таблица335[[#This Row],[Тип СШ]]="Т3",
(IF(Таблица335[[#This Row],[Толщина]]&gt;16,"Δ8","Δ6")),Таблица335[[#This Row],[Толщина]])</f>
        <v>Δ6</v>
      </c>
      <c r="AD121" s="153"/>
      <c r="AE121"/>
    </row>
    <row r="122" spans="1:31" x14ac:dyDescent="0.2">
      <c r="A122" s="117">
        <f t="shared" si="16"/>
        <v>122</v>
      </c>
      <c r="B122" s="97" t="str">
        <f>IF(ISNUMBER(Таблица335[[#This Row],[№8]]), "Поперечник", "Продол")</f>
        <v>Поперечник</v>
      </c>
      <c r="C122" s="11" t="str">
        <f>CONCATENATE(I122,J122,K122,L122,Таблица335[[#This Row],[№12]],N122,O122,P122,Q122,R122,S122,T122,U122,)</f>
        <v>2А-ВП_Р2 росп1,2,3</v>
      </c>
      <c r="D122" s="11" t="str">
        <f t="shared" si="17"/>
        <v>Т3</v>
      </c>
      <c r="E122" s="11" t="str">
        <f t="shared" si="15"/>
        <v>528 Δ6</v>
      </c>
      <c r="F122" s="101"/>
      <c r="G122" s="101"/>
      <c r="H1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" s="132">
        <f t="shared" ref="I122:K122" si="28">I121</f>
        <v>2</v>
      </c>
      <c r="J122" s="132" t="str">
        <f t="shared" si="28"/>
        <v>А</v>
      </c>
      <c r="K122" s="133" t="str">
        <f>IF(Таблица335[[#This Row],[условие]]="Да", "-", "")</f>
        <v>-</v>
      </c>
      <c r="L122" s="101" t="s">
        <v>35</v>
      </c>
      <c r="M122" s="114" t="str">
        <f>IF(Таблица335[[#This Row],[условие]]="Да", "", " - ")</f>
        <v/>
      </c>
      <c r="N122" s="101"/>
      <c r="O122" s="114" t="str">
        <f>IF(Таблица335[[#This Row],[условие]]="Да", "", " )")</f>
        <v/>
      </c>
      <c r="P122" s="115"/>
      <c r="Q122" s="101" t="s">
        <v>140</v>
      </c>
      <c r="R122" s="101" t="s">
        <v>74</v>
      </c>
      <c r="S122" s="116" t="str">
        <f>IF(Таблица335[[#This Row],[Тип СШ]]="Т3", " росп", "")</f>
        <v xml:space="preserve"> росп</v>
      </c>
      <c r="T122" s="116" t="str">
        <f>IF(AND(Таблица335[[#This Row],[Тип]]="Поперечник", Таблица335[[#This Row],[условие]]="Да", Таблица335[[#This Row],[№18]]=" росп"), "1,2,3",
"")</f>
        <v>1,2,3</v>
      </c>
      <c r="U122" s="116" t="str">
        <f>IF(AND(Таблица335[[#This Row],[Тип]]="Продол", Таблица335[[#This Row],[условие]]="Да", Таблица335[[#This Row],[№18]]=" росп"), "1,2",
"")</f>
        <v/>
      </c>
      <c r="V122" s="101" t="s">
        <v>88</v>
      </c>
      <c r="W1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2" s="152" t="str">
        <f>IF(Таблица335[[#This Row],[Тип СШ]]="Т3",
(IF(Таблица335[[#This Row],[Толщина]]&gt;16,"Δ8","Δ6")),Таблица335[[#This Row],[Толщина]])</f>
        <v>Δ6</v>
      </c>
      <c r="AD122" s="153"/>
      <c r="AE122"/>
    </row>
    <row r="123" spans="1:31" x14ac:dyDescent="0.2">
      <c r="A123" s="117">
        <f t="shared" si="16"/>
        <v>123</v>
      </c>
      <c r="B123" s="97" t="str">
        <f>IF(ISNUMBER(Таблица335[[#This Row],[№8]]), "Поперечник", "Продол")</f>
        <v>Поперечник</v>
      </c>
      <c r="C123" s="11" t="str">
        <f>CONCATENATE(I123,J123,K123,L123,Таблица335[[#This Row],[№12]],N123,O123,P123,Q123,R123,S123,T123,U123,)</f>
        <v>2А-ВП_Р3 росп1,2,3</v>
      </c>
      <c r="D123" s="11" t="str">
        <f t="shared" si="17"/>
        <v>Т3</v>
      </c>
      <c r="E123" s="11" t="str">
        <f t="shared" si="15"/>
        <v>528 Δ6</v>
      </c>
      <c r="F123" s="101"/>
      <c r="G123" s="101"/>
      <c r="H1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" s="132">
        <f t="shared" ref="I123:K123" si="29">I122</f>
        <v>2</v>
      </c>
      <c r="J123" s="132" t="str">
        <f t="shared" si="29"/>
        <v>А</v>
      </c>
      <c r="K123" s="133" t="str">
        <f>IF(Таблица335[[#This Row],[условие]]="Да", "-", "")</f>
        <v>-</v>
      </c>
      <c r="L123" s="101" t="s">
        <v>35</v>
      </c>
      <c r="M123" s="114" t="str">
        <f>IF(Таблица335[[#This Row],[условие]]="Да", "", " - ")</f>
        <v/>
      </c>
      <c r="N123" s="101"/>
      <c r="O123" s="114" t="str">
        <f>IF(Таблица335[[#This Row],[условие]]="Да", "", " )")</f>
        <v/>
      </c>
      <c r="P123" s="115"/>
      <c r="Q123" s="101" t="s">
        <v>140</v>
      </c>
      <c r="R123" s="101" t="s">
        <v>75</v>
      </c>
      <c r="S123" s="116" t="str">
        <f>IF(Таблица335[[#This Row],[Тип СШ]]="Т3", " росп", "")</f>
        <v xml:space="preserve"> росп</v>
      </c>
      <c r="T123" s="116" t="str">
        <f>IF(AND(Таблица335[[#This Row],[Тип]]="Поперечник", Таблица335[[#This Row],[условие]]="Да", Таблица335[[#This Row],[№18]]=" росп"), "1,2,3",
"")</f>
        <v>1,2,3</v>
      </c>
      <c r="U123" s="116" t="str">
        <f>IF(AND(Таблица335[[#This Row],[Тип]]="Продол", Таблица335[[#This Row],[условие]]="Да", Таблица335[[#This Row],[№18]]=" росп"), "1,2",
"")</f>
        <v/>
      </c>
      <c r="V123" s="101" t="s">
        <v>88</v>
      </c>
      <c r="W1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" s="152" t="str">
        <f>IF(Таблица335[[#This Row],[Тип СШ]]="Т3",
(IF(Таблица335[[#This Row],[Толщина]]&gt;16,"Δ8","Δ6")),Таблица335[[#This Row],[Толщина]])</f>
        <v>Δ6</v>
      </c>
      <c r="AD123" s="153"/>
      <c r="AE123"/>
    </row>
    <row r="124" spans="1:31" x14ac:dyDescent="0.2">
      <c r="A124" s="117">
        <f t="shared" si="16"/>
        <v>124</v>
      </c>
      <c r="B124" s="97" t="str">
        <f>IF(ISNUMBER(Таблица335[[#This Row],[№8]]), "Поперечник", "Продол")</f>
        <v>Поперечник</v>
      </c>
      <c r="C124" s="11" t="str">
        <f>CONCATENATE(I124,J124,K124,L124,Таблица335[[#This Row],[№12]],N124,O124,P124,Q124,R124,S124,T124,U124,)</f>
        <v>2А-ВП_Р4 росп1,2,3</v>
      </c>
      <c r="D124" s="11" t="str">
        <f t="shared" si="17"/>
        <v>Т3</v>
      </c>
      <c r="E124" s="11" t="str">
        <f t="shared" si="15"/>
        <v>528 Δ6</v>
      </c>
      <c r="F124" s="101"/>
      <c r="G124" s="101"/>
      <c r="H1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" s="132">
        <f t="shared" ref="I124:K124" si="30">I123</f>
        <v>2</v>
      </c>
      <c r="J124" s="132" t="str">
        <f t="shared" si="30"/>
        <v>А</v>
      </c>
      <c r="K124" s="133" t="str">
        <f>IF(Таблица335[[#This Row],[условие]]="Да", "-", "")</f>
        <v>-</v>
      </c>
      <c r="L124" s="101" t="s">
        <v>35</v>
      </c>
      <c r="M124" s="114" t="str">
        <f>IF(Таблица335[[#This Row],[условие]]="Да", "", " - ")</f>
        <v/>
      </c>
      <c r="N124" s="101"/>
      <c r="O124" s="114" t="str">
        <f>IF(Таблица335[[#This Row],[условие]]="Да", "", " )")</f>
        <v/>
      </c>
      <c r="P124" s="115"/>
      <c r="Q124" s="101" t="s">
        <v>140</v>
      </c>
      <c r="R124" s="101" t="s">
        <v>76</v>
      </c>
      <c r="S124" s="116" t="str">
        <f>IF(Таблица335[[#This Row],[Тип СШ]]="Т3", " росп", "")</f>
        <v xml:space="preserve"> росп</v>
      </c>
      <c r="T124" s="116" t="str">
        <f>IF(AND(Таблица335[[#This Row],[Тип]]="Поперечник", Таблица335[[#This Row],[условие]]="Да", Таблица335[[#This Row],[№18]]=" росп"), "1,2,3",
"")</f>
        <v>1,2,3</v>
      </c>
      <c r="U124" s="116" t="str">
        <f>IF(AND(Таблица335[[#This Row],[Тип]]="Продол", Таблица335[[#This Row],[условие]]="Да", Таблица335[[#This Row],[№18]]=" росп"), "1,2",
"")</f>
        <v/>
      </c>
      <c r="V124" s="101" t="s">
        <v>88</v>
      </c>
      <c r="W1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4" s="152" t="str">
        <f>IF(Таблица335[[#This Row],[Тип СШ]]="Т3",
(IF(Таблица335[[#This Row],[Толщина]]&gt;16,"Δ8","Δ6")),Таблица335[[#This Row],[Толщина]])</f>
        <v>Δ6</v>
      </c>
      <c r="AD124" s="153"/>
      <c r="AE124"/>
    </row>
    <row r="125" spans="1:31" x14ac:dyDescent="0.2">
      <c r="A125" s="117">
        <f t="shared" si="16"/>
        <v>125</v>
      </c>
      <c r="B125" s="97" t="str">
        <f>IF(ISNUMBER(Таблица335[[#This Row],[№8]]), "Поперечник", "Продол")</f>
        <v>Поперечник</v>
      </c>
      <c r="C125" s="11" t="str">
        <f>CONCATENATE(I125,J125,K125,L125,Таблица335[[#This Row],[№12]],N125,O125,P125,Q125,R125,S125,T125,U125,)</f>
        <v>2А-Т1/1</v>
      </c>
      <c r="D125" s="11" t="str">
        <f t="shared" si="17"/>
        <v>Т8</v>
      </c>
      <c r="E125" s="11" t="str">
        <f t="shared" si="15"/>
        <v>100×14</v>
      </c>
      <c r="F125" s="101"/>
      <c r="G125" s="101"/>
      <c r="H1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" s="132">
        <f t="shared" ref="I125:K125" si="31">I124</f>
        <v>2</v>
      </c>
      <c r="J125" s="132" t="str">
        <f t="shared" si="31"/>
        <v>А</v>
      </c>
      <c r="K125" s="133" t="str">
        <f>IF(Таблица335[[#This Row],[условие]]="Да", "-", "")</f>
        <v>-</v>
      </c>
      <c r="L125" s="101" t="s">
        <v>83</v>
      </c>
      <c r="M125" s="114" t="str">
        <f>IF(Таблица335[[#This Row],[условие]]="Да", "", " - ")</f>
        <v/>
      </c>
      <c r="N125" s="101"/>
      <c r="O125" s="114" t="str">
        <f>IF(Таблица335[[#This Row],[условие]]="Да", "", " )")</f>
        <v/>
      </c>
      <c r="P125" s="115"/>
      <c r="Q125" s="101" t="str">
        <f>"/"</f>
        <v>/</v>
      </c>
      <c r="R125" s="101">
        <v>1</v>
      </c>
      <c r="S125" s="116" t="str">
        <f>IF(Таблица335[[#This Row],[Тип СШ]]="Т3", " росп", "")</f>
        <v/>
      </c>
      <c r="T125" s="116" t="str">
        <f>IF(AND(Таблица335[[#This Row],[Тип]]="Поперечник", Таблица335[[#This Row],[условие]]="Да", Таблица335[[#This Row],[№18]]=" росп"), "1,2,3",
"")</f>
        <v/>
      </c>
      <c r="U125" s="116" t="str">
        <f>IF(AND(Таблица335[[#This Row],[Тип]]="Продол", Таблица335[[#This Row],[условие]]="Да", Таблица335[[#This Row],[№18]]=" росп"), "1,2",
"")</f>
        <v/>
      </c>
      <c r="V125" s="101" t="s">
        <v>89</v>
      </c>
      <c r="W1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5" s="152">
        <f>IF(Таблица335[[#This Row],[Тип СШ]]="Т3",
(IF(Таблица335[[#This Row],[Толщина]]&gt;16,"Δ8","Δ6")),Таблица335[[#This Row],[Толщина]])</f>
        <v>14</v>
      </c>
      <c r="AD125" s="153"/>
      <c r="AE125"/>
    </row>
    <row r="126" spans="1:31" x14ac:dyDescent="0.2">
      <c r="A126" s="117">
        <f t="shared" si="16"/>
        <v>126</v>
      </c>
      <c r="B126" s="97" t="str">
        <f>IF(ISNUMBER(Таблица335[[#This Row],[№8]]), "Поперечник", "Продол")</f>
        <v>Поперечник</v>
      </c>
      <c r="C126" s="11" t="str">
        <f>CONCATENATE(I126,J126,K126,L126,Таблица335[[#This Row],[№12]],N126,O126,P126,Q126,R126,S126,T126,U126,)</f>
        <v>2А-Т1/1 росп1,2,3</v>
      </c>
      <c r="D126" s="11" t="str">
        <f t="shared" si="17"/>
        <v>Т3</v>
      </c>
      <c r="E126" s="11" t="str">
        <f t="shared" si="15"/>
        <v>100 Δ6</v>
      </c>
      <c r="F126" s="101"/>
      <c r="G126" s="101"/>
      <c r="H1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" s="132">
        <f t="shared" ref="I126:K126" si="32">I125</f>
        <v>2</v>
      </c>
      <c r="J126" s="132" t="str">
        <f t="shared" si="32"/>
        <v>А</v>
      </c>
      <c r="K126" s="133" t="str">
        <f>IF(Таблица335[[#This Row],[условие]]="Да", "-", "")</f>
        <v>-</v>
      </c>
      <c r="L126" s="101" t="s">
        <v>83</v>
      </c>
      <c r="M126" s="114" t="str">
        <f>IF(Таблица335[[#This Row],[условие]]="Да", "", " - ")</f>
        <v/>
      </c>
      <c r="N126" s="101"/>
      <c r="O126" s="114" t="str">
        <f>IF(Таблица335[[#This Row],[условие]]="Да", "", " )")</f>
        <v/>
      </c>
      <c r="P126" s="115"/>
      <c r="Q126" s="101" t="str">
        <f t="shared" ref="Q126:Q130" si="33">"/"</f>
        <v>/</v>
      </c>
      <c r="R126" s="101">
        <v>1</v>
      </c>
      <c r="S126" s="116" t="str">
        <f>IF(Таблица335[[#This Row],[Тип СШ]]="Т3", " росп", "")</f>
        <v xml:space="preserve"> росп</v>
      </c>
      <c r="T126" s="116" t="str">
        <f>IF(AND(Таблица335[[#This Row],[Тип]]="Поперечник", Таблица335[[#This Row],[условие]]="Да", Таблица335[[#This Row],[№18]]=" росп"), "1,2,3",
"")</f>
        <v>1,2,3</v>
      </c>
      <c r="U126" s="116" t="str">
        <f>IF(AND(Таблица335[[#This Row],[Тип]]="Продол", Таблица335[[#This Row],[условие]]="Да", Таблица335[[#This Row],[№18]]=" росп"), "1,2",
"")</f>
        <v/>
      </c>
      <c r="V126" s="101" t="s">
        <v>88</v>
      </c>
      <c r="W1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6" s="152" t="str">
        <f>IF(Таблица335[[#This Row],[Тип СШ]]="Т3",
(IF(Таблица335[[#This Row],[Толщина]]&gt;16,"Δ8","Δ6")),Таблица335[[#This Row],[Толщина]])</f>
        <v>Δ6</v>
      </c>
      <c r="AD126" s="153"/>
      <c r="AE126"/>
    </row>
    <row r="127" spans="1:31" x14ac:dyDescent="0.2">
      <c r="A127" s="117">
        <f t="shared" si="16"/>
        <v>127</v>
      </c>
      <c r="B127" s="97" t="str">
        <f>IF(ISNUMBER(Таблица335[[#This Row],[№8]]), "Поперечник", "Продол")</f>
        <v>Поперечник</v>
      </c>
      <c r="C127" s="11" t="str">
        <f>CONCATENATE(I127,J127,K127,L127,Таблица335[[#This Row],[№12]],N127,O127,P127,Q127,R127,S127,T127,U127,)</f>
        <v>2А-Т1/2</v>
      </c>
      <c r="D127" s="11" t="str">
        <f t="shared" si="17"/>
        <v>Т8</v>
      </c>
      <c r="E127" s="11" t="str">
        <f t="shared" si="15"/>
        <v>100×14</v>
      </c>
      <c r="F127" s="101"/>
      <c r="G127" s="101"/>
      <c r="H1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" s="132">
        <f t="shared" ref="I127:K127" si="34">I126</f>
        <v>2</v>
      </c>
      <c r="J127" s="132" t="str">
        <f t="shared" si="34"/>
        <v>А</v>
      </c>
      <c r="K127" s="133" t="str">
        <f>IF(Таблица335[[#This Row],[условие]]="Да", "-", "")</f>
        <v>-</v>
      </c>
      <c r="L127" s="101" t="s">
        <v>83</v>
      </c>
      <c r="M127" s="114" t="str">
        <f>IF(Таблица335[[#This Row],[условие]]="Да", "", " - ")</f>
        <v/>
      </c>
      <c r="N127" s="101"/>
      <c r="O127" s="114" t="str">
        <f>IF(Таблица335[[#This Row],[условие]]="Да", "", " )")</f>
        <v/>
      </c>
      <c r="P127" s="115"/>
      <c r="Q127" s="101" t="str">
        <f t="shared" si="33"/>
        <v>/</v>
      </c>
      <c r="R127" s="101">
        <v>2</v>
      </c>
      <c r="S127" s="116" t="str">
        <f>IF(Таблица335[[#This Row],[Тип СШ]]="Т3", " росп", "")</f>
        <v/>
      </c>
      <c r="T127" s="116" t="str">
        <f>IF(AND(Таблица335[[#This Row],[Тип]]="Поперечник", Таблица335[[#This Row],[условие]]="Да", Таблица335[[#This Row],[№18]]=" росп"), "1,2,3",
"")</f>
        <v/>
      </c>
      <c r="U127" s="116" t="str">
        <f>IF(AND(Таблица335[[#This Row],[Тип]]="Продол", Таблица335[[#This Row],[условие]]="Да", Таблица335[[#This Row],[№18]]=" росп"), "1,2",
"")</f>
        <v/>
      </c>
      <c r="V127" s="101" t="s">
        <v>89</v>
      </c>
      <c r="W1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7" s="152">
        <f>IF(Таблица335[[#This Row],[Тип СШ]]="Т3",
(IF(Таблица335[[#This Row],[Толщина]]&gt;16,"Δ8","Δ6")),Таблица335[[#This Row],[Толщина]])</f>
        <v>14</v>
      </c>
      <c r="AD127" s="153"/>
      <c r="AE127"/>
    </row>
    <row r="128" spans="1:31" x14ac:dyDescent="0.2">
      <c r="A128" s="117">
        <f t="shared" si="16"/>
        <v>128</v>
      </c>
      <c r="B128" s="97" t="str">
        <f>IF(ISNUMBER(Таблица335[[#This Row],[№8]]), "Поперечник", "Продол")</f>
        <v>Поперечник</v>
      </c>
      <c r="C128" s="11" t="str">
        <f>CONCATENATE(I128,J128,K128,L128,Таблица335[[#This Row],[№12]],N128,O128,P128,Q128,R128,S128,T128,U128,)</f>
        <v>2А-Т1/2 росп1,2,3</v>
      </c>
      <c r="D128" s="11" t="str">
        <f t="shared" si="17"/>
        <v>Т3</v>
      </c>
      <c r="E128" s="11" t="str">
        <f t="shared" si="15"/>
        <v>100 Δ6</v>
      </c>
      <c r="F128" s="101"/>
      <c r="G128" s="101"/>
      <c r="H1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" s="132">
        <f t="shared" ref="I128:K128" si="35">I127</f>
        <v>2</v>
      </c>
      <c r="J128" s="132" t="str">
        <f t="shared" si="35"/>
        <v>А</v>
      </c>
      <c r="K128" s="133" t="str">
        <f>IF(Таблица335[[#This Row],[условие]]="Да", "-", "")</f>
        <v>-</v>
      </c>
      <c r="L128" s="101" t="s">
        <v>83</v>
      </c>
      <c r="M128" s="114" t="str">
        <f>IF(Таблица335[[#This Row],[условие]]="Да", "", " - ")</f>
        <v/>
      </c>
      <c r="N128" s="101"/>
      <c r="O128" s="114" t="str">
        <f>IF(Таблица335[[#This Row],[условие]]="Да", "", " )")</f>
        <v/>
      </c>
      <c r="P128" s="115"/>
      <c r="Q128" s="101" t="str">
        <f t="shared" si="33"/>
        <v>/</v>
      </c>
      <c r="R128" s="101">
        <v>2</v>
      </c>
      <c r="S128" s="116" t="str">
        <f>IF(Таблица335[[#This Row],[Тип СШ]]="Т3", " росп", "")</f>
        <v xml:space="preserve"> росп</v>
      </c>
      <c r="T128" s="116" t="str">
        <f>IF(AND(Таблица335[[#This Row],[Тип]]="Поперечник", Таблица335[[#This Row],[условие]]="Да", Таблица335[[#This Row],[№18]]=" росп"), "1,2,3",
"")</f>
        <v>1,2,3</v>
      </c>
      <c r="U128" s="116" t="str">
        <f>IF(AND(Таблица335[[#This Row],[Тип]]="Продол", Таблица335[[#This Row],[условие]]="Да", Таблица335[[#This Row],[№18]]=" росп"), "1,2",
"")</f>
        <v/>
      </c>
      <c r="V128" s="101" t="s">
        <v>88</v>
      </c>
      <c r="W1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8" s="152" t="str">
        <f>IF(Таблица335[[#This Row],[Тип СШ]]="Т3",
(IF(Таблица335[[#This Row],[Толщина]]&gt;16,"Δ8","Δ6")),Таблица335[[#This Row],[Толщина]])</f>
        <v>Δ6</v>
      </c>
      <c r="AD128" s="153"/>
      <c r="AE128"/>
    </row>
    <row r="129" spans="1:31" x14ac:dyDescent="0.2">
      <c r="A129" s="117">
        <f t="shared" si="16"/>
        <v>129</v>
      </c>
      <c r="B129" s="97" t="str">
        <f>IF(ISNUMBER(Таблица335[[#This Row],[№8]]), "Поперечник", "Продол")</f>
        <v>Поперечник</v>
      </c>
      <c r="C129" s="11" t="str">
        <f>CONCATENATE(I129,J129,K129,L129,Таблица335[[#This Row],[№12]],N129,O129,P129,Q129,R129,S129,T129,U129,)</f>
        <v>2А-ВП_Р5 росп1,2,3</v>
      </c>
      <c r="D129" s="11" t="str">
        <f t="shared" si="17"/>
        <v>Т3</v>
      </c>
      <c r="E129" s="11" t="str">
        <f t="shared" si="15"/>
        <v>528 Δ6</v>
      </c>
      <c r="F129" s="101"/>
      <c r="G129" s="101"/>
      <c r="H1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" s="132">
        <f t="shared" ref="I129:K129" si="36">I128</f>
        <v>2</v>
      </c>
      <c r="J129" s="132" t="str">
        <f t="shared" si="36"/>
        <v>А</v>
      </c>
      <c r="K129" s="133" t="str">
        <f>IF(Таблица335[[#This Row],[условие]]="Да", "-", "")</f>
        <v>-</v>
      </c>
      <c r="L129" s="101" t="s">
        <v>35</v>
      </c>
      <c r="M129" s="114" t="str">
        <f>IF(Таблица335[[#This Row],[условие]]="Да", "", " - ")</f>
        <v/>
      </c>
      <c r="N129" s="101"/>
      <c r="O129" s="114" t="str">
        <f>IF(Таблица335[[#This Row],[условие]]="Да", "", " )")</f>
        <v/>
      </c>
      <c r="P129" s="115"/>
      <c r="Q129" s="101" t="s">
        <v>140</v>
      </c>
      <c r="R129" s="101" t="s">
        <v>77</v>
      </c>
      <c r="S129" s="116" t="str">
        <f>IF(Таблица335[[#This Row],[Тип СШ]]="Т3", " росп", "")</f>
        <v xml:space="preserve"> росп</v>
      </c>
      <c r="T129" s="116" t="str">
        <f>IF(AND(Таблица335[[#This Row],[Тип]]="Поперечник", Таблица335[[#This Row],[условие]]="Да", Таблица335[[#This Row],[№18]]=" росп"), "1,2,3",
"")</f>
        <v>1,2,3</v>
      </c>
      <c r="U129" s="116" t="str">
        <f>IF(AND(Таблица335[[#This Row],[Тип]]="Продол", Таблица335[[#This Row],[условие]]="Да", Таблица335[[#This Row],[№18]]=" росп"), "1,2",
"")</f>
        <v/>
      </c>
      <c r="V129" s="101" t="s">
        <v>88</v>
      </c>
      <c r="W1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9" s="152" t="str">
        <f>IF(Таблица335[[#This Row],[Тип СШ]]="Т3",
(IF(Таблица335[[#This Row],[Толщина]]&gt;16,"Δ8","Δ6")),Таблица335[[#This Row],[Толщина]])</f>
        <v>Δ6</v>
      </c>
      <c r="AD129" s="153"/>
      <c r="AE129"/>
    </row>
    <row r="130" spans="1:31" x14ac:dyDescent="0.2">
      <c r="A130" s="117">
        <f t="shared" si="16"/>
        <v>130</v>
      </c>
      <c r="B130" s="97" t="str">
        <f>IF(ISNUMBER(Таблица335[[#This Row],[№8]]), "Поперечник", "Продол")</f>
        <v>Поперечник</v>
      </c>
      <c r="C130" s="11" t="str">
        <f>CONCATENATE(I130,J130,K130,L130,Таблица335[[#This Row],[№12]],N130,O130,P130,Q130,R130,S130,T130,U130,)</f>
        <v>2А-ВП_Р6 росп1,2,3</v>
      </c>
      <c r="D130" s="11" t="str">
        <f t="shared" si="17"/>
        <v>Т3</v>
      </c>
      <c r="E130" s="11" t="str">
        <f t="shared" ref="E130:E193" si="37">IF(V130="Т3",(CONCATENATE(AB130," ",AC130)),(CONCATENATE(AB130,"×",AC130)))</f>
        <v>528 Δ6</v>
      </c>
      <c r="F130" s="101"/>
      <c r="G130" s="101"/>
      <c r="H1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" s="132">
        <f t="shared" ref="I130:K130" si="38">I129</f>
        <v>2</v>
      </c>
      <c r="J130" s="132" t="str">
        <f t="shared" si="38"/>
        <v>А</v>
      </c>
      <c r="K130" s="133" t="str">
        <f>IF(Таблица335[[#This Row],[условие]]="Да", "-", "")</f>
        <v>-</v>
      </c>
      <c r="L130" s="101" t="s">
        <v>35</v>
      </c>
      <c r="M130" s="114" t="str">
        <f>IF(Таблица335[[#This Row],[условие]]="Да", "", " - ")</f>
        <v/>
      </c>
      <c r="N130" s="101"/>
      <c r="O130" s="114" t="str">
        <f>IF(Таблица335[[#This Row],[условие]]="Да", "", " )")</f>
        <v/>
      </c>
      <c r="P130" s="115"/>
      <c r="Q130" s="101" t="s">
        <v>140</v>
      </c>
      <c r="R130" s="101" t="s">
        <v>80</v>
      </c>
      <c r="S130" s="116" t="str">
        <f>IF(Таблица335[[#This Row],[Тип СШ]]="Т3", " росп", "")</f>
        <v xml:space="preserve"> росп</v>
      </c>
      <c r="T130" s="116" t="str">
        <f>IF(AND(Таблица335[[#This Row],[Тип]]="Поперечник", Таблица335[[#This Row],[условие]]="Да", Таблица335[[#This Row],[№18]]=" росп"), "1,2,3",
"")</f>
        <v>1,2,3</v>
      </c>
      <c r="U130" s="116" t="str">
        <f>IF(AND(Таблица335[[#This Row],[Тип]]="Продол", Таблица335[[#This Row],[условие]]="Да", Таблица335[[#This Row],[№18]]=" росп"), "1,2",
"")</f>
        <v/>
      </c>
      <c r="V130" s="101" t="s">
        <v>88</v>
      </c>
      <c r="W1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" s="152" t="str">
        <f>IF(Таблица335[[#This Row],[Тип СШ]]="Т3",
(IF(Таблица335[[#This Row],[Толщина]]&gt;16,"Δ8","Δ6")),Таблица335[[#This Row],[Толщина]])</f>
        <v>Δ6</v>
      </c>
      <c r="AD130" s="153"/>
      <c r="AE130"/>
    </row>
    <row r="131" spans="1:31" x14ac:dyDescent="0.2">
      <c r="A131" s="117">
        <f t="shared" ref="A131:A194" si="39">A130+1</f>
        <v>131</v>
      </c>
      <c r="B131" s="97" t="str">
        <f>IF(ISNUMBER(Таблица335[[#This Row],[№8]]), "Поперечник", "Продол")</f>
        <v>Поперечник</v>
      </c>
      <c r="C131" s="11" t="str">
        <f>CONCATENATE(I131,J131,K131,L131,Таблица335[[#This Row],[№12]],N131,O131,P131,Q131,R131,S131,T131,U131,)</f>
        <v>2А-ВП_Р7 росп1,2,3</v>
      </c>
      <c r="D131" s="11" t="str">
        <f t="shared" si="17"/>
        <v>Т3</v>
      </c>
      <c r="E131" s="11" t="str">
        <f t="shared" si="37"/>
        <v>528 Δ6</v>
      </c>
      <c r="F131" s="101"/>
      <c r="G131" s="101"/>
      <c r="H1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" s="132">
        <f t="shared" ref="I131:K131" si="40">I130</f>
        <v>2</v>
      </c>
      <c r="J131" s="132" t="str">
        <f t="shared" si="40"/>
        <v>А</v>
      </c>
      <c r="K131" s="133" t="str">
        <f>IF(Таблица335[[#This Row],[условие]]="Да", "-", "")</f>
        <v>-</v>
      </c>
      <c r="L131" s="101" t="s">
        <v>35</v>
      </c>
      <c r="M131" s="114" t="str">
        <f>IF(Таблица335[[#This Row],[условие]]="Да", "", " - ")</f>
        <v/>
      </c>
      <c r="N131" s="101"/>
      <c r="O131" s="114" t="str">
        <f>IF(Таблица335[[#This Row],[условие]]="Да", "", " )")</f>
        <v/>
      </c>
      <c r="P131" s="115"/>
      <c r="Q131" s="101" t="s">
        <v>140</v>
      </c>
      <c r="R131" s="101" t="s">
        <v>81</v>
      </c>
      <c r="S131" s="116" t="str">
        <f>IF(Таблица335[[#This Row],[Тип СШ]]="Т3", " росп", "")</f>
        <v xml:space="preserve"> росп</v>
      </c>
      <c r="T131" s="116" t="str">
        <f>IF(AND(Таблица335[[#This Row],[Тип]]="Поперечник", Таблица335[[#This Row],[условие]]="Да", Таблица335[[#This Row],[№18]]=" росп"), "1,2,3",
"")</f>
        <v>1,2,3</v>
      </c>
      <c r="U131" s="116" t="str">
        <f>IF(AND(Таблица335[[#This Row],[Тип]]="Продол", Таблица335[[#This Row],[условие]]="Да", Таблица335[[#This Row],[№18]]=" росп"), "1,2",
"")</f>
        <v/>
      </c>
      <c r="V131" s="101" t="s">
        <v>88</v>
      </c>
      <c r="W1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1" s="152" t="str">
        <f>IF(Таблица335[[#This Row],[Тип СШ]]="Т3",
(IF(Таблица335[[#This Row],[Толщина]]&gt;16,"Δ8","Δ6")),Таблица335[[#This Row],[Толщина]])</f>
        <v>Δ6</v>
      </c>
      <c r="AD131" s="153"/>
      <c r="AE131"/>
    </row>
    <row r="132" spans="1:31" x14ac:dyDescent="0.2">
      <c r="A132" s="117">
        <f t="shared" si="39"/>
        <v>132</v>
      </c>
      <c r="B132" s="97" t="str">
        <f>IF(ISNUMBER(Таблица335[[#This Row],[№8]]), "Поперечник", "Продол")</f>
        <v>Поперечник</v>
      </c>
      <c r="C132" s="11" t="str">
        <f>CONCATENATE(I132,J132,K132,L132,Таблица335[[#This Row],[№12]],N132,O132,P132,Q132,R132,S132,T132,U132,)</f>
        <v>2А-ВП_Р8 росп1,2,3</v>
      </c>
      <c r="D132" s="11" t="str">
        <f t="shared" ref="D132:D195" si="41">V132</f>
        <v>Т3</v>
      </c>
      <c r="E132" s="11" t="str">
        <f t="shared" si="37"/>
        <v>528 Δ6</v>
      </c>
      <c r="F132" s="101"/>
      <c r="G132" s="101"/>
      <c r="H1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" s="132">
        <f t="shared" ref="I132:K132" si="42">I131</f>
        <v>2</v>
      </c>
      <c r="J132" s="132" t="str">
        <f t="shared" si="42"/>
        <v>А</v>
      </c>
      <c r="K132" s="133" t="str">
        <f>IF(Таблица335[[#This Row],[условие]]="Да", "-", "")</f>
        <v>-</v>
      </c>
      <c r="L132" s="101" t="s">
        <v>35</v>
      </c>
      <c r="M132" s="114" t="str">
        <f>IF(Таблица335[[#This Row],[условие]]="Да", "", " - ")</f>
        <v/>
      </c>
      <c r="N132" s="101"/>
      <c r="O132" s="114" t="str">
        <f>IF(Таблица335[[#This Row],[условие]]="Да", "", " )")</f>
        <v/>
      </c>
      <c r="P132" s="115"/>
      <c r="Q132" s="101" t="s">
        <v>140</v>
      </c>
      <c r="R132" s="101" t="s">
        <v>82</v>
      </c>
      <c r="S132" s="116" t="str">
        <f>IF(Таблица335[[#This Row],[Тип СШ]]="Т3", " росп", "")</f>
        <v xml:space="preserve"> росп</v>
      </c>
      <c r="T132" s="116" t="str">
        <f>IF(AND(Таблица335[[#This Row],[Тип]]="Поперечник", Таблица335[[#This Row],[условие]]="Да", Таблица335[[#This Row],[№18]]=" росп"), "1,2,3",
"")</f>
        <v>1,2,3</v>
      </c>
      <c r="U132" s="116" t="str">
        <f>IF(AND(Таблица335[[#This Row],[Тип]]="Продол", Таблица335[[#This Row],[условие]]="Да", Таблица335[[#This Row],[№18]]=" росп"), "1,2",
"")</f>
        <v/>
      </c>
      <c r="V132" s="101" t="s">
        <v>88</v>
      </c>
      <c r="W1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" s="152" t="str">
        <f>IF(Таблица335[[#This Row],[Тип СШ]]="Т3",
(IF(Таблица335[[#This Row],[Толщина]]&gt;16,"Δ8","Δ6")),Таблица335[[#This Row],[Толщина]])</f>
        <v>Δ6</v>
      </c>
      <c r="AD132" s="153"/>
      <c r="AE132"/>
    </row>
    <row r="133" spans="1:31" x14ac:dyDescent="0.2">
      <c r="A133" s="117">
        <f t="shared" si="39"/>
        <v>133</v>
      </c>
      <c r="B133" s="97" t="str">
        <f>IF(ISNUMBER(Таблица335[[#This Row],[№8]]), "Поперечник", "Продол")</f>
        <v>Поперечник</v>
      </c>
      <c r="C133" s="11" t="str">
        <f>CONCATENATE(I133,J133,K133,L133,Таблица335[[#This Row],[№12]],N133,O133,P133,Q133,R133,S133,T133,U133,)</f>
        <v>2А-НП</v>
      </c>
      <c r="D133" s="11" t="str">
        <f t="shared" si="41"/>
        <v>С18</v>
      </c>
      <c r="E133" s="11" t="str">
        <f t="shared" si="37"/>
        <v>600×32</v>
      </c>
      <c r="F133" s="101"/>
      <c r="G133" s="101"/>
      <c r="H1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" s="132">
        <f t="shared" ref="I133:K133" si="43">I132</f>
        <v>2</v>
      </c>
      <c r="J133" s="132" t="str">
        <f t="shared" si="43"/>
        <v>А</v>
      </c>
      <c r="K133" s="133" t="str">
        <f>IF(Таблица335[[#This Row],[условие]]="Да", "-", "")</f>
        <v>-</v>
      </c>
      <c r="L133" s="101" t="s">
        <v>13</v>
      </c>
      <c r="M133" s="114" t="str">
        <f>IF(Таблица335[[#This Row],[условие]]="Да", "", " - ")</f>
        <v/>
      </c>
      <c r="N133" s="101"/>
      <c r="O133" s="114" t="str">
        <f>IF(Таблица335[[#This Row],[условие]]="Да", "", " )")</f>
        <v/>
      </c>
      <c r="P133" s="115"/>
      <c r="Q133" s="101"/>
      <c r="R133" s="101"/>
      <c r="S133" s="116" t="str">
        <f>IF(Таблица335[[#This Row],[Тип СШ]]="Т3", " росп", "")</f>
        <v/>
      </c>
      <c r="T133" s="116" t="str">
        <f>IF(AND(Таблица335[[#This Row],[Тип]]="Поперечник", Таблица335[[#This Row],[условие]]="Да", Таблица335[[#This Row],[№18]]=" росп"), "1,2,3",
"")</f>
        <v/>
      </c>
      <c r="U133" s="116" t="str">
        <f>IF(AND(Таблица335[[#This Row],[Тип]]="Продол", Таблица335[[#This Row],[условие]]="Да", Таблица335[[#This Row],[№18]]=" росп"), "1,2",
"")</f>
        <v/>
      </c>
      <c r="V133" s="101" t="s">
        <v>87</v>
      </c>
      <c r="W13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33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33" s="152">
        <f>IF(Таблица335[[#This Row],[Тип СШ]]="Т3",
(IF(Таблица335[[#This Row],[Толщина]]&gt;16,"Δ8","Δ6")),Таблица335[[#This Row],[Толщина]])</f>
        <v>32</v>
      </c>
      <c r="AD133" s="153"/>
      <c r="AE133"/>
    </row>
    <row r="134" spans="1:31" x14ac:dyDescent="0.2">
      <c r="A134" s="117">
        <f t="shared" si="39"/>
        <v>134</v>
      </c>
      <c r="B134" s="97" t="str">
        <f>IF(ISNUMBER(Таблица335[[#This Row],[№8]]), "Поперечник", "Продол")</f>
        <v>Поперечник</v>
      </c>
      <c r="C134" s="11" t="str">
        <f>CONCATENATE(I134,J134,K134,L134,Таблица335[[#This Row],[№12]],N134,O134,P134,Q134,R134,S134,T134,U134,)</f>
        <v>2А-Т2/1</v>
      </c>
      <c r="D134" s="11" t="str">
        <f t="shared" si="41"/>
        <v>Т8</v>
      </c>
      <c r="E134" s="11" t="str">
        <f t="shared" si="37"/>
        <v>100×14</v>
      </c>
      <c r="F134" s="101"/>
      <c r="G134" s="101"/>
      <c r="H1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" s="132">
        <f t="shared" ref="I134:K134" si="44">I133</f>
        <v>2</v>
      </c>
      <c r="J134" s="132" t="str">
        <f t="shared" si="44"/>
        <v>А</v>
      </c>
      <c r="K134" s="133" t="str">
        <f>IF(Таблица335[[#This Row],[условие]]="Да", "-", "")</f>
        <v>-</v>
      </c>
      <c r="L134" s="101" t="s">
        <v>84</v>
      </c>
      <c r="M134" s="114" t="str">
        <f>IF(Таблица335[[#This Row],[условие]]="Да", "", " - ")</f>
        <v/>
      </c>
      <c r="N134" s="101"/>
      <c r="O134" s="114" t="str">
        <f>IF(Таблица335[[#This Row],[условие]]="Да", "", " )")</f>
        <v/>
      </c>
      <c r="P134" s="115"/>
      <c r="Q134" s="101" t="str">
        <f>"/"</f>
        <v>/</v>
      </c>
      <c r="R134" s="101">
        <v>1</v>
      </c>
      <c r="S134" s="116" t="str">
        <f>IF(Таблица335[[#This Row],[Тип СШ]]="Т3", " росп", "")</f>
        <v/>
      </c>
      <c r="T134" s="116" t="str">
        <f>IF(AND(Таблица335[[#This Row],[Тип]]="Поперечник", Таблица335[[#This Row],[условие]]="Да", Таблица335[[#This Row],[№18]]=" росп"), "1,2,3",
"")</f>
        <v/>
      </c>
      <c r="U134" s="116" t="str">
        <f>IF(AND(Таблица335[[#This Row],[Тип]]="Продол", Таблица335[[#This Row],[условие]]="Да", Таблица335[[#This Row],[№18]]=" росп"), "1,2",
"")</f>
        <v/>
      </c>
      <c r="V134" s="101" t="s">
        <v>89</v>
      </c>
      <c r="W1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4" s="152">
        <f>IF(Таблица335[[#This Row],[Тип СШ]]="Т3",
(IF(Таблица335[[#This Row],[Толщина]]&gt;16,"Δ8","Δ6")),Таблица335[[#This Row],[Толщина]])</f>
        <v>14</v>
      </c>
      <c r="AD134" s="153"/>
      <c r="AE134"/>
    </row>
    <row r="135" spans="1:31" x14ac:dyDescent="0.2">
      <c r="A135" s="117">
        <f t="shared" si="39"/>
        <v>135</v>
      </c>
      <c r="B135" s="97" t="str">
        <f>IF(ISNUMBER(Таблица335[[#This Row],[№8]]), "Поперечник", "Продол")</f>
        <v>Поперечник</v>
      </c>
      <c r="C135" s="11" t="str">
        <f>CONCATENATE(I135,J135,K135,L135,Таблица335[[#This Row],[№12]],N135,O135,P135,Q135,R135,S135,T135,U135,)</f>
        <v>2А-Т2/1 росп1,2,3</v>
      </c>
      <c r="D135" s="11" t="str">
        <f t="shared" si="41"/>
        <v>Т3</v>
      </c>
      <c r="E135" s="11" t="str">
        <f t="shared" si="37"/>
        <v>100 Δ6</v>
      </c>
      <c r="F135" s="101"/>
      <c r="G135" s="101"/>
      <c r="H1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" s="132">
        <f t="shared" ref="I135:K135" si="45">I134</f>
        <v>2</v>
      </c>
      <c r="J135" s="132" t="str">
        <f t="shared" si="45"/>
        <v>А</v>
      </c>
      <c r="K135" s="133" t="str">
        <f>IF(Таблица335[[#This Row],[условие]]="Да", "-", "")</f>
        <v>-</v>
      </c>
      <c r="L135" s="101" t="s">
        <v>84</v>
      </c>
      <c r="M135" s="114" t="str">
        <f>IF(Таблица335[[#This Row],[условие]]="Да", "", " - ")</f>
        <v/>
      </c>
      <c r="N135" s="101"/>
      <c r="O135" s="114" t="str">
        <f>IF(Таблица335[[#This Row],[условие]]="Да", "", " )")</f>
        <v/>
      </c>
      <c r="P135" s="115"/>
      <c r="Q135" s="101" t="str">
        <f t="shared" ref="Q135:Q139" si="46">"/"</f>
        <v>/</v>
      </c>
      <c r="R135" s="101">
        <v>1</v>
      </c>
      <c r="S135" s="116" t="str">
        <f>IF(Таблица335[[#This Row],[Тип СШ]]="Т3", " росп", "")</f>
        <v xml:space="preserve"> росп</v>
      </c>
      <c r="T135" s="116" t="str">
        <f>IF(AND(Таблица335[[#This Row],[Тип]]="Поперечник", Таблица335[[#This Row],[условие]]="Да", Таблица335[[#This Row],[№18]]=" росп"), "1,2,3",
"")</f>
        <v>1,2,3</v>
      </c>
      <c r="U135" s="116" t="str">
        <f>IF(AND(Таблица335[[#This Row],[Тип]]="Продол", Таблица335[[#This Row],[условие]]="Да", Таблица335[[#This Row],[№18]]=" росп"), "1,2",
"")</f>
        <v/>
      </c>
      <c r="V135" s="101" t="s">
        <v>88</v>
      </c>
      <c r="W1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5" s="152" t="str">
        <f>IF(Таблица335[[#This Row],[Тип СШ]]="Т3",
(IF(Таблица335[[#This Row],[Толщина]]&gt;16,"Δ8","Δ6")),Таблица335[[#This Row],[Толщина]])</f>
        <v>Δ6</v>
      </c>
      <c r="AD135" s="153"/>
      <c r="AE135"/>
    </row>
    <row r="136" spans="1:31" x14ac:dyDescent="0.2">
      <c r="A136" s="117">
        <f t="shared" si="39"/>
        <v>136</v>
      </c>
      <c r="B136" s="97" t="str">
        <f>IF(ISNUMBER(Таблица335[[#This Row],[№8]]), "Поперечник", "Продол")</f>
        <v>Поперечник</v>
      </c>
      <c r="C136" s="11" t="str">
        <f>CONCATENATE(I136,J136,K136,L136,Таблица335[[#This Row],[№12]],N136,O136,P136,Q136,R136,S136,T136,U136,)</f>
        <v>2А-Т2/2</v>
      </c>
      <c r="D136" s="11" t="str">
        <f t="shared" si="41"/>
        <v>Т8</v>
      </c>
      <c r="E136" s="11" t="str">
        <f t="shared" si="37"/>
        <v>100×14</v>
      </c>
      <c r="F136" s="101"/>
      <c r="G136" s="101"/>
      <c r="H1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" s="132">
        <f t="shared" ref="I136:K136" si="47">I135</f>
        <v>2</v>
      </c>
      <c r="J136" s="132" t="str">
        <f t="shared" si="47"/>
        <v>А</v>
      </c>
      <c r="K136" s="133" t="str">
        <f>IF(Таблица335[[#This Row],[условие]]="Да", "-", "")</f>
        <v>-</v>
      </c>
      <c r="L136" s="101" t="s">
        <v>84</v>
      </c>
      <c r="M136" s="114" t="str">
        <f>IF(Таблица335[[#This Row],[условие]]="Да", "", " - ")</f>
        <v/>
      </c>
      <c r="N136" s="101"/>
      <c r="O136" s="114" t="str">
        <f>IF(Таблица335[[#This Row],[условие]]="Да", "", " )")</f>
        <v/>
      </c>
      <c r="P136" s="115"/>
      <c r="Q136" s="101" t="str">
        <f t="shared" si="46"/>
        <v>/</v>
      </c>
      <c r="R136" s="101">
        <v>2</v>
      </c>
      <c r="S136" s="116" t="str">
        <f>IF(Таблица335[[#This Row],[Тип СШ]]="Т3", " росп", "")</f>
        <v/>
      </c>
      <c r="T136" s="116" t="str">
        <f>IF(AND(Таблица335[[#This Row],[Тип]]="Поперечник", Таблица335[[#This Row],[условие]]="Да", Таблица335[[#This Row],[№18]]=" росп"), "1,2,3",
"")</f>
        <v/>
      </c>
      <c r="U136" s="116" t="str">
        <f>IF(AND(Таблица335[[#This Row],[Тип]]="Продол", Таблица335[[#This Row],[условие]]="Да", Таблица335[[#This Row],[№18]]=" росп"), "1,2",
"")</f>
        <v/>
      </c>
      <c r="V136" s="101" t="s">
        <v>89</v>
      </c>
      <c r="W1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6" s="152">
        <f>IF(Таблица335[[#This Row],[Тип СШ]]="Т3",
(IF(Таблица335[[#This Row],[Толщина]]&gt;16,"Δ8","Δ6")),Таблица335[[#This Row],[Толщина]])</f>
        <v>14</v>
      </c>
      <c r="AD136" s="153"/>
      <c r="AE136"/>
    </row>
    <row r="137" spans="1:31" x14ac:dyDescent="0.2">
      <c r="A137" s="117">
        <f t="shared" si="39"/>
        <v>137</v>
      </c>
      <c r="B137" s="97" t="str">
        <f>IF(ISNUMBER(Таблица335[[#This Row],[№8]]), "Поперечник", "Продол")</f>
        <v>Поперечник</v>
      </c>
      <c r="C137" s="11" t="str">
        <f>CONCATENATE(I137,J137,K137,L137,Таблица335[[#This Row],[№12]],N137,O137,P137,Q137,R137,S137,T137,U137,)</f>
        <v>2А-Т2/2 росп1,2,3</v>
      </c>
      <c r="D137" s="11" t="str">
        <f t="shared" si="41"/>
        <v>Т3</v>
      </c>
      <c r="E137" s="11" t="str">
        <f t="shared" si="37"/>
        <v>100 Δ6</v>
      </c>
      <c r="F137" s="101"/>
      <c r="G137" s="101"/>
      <c r="H1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" s="132">
        <f t="shared" ref="I137:K137" si="48">I136</f>
        <v>2</v>
      </c>
      <c r="J137" s="132" t="str">
        <f t="shared" si="48"/>
        <v>А</v>
      </c>
      <c r="K137" s="133" t="str">
        <f>IF(Таблица335[[#This Row],[условие]]="Да", "-", "")</f>
        <v>-</v>
      </c>
      <c r="L137" s="101" t="s">
        <v>84</v>
      </c>
      <c r="M137" s="114" t="str">
        <f>IF(Таблица335[[#This Row],[условие]]="Да", "", " - ")</f>
        <v/>
      </c>
      <c r="N137" s="101"/>
      <c r="O137" s="114" t="str">
        <f>IF(Таблица335[[#This Row],[условие]]="Да", "", " )")</f>
        <v/>
      </c>
      <c r="P137" s="115"/>
      <c r="Q137" s="101" t="str">
        <f t="shared" si="46"/>
        <v>/</v>
      </c>
      <c r="R137" s="101">
        <v>2</v>
      </c>
      <c r="S137" s="116" t="str">
        <f>IF(Таблица335[[#This Row],[Тип СШ]]="Т3", " росп", "")</f>
        <v xml:space="preserve"> росп</v>
      </c>
      <c r="T137" s="116" t="str">
        <f>IF(AND(Таблица335[[#This Row],[Тип]]="Поперечник", Таблица335[[#This Row],[условие]]="Да", Таблица335[[#This Row],[№18]]=" росп"), "1,2,3",
"")</f>
        <v>1,2,3</v>
      </c>
      <c r="U137" s="116" t="str">
        <f>IF(AND(Таблица335[[#This Row],[Тип]]="Продол", Таблица335[[#This Row],[условие]]="Да", Таблица335[[#This Row],[№18]]=" росп"), "1,2",
"")</f>
        <v/>
      </c>
      <c r="V137" s="101" t="s">
        <v>88</v>
      </c>
      <c r="W1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7" s="152" t="str">
        <f>IF(Таблица335[[#This Row],[Тип СШ]]="Т3",
(IF(Таблица335[[#This Row],[Толщина]]&gt;16,"Δ8","Δ6")),Таблица335[[#This Row],[Толщина]])</f>
        <v>Δ6</v>
      </c>
      <c r="AD137" s="153"/>
      <c r="AE137"/>
    </row>
    <row r="138" spans="1:31" x14ac:dyDescent="0.2">
      <c r="A138" s="117">
        <f t="shared" si="39"/>
        <v>138</v>
      </c>
      <c r="B138" s="97" t="str">
        <f>IF(ISNUMBER(Таблица335[[#This Row],[№8]]), "Поперечник", "Продол")</f>
        <v>Поперечник</v>
      </c>
      <c r="C138" s="11" t="str">
        <f>CONCATENATE(I138,J138,K138,L138,Таблица335[[#This Row],[№12]],N138,O138,P138,Q138,R138,S138,T138,U138,)</f>
        <v>2Б-ВП</v>
      </c>
      <c r="D138" s="11" t="str">
        <f t="shared" si="41"/>
        <v>С4</v>
      </c>
      <c r="E138" s="11" t="str">
        <f t="shared" si="37"/>
        <v>2488×14</v>
      </c>
      <c r="F138" s="101"/>
      <c r="G138" s="101" t="s">
        <v>61</v>
      </c>
      <c r="H13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" s="134">
        <f t="shared" ref="I138:J138" si="49">I137</f>
        <v>2</v>
      </c>
      <c r="J138" s="134" t="str">
        <f>Таблица335[[#This Row],[№7]]</f>
        <v>Б</v>
      </c>
      <c r="K138" s="133" t="str">
        <f>IF(Таблица335[[#This Row],[условие]]="Да", "-", "")</f>
        <v>-</v>
      </c>
      <c r="L138" s="72" t="s">
        <v>35</v>
      </c>
      <c r="M138" s="114" t="str">
        <f>IF(Таблица335[[#This Row],[условие]]="Да", "", " - ")</f>
        <v/>
      </c>
      <c r="N138" s="72"/>
      <c r="O138" s="114" t="str">
        <f>IF(Таблица335[[#This Row],[условие]]="Да", "", " )")</f>
        <v/>
      </c>
      <c r="P138" s="115"/>
      <c r="Q138" s="130"/>
      <c r="R138" s="130"/>
      <c r="S138" s="116" t="str">
        <f>IF(Таблица335[[#This Row],[Тип СШ]]="Т3", " росп", "")</f>
        <v/>
      </c>
      <c r="T138" s="116" t="str">
        <f>IF(AND(Таблица335[[#This Row],[Тип]]="Поперечник", Таблица335[[#This Row],[условие]]="Да", Таблица335[[#This Row],[№18]]=" росп"), "1,2,3",
"")</f>
        <v/>
      </c>
      <c r="U138" s="116" t="str">
        <f>IF(AND(Таблица335[[#This Row],[Тип]]="Продол", Таблица335[[#This Row],[условие]]="Да", Таблица335[[#This Row],[№18]]=" росп"), "1,2",
"")</f>
        <v/>
      </c>
      <c r="V138" s="130" t="s">
        <v>109</v>
      </c>
      <c r="W1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38" s="152">
        <f>IF(Таблица335[[#This Row],[Тип СШ]]="Т3",
(IF(Таблица335[[#This Row],[Толщина]]&gt;16,"Δ8","Δ6")),Таблица335[[#This Row],[Толщина]])</f>
        <v>14</v>
      </c>
      <c r="AD138" s="153"/>
      <c r="AE138"/>
    </row>
    <row r="139" spans="1:31" x14ac:dyDescent="0.2">
      <c r="A139" s="117">
        <f t="shared" si="39"/>
        <v>139</v>
      </c>
      <c r="B139" s="97" t="str">
        <f>IF(ISNUMBER(Таблица335[[#This Row],[№8]]), "Поперечник", "Продол")</f>
        <v>Поперечник</v>
      </c>
      <c r="C139" s="11" t="str">
        <f>CONCATENATE(I139,J139,K139,L139,Таблица335[[#This Row],[№12]],N139,O139,P139,Q139,R139,S139,T139,U139,)</f>
        <v>2Б-ВП_Р1 росп1,2,3</v>
      </c>
      <c r="D139" s="11" t="str">
        <f t="shared" si="41"/>
        <v>Т3</v>
      </c>
      <c r="E139" s="11" t="str">
        <f t="shared" si="37"/>
        <v>528 Δ6</v>
      </c>
      <c r="F139" s="101"/>
      <c r="G139" s="101"/>
      <c r="H1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" s="132">
        <f t="shared" ref="I139:J139" si="50">I138</f>
        <v>2</v>
      </c>
      <c r="J139" s="132" t="str">
        <f>J138</f>
        <v>Б</v>
      </c>
      <c r="K139" s="133" t="str">
        <f>IF(Таблица335[[#This Row],[условие]]="Да", "-", "")</f>
        <v>-</v>
      </c>
      <c r="L139" s="101" t="s">
        <v>35</v>
      </c>
      <c r="M139" s="114" t="str">
        <f>IF(Таблица335[[#This Row],[условие]]="Да", "", " - ")</f>
        <v/>
      </c>
      <c r="N139" s="101"/>
      <c r="O139" s="114" t="str">
        <f>IF(Таблица335[[#This Row],[условие]]="Да", "", " )")</f>
        <v/>
      </c>
      <c r="P139" s="115"/>
      <c r="Q139" s="101" t="s">
        <v>140</v>
      </c>
      <c r="R139" s="101" t="s">
        <v>73</v>
      </c>
      <c r="S139" s="116" t="str">
        <f>IF(Таблица335[[#This Row],[Тип СШ]]="Т3", " росп", "")</f>
        <v xml:space="preserve"> росп</v>
      </c>
      <c r="T139" s="116" t="str">
        <f>IF(AND(Таблица335[[#This Row],[Тип]]="Поперечник", Таблица335[[#This Row],[условие]]="Да", Таблица335[[#This Row],[№18]]=" росп"), "1,2,3",
"")</f>
        <v>1,2,3</v>
      </c>
      <c r="U139" s="116" t="str">
        <f>IF(AND(Таблица335[[#This Row],[Тип]]="Продол", Таблица335[[#This Row],[условие]]="Да", Таблица335[[#This Row],[№18]]=" росп"), "1,2",
"")</f>
        <v/>
      </c>
      <c r="V139" s="101" t="s">
        <v>88</v>
      </c>
      <c r="W1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9" s="152" t="str">
        <f>IF(Таблица335[[#This Row],[Тип СШ]]="Т3",
(IF(Таблица335[[#This Row],[Толщина]]&gt;16,"Δ8","Δ6")),Таблица335[[#This Row],[Толщина]])</f>
        <v>Δ6</v>
      </c>
      <c r="AD139" s="153"/>
      <c r="AE139"/>
    </row>
    <row r="140" spans="1:31" x14ac:dyDescent="0.2">
      <c r="A140" s="117">
        <f t="shared" si="39"/>
        <v>140</v>
      </c>
      <c r="B140" s="97" t="str">
        <f>IF(ISNUMBER(Таблица335[[#This Row],[№8]]), "Поперечник", "Продол")</f>
        <v>Поперечник</v>
      </c>
      <c r="C140" s="11" t="str">
        <f>CONCATENATE(I140,J140,K140,L140,Таблица335[[#This Row],[№12]],N140,O140,P140,Q140,R140,S140,T140,U140,)</f>
        <v>2Б-ВП_Р2 росп1,2,3</v>
      </c>
      <c r="D140" s="11" t="str">
        <f t="shared" si="41"/>
        <v>Т3</v>
      </c>
      <c r="E140" s="11" t="str">
        <f t="shared" si="37"/>
        <v>528 Δ6</v>
      </c>
      <c r="F140" s="101"/>
      <c r="G140" s="101"/>
      <c r="H1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" s="132">
        <f t="shared" ref="I140:K140" si="51">I139</f>
        <v>2</v>
      </c>
      <c r="J140" s="132" t="str">
        <f t="shared" si="51"/>
        <v>Б</v>
      </c>
      <c r="K140" s="133" t="str">
        <f>IF(Таблица335[[#This Row],[условие]]="Да", "-", "")</f>
        <v>-</v>
      </c>
      <c r="L140" s="101" t="s">
        <v>35</v>
      </c>
      <c r="M140" s="114" t="str">
        <f>IF(Таблица335[[#This Row],[условие]]="Да", "", " - ")</f>
        <v/>
      </c>
      <c r="N140" s="101"/>
      <c r="O140" s="114" t="str">
        <f>IF(Таблица335[[#This Row],[условие]]="Да", "", " )")</f>
        <v/>
      </c>
      <c r="P140" s="115"/>
      <c r="Q140" s="101" t="s">
        <v>140</v>
      </c>
      <c r="R140" s="101" t="s">
        <v>74</v>
      </c>
      <c r="S140" s="116" t="str">
        <f>IF(Таблица335[[#This Row],[Тип СШ]]="Т3", " росп", "")</f>
        <v xml:space="preserve"> росп</v>
      </c>
      <c r="T140" s="116" t="str">
        <f>IF(AND(Таблица335[[#This Row],[Тип]]="Поперечник", Таблица335[[#This Row],[условие]]="Да", Таблица335[[#This Row],[№18]]=" росп"), "1,2,3",
"")</f>
        <v>1,2,3</v>
      </c>
      <c r="U140" s="116" t="str">
        <f>IF(AND(Таблица335[[#This Row],[Тип]]="Продол", Таблица335[[#This Row],[условие]]="Да", Таблица335[[#This Row],[№18]]=" росп"), "1,2",
"")</f>
        <v/>
      </c>
      <c r="V140" s="101" t="s">
        <v>88</v>
      </c>
      <c r="W1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0" s="152" t="str">
        <f>IF(Таблица335[[#This Row],[Тип СШ]]="Т3",
(IF(Таблица335[[#This Row],[Толщина]]&gt;16,"Δ8","Δ6")),Таблица335[[#This Row],[Толщина]])</f>
        <v>Δ6</v>
      </c>
      <c r="AD140" s="153"/>
      <c r="AE140"/>
    </row>
    <row r="141" spans="1:31" x14ac:dyDescent="0.2">
      <c r="A141" s="117">
        <f t="shared" si="39"/>
        <v>141</v>
      </c>
      <c r="B141" s="97" t="str">
        <f>IF(ISNUMBER(Таблица335[[#This Row],[№8]]), "Поперечник", "Продол")</f>
        <v>Поперечник</v>
      </c>
      <c r="C141" s="11" t="str">
        <f>CONCATENATE(I141,J141,K141,L141,Таблица335[[#This Row],[№12]],N141,O141,P141,Q141,R141,S141,T141,U141,)</f>
        <v>2Б-ВП_Р3 росп1,2,3</v>
      </c>
      <c r="D141" s="11" t="str">
        <f t="shared" si="41"/>
        <v>Т3</v>
      </c>
      <c r="E141" s="11" t="str">
        <f t="shared" si="37"/>
        <v>528 Δ6</v>
      </c>
      <c r="F141" s="101"/>
      <c r="G141" s="101"/>
      <c r="H1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" s="132">
        <f t="shared" ref="I141:K141" si="52">I140</f>
        <v>2</v>
      </c>
      <c r="J141" s="132" t="str">
        <f t="shared" si="52"/>
        <v>Б</v>
      </c>
      <c r="K141" s="133" t="str">
        <f>IF(Таблица335[[#This Row],[условие]]="Да", "-", "")</f>
        <v>-</v>
      </c>
      <c r="L141" s="101" t="s">
        <v>35</v>
      </c>
      <c r="M141" s="114" t="str">
        <f>IF(Таблица335[[#This Row],[условие]]="Да", "", " - ")</f>
        <v/>
      </c>
      <c r="N141" s="101"/>
      <c r="O141" s="114" t="str">
        <f>IF(Таблица335[[#This Row],[условие]]="Да", "", " )")</f>
        <v/>
      </c>
      <c r="P141" s="115"/>
      <c r="Q141" s="101" t="s">
        <v>140</v>
      </c>
      <c r="R141" s="101" t="s">
        <v>75</v>
      </c>
      <c r="S141" s="116" t="str">
        <f>IF(Таблица335[[#This Row],[Тип СШ]]="Т3", " росп", "")</f>
        <v xml:space="preserve"> росп</v>
      </c>
      <c r="T141" s="116" t="str">
        <f>IF(AND(Таблица335[[#This Row],[Тип]]="Поперечник", Таблица335[[#This Row],[условие]]="Да", Таблица335[[#This Row],[№18]]=" росп"), "1,2,3",
"")</f>
        <v>1,2,3</v>
      </c>
      <c r="U141" s="116" t="str">
        <f>IF(AND(Таблица335[[#This Row],[Тип]]="Продол", Таблица335[[#This Row],[условие]]="Да", Таблица335[[#This Row],[№18]]=" росп"), "1,2",
"")</f>
        <v/>
      </c>
      <c r="V141" s="101" t="s">
        <v>88</v>
      </c>
      <c r="W1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" s="152" t="str">
        <f>IF(Таблица335[[#This Row],[Тип СШ]]="Т3",
(IF(Таблица335[[#This Row],[Толщина]]&gt;16,"Δ8","Δ6")),Таблица335[[#This Row],[Толщина]])</f>
        <v>Δ6</v>
      </c>
      <c r="AD141" s="153"/>
      <c r="AE141"/>
    </row>
    <row r="142" spans="1:31" x14ac:dyDescent="0.2">
      <c r="A142" s="117">
        <f t="shared" si="39"/>
        <v>142</v>
      </c>
      <c r="B142" s="97" t="str">
        <f>IF(ISNUMBER(Таблица335[[#This Row],[№8]]), "Поперечник", "Продол")</f>
        <v>Поперечник</v>
      </c>
      <c r="C142" s="11" t="str">
        <f>CONCATENATE(I142,J142,K142,L142,Таблица335[[#This Row],[№12]],N142,O142,P142,Q142,R142,S142,T142,U142,)</f>
        <v>2Б-ВП_Р4 росп1,2,3</v>
      </c>
      <c r="D142" s="11" t="str">
        <f t="shared" si="41"/>
        <v>Т3</v>
      </c>
      <c r="E142" s="11" t="str">
        <f t="shared" si="37"/>
        <v>528 Δ6</v>
      </c>
      <c r="F142" s="101"/>
      <c r="G142" s="101"/>
      <c r="H1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" s="132">
        <f t="shared" ref="I142:K142" si="53">I141</f>
        <v>2</v>
      </c>
      <c r="J142" s="132" t="str">
        <f t="shared" si="53"/>
        <v>Б</v>
      </c>
      <c r="K142" s="133" t="str">
        <f>IF(Таблица335[[#This Row],[условие]]="Да", "-", "")</f>
        <v>-</v>
      </c>
      <c r="L142" s="101" t="s">
        <v>35</v>
      </c>
      <c r="M142" s="114" t="str">
        <f>IF(Таблица335[[#This Row],[условие]]="Да", "", " - ")</f>
        <v/>
      </c>
      <c r="N142" s="101"/>
      <c r="O142" s="114" t="str">
        <f>IF(Таблица335[[#This Row],[условие]]="Да", "", " )")</f>
        <v/>
      </c>
      <c r="P142" s="115"/>
      <c r="Q142" s="101" t="s">
        <v>140</v>
      </c>
      <c r="R142" s="101" t="s">
        <v>76</v>
      </c>
      <c r="S142" s="116" t="str">
        <f>IF(Таблица335[[#This Row],[Тип СШ]]="Т3", " росп", "")</f>
        <v xml:space="preserve"> росп</v>
      </c>
      <c r="T142" s="116" t="str">
        <f>IF(AND(Таблица335[[#This Row],[Тип]]="Поперечник", Таблица335[[#This Row],[условие]]="Да", Таблица335[[#This Row],[№18]]=" росп"), "1,2,3",
"")</f>
        <v>1,2,3</v>
      </c>
      <c r="U142" s="116" t="str">
        <f>IF(AND(Таблица335[[#This Row],[Тип]]="Продол", Таблица335[[#This Row],[условие]]="Да", Таблица335[[#This Row],[№18]]=" росп"), "1,2",
"")</f>
        <v/>
      </c>
      <c r="V142" s="101" t="s">
        <v>88</v>
      </c>
      <c r="W1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" s="152" t="str">
        <f>IF(Таблица335[[#This Row],[Тип СШ]]="Т3",
(IF(Таблица335[[#This Row],[Толщина]]&gt;16,"Δ8","Δ6")),Таблица335[[#This Row],[Толщина]])</f>
        <v>Δ6</v>
      </c>
      <c r="AD142" s="153"/>
      <c r="AE142"/>
    </row>
    <row r="143" spans="1:31" x14ac:dyDescent="0.2">
      <c r="A143" s="117">
        <f t="shared" si="39"/>
        <v>143</v>
      </c>
      <c r="B143" s="97" t="str">
        <f>IF(ISNUMBER(Таблица335[[#This Row],[№8]]), "Поперечник", "Продол")</f>
        <v>Поперечник</v>
      </c>
      <c r="C143" s="11" t="str">
        <f>CONCATENATE(I143,J143,K143,L143,Таблица335[[#This Row],[№12]],N143,O143,P143,Q143,R143,S143,T143,U143,)</f>
        <v>2Б-Т1/1</v>
      </c>
      <c r="D143" s="11" t="str">
        <f t="shared" si="41"/>
        <v>Т8</v>
      </c>
      <c r="E143" s="11" t="str">
        <f t="shared" si="37"/>
        <v>100×14</v>
      </c>
      <c r="F143" s="101"/>
      <c r="G143" s="101"/>
      <c r="H1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" s="132">
        <f t="shared" ref="I143:K143" si="54">I142</f>
        <v>2</v>
      </c>
      <c r="J143" s="132" t="str">
        <f t="shared" si="54"/>
        <v>Б</v>
      </c>
      <c r="K143" s="133" t="str">
        <f>IF(Таблица335[[#This Row],[условие]]="Да", "-", "")</f>
        <v>-</v>
      </c>
      <c r="L143" s="101" t="s">
        <v>83</v>
      </c>
      <c r="M143" s="114" t="str">
        <f>IF(Таблица335[[#This Row],[условие]]="Да", "", " - ")</f>
        <v/>
      </c>
      <c r="N143" s="101"/>
      <c r="O143" s="114" t="str">
        <f>IF(Таблица335[[#This Row],[условие]]="Да", "", " )")</f>
        <v/>
      </c>
      <c r="P143" s="115"/>
      <c r="Q143" s="101" t="str">
        <f>"/"</f>
        <v>/</v>
      </c>
      <c r="R143" s="101">
        <v>1</v>
      </c>
      <c r="S143" s="116" t="str">
        <f>IF(Таблица335[[#This Row],[Тип СШ]]="Т3", " росп", "")</f>
        <v/>
      </c>
      <c r="T143" s="116" t="str">
        <f>IF(AND(Таблица335[[#This Row],[Тип]]="Поперечник", Таблица335[[#This Row],[условие]]="Да", Таблица335[[#This Row],[№18]]=" росп"), "1,2,3",
"")</f>
        <v/>
      </c>
      <c r="U143" s="116" t="str">
        <f>IF(AND(Таблица335[[#This Row],[Тип]]="Продол", Таблица335[[#This Row],[условие]]="Да", Таблица335[[#This Row],[№18]]=" росп"), "1,2",
"")</f>
        <v/>
      </c>
      <c r="V143" s="101" t="s">
        <v>89</v>
      </c>
      <c r="W1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3" s="152">
        <f>IF(Таблица335[[#This Row],[Тип СШ]]="Т3",
(IF(Таблица335[[#This Row],[Толщина]]&gt;16,"Δ8","Δ6")),Таблица335[[#This Row],[Толщина]])</f>
        <v>14</v>
      </c>
      <c r="AD143" s="153"/>
      <c r="AE143"/>
    </row>
    <row r="144" spans="1:31" x14ac:dyDescent="0.2">
      <c r="A144" s="117">
        <f t="shared" si="39"/>
        <v>144</v>
      </c>
      <c r="B144" s="97" t="str">
        <f>IF(ISNUMBER(Таблица335[[#This Row],[№8]]), "Поперечник", "Продол")</f>
        <v>Поперечник</v>
      </c>
      <c r="C144" s="11" t="str">
        <f>CONCATENATE(I144,J144,K144,L144,Таблица335[[#This Row],[№12]],N144,O144,P144,Q144,R144,S144,T144,U144,)</f>
        <v>2Б-Т1/1 росп1,2,3</v>
      </c>
      <c r="D144" s="11" t="str">
        <f t="shared" si="41"/>
        <v>Т3</v>
      </c>
      <c r="E144" s="11" t="str">
        <f t="shared" si="37"/>
        <v>100 Δ6</v>
      </c>
      <c r="F144" s="101"/>
      <c r="G144" s="101"/>
      <c r="H1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" s="132">
        <f t="shared" ref="I144:K144" si="55">I143</f>
        <v>2</v>
      </c>
      <c r="J144" s="132" t="str">
        <f t="shared" si="55"/>
        <v>Б</v>
      </c>
      <c r="K144" s="133" t="str">
        <f>IF(Таблица335[[#This Row],[условие]]="Да", "-", "")</f>
        <v>-</v>
      </c>
      <c r="L144" s="101" t="s">
        <v>83</v>
      </c>
      <c r="M144" s="114" t="str">
        <f>IF(Таблица335[[#This Row],[условие]]="Да", "", " - ")</f>
        <v/>
      </c>
      <c r="N144" s="101"/>
      <c r="O144" s="114" t="str">
        <f>IF(Таблица335[[#This Row],[условие]]="Да", "", " )")</f>
        <v/>
      </c>
      <c r="P144" s="115"/>
      <c r="Q144" s="101" t="str">
        <f t="shared" ref="Q144:Q148" si="56">"/"</f>
        <v>/</v>
      </c>
      <c r="R144" s="101">
        <v>1</v>
      </c>
      <c r="S144" s="116" t="str">
        <f>IF(Таблица335[[#This Row],[Тип СШ]]="Т3", " росп", "")</f>
        <v xml:space="preserve"> росп</v>
      </c>
      <c r="T144" s="116" t="str">
        <f>IF(AND(Таблица335[[#This Row],[Тип]]="Поперечник", Таблица335[[#This Row],[условие]]="Да", Таблица335[[#This Row],[№18]]=" росп"), "1,2,3",
"")</f>
        <v>1,2,3</v>
      </c>
      <c r="U144" s="116" t="str">
        <f>IF(AND(Таблица335[[#This Row],[Тип]]="Продол", Таблица335[[#This Row],[условие]]="Да", Таблица335[[#This Row],[№18]]=" росп"), "1,2",
"")</f>
        <v/>
      </c>
      <c r="V144" s="101" t="s">
        <v>88</v>
      </c>
      <c r="W1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4" s="152" t="str">
        <f>IF(Таблица335[[#This Row],[Тип СШ]]="Т3",
(IF(Таблица335[[#This Row],[Толщина]]&gt;16,"Δ8","Δ6")),Таблица335[[#This Row],[Толщина]])</f>
        <v>Δ6</v>
      </c>
      <c r="AD144" s="153"/>
      <c r="AE144"/>
    </row>
    <row r="145" spans="1:31" x14ac:dyDescent="0.2">
      <c r="A145" s="117">
        <f t="shared" si="39"/>
        <v>145</v>
      </c>
      <c r="B145" s="97" t="str">
        <f>IF(ISNUMBER(Таблица335[[#This Row],[№8]]), "Поперечник", "Продол")</f>
        <v>Поперечник</v>
      </c>
      <c r="C145" s="11" t="str">
        <f>CONCATENATE(I145,J145,K145,L145,Таблица335[[#This Row],[№12]],N145,O145,P145,Q145,R145,S145,T145,U145,)</f>
        <v>2Б-Т1/2</v>
      </c>
      <c r="D145" s="11" t="str">
        <f t="shared" si="41"/>
        <v>Т8</v>
      </c>
      <c r="E145" s="11" t="str">
        <f t="shared" si="37"/>
        <v>100×14</v>
      </c>
      <c r="F145" s="101"/>
      <c r="G145" s="101"/>
      <c r="H1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" s="132">
        <f t="shared" ref="I145:K145" si="57">I144</f>
        <v>2</v>
      </c>
      <c r="J145" s="132" t="str">
        <f t="shared" si="57"/>
        <v>Б</v>
      </c>
      <c r="K145" s="133" t="str">
        <f>IF(Таблица335[[#This Row],[условие]]="Да", "-", "")</f>
        <v>-</v>
      </c>
      <c r="L145" s="101" t="s">
        <v>83</v>
      </c>
      <c r="M145" s="114" t="str">
        <f>IF(Таблица335[[#This Row],[условие]]="Да", "", " - ")</f>
        <v/>
      </c>
      <c r="N145" s="101"/>
      <c r="O145" s="114" t="str">
        <f>IF(Таблица335[[#This Row],[условие]]="Да", "", " )")</f>
        <v/>
      </c>
      <c r="P145" s="115"/>
      <c r="Q145" s="101" t="str">
        <f t="shared" si="56"/>
        <v>/</v>
      </c>
      <c r="R145" s="101">
        <v>2</v>
      </c>
      <c r="S145" s="116" t="str">
        <f>IF(Таблица335[[#This Row],[Тип СШ]]="Т3", " росп", "")</f>
        <v/>
      </c>
      <c r="T145" s="116" t="str">
        <f>IF(AND(Таблица335[[#This Row],[Тип]]="Поперечник", Таблица335[[#This Row],[условие]]="Да", Таблица335[[#This Row],[№18]]=" росп"), "1,2,3",
"")</f>
        <v/>
      </c>
      <c r="U145" s="116" t="str">
        <f>IF(AND(Таблица335[[#This Row],[Тип]]="Продол", Таблица335[[#This Row],[условие]]="Да", Таблица335[[#This Row],[№18]]=" росп"), "1,2",
"")</f>
        <v/>
      </c>
      <c r="V145" s="101" t="s">
        <v>89</v>
      </c>
      <c r="W1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5" s="152">
        <f>IF(Таблица335[[#This Row],[Тип СШ]]="Т3",
(IF(Таблица335[[#This Row],[Толщина]]&gt;16,"Δ8","Δ6")),Таблица335[[#This Row],[Толщина]])</f>
        <v>14</v>
      </c>
      <c r="AD145" s="153"/>
      <c r="AE145"/>
    </row>
    <row r="146" spans="1:31" x14ac:dyDescent="0.2">
      <c r="A146" s="117">
        <f t="shared" si="39"/>
        <v>146</v>
      </c>
      <c r="B146" s="97" t="str">
        <f>IF(ISNUMBER(Таблица335[[#This Row],[№8]]), "Поперечник", "Продол")</f>
        <v>Поперечник</v>
      </c>
      <c r="C146" s="11" t="str">
        <f>CONCATENATE(I146,J146,K146,L146,Таблица335[[#This Row],[№12]],N146,O146,P146,Q146,R146,S146,T146,U146,)</f>
        <v>2Б-Т1/2 росп1,2,3</v>
      </c>
      <c r="D146" s="11" t="str">
        <f t="shared" si="41"/>
        <v>Т3</v>
      </c>
      <c r="E146" s="11" t="str">
        <f t="shared" si="37"/>
        <v>100 Δ6</v>
      </c>
      <c r="F146" s="101"/>
      <c r="G146" s="101"/>
      <c r="H1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" s="132">
        <f t="shared" ref="I146:K146" si="58">I145</f>
        <v>2</v>
      </c>
      <c r="J146" s="132" t="str">
        <f t="shared" si="58"/>
        <v>Б</v>
      </c>
      <c r="K146" s="133" t="str">
        <f>IF(Таблица335[[#This Row],[условие]]="Да", "-", "")</f>
        <v>-</v>
      </c>
      <c r="L146" s="101" t="s">
        <v>83</v>
      </c>
      <c r="M146" s="114" t="str">
        <f>IF(Таблица335[[#This Row],[условие]]="Да", "", " - ")</f>
        <v/>
      </c>
      <c r="N146" s="101"/>
      <c r="O146" s="114" t="str">
        <f>IF(Таблица335[[#This Row],[условие]]="Да", "", " )")</f>
        <v/>
      </c>
      <c r="P146" s="115"/>
      <c r="Q146" s="101" t="str">
        <f t="shared" si="56"/>
        <v>/</v>
      </c>
      <c r="R146" s="101">
        <v>2</v>
      </c>
      <c r="S146" s="116" t="str">
        <f>IF(Таблица335[[#This Row],[Тип СШ]]="Т3", " росп", "")</f>
        <v xml:space="preserve"> росп</v>
      </c>
      <c r="T146" s="116" t="str">
        <f>IF(AND(Таблица335[[#This Row],[Тип]]="Поперечник", Таблица335[[#This Row],[условие]]="Да", Таблица335[[#This Row],[№18]]=" росп"), "1,2,3",
"")</f>
        <v>1,2,3</v>
      </c>
      <c r="U146" s="116" t="str">
        <f>IF(AND(Таблица335[[#This Row],[Тип]]="Продол", Таблица335[[#This Row],[условие]]="Да", Таблица335[[#This Row],[№18]]=" росп"), "1,2",
"")</f>
        <v/>
      </c>
      <c r="V146" s="101" t="s">
        <v>88</v>
      </c>
      <c r="W1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6" s="152" t="str">
        <f>IF(Таблица335[[#This Row],[Тип СШ]]="Т3",
(IF(Таблица335[[#This Row],[Толщина]]&gt;16,"Δ8","Δ6")),Таблица335[[#This Row],[Толщина]])</f>
        <v>Δ6</v>
      </c>
      <c r="AD146" s="153"/>
      <c r="AE146"/>
    </row>
    <row r="147" spans="1:31" x14ac:dyDescent="0.2">
      <c r="A147" s="117">
        <f t="shared" si="39"/>
        <v>147</v>
      </c>
      <c r="B147" s="97" t="str">
        <f>IF(ISNUMBER(Таблица335[[#This Row],[№8]]), "Поперечник", "Продол")</f>
        <v>Поперечник</v>
      </c>
      <c r="C147" s="11" t="str">
        <f>CONCATENATE(I147,J147,K147,L147,Таблица335[[#This Row],[№12]],N147,O147,P147,Q147,R147,S147,T147,U147,)</f>
        <v>2Б-ВП_Р5 росп1,2,3</v>
      </c>
      <c r="D147" s="11" t="str">
        <f t="shared" si="41"/>
        <v>Т3</v>
      </c>
      <c r="E147" s="11" t="str">
        <f t="shared" si="37"/>
        <v>528 Δ6</v>
      </c>
      <c r="F147" s="101"/>
      <c r="G147" s="101"/>
      <c r="H1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" s="132">
        <f t="shared" ref="I147:K147" si="59">I146</f>
        <v>2</v>
      </c>
      <c r="J147" s="132" t="str">
        <f t="shared" si="59"/>
        <v>Б</v>
      </c>
      <c r="K147" s="133" t="str">
        <f>IF(Таблица335[[#This Row],[условие]]="Да", "-", "")</f>
        <v>-</v>
      </c>
      <c r="L147" s="101" t="s">
        <v>35</v>
      </c>
      <c r="M147" s="114" t="str">
        <f>IF(Таблица335[[#This Row],[условие]]="Да", "", " - ")</f>
        <v/>
      </c>
      <c r="N147" s="101"/>
      <c r="O147" s="114" t="str">
        <f>IF(Таблица335[[#This Row],[условие]]="Да", "", " )")</f>
        <v/>
      </c>
      <c r="P147" s="115"/>
      <c r="Q147" s="101" t="s">
        <v>140</v>
      </c>
      <c r="R147" s="101" t="s">
        <v>77</v>
      </c>
      <c r="S147" s="116" t="str">
        <f>IF(Таблица335[[#This Row],[Тип СШ]]="Т3", " росп", "")</f>
        <v xml:space="preserve"> росп</v>
      </c>
      <c r="T147" s="116" t="str">
        <f>IF(AND(Таблица335[[#This Row],[Тип]]="Поперечник", Таблица335[[#This Row],[условие]]="Да", Таблица335[[#This Row],[№18]]=" росп"), "1,2,3",
"")</f>
        <v>1,2,3</v>
      </c>
      <c r="U147" s="116" t="str">
        <f>IF(AND(Таблица335[[#This Row],[Тип]]="Продол", Таблица335[[#This Row],[условие]]="Да", Таблица335[[#This Row],[№18]]=" росп"), "1,2",
"")</f>
        <v/>
      </c>
      <c r="V147" s="101" t="s">
        <v>88</v>
      </c>
      <c r="W1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7" s="152" t="str">
        <f>IF(Таблица335[[#This Row],[Тип СШ]]="Т3",
(IF(Таблица335[[#This Row],[Толщина]]&gt;16,"Δ8","Δ6")),Таблица335[[#This Row],[Толщина]])</f>
        <v>Δ6</v>
      </c>
      <c r="AD147" s="153"/>
      <c r="AE147"/>
    </row>
    <row r="148" spans="1:31" x14ac:dyDescent="0.2">
      <c r="A148" s="117">
        <f t="shared" si="39"/>
        <v>148</v>
      </c>
      <c r="B148" s="97" t="str">
        <f>IF(ISNUMBER(Таблица335[[#This Row],[№8]]), "Поперечник", "Продол")</f>
        <v>Поперечник</v>
      </c>
      <c r="C148" s="11" t="str">
        <f>CONCATENATE(I148,J148,K148,L148,Таблица335[[#This Row],[№12]],N148,O148,P148,Q148,R148,S148,T148,U148,)</f>
        <v>2Б-ВП_Р6 росп1,2,3</v>
      </c>
      <c r="D148" s="11" t="str">
        <f t="shared" si="41"/>
        <v>Т3</v>
      </c>
      <c r="E148" s="11" t="str">
        <f t="shared" si="37"/>
        <v>528 Δ6</v>
      </c>
      <c r="F148" s="101"/>
      <c r="G148" s="101"/>
      <c r="H1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" s="132">
        <f t="shared" ref="I148:K148" si="60">I147</f>
        <v>2</v>
      </c>
      <c r="J148" s="132" t="str">
        <f t="shared" si="60"/>
        <v>Б</v>
      </c>
      <c r="K148" s="133" t="str">
        <f>IF(Таблица335[[#This Row],[условие]]="Да", "-", "")</f>
        <v>-</v>
      </c>
      <c r="L148" s="101" t="s">
        <v>35</v>
      </c>
      <c r="M148" s="114" t="str">
        <f>IF(Таблица335[[#This Row],[условие]]="Да", "", " - ")</f>
        <v/>
      </c>
      <c r="N148" s="101"/>
      <c r="O148" s="114" t="str">
        <f>IF(Таблица335[[#This Row],[условие]]="Да", "", " )")</f>
        <v/>
      </c>
      <c r="P148" s="115"/>
      <c r="Q148" s="101" t="s">
        <v>140</v>
      </c>
      <c r="R148" s="101" t="s">
        <v>80</v>
      </c>
      <c r="S148" s="116" t="str">
        <f>IF(Таблица335[[#This Row],[Тип СШ]]="Т3", " росп", "")</f>
        <v xml:space="preserve"> росп</v>
      </c>
      <c r="T148" s="116" t="str">
        <f>IF(AND(Таблица335[[#This Row],[Тип]]="Поперечник", Таблица335[[#This Row],[условие]]="Да", Таблица335[[#This Row],[№18]]=" росп"), "1,2,3",
"")</f>
        <v>1,2,3</v>
      </c>
      <c r="U148" s="116" t="str">
        <f>IF(AND(Таблица335[[#This Row],[Тип]]="Продол", Таблица335[[#This Row],[условие]]="Да", Таблица335[[#This Row],[№18]]=" росп"), "1,2",
"")</f>
        <v/>
      </c>
      <c r="V148" s="101" t="s">
        <v>88</v>
      </c>
      <c r="W1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8" s="152" t="str">
        <f>IF(Таблица335[[#This Row],[Тип СШ]]="Т3",
(IF(Таблица335[[#This Row],[Толщина]]&gt;16,"Δ8","Δ6")),Таблица335[[#This Row],[Толщина]])</f>
        <v>Δ6</v>
      </c>
      <c r="AD148" s="153"/>
      <c r="AE148"/>
    </row>
    <row r="149" spans="1:31" x14ac:dyDescent="0.2">
      <c r="A149" s="117">
        <f t="shared" si="39"/>
        <v>149</v>
      </c>
      <c r="B149" s="97" t="str">
        <f>IF(ISNUMBER(Таблица335[[#This Row],[№8]]), "Поперечник", "Продол")</f>
        <v>Поперечник</v>
      </c>
      <c r="C149" s="11" t="str">
        <f>CONCATENATE(I149,J149,K149,L149,Таблица335[[#This Row],[№12]],N149,O149,P149,Q149,R149,S149,T149,U149,)</f>
        <v>2Б-ВП_Р7 росп1,2,3</v>
      </c>
      <c r="D149" s="11" t="str">
        <f t="shared" si="41"/>
        <v>Т3</v>
      </c>
      <c r="E149" s="11" t="str">
        <f t="shared" si="37"/>
        <v>528 Δ6</v>
      </c>
      <c r="F149" s="101"/>
      <c r="G149" s="101"/>
      <c r="H1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" s="132">
        <f t="shared" ref="I149:K149" si="61">I148</f>
        <v>2</v>
      </c>
      <c r="J149" s="132" t="str">
        <f t="shared" si="61"/>
        <v>Б</v>
      </c>
      <c r="K149" s="133" t="str">
        <f>IF(Таблица335[[#This Row],[условие]]="Да", "-", "")</f>
        <v>-</v>
      </c>
      <c r="L149" s="101" t="s">
        <v>35</v>
      </c>
      <c r="M149" s="114" t="str">
        <f>IF(Таблица335[[#This Row],[условие]]="Да", "", " - ")</f>
        <v/>
      </c>
      <c r="N149" s="101"/>
      <c r="O149" s="114" t="str">
        <f>IF(Таблица335[[#This Row],[условие]]="Да", "", " )")</f>
        <v/>
      </c>
      <c r="P149" s="115"/>
      <c r="Q149" s="101" t="s">
        <v>140</v>
      </c>
      <c r="R149" s="101" t="s">
        <v>81</v>
      </c>
      <c r="S149" s="116" t="str">
        <f>IF(Таблица335[[#This Row],[Тип СШ]]="Т3", " росп", "")</f>
        <v xml:space="preserve"> росп</v>
      </c>
      <c r="T149" s="116" t="str">
        <f>IF(AND(Таблица335[[#This Row],[Тип]]="Поперечник", Таблица335[[#This Row],[условие]]="Да", Таблица335[[#This Row],[№18]]=" росп"), "1,2,3",
"")</f>
        <v>1,2,3</v>
      </c>
      <c r="U149" s="116" t="str">
        <f>IF(AND(Таблица335[[#This Row],[Тип]]="Продол", Таблица335[[#This Row],[условие]]="Да", Таблица335[[#This Row],[№18]]=" росп"), "1,2",
"")</f>
        <v/>
      </c>
      <c r="V149" s="101" t="s">
        <v>88</v>
      </c>
      <c r="W1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9" s="152" t="str">
        <f>IF(Таблица335[[#This Row],[Тип СШ]]="Т3",
(IF(Таблица335[[#This Row],[Толщина]]&gt;16,"Δ8","Δ6")),Таблица335[[#This Row],[Толщина]])</f>
        <v>Δ6</v>
      </c>
      <c r="AD149" s="153"/>
      <c r="AE149"/>
    </row>
    <row r="150" spans="1:31" x14ac:dyDescent="0.2">
      <c r="A150" s="117">
        <f t="shared" si="39"/>
        <v>150</v>
      </c>
      <c r="B150" s="97" t="str">
        <f>IF(ISNUMBER(Таблица335[[#This Row],[№8]]), "Поперечник", "Продол")</f>
        <v>Поперечник</v>
      </c>
      <c r="C150" s="11" t="str">
        <f>CONCATENATE(I150,J150,K150,L150,Таблица335[[#This Row],[№12]],N150,O150,P150,Q150,R150,S150,T150,U150,)</f>
        <v>2Б-ВП_Р8 росп1,2,3</v>
      </c>
      <c r="D150" s="11" t="str">
        <f t="shared" si="41"/>
        <v>Т3</v>
      </c>
      <c r="E150" s="11" t="str">
        <f t="shared" si="37"/>
        <v>528 Δ6</v>
      </c>
      <c r="F150" s="101"/>
      <c r="G150" s="101"/>
      <c r="H1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" s="132">
        <f t="shared" ref="I150:K150" si="62">I149</f>
        <v>2</v>
      </c>
      <c r="J150" s="132" t="str">
        <f t="shared" si="62"/>
        <v>Б</v>
      </c>
      <c r="K150" s="133" t="str">
        <f>IF(Таблица335[[#This Row],[условие]]="Да", "-", "")</f>
        <v>-</v>
      </c>
      <c r="L150" s="101" t="s">
        <v>35</v>
      </c>
      <c r="M150" s="114" t="str">
        <f>IF(Таблица335[[#This Row],[условие]]="Да", "", " - ")</f>
        <v/>
      </c>
      <c r="N150" s="101"/>
      <c r="O150" s="114" t="str">
        <f>IF(Таблица335[[#This Row],[условие]]="Да", "", " )")</f>
        <v/>
      </c>
      <c r="P150" s="115"/>
      <c r="Q150" s="101" t="s">
        <v>140</v>
      </c>
      <c r="R150" s="101" t="s">
        <v>82</v>
      </c>
      <c r="S150" s="116" t="str">
        <f>IF(Таблица335[[#This Row],[Тип СШ]]="Т3", " росп", "")</f>
        <v xml:space="preserve"> росп</v>
      </c>
      <c r="T150" s="116" t="str">
        <f>IF(AND(Таблица335[[#This Row],[Тип]]="Поперечник", Таблица335[[#This Row],[условие]]="Да", Таблица335[[#This Row],[№18]]=" росп"), "1,2,3",
"")</f>
        <v>1,2,3</v>
      </c>
      <c r="U150" s="116" t="str">
        <f>IF(AND(Таблица335[[#This Row],[Тип]]="Продол", Таблица335[[#This Row],[условие]]="Да", Таблица335[[#This Row],[№18]]=" росп"), "1,2",
"")</f>
        <v/>
      </c>
      <c r="V150" s="101" t="s">
        <v>88</v>
      </c>
      <c r="W1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0" s="152" t="str">
        <f>IF(Таблица335[[#This Row],[Тип СШ]]="Т3",
(IF(Таблица335[[#This Row],[Толщина]]&gt;16,"Δ8","Δ6")),Таблица335[[#This Row],[Толщина]])</f>
        <v>Δ6</v>
      </c>
      <c r="AD150" s="153"/>
      <c r="AE150"/>
    </row>
    <row r="151" spans="1:31" x14ac:dyDescent="0.2">
      <c r="A151" s="117">
        <f t="shared" si="39"/>
        <v>151</v>
      </c>
      <c r="B151" s="97" t="str">
        <f>IF(ISNUMBER(Таблица335[[#This Row],[№8]]), "Поперечник", "Продол")</f>
        <v>Поперечник</v>
      </c>
      <c r="C151" s="11" t="str">
        <f>CONCATENATE(I151,J151,K151,L151,Таблица335[[#This Row],[№12]],N151,O151,P151,Q151,R151,S151,T151,U151,)</f>
        <v>2Б-НП</v>
      </c>
      <c r="D151" s="11" t="str">
        <f t="shared" si="41"/>
        <v>С18</v>
      </c>
      <c r="E151" s="11" t="str">
        <f t="shared" si="37"/>
        <v>600×32</v>
      </c>
      <c r="F151" s="101"/>
      <c r="G151" s="101"/>
      <c r="H1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" s="132">
        <f t="shared" ref="I151:K151" si="63">I150</f>
        <v>2</v>
      </c>
      <c r="J151" s="132" t="str">
        <f t="shared" si="63"/>
        <v>Б</v>
      </c>
      <c r="K151" s="133" t="str">
        <f>IF(Таблица335[[#This Row],[условие]]="Да", "-", "")</f>
        <v>-</v>
      </c>
      <c r="L151" s="101" t="s">
        <v>13</v>
      </c>
      <c r="M151" s="114" t="str">
        <f>IF(Таблица335[[#This Row],[условие]]="Да", "", " - ")</f>
        <v/>
      </c>
      <c r="N151" s="101"/>
      <c r="O151" s="114" t="str">
        <f>IF(Таблица335[[#This Row],[условие]]="Да", "", " )")</f>
        <v/>
      </c>
      <c r="P151" s="115"/>
      <c r="Q151" s="101"/>
      <c r="R151" s="101"/>
      <c r="S151" s="116" t="str">
        <f>IF(Таблица335[[#This Row],[Тип СШ]]="Т3", " росп", "")</f>
        <v/>
      </c>
      <c r="T151" s="116" t="str">
        <f>IF(AND(Таблица335[[#This Row],[Тип]]="Поперечник", Таблица335[[#This Row],[условие]]="Да", Таблица335[[#This Row],[№18]]=" росп"), "1,2,3",
"")</f>
        <v/>
      </c>
      <c r="U151" s="116" t="str">
        <f>IF(AND(Таблица335[[#This Row],[Тип]]="Продол", Таблица335[[#This Row],[условие]]="Да", Таблица335[[#This Row],[№18]]=" росп"), "1,2",
"")</f>
        <v/>
      </c>
      <c r="V151" s="101" t="s">
        <v>87</v>
      </c>
      <c r="W15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51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51" s="152">
        <f>IF(Таблица335[[#This Row],[Тип СШ]]="Т3",
(IF(Таблица335[[#This Row],[Толщина]]&gt;16,"Δ8","Δ6")),Таблица335[[#This Row],[Толщина]])</f>
        <v>32</v>
      </c>
      <c r="AD151" s="153"/>
      <c r="AE151"/>
    </row>
    <row r="152" spans="1:31" x14ac:dyDescent="0.2">
      <c r="A152" s="117">
        <f t="shared" si="39"/>
        <v>152</v>
      </c>
      <c r="B152" s="97" t="str">
        <f>IF(ISNUMBER(Таблица335[[#This Row],[№8]]), "Поперечник", "Продол")</f>
        <v>Поперечник</v>
      </c>
      <c r="C152" s="11" t="str">
        <f>CONCATENATE(I152,J152,K152,L152,Таблица335[[#This Row],[№12]],N152,O152,P152,Q152,R152,S152,T152,U152,)</f>
        <v>2Б-Т2/1</v>
      </c>
      <c r="D152" s="11" t="str">
        <f t="shared" si="41"/>
        <v>Т8</v>
      </c>
      <c r="E152" s="11" t="str">
        <f t="shared" si="37"/>
        <v>100×14</v>
      </c>
      <c r="F152" s="101"/>
      <c r="G152" s="101"/>
      <c r="H1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" s="132">
        <f t="shared" ref="I152:K152" si="64">I151</f>
        <v>2</v>
      </c>
      <c r="J152" s="132" t="str">
        <f t="shared" si="64"/>
        <v>Б</v>
      </c>
      <c r="K152" s="133" t="str">
        <f>IF(Таблица335[[#This Row],[условие]]="Да", "-", "")</f>
        <v>-</v>
      </c>
      <c r="L152" s="101" t="s">
        <v>84</v>
      </c>
      <c r="M152" s="114" t="str">
        <f>IF(Таблица335[[#This Row],[условие]]="Да", "", " - ")</f>
        <v/>
      </c>
      <c r="N152" s="101"/>
      <c r="O152" s="114" t="str">
        <f>IF(Таблица335[[#This Row],[условие]]="Да", "", " )")</f>
        <v/>
      </c>
      <c r="P152" s="115"/>
      <c r="Q152" s="101" t="str">
        <f>"/"</f>
        <v>/</v>
      </c>
      <c r="R152" s="101">
        <v>1</v>
      </c>
      <c r="S152" s="116" t="str">
        <f>IF(Таблица335[[#This Row],[Тип СШ]]="Т3", " росп", "")</f>
        <v/>
      </c>
      <c r="T152" s="116" t="str">
        <f>IF(AND(Таблица335[[#This Row],[Тип]]="Поперечник", Таблица335[[#This Row],[условие]]="Да", Таблица335[[#This Row],[№18]]=" росп"), "1,2,3",
"")</f>
        <v/>
      </c>
      <c r="U152" s="116" t="str">
        <f>IF(AND(Таблица335[[#This Row],[Тип]]="Продол", Таблица335[[#This Row],[условие]]="Да", Таблица335[[#This Row],[№18]]=" росп"), "1,2",
"")</f>
        <v/>
      </c>
      <c r="V152" s="101" t="s">
        <v>89</v>
      </c>
      <c r="W1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2" s="152">
        <f>IF(Таблица335[[#This Row],[Тип СШ]]="Т3",
(IF(Таблица335[[#This Row],[Толщина]]&gt;16,"Δ8","Δ6")),Таблица335[[#This Row],[Толщина]])</f>
        <v>14</v>
      </c>
      <c r="AD152" s="153"/>
      <c r="AE152"/>
    </row>
    <row r="153" spans="1:31" x14ac:dyDescent="0.2">
      <c r="A153" s="117">
        <f t="shared" si="39"/>
        <v>153</v>
      </c>
      <c r="B153" s="97" t="str">
        <f>IF(ISNUMBER(Таблица335[[#This Row],[№8]]), "Поперечник", "Продол")</f>
        <v>Поперечник</v>
      </c>
      <c r="C153" s="11" t="str">
        <f>CONCATENATE(I153,J153,K153,L153,Таблица335[[#This Row],[№12]],N153,O153,P153,Q153,R153,S153,T153,U153,)</f>
        <v>2Б-Т2/1 росп1,2,3</v>
      </c>
      <c r="D153" s="11" t="str">
        <f t="shared" si="41"/>
        <v>Т3</v>
      </c>
      <c r="E153" s="11" t="str">
        <f t="shared" si="37"/>
        <v>100 Δ6</v>
      </c>
      <c r="F153" s="101"/>
      <c r="G153" s="101"/>
      <c r="H1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" s="132">
        <f t="shared" ref="I153:K153" si="65">I152</f>
        <v>2</v>
      </c>
      <c r="J153" s="132" t="str">
        <f t="shared" si="65"/>
        <v>Б</v>
      </c>
      <c r="K153" s="133" t="str">
        <f>IF(Таблица335[[#This Row],[условие]]="Да", "-", "")</f>
        <v>-</v>
      </c>
      <c r="L153" s="101" t="s">
        <v>84</v>
      </c>
      <c r="M153" s="114" t="str">
        <f>IF(Таблица335[[#This Row],[условие]]="Да", "", " - ")</f>
        <v/>
      </c>
      <c r="N153" s="101"/>
      <c r="O153" s="114" t="str">
        <f>IF(Таблица335[[#This Row],[условие]]="Да", "", " )")</f>
        <v/>
      </c>
      <c r="P153" s="115"/>
      <c r="Q153" s="101" t="str">
        <f t="shared" ref="Q153:Q157" si="66">"/"</f>
        <v>/</v>
      </c>
      <c r="R153" s="101">
        <v>1</v>
      </c>
      <c r="S153" s="116" t="str">
        <f>IF(Таблица335[[#This Row],[Тип СШ]]="Т3", " росп", "")</f>
        <v xml:space="preserve"> росп</v>
      </c>
      <c r="T153" s="116" t="str">
        <f>IF(AND(Таблица335[[#This Row],[Тип]]="Поперечник", Таблица335[[#This Row],[условие]]="Да", Таблица335[[#This Row],[№18]]=" росп"), "1,2,3",
"")</f>
        <v>1,2,3</v>
      </c>
      <c r="U153" s="116" t="str">
        <f>IF(AND(Таблица335[[#This Row],[Тип]]="Продол", Таблица335[[#This Row],[условие]]="Да", Таблица335[[#This Row],[№18]]=" росп"), "1,2",
"")</f>
        <v/>
      </c>
      <c r="V153" s="101" t="s">
        <v>88</v>
      </c>
      <c r="W1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3" s="152" t="str">
        <f>IF(Таблица335[[#This Row],[Тип СШ]]="Т3",
(IF(Таблица335[[#This Row],[Толщина]]&gt;16,"Δ8","Δ6")),Таблица335[[#This Row],[Толщина]])</f>
        <v>Δ6</v>
      </c>
      <c r="AD153" s="153"/>
      <c r="AE153"/>
    </row>
    <row r="154" spans="1:31" x14ac:dyDescent="0.2">
      <c r="A154" s="117">
        <f t="shared" si="39"/>
        <v>154</v>
      </c>
      <c r="B154" s="97" t="str">
        <f>IF(ISNUMBER(Таблица335[[#This Row],[№8]]), "Поперечник", "Продол")</f>
        <v>Поперечник</v>
      </c>
      <c r="C154" s="11" t="str">
        <f>CONCATENATE(I154,J154,K154,L154,Таблица335[[#This Row],[№12]],N154,O154,P154,Q154,R154,S154,T154,U154,)</f>
        <v>2Б-Т2/2</v>
      </c>
      <c r="D154" s="11" t="str">
        <f t="shared" si="41"/>
        <v>Т8</v>
      </c>
      <c r="E154" s="11" t="str">
        <f t="shared" si="37"/>
        <v>100×14</v>
      </c>
      <c r="F154" s="101"/>
      <c r="G154" s="101"/>
      <c r="H1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" s="132">
        <f t="shared" ref="I154:K154" si="67">I153</f>
        <v>2</v>
      </c>
      <c r="J154" s="132" t="str">
        <f t="shared" si="67"/>
        <v>Б</v>
      </c>
      <c r="K154" s="133" t="str">
        <f>IF(Таблица335[[#This Row],[условие]]="Да", "-", "")</f>
        <v>-</v>
      </c>
      <c r="L154" s="101" t="s">
        <v>84</v>
      </c>
      <c r="M154" s="114" t="str">
        <f>IF(Таблица335[[#This Row],[условие]]="Да", "", " - ")</f>
        <v/>
      </c>
      <c r="N154" s="101"/>
      <c r="O154" s="114" t="str">
        <f>IF(Таблица335[[#This Row],[условие]]="Да", "", " )")</f>
        <v/>
      </c>
      <c r="P154" s="115"/>
      <c r="Q154" s="101" t="str">
        <f t="shared" si="66"/>
        <v>/</v>
      </c>
      <c r="R154" s="101">
        <v>2</v>
      </c>
      <c r="S154" s="116" t="str">
        <f>IF(Таблица335[[#This Row],[Тип СШ]]="Т3", " росп", "")</f>
        <v/>
      </c>
      <c r="T154" s="116" t="str">
        <f>IF(AND(Таблица335[[#This Row],[Тип]]="Поперечник", Таблица335[[#This Row],[условие]]="Да", Таблица335[[#This Row],[№18]]=" росп"), "1,2,3",
"")</f>
        <v/>
      </c>
      <c r="U154" s="116" t="str">
        <f>IF(AND(Таблица335[[#This Row],[Тип]]="Продол", Таблица335[[#This Row],[условие]]="Да", Таблица335[[#This Row],[№18]]=" росп"), "1,2",
"")</f>
        <v/>
      </c>
      <c r="V154" s="101" t="s">
        <v>89</v>
      </c>
      <c r="W1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4" s="152">
        <f>IF(Таблица335[[#This Row],[Тип СШ]]="Т3",
(IF(Таблица335[[#This Row],[Толщина]]&gt;16,"Δ8","Δ6")),Таблица335[[#This Row],[Толщина]])</f>
        <v>14</v>
      </c>
      <c r="AD154" s="153"/>
      <c r="AE154"/>
    </row>
    <row r="155" spans="1:31" x14ac:dyDescent="0.2">
      <c r="A155" s="117">
        <f t="shared" si="39"/>
        <v>155</v>
      </c>
      <c r="B155" s="97" t="str">
        <f>IF(ISNUMBER(Таблица335[[#This Row],[№8]]), "Поперечник", "Продол")</f>
        <v>Поперечник</v>
      </c>
      <c r="C155" s="11" t="str">
        <f>CONCATENATE(I155,J155,K155,L155,Таблица335[[#This Row],[№12]],N155,O155,P155,Q155,R155,S155,T155,U155,)</f>
        <v>2Б-Т2/2 росп1,2,3</v>
      </c>
      <c r="D155" s="11" t="str">
        <f t="shared" si="41"/>
        <v>Т3</v>
      </c>
      <c r="E155" s="11" t="str">
        <f t="shared" si="37"/>
        <v>100 Δ6</v>
      </c>
      <c r="F155" s="101"/>
      <c r="G155" s="101"/>
      <c r="H1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" s="132">
        <f t="shared" ref="I155:K155" si="68">I154</f>
        <v>2</v>
      </c>
      <c r="J155" s="132" t="str">
        <f t="shared" si="68"/>
        <v>Б</v>
      </c>
      <c r="K155" s="133" t="str">
        <f>IF(Таблица335[[#This Row],[условие]]="Да", "-", "")</f>
        <v>-</v>
      </c>
      <c r="L155" s="101" t="s">
        <v>84</v>
      </c>
      <c r="M155" s="114" t="str">
        <f>IF(Таблица335[[#This Row],[условие]]="Да", "", " - ")</f>
        <v/>
      </c>
      <c r="N155" s="101"/>
      <c r="O155" s="114" t="str">
        <f>IF(Таблица335[[#This Row],[условие]]="Да", "", " )")</f>
        <v/>
      </c>
      <c r="P155" s="115"/>
      <c r="Q155" s="101" t="str">
        <f t="shared" si="66"/>
        <v>/</v>
      </c>
      <c r="R155" s="101">
        <v>2</v>
      </c>
      <c r="S155" s="116" t="str">
        <f>IF(Таблица335[[#This Row],[Тип СШ]]="Т3", " росп", "")</f>
        <v xml:space="preserve"> росп</v>
      </c>
      <c r="T155" s="116" t="str">
        <f>IF(AND(Таблица335[[#This Row],[Тип]]="Поперечник", Таблица335[[#This Row],[условие]]="Да", Таблица335[[#This Row],[№18]]=" росп"), "1,2,3",
"")</f>
        <v>1,2,3</v>
      </c>
      <c r="U155" s="116" t="str">
        <f>IF(AND(Таблица335[[#This Row],[Тип]]="Продол", Таблица335[[#This Row],[условие]]="Да", Таблица335[[#This Row],[№18]]=" росп"), "1,2",
"")</f>
        <v/>
      </c>
      <c r="V155" s="101" t="s">
        <v>88</v>
      </c>
      <c r="W1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5" s="152" t="str">
        <f>IF(Таблица335[[#This Row],[Тип СШ]]="Т3",
(IF(Таблица335[[#This Row],[Толщина]]&gt;16,"Δ8","Δ6")),Таблица335[[#This Row],[Толщина]])</f>
        <v>Δ6</v>
      </c>
      <c r="AD155" s="153"/>
      <c r="AE155"/>
    </row>
    <row r="156" spans="1:31" x14ac:dyDescent="0.2">
      <c r="A156" s="117">
        <f t="shared" si="39"/>
        <v>156</v>
      </c>
      <c r="B156" s="97" t="str">
        <f>IF(ISNUMBER(Таблица335[[#This Row],[№8]]), "Поперечник", "Продол")</f>
        <v>Поперечник</v>
      </c>
      <c r="C156" s="11" t="str">
        <f>CONCATENATE(I156,J156,K156,L156,Таблица335[[#This Row],[№12]],N156,O156,P156,Q156,R156,S156,T156,U156,)</f>
        <v>2В-ВП</v>
      </c>
      <c r="D156" s="11" t="str">
        <f t="shared" si="41"/>
        <v>С4</v>
      </c>
      <c r="E156" s="11" t="str">
        <f t="shared" si="37"/>
        <v>2488×14</v>
      </c>
      <c r="F156" s="101"/>
      <c r="G156" s="101" t="s">
        <v>41</v>
      </c>
      <c r="H15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" s="134">
        <f t="shared" ref="I156:J156" si="69">I155</f>
        <v>2</v>
      </c>
      <c r="J156" s="134" t="str">
        <f>Таблица335[[#This Row],[№7]]</f>
        <v>В</v>
      </c>
      <c r="K156" s="133" t="str">
        <f>IF(Таблица335[[#This Row],[условие]]="Да", "-", "")</f>
        <v>-</v>
      </c>
      <c r="L156" s="72" t="s">
        <v>35</v>
      </c>
      <c r="M156" s="114" t="str">
        <f>IF(Таблица335[[#This Row],[условие]]="Да", "", " - ")</f>
        <v/>
      </c>
      <c r="N156" s="72"/>
      <c r="O156" s="114" t="str">
        <f>IF(Таблица335[[#This Row],[условие]]="Да", "", " )")</f>
        <v/>
      </c>
      <c r="P156" s="115"/>
      <c r="Q156" s="130"/>
      <c r="R156" s="130"/>
      <c r="S156" s="116" t="str">
        <f>IF(Таблица335[[#This Row],[Тип СШ]]="Т3", " росп", "")</f>
        <v/>
      </c>
      <c r="T156" s="116" t="str">
        <f>IF(AND(Таблица335[[#This Row],[Тип]]="Поперечник", Таблица335[[#This Row],[условие]]="Да", Таблица335[[#This Row],[№18]]=" росп"), "1,2,3",
"")</f>
        <v/>
      </c>
      <c r="U156" s="116" t="str">
        <f>IF(AND(Таблица335[[#This Row],[Тип]]="Продол", Таблица335[[#This Row],[условие]]="Да", Таблица335[[#This Row],[№18]]=" росп"), "1,2",
"")</f>
        <v/>
      </c>
      <c r="V156" s="130" t="s">
        <v>109</v>
      </c>
      <c r="W1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56" s="152">
        <f>IF(Таблица335[[#This Row],[Тип СШ]]="Т3",
(IF(Таблица335[[#This Row],[Толщина]]&gt;16,"Δ8","Δ6")),Таблица335[[#This Row],[Толщина]])</f>
        <v>14</v>
      </c>
      <c r="AD156" s="153"/>
      <c r="AE156"/>
    </row>
    <row r="157" spans="1:31" x14ac:dyDescent="0.2">
      <c r="A157" s="117">
        <f t="shared" si="39"/>
        <v>157</v>
      </c>
      <c r="B157" s="97" t="str">
        <f>IF(ISNUMBER(Таблица335[[#This Row],[№8]]), "Поперечник", "Продол")</f>
        <v>Поперечник</v>
      </c>
      <c r="C157" s="11" t="str">
        <f>CONCATENATE(I157,J157,K157,L157,Таблица335[[#This Row],[№12]],N157,O157,P157,Q157,R157,S157,T157,U157,)</f>
        <v>2В-ВП_Р1 росп1,2,3</v>
      </c>
      <c r="D157" s="11" t="str">
        <f t="shared" si="41"/>
        <v>Т3</v>
      </c>
      <c r="E157" s="11" t="str">
        <f t="shared" si="37"/>
        <v>528 Δ6</v>
      </c>
      <c r="F157" s="101"/>
      <c r="G157" s="101"/>
      <c r="H1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" s="132">
        <f t="shared" ref="I157:J157" si="70">I156</f>
        <v>2</v>
      </c>
      <c r="J157" s="132" t="str">
        <f>J156</f>
        <v>В</v>
      </c>
      <c r="K157" s="133" t="str">
        <f>IF(Таблица335[[#This Row],[условие]]="Да", "-", "")</f>
        <v>-</v>
      </c>
      <c r="L157" s="101" t="s">
        <v>35</v>
      </c>
      <c r="M157" s="114" t="str">
        <f>IF(Таблица335[[#This Row],[условие]]="Да", "", " - ")</f>
        <v/>
      </c>
      <c r="N157" s="101"/>
      <c r="O157" s="114" t="str">
        <f>IF(Таблица335[[#This Row],[условие]]="Да", "", " )")</f>
        <v/>
      </c>
      <c r="P157" s="115"/>
      <c r="Q157" s="101" t="s">
        <v>140</v>
      </c>
      <c r="R157" s="101" t="s">
        <v>73</v>
      </c>
      <c r="S157" s="116" t="str">
        <f>IF(Таблица335[[#This Row],[Тип СШ]]="Т3", " росп", "")</f>
        <v xml:space="preserve"> росп</v>
      </c>
      <c r="T157" s="116" t="str">
        <f>IF(AND(Таблица335[[#This Row],[Тип]]="Поперечник", Таблица335[[#This Row],[условие]]="Да", Таблица335[[#This Row],[№18]]=" росп"), "1,2,3",
"")</f>
        <v>1,2,3</v>
      </c>
      <c r="U157" s="116" t="str">
        <f>IF(AND(Таблица335[[#This Row],[Тип]]="Продол", Таблица335[[#This Row],[условие]]="Да", Таблица335[[#This Row],[№18]]=" росп"), "1,2",
"")</f>
        <v/>
      </c>
      <c r="V157" s="101" t="s">
        <v>88</v>
      </c>
      <c r="W1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7" s="152" t="str">
        <f>IF(Таблица335[[#This Row],[Тип СШ]]="Т3",
(IF(Таблица335[[#This Row],[Толщина]]&gt;16,"Δ8","Δ6")),Таблица335[[#This Row],[Толщина]])</f>
        <v>Δ6</v>
      </c>
      <c r="AD157" s="153"/>
      <c r="AE157"/>
    </row>
    <row r="158" spans="1:31" x14ac:dyDescent="0.2">
      <c r="A158" s="117">
        <f t="shared" si="39"/>
        <v>158</v>
      </c>
      <c r="B158" s="97" t="str">
        <f>IF(ISNUMBER(Таблица335[[#This Row],[№8]]), "Поперечник", "Продол")</f>
        <v>Поперечник</v>
      </c>
      <c r="C158" s="11" t="str">
        <f>CONCATENATE(I158,J158,K158,L158,Таблица335[[#This Row],[№12]],N158,O158,P158,Q158,R158,S158,T158,U158,)</f>
        <v>2В-ВП_Р2 росп1,2,3</v>
      </c>
      <c r="D158" s="11" t="str">
        <f t="shared" si="41"/>
        <v>Т3</v>
      </c>
      <c r="E158" s="11" t="str">
        <f t="shared" si="37"/>
        <v>528 Δ6</v>
      </c>
      <c r="F158" s="101"/>
      <c r="G158" s="101"/>
      <c r="H1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" s="132">
        <f t="shared" ref="I158:K158" si="71">I157</f>
        <v>2</v>
      </c>
      <c r="J158" s="132" t="str">
        <f t="shared" si="71"/>
        <v>В</v>
      </c>
      <c r="K158" s="133" t="str">
        <f>IF(Таблица335[[#This Row],[условие]]="Да", "-", "")</f>
        <v>-</v>
      </c>
      <c r="L158" s="101" t="s">
        <v>35</v>
      </c>
      <c r="M158" s="114" t="str">
        <f>IF(Таблица335[[#This Row],[условие]]="Да", "", " - ")</f>
        <v/>
      </c>
      <c r="N158" s="101"/>
      <c r="O158" s="114" t="str">
        <f>IF(Таблица335[[#This Row],[условие]]="Да", "", " )")</f>
        <v/>
      </c>
      <c r="P158" s="115"/>
      <c r="Q158" s="101" t="s">
        <v>140</v>
      </c>
      <c r="R158" s="101" t="s">
        <v>74</v>
      </c>
      <c r="S158" s="116" t="str">
        <f>IF(Таблица335[[#This Row],[Тип СШ]]="Т3", " росп", "")</f>
        <v xml:space="preserve"> росп</v>
      </c>
      <c r="T158" s="116" t="str">
        <f>IF(AND(Таблица335[[#This Row],[Тип]]="Поперечник", Таблица335[[#This Row],[условие]]="Да", Таблица335[[#This Row],[№18]]=" росп"), "1,2,3",
"")</f>
        <v>1,2,3</v>
      </c>
      <c r="U158" s="116" t="str">
        <f>IF(AND(Таблица335[[#This Row],[Тип]]="Продол", Таблица335[[#This Row],[условие]]="Да", Таблица335[[#This Row],[№18]]=" росп"), "1,2",
"")</f>
        <v/>
      </c>
      <c r="V158" s="101" t="s">
        <v>88</v>
      </c>
      <c r="W1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8" s="152" t="str">
        <f>IF(Таблица335[[#This Row],[Тип СШ]]="Т3",
(IF(Таблица335[[#This Row],[Толщина]]&gt;16,"Δ8","Δ6")),Таблица335[[#This Row],[Толщина]])</f>
        <v>Δ6</v>
      </c>
      <c r="AD158" s="153"/>
      <c r="AE158"/>
    </row>
    <row r="159" spans="1:31" x14ac:dyDescent="0.2">
      <c r="A159" s="117">
        <f t="shared" si="39"/>
        <v>159</v>
      </c>
      <c r="B159" s="97" t="str">
        <f>IF(ISNUMBER(Таблица335[[#This Row],[№8]]), "Поперечник", "Продол")</f>
        <v>Поперечник</v>
      </c>
      <c r="C159" s="11" t="str">
        <f>CONCATENATE(I159,J159,K159,L159,Таблица335[[#This Row],[№12]],N159,O159,P159,Q159,R159,S159,T159,U159,)</f>
        <v>2В-ВП_Р3 росп1,2,3</v>
      </c>
      <c r="D159" s="11" t="str">
        <f t="shared" si="41"/>
        <v>Т3</v>
      </c>
      <c r="E159" s="11" t="str">
        <f t="shared" si="37"/>
        <v>528 Δ6</v>
      </c>
      <c r="F159" s="101"/>
      <c r="G159" s="101"/>
      <c r="H1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" s="132">
        <f t="shared" ref="I159:K159" si="72">I158</f>
        <v>2</v>
      </c>
      <c r="J159" s="132" t="str">
        <f t="shared" si="72"/>
        <v>В</v>
      </c>
      <c r="K159" s="133" t="str">
        <f>IF(Таблица335[[#This Row],[условие]]="Да", "-", "")</f>
        <v>-</v>
      </c>
      <c r="L159" s="101" t="s">
        <v>35</v>
      </c>
      <c r="M159" s="114" t="str">
        <f>IF(Таблица335[[#This Row],[условие]]="Да", "", " - ")</f>
        <v/>
      </c>
      <c r="N159" s="101"/>
      <c r="O159" s="114" t="str">
        <f>IF(Таблица335[[#This Row],[условие]]="Да", "", " )")</f>
        <v/>
      </c>
      <c r="P159" s="115"/>
      <c r="Q159" s="101" t="s">
        <v>140</v>
      </c>
      <c r="R159" s="101" t="s">
        <v>75</v>
      </c>
      <c r="S159" s="116" t="str">
        <f>IF(Таблица335[[#This Row],[Тип СШ]]="Т3", " росп", "")</f>
        <v xml:space="preserve"> росп</v>
      </c>
      <c r="T159" s="116" t="str">
        <f>IF(AND(Таблица335[[#This Row],[Тип]]="Поперечник", Таблица335[[#This Row],[условие]]="Да", Таблица335[[#This Row],[№18]]=" росп"), "1,2,3",
"")</f>
        <v>1,2,3</v>
      </c>
      <c r="U159" s="116" t="str">
        <f>IF(AND(Таблица335[[#This Row],[Тип]]="Продол", Таблица335[[#This Row],[условие]]="Да", Таблица335[[#This Row],[№18]]=" росп"), "1,2",
"")</f>
        <v/>
      </c>
      <c r="V159" s="101" t="s">
        <v>88</v>
      </c>
      <c r="W1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9" s="152" t="str">
        <f>IF(Таблица335[[#This Row],[Тип СШ]]="Т3",
(IF(Таблица335[[#This Row],[Толщина]]&gt;16,"Δ8","Δ6")),Таблица335[[#This Row],[Толщина]])</f>
        <v>Δ6</v>
      </c>
      <c r="AD159" s="153"/>
      <c r="AE159"/>
    </row>
    <row r="160" spans="1:31" x14ac:dyDescent="0.2">
      <c r="A160" s="117">
        <f t="shared" si="39"/>
        <v>160</v>
      </c>
      <c r="B160" s="97" t="str">
        <f>IF(ISNUMBER(Таблица335[[#This Row],[№8]]), "Поперечник", "Продол")</f>
        <v>Поперечник</v>
      </c>
      <c r="C160" s="11" t="str">
        <f>CONCATENATE(I160,J160,K160,L160,Таблица335[[#This Row],[№12]],N160,O160,P160,Q160,R160,S160,T160,U160,)</f>
        <v>2В-ВП_Р4 росп1,2,3</v>
      </c>
      <c r="D160" s="11" t="str">
        <f t="shared" si="41"/>
        <v>Т3</v>
      </c>
      <c r="E160" s="11" t="str">
        <f t="shared" si="37"/>
        <v>528 Δ6</v>
      </c>
      <c r="F160" s="101"/>
      <c r="G160" s="101"/>
      <c r="H1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" s="132">
        <f t="shared" ref="I160:K160" si="73">I159</f>
        <v>2</v>
      </c>
      <c r="J160" s="132" t="str">
        <f t="shared" si="73"/>
        <v>В</v>
      </c>
      <c r="K160" s="133" t="str">
        <f>IF(Таблица335[[#This Row],[условие]]="Да", "-", "")</f>
        <v>-</v>
      </c>
      <c r="L160" s="101" t="s">
        <v>35</v>
      </c>
      <c r="M160" s="114" t="str">
        <f>IF(Таблица335[[#This Row],[условие]]="Да", "", " - ")</f>
        <v/>
      </c>
      <c r="N160" s="101"/>
      <c r="O160" s="114" t="str">
        <f>IF(Таблица335[[#This Row],[условие]]="Да", "", " )")</f>
        <v/>
      </c>
      <c r="P160" s="115"/>
      <c r="Q160" s="101" t="s">
        <v>140</v>
      </c>
      <c r="R160" s="101" t="s">
        <v>76</v>
      </c>
      <c r="S160" s="116" t="str">
        <f>IF(Таблица335[[#This Row],[Тип СШ]]="Т3", " росп", "")</f>
        <v xml:space="preserve"> росп</v>
      </c>
      <c r="T160" s="116" t="str">
        <f>IF(AND(Таблица335[[#This Row],[Тип]]="Поперечник", Таблица335[[#This Row],[условие]]="Да", Таблица335[[#This Row],[№18]]=" росп"), "1,2,3",
"")</f>
        <v>1,2,3</v>
      </c>
      <c r="U160" s="116" t="str">
        <f>IF(AND(Таблица335[[#This Row],[Тип]]="Продол", Таблица335[[#This Row],[условие]]="Да", Таблица335[[#This Row],[№18]]=" росп"), "1,2",
"")</f>
        <v/>
      </c>
      <c r="V160" s="101" t="s">
        <v>88</v>
      </c>
      <c r="W1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0" s="152" t="str">
        <f>IF(Таблица335[[#This Row],[Тип СШ]]="Т3",
(IF(Таблица335[[#This Row],[Толщина]]&gt;16,"Δ8","Δ6")),Таблица335[[#This Row],[Толщина]])</f>
        <v>Δ6</v>
      </c>
      <c r="AD160" s="153"/>
      <c r="AE160"/>
    </row>
    <row r="161" spans="1:31" x14ac:dyDescent="0.2">
      <c r="A161" s="117">
        <f t="shared" si="39"/>
        <v>161</v>
      </c>
      <c r="B161" s="97" t="str">
        <f>IF(ISNUMBER(Таблица335[[#This Row],[№8]]), "Поперечник", "Продол")</f>
        <v>Поперечник</v>
      </c>
      <c r="C161" s="11" t="str">
        <f>CONCATENATE(I161,J161,K161,L161,Таблица335[[#This Row],[№12]],N161,O161,P161,Q161,R161,S161,T161,U161,)</f>
        <v>2В-Т1/1</v>
      </c>
      <c r="D161" s="11" t="str">
        <f t="shared" si="41"/>
        <v>Т8</v>
      </c>
      <c r="E161" s="11" t="str">
        <f t="shared" si="37"/>
        <v>100×14</v>
      </c>
      <c r="F161" s="101"/>
      <c r="G161" s="101"/>
      <c r="H1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" s="132">
        <f t="shared" ref="I161:K161" si="74">I160</f>
        <v>2</v>
      </c>
      <c r="J161" s="132" t="str">
        <f t="shared" si="74"/>
        <v>В</v>
      </c>
      <c r="K161" s="133" t="str">
        <f>IF(Таблица335[[#This Row],[условие]]="Да", "-", "")</f>
        <v>-</v>
      </c>
      <c r="L161" s="101" t="s">
        <v>83</v>
      </c>
      <c r="M161" s="114" t="str">
        <f>IF(Таблица335[[#This Row],[условие]]="Да", "", " - ")</f>
        <v/>
      </c>
      <c r="N161" s="101"/>
      <c r="O161" s="114" t="str">
        <f>IF(Таблица335[[#This Row],[условие]]="Да", "", " )")</f>
        <v/>
      </c>
      <c r="P161" s="115"/>
      <c r="Q161" s="101" t="str">
        <f>"/"</f>
        <v>/</v>
      </c>
      <c r="R161" s="101">
        <v>1</v>
      </c>
      <c r="S161" s="116" t="str">
        <f>IF(Таблица335[[#This Row],[Тип СШ]]="Т3", " росп", "")</f>
        <v/>
      </c>
      <c r="T161" s="116" t="str">
        <f>IF(AND(Таблица335[[#This Row],[Тип]]="Поперечник", Таблица335[[#This Row],[условие]]="Да", Таблица335[[#This Row],[№18]]=" росп"), "1,2,3",
"")</f>
        <v/>
      </c>
      <c r="U161" s="116" t="str">
        <f>IF(AND(Таблица335[[#This Row],[Тип]]="Продол", Таблица335[[#This Row],[условие]]="Да", Таблица335[[#This Row],[№18]]=" росп"), "1,2",
"")</f>
        <v/>
      </c>
      <c r="V161" s="101" t="s">
        <v>89</v>
      </c>
      <c r="W1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1" s="152">
        <f>IF(Таблица335[[#This Row],[Тип СШ]]="Т3",
(IF(Таблица335[[#This Row],[Толщина]]&gt;16,"Δ8","Δ6")),Таблица335[[#This Row],[Толщина]])</f>
        <v>14</v>
      </c>
      <c r="AD161" s="153"/>
      <c r="AE161"/>
    </row>
    <row r="162" spans="1:31" x14ac:dyDescent="0.2">
      <c r="A162" s="117">
        <f t="shared" si="39"/>
        <v>162</v>
      </c>
      <c r="B162" s="97" t="str">
        <f>IF(ISNUMBER(Таблица335[[#This Row],[№8]]), "Поперечник", "Продол")</f>
        <v>Поперечник</v>
      </c>
      <c r="C162" s="11" t="str">
        <f>CONCATENATE(I162,J162,K162,L162,Таблица335[[#This Row],[№12]],N162,O162,P162,Q162,R162,S162,T162,U162,)</f>
        <v>2В-Т1/1 росп1,2,3</v>
      </c>
      <c r="D162" s="11" t="str">
        <f t="shared" si="41"/>
        <v>Т3</v>
      </c>
      <c r="E162" s="11" t="str">
        <f t="shared" si="37"/>
        <v>100 Δ6</v>
      </c>
      <c r="F162" s="101"/>
      <c r="G162" s="101"/>
      <c r="H1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" s="132">
        <f t="shared" ref="I162:K162" si="75">I161</f>
        <v>2</v>
      </c>
      <c r="J162" s="132" t="str">
        <f t="shared" si="75"/>
        <v>В</v>
      </c>
      <c r="K162" s="133" t="str">
        <f>IF(Таблица335[[#This Row],[условие]]="Да", "-", "")</f>
        <v>-</v>
      </c>
      <c r="L162" s="101" t="s">
        <v>83</v>
      </c>
      <c r="M162" s="114" t="str">
        <f>IF(Таблица335[[#This Row],[условие]]="Да", "", " - ")</f>
        <v/>
      </c>
      <c r="N162" s="101"/>
      <c r="O162" s="114" t="str">
        <f>IF(Таблица335[[#This Row],[условие]]="Да", "", " )")</f>
        <v/>
      </c>
      <c r="P162" s="115"/>
      <c r="Q162" s="101" t="str">
        <f t="shared" ref="Q162:Q166" si="76">"/"</f>
        <v>/</v>
      </c>
      <c r="R162" s="101">
        <v>1</v>
      </c>
      <c r="S162" s="116" t="str">
        <f>IF(Таблица335[[#This Row],[Тип СШ]]="Т3", " росп", "")</f>
        <v xml:space="preserve"> росп</v>
      </c>
      <c r="T162" s="116" t="str">
        <f>IF(AND(Таблица335[[#This Row],[Тип]]="Поперечник", Таблица335[[#This Row],[условие]]="Да", Таблица335[[#This Row],[№18]]=" росп"), "1,2,3",
"")</f>
        <v>1,2,3</v>
      </c>
      <c r="U162" s="116" t="str">
        <f>IF(AND(Таблица335[[#This Row],[Тип]]="Продол", Таблица335[[#This Row],[условие]]="Да", Таблица335[[#This Row],[№18]]=" росп"), "1,2",
"")</f>
        <v/>
      </c>
      <c r="V162" s="101" t="s">
        <v>88</v>
      </c>
      <c r="W1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2" s="152" t="str">
        <f>IF(Таблица335[[#This Row],[Тип СШ]]="Т3",
(IF(Таблица335[[#This Row],[Толщина]]&gt;16,"Δ8","Δ6")),Таблица335[[#This Row],[Толщина]])</f>
        <v>Δ6</v>
      </c>
      <c r="AD162" s="153"/>
      <c r="AE162"/>
    </row>
    <row r="163" spans="1:31" x14ac:dyDescent="0.2">
      <c r="A163" s="117">
        <f t="shared" si="39"/>
        <v>163</v>
      </c>
      <c r="B163" s="97" t="str">
        <f>IF(ISNUMBER(Таблица335[[#This Row],[№8]]), "Поперечник", "Продол")</f>
        <v>Поперечник</v>
      </c>
      <c r="C163" s="11" t="str">
        <f>CONCATENATE(I163,J163,K163,L163,Таблица335[[#This Row],[№12]],N163,O163,P163,Q163,R163,S163,T163,U163,)</f>
        <v>2В-Т1/2</v>
      </c>
      <c r="D163" s="11" t="str">
        <f t="shared" si="41"/>
        <v>Т8</v>
      </c>
      <c r="E163" s="11" t="str">
        <f t="shared" si="37"/>
        <v>100×14</v>
      </c>
      <c r="F163" s="101"/>
      <c r="G163" s="101"/>
      <c r="H1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" s="132">
        <f t="shared" ref="I163:K163" si="77">I162</f>
        <v>2</v>
      </c>
      <c r="J163" s="132" t="str">
        <f t="shared" si="77"/>
        <v>В</v>
      </c>
      <c r="K163" s="133" t="str">
        <f>IF(Таблица335[[#This Row],[условие]]="Да", "-", "")</f>
        <v>-</v>
      </c>
      <c r="L163" s="101" t="s">
        <v>83</v>
      </c>
      <c r="M163" s="114" t="str">
        <f>IF(Таблица335[[#This Row],[условие]]="Да", "", " - ")</f>
        <v/>
      </c>
      <c r="N163" s="101"/>
      <c r="O163" s="114" t="str">
        <f>IF(Таблица335[[#This Row],[условие]]="Да", "", " )")</f>
        <v/>
      </c>
      <c r="P163" s="115"/>
      <c r="Q163" s="101" t="str">
        <f t="shared" si="76"/>
        <v>/</v>
      </c>
      <c r="R163" s="101">
        <v>2</v>
      </c>
      <c r="S163" s="116" t="str">
        <f>IF(Таблица335[[#This Row],[Тип СШ]]="Т3", " росп", "")</f>
        <v/>
      </c>
      <c r="T163" s="116" t="str">
        <f>IF(AND(Таблица335[[#This Row],[Тип]]="Поперечник", Таблица335[[#This Row],[условие]]="Да", Таблица335[[#This Row],[№18]]=" росп"), "1,2,3",
"")</f>
        <v/>
      </c>
      <c r="U163" s="116" t="str">
        <f>IF(AND(Таблица335[[#This Row],[Тип]]="Продол", Таблица335[[#This Row],[условие]]="Да", Таблица335[[#This Row],[№18]]=" росп"), "1,2",
"")</f>
        <v/>
      </c>
      <c r="V163" s="101" t="s">
        <v>89</v>
      </c>
      <c r="W1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3" s="152">
        <f>IF(Таблица335[[#This Row],[Тип СШ]]="Т3",
(IF(Таблица335[[#This Row],[Толщина]]&gt;16,"Δ8","Δ6")),Таблица335[[#This Row],[Толщина]])</f>
        <v>14</v>
      </c>
      <c r="AD163" s="153"/>
      <c r="AE163"/>
    </row>
    <row r="164" spans="1:31" x14ac:dyDescent="0.2">
      <c r="A164" s="117">
        <f t="shared" si="39"/>
        <v>164</v>
      </c>
      <c r="B164" s="97" t="str">
        <f>IF(ISNUMBER(Таблица335[[#This Row],[№8]]), "Поперечник", "Продол")</f>
        <v>Поперечник</v>
      </c>
      <c r="C164" s="11" t="str">
        <f>CONCATENATE(I164,J164,K164,L164,Таблица335[[#This Row],[№12]],N164,O164,P164,Q164,R164,S164,T164,U164,)</f>
        <v>2В-Т1/2 росп1,2,3</v>
      </c>
      <c r="D164" s="11" t="str">
        <f t="shared" si="41"/>
        <v>Т3</v>
      </c>
      <c r="E164" s="11" t="str">
        <f t="shared" si="37"/>
        <v>100 Δ6</v>
      </c>
      <c r="F164" s="101"/>
      <c r="G164" s="101"/>
      <c r="H1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" s="132">
        <f t="shared" ref="I164:K164" si="78">I163</f>
        <v>2</v>
      </c>
      <c r="J164" s="132" t="str">
        <f t="shared" si="78"/>
        <v>В</v>
      </c>
      <c r="K164" s="133" t="str">
        <f>IF(Таблица335[[#This Row],[условие]]="Да", "-", "")</f>
        <v>-</v>
      </c>
      <c r="L164" s="101" t="s">
        <v>83</v>
      </c>
      <c r="M164" s="114" t="str">
        <f>IF(Таблица335[[#This Row],[условие]]="Да", "", " - ")</f>
        <v/>
      </c>
      <c r="N164" s="101"/>
      <c r="O164" s="114" t="str">
        <f>IF(Таблица335[[#This Row],[условие]]="Да", "", " )")</f>
        <v/>
      </c>
      <c r="P164" s="115"/>
      <c r="Q164" s="101" t="str">
        <f t="shared" si="76"/>
        <v>/</v>
      </c>
      <c r="R164" s="101">
        <v>2</v>
      </c>
      <c r="S164" s="116" t="str">
        <f>IF(Таблица335[[#This Row],[Тип СШ]]="Т3", " росп", "")</f>
        <v xml:space="preserve"> росп</v>
      </c>
      <c r="T164" s="116" t="str">
        <f>IF(AND(Таблица335[[#This Row],[Тип]]="Поперечник", Таблица335[[#This Row],[условие]]="Да", Таблица335[[#This Row],[№18]]=" росп"), "1,2,3",
"")</f>
        <v>1,2,3</v>
      </c>
      <c r="U164" s="116" t="str">
        <f>IF(AND(Таблица335[[#This Row],[Тип]]="Продол", Таблица335[[#This Row],[условие]]="Да", Таблица335[[#This Row],[№18]]=" росп"), "1,2",
"")</f>
        <v/>
      </c>
      <c r="V164" s="101" t="s">
        <v>88</v>
      </c>
      <c r="W1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4" s="152" t="str">
        <f>IF(Таблица335[[#This Row],[Тип СШ]]="Т3",
(IF(Таблица335[[#This Row],[Толщина]]&gt;16,"Δ8","Δ6")),Таблица335[[#This Row],[Толщина]])</f>
        <v>Δ6</v>
      </c>
      <c r="AD164" s="153"/>
      <c r="AE164"/>
    </row>
    <row r="165" spans="1:31" x14ac:dyDescent="0.2">
      <c r="A165" s="117">
        <f t="shared" si="39"/>
        <v>165</v>
      </c>
      <c r="B165" s="97" t="str">
        <f>IF(ISNUMBER(Таблица335[[#This Row],[№8]]), "Поперечник", "Продол")</f>
        <v>Поперечник</v>
      </c>
      <c r="C165" s="11" t="str">
        <f>CONCATENATE(I165,J165,K165,L165,Таблица335[[#This Row],[№12]],N165,O165,P165,Q165,R165,S165,T165,U165,)</f>
        <v>2В-ВП_Р5 росп1,2,3</v>
      </c>
      <c r="D165" s="11" t="str">
        <f t="shared" si="41"/>
        <v>Т3</v>
      </c>
      <c r="E165" s="11" t="str">
        <f t="shared" si="37"/>
        <v>528 Δ6</v>
      </c>
      <c r="F165" s="101"/>
      <c r="G165" s="101"/>
      <c r="H1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" s="132">
        <f t="shared" ref="I165:K165" si="79">I164</f>
        <v>2</v>
      </c>
      <c r="J165" s="132" t="str">
        <f t="shared" si="79"/>
        <v>В</v>
      </c>
      <c r="K165" s="133" t="str">
        <f>IF(Таблица335[[#This Row],[условие]]="Да", "-", "")</f>
        <v>-</v>
      </c>
      <c r="L165" s="101" t="s">
        <v>35</v>
      </c>
      <c r="M165" s="114" t="str">
        <f>IF(Таблица335[[#This Row],[условие]]="Да", "", " - ")</f>
        <v/>
      </c>
      <c r="N165" s="101"/>
      <c r="O165" s="114" t="str">
        <f>IF(Таблица335[[#This Row],[условие]]="Да", "", " )")</f>
        <v/>
      </c>
      <c r="P165" s="115"/>
      <c r="Q165" s="101" t="s">
        <v>140</v>
      </c>
      <c r="R165" s="101" t="s">
        <v>77</v>
      </c>
      <c r="S165" s="116" t="str">
        <f>IF(Таблица335[[#This Row],[Тип СШ]]="Т3", " росп", "")</f>
        <v xml:space="preserve"> росп</v>
      </c>
      <c r="T165" s="116" t="str">
        <f>IF(AND(Таблица335[[#This Row],[Тип]]="Поперечник", Таблица335[[#This Row],[условие]]="Да", Таблица335[[#This Row],[№18]]=" росп"), "1,2,3",
"")</f>
        <v>1,2,3</v>
      </c>
      <c r="U165" s="116" t="str">
        <f>IF(AND(Таблица335[[#This Row],[Тип]]="Продол", Таблица335[[#This Row],[условие]]="Да", Таблица335[[#This Row],[№18]]=" росп"), "1,2",
"")</f>
        <v/>
      </c>
      <c r="V165" s="101" t="s">
        <v>88</v>
      </c>
      <c r="W1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5" s="152" t="str">
        <f>IF(Таблица335[[#This Row],[Тип СШ]]="Т3",
(IF(Таблица335[[#This Row],[Толщина]]&gt;16,"Δ8","Δ6")),Таблица335[[#This Row],[Толщина]])</f>
        <v>Δ6</v>
      </c>
      <c r="AD165" s="153"/>
      <c r="AE165"/>
    </row>
    <row r="166" spans="1:31" x14ac:dyDescent="0.2">
      <c r="A166" s="117">
        <f t="shared" si="39"/>
        <v>166</v>
      </c>
      <c r="B166" s="97" t="str">
        <f>IF(ISNUMBER(Таблица335[[#This Row],[№8]]), "Поперечник", "Продол")</f>
        <v>Поперечник</v>
      </c>
      <c r="C166" s="11" t="str">
        <f>CONCATENATE(I166,J166,K166,L166,Таблица335[[#This Row],[№12]],N166,O166,P166,Q166,R166,S166,T166,U166,)</f>
        <v>2В-ВП_Р6 росп1,2,3</v>
      </c>
      <c r="D166" s="11" t="str">
        <f t="shared" si="41"/>
        <v>Т3</v>
      </c>
      <c r="E166" s="11" t="str">
        <f t="shared" si="37"/>
        <v>528 Δ6</v>
      </c>
      <c r="F166" s="101"/>
      <c r="G166" s="101"/>
      <c r="H1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" s="132">
        <f t="shared" ref="I166:K166" si="80">I165</f>
        <v>2</v>
      </c>
      <c r="J166" s="132" t="str">
        <f t="shared" si="80"/>
        <v>В</v>
      </c>
      <c r="K166" s="133" t="str">
        <f>IF(Таблица335[[#This Row],[условие]]="Да", "-", "")</f>
        <v>-</v>
      </c>
      <c r="L166" s="101" t="s">
        <v>35</v>
      </c>
      <c r="M166" s="114" t="str">
        <f>IF(Таблица335[[#This Row],[условие]]="Да", "", " - ")</f>
        <v/>
      </c>
      <c r="N166" s="101"/>
      <c r="O166" s="114" t="str">
        <f>IF(Таблица335[[#This Row],[условие]]="Да", "", " )")</f>
        <v/>
      </c>
      <c r="P166" s="115"/>
      <c r="Q166" s="101" t="s">
        <v>140</v>
      </c>
      <c r="R166" s="101" t="s">
        <v>80</v>
      </c>
      <c r="S166" s="116" t="str">
        <f>IF(Таблица335[[#This Row],[Тип СШ]]="Т3", " росп", "")</f>
        <v xml:space="preserve"> росп</v>
      </c>
      <c r="T166" s="116" t="str">
        <f>IF(AND(Таблица335[[#This Row],[Тип]]="Поперечник", Таблица335[[#This Row],[условие]]="Да", Таблица335[[#This Row],[№18]]=" росп"), "1,2,3",
"")</f>
        <v>1,2,3</v>
      </c>
      <c r="U166" s="116" t="str">
        <f>IF(AND(Таблица335[[#This Row],[Тип]]="Продол", Таблица335[[#This Row],[условие]]="Да", Таблица335[[#This Row],[№18]]=" росп"), "1,2",
"")</f>
        <v/>
      </c>
      <c r="V166" s="101" t="s">
        <v>88</v>
      </c>
      <c r="W1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6" s="152" t="str">
        <f>IF(Таблица335[[#This Row],[Тип СШ]]="Т3",
(IF(Таблица335[[#This Row],[Толщина]]&gt;16,"Δ8","Δ6")),Таблица335[[#This Row],[Толщина]])</f>
        <v>Δ6</v>
      </c>
      <c r="AD166" s="153"/>
      <c r="AE166"/>
    </row>
    <row r="167" spans="1:31" x14ac:dyDescent="0.2">
      <c r="A167" s="117">
        <f t="shared" si="39"/>
        <v>167</v>
      </c>
      <c r="B167" s="97" t="str">
        <f>IF(ISNUMBER(Таблица335[[#This Row],[№8]]), "Поперечник", "Продол")</f>
        <v>Поперечник</v>
      </c>
      <c r="C167" s="11" t="str">
        <f>CONCATENATE(I167,J167,K167,L167,Таблица335[[#This Row],[№12]],N167,O167,P167,Q167,R167,S167,T167,U167,)</f>
        <v>2В-ВП_Р7 росп1,2,3</v>
      </c>
      <c r="D167" s="11" t="str">
        <f t="shared" si="41"/>
        <v>Т3</v>
      </c>
      <c r="E167" s="11" t="str">
        <f t="shared" si="37"/>
        <v>528 Δ6</v>
      </c>
      <c r="F167" s="101"/>
      <c r="G167" s="101"/>
      <c r="H1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" s="132">
        <f t="shared" ref="I167:K167" si="81">I166</f>
        <v>2</v>
      </c>
      <c r="J167" s="132" t="str">
        <f t="shared" si="81"/>
        <v>В</v>
      </c>
      <c r="K167" s="133" t="str">
        <f>IF(Таблица335[[#This Row],[условие]]="Да", "-", "")</f>
        <v>-</v>
      </c>
      <c r="L167" s="101" t="s">
        <v>35</v>
      </c>
      <c r="M167" s="114" t="str">
        <f>IF(Таблица335[[#This Row],[условие]]="Да", "", " - ")</f>
        <v/>
      </c>
      <c r="N167" s="101"/>
      <c r="O167" s="114" t="str">
        <f>IF(Таблица335[[#This Row],[условие]]="Да", "", " )")</f>
        <v/>
      </c>
      <c r="P167" s="115"/>
      <c r="Q167" s="101" t="s">
        <v>140</v>
      </c>
      <c r="R167" s="101" t="s">
        <v>81</v>
      </c>
      <c r="S167" s="116" t="str">
        <f>IF(Таблица335[[#This Row],[Тип СШ]]="Т3", " росп", "")</f>
        <v xml:space="preserve"> росп</v>
      </c>
      <c r="T167" s="116" t="str">
        <f>IF(AND(Таблица335[[#This Row],[Тип]]="Поперечник", Таблица335[[#This Row],[условие]]="Да", Таблица335[[#This Row],[№18]]=" росп"), "1,2,3",
"")</f>
        <v>1,2,3</v>
      </c>
      <c r="U167" s="116" t="str">
        <f>IF(AND(Таблица335[[#This Row],[Тип]]="Продол", Таблица335[[#This Row],[условие]]="Да", Таблица335[[#This Row],[№18]]=" росп"), "1,2",
"")</f>
        <v/>
      </c>
      <c r="V167" s="101" t="s">
        <v>88</v>
      </c>
      <c r="W1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7" s="152" t="str">
        <f>IF(Таблица335[[#This Row],[Тип СШ]]="Т3",
(IF(Таблица335[[#This Row],[Толщина]]&gt;16,"Δ8","Δ6")),Таблица335[[#This Row],[Толщина]])</f>
        <v>Δ6</v>
      </c>
      <c r="AD167" s="153"/>
      <c r="AE167"/>
    </row>
    <row r="168" spans="1:31" x14ac:dyDescent="0.2">
      <c r="A168" s="117">
        <f t="shared" si="39"/>
        <v>168</v>
      </c>
      <c r="B168" s="97" t="str">
        <f>IF(ISNUMBER(Таблица335[[#This Row],[№8]]), "Поперечник", "Продол")</f>
        <v>Поперечник</v>
      </c>
      <c r="C168" s="11" t="str">
        <f>CONCATENATE(I168,J168,K168,L168,Таблица335[[#This Row],[№12]],N168,O168,P168,Q168,R168,S168,T168,U168,)</f>
        <v>2В-ВП_Р8 росп1,2,3</v>
      </c>
      <c r="D168" s="11" t="str">
        <f t="shared" si="41"/>
        <v>Т3</v>
      </c>
      <c r="E168" s="11" t="str">
        <f t="shared" si="37"/>
        <v>528 Δ6</v>
      </c>
      <c r="F168" s="101"/>
      <c r="G168" s="101"/>
      <c r="H1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" s="132">
        <f t="shared" ref="I168:K168" si="82">I167</f>
        <v>2</v>
      </c>
      <c r="J168" s="132" t="str">
        <f t="shared" si="82"/>
        <v>В</v>
      </c>
      <c r="K168" s="133" t="str">
        <f>IF(Таблица335[[#This Row],[условие]]="Да", "-", "")</f>
        <v>-</v>
      </c>
      <c r="L168" s="101" t="s">
        <v>35</v>
      </c>
      <c r="M168" s="114" t="str">
        <f>IF(Таблица335[[#This Row],[условие]]="Да", "", " - ")</f>
        <v/>
      </c>
      <c r="N168" s="101"/>
      <c r="O168" s="114" t="str">
        <f>IF(Таблица335[[#This Row],[условие]]="Да", "", " )")</f>
        <v/>
      </c>
      <c r="P168" s="115"/>
      <c r="Q168" s="101" t="s">
        <v>140</v>
      </c>
      <c r="R168" s="101" t="s">
        <v>82</v>
      </c>
      <c r="S168" s="116" t="str">
        <f>IF(Таблица335[[#This Row],[Тип СШ]]="Т3", " росп", "")</f>
        <v xml:space="preserve"> росп</v>
      </c>
      <c r="T168" s="116" t="str">
        <f>IF(AND(Таблица335[[#This Row],[Тип]]="Поперечник", Таблица335[[#This Row],[условие]]="Да", Таблица335[[#This Row],[№18]]=" росп"), "1,2,3",
"")</f>
        <v>1,2,3</v>
      </c>
      <c r="U168" s="116" t="str">
        <f>IF(AND(Таблица335[[#This Row],[Тип]]="Продол", Таблица335[[#This Row],[условие]]="Да", Таблица335[[#This Row],[№18]]=" росп"), "1,2",
"")</f>
        <v/>
      </c>
      <c r="V168" s="101" t="s">
        <v>88</v>
      </c>
      <c r="W1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8" s="152" t="str">
        <f>IF(Таблица335[[#This Row],[Тип СШ]]="Т3",
(IF(Таблица335[[#This Row],[Толщина]]&gt;16,"Δ8","Δ6")),Таблица335[[#This Row],[Толщина]])</f>
        <v>Δ6</v>
      </c>
      <c r="AD168" s="153"/>
      <c r="AE168"/>
    </row>
    <row r="169" spans="1:31" x14ac:dyDescent="0.2">
      <c r="A169" s="117">
        <f t="shared" si="39"/>
        <v>169</v>
      </c>
      <c r="B169" s="97" t="str">
        <f>IF(ISNUMBER(Таблица335[[#This Row],[№8]]), "Поперечник", "Продол")</f>
        <v>Поперечник</v>
      </c>
      <c r="C169" s="11" t="str">
        <f>CONCATENATE(I169,J169,K169,L169,Таблица335[[#This Row],[№12]],N169,O169,P169,Q169,R169,S169,T169,U169,)</f>
        <v>2В-НП</v>
      </c>
      <c r="D169" s="11" t="str">
        <f t="shared" si="41"/>
        <v>С18</v>
      </c>
      <c r="E169" s="11" t="str">
        <f t="shared" si="37"/>
        <v>500×32</v>
      </c>
      <c r="F169" s="101"/>
      <c r="G169" s="101"/>
      <c r="H1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" s="132">
        <f t="shared" ref="I169:K169" si="83">I168</f>
        <v>2</v>
      </c>
      <c r="J169" s="132" t="str">
        <f t="shared" si="83"/>
        <v>В</v>
      </c>
      <c r="K169" s="133" t="str">
        <f>IF(Таблица335[[#This Row],[условие]]="Да", "-", "")</f>
        <v>-</v>
      </c>
      <c r="L169" s="101" t="s">
        <v>13</v>
      </c>
      <c r="M169" s="114" t="str">
        <f>IF(Таблица335[[#This Row],[условие]]="Да", "", " - ")</f>
        <v/>
      </c>
      <c r="N169" s="101"/>
      <c r="O169" s="114" t="str">
        <f>IF(Таблица335[[#This Row],[условие]]="Да", "", " )")</f>
        <v/>
      </c>
      <c r="P169" s="115"/>
      <c r="Q169" s="101"/>
      <c r="R169" s="101"/>
      <c r="S169" s="116" t="str">
        <f>IF(Таблица335[[#This Row],[Тип СШ]]="Т3", " росп", "")</f>
        <v/>
      </c>
      <c r="T169" s="116" t="str">
        <f>IF(AND(Таблица335[[#This Row],[Тип]]="Поперечник", Таблица335[[#This Row],[условие]]="Да", Таблица335[[#This Row],[№18]]=" росп"), "1,2,3",
"")</f>
        <v/>
      </c>
      <c r="U169" s="116" t="str">
        <f>IF(AND(Таблица335[[#This Row],[Тип]]="Продол", Таблица335[[#This Row],[условие]]="Да", Таблица335[[#This Row],[№18]]=" росп"), "1,2",
"")</f>
        <v/>
      </c>
      <c r="V169" s="101" t="s">
        <v>87</v>
      </c>
      <c r="W16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69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69" s="152">
        <f>IF(Таблица335[[#This Row],[Тип СШ]]="Т3",
(IF(Таблица335[[#This Row],[Толщина]]&gt;16,"Δ8","Δ6")),Таблица335[[#This Row],[Толщина]])</f>
        <v>32</v>
      </c>
      <c r="AD169" s="153"/>
      <c r="AE169"/>
    </row>
    <row r="170" spans="1:31" x14ac:dyDescent="0.2">
      <c r="A170" s="117">
        <f t="shared" si="39"/>
        <v>170</v>
      </c>
      <c r="B170" s="97" t="str">
        <f>IF(ISNUMBER(Таблица335[[#This Row],[№8]]), "Поперечник", "Продол")</f>
        <v>Поперечник</v>
      </c>
      <c r="C170" s="11" t="str">
        <f>CONCATENATE(I170,J170,K170,L170,Таблица335[[#This Row],[№12]],N170,O170,P170,Q170,R170,S170,T170,U170,)</f>
        <v>2В-Т2/1</v>
      </c>
      <c r="D170" s="11" t="str">
        <f t="shared" si="41"/>
        <v>Т8</v>
      </c>
      <c r="E170" s="11" t="str">
        <f t="shared" si="37"/>
        <v>100×14</v>
      </c>
      <c r="F170" s="101"/>
      <c r="G170" s="101"/>
      <c r="H1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" s="132">
        <f t="shared" ref="I170:K170" si="84">I169</f>
        <v>2</v>
      </c>
      <c r="J170" s="132" t="str">
        <f t="shared" si="84"/>
        <v>В</v>
      </c>
      <c r="K170" s="133" t="str">
        <f>IF(Таблица335[[#This Row],[условие]]="Да", "-", "")</f>
        <v>-</v>
      </c>
      <c r="L170" s="101" t="s">
        <v>84</v>
      </c>
      <c r="M170" s="114" t="str">
        <f>IF(Таблица335[[#This Row],[условие]]="Да", "", " - ")</f>
        <v/>
      </c>
      <c r="N170" s="101"/>
      <c r="O170" s="114" t="str">
        <f>IF(Таблица335[[#This Row],[условие]]="Да", "", " )")</f>
        <v/>
      </c>
      <c r="P170" s="115"/>
      <c r="Q170" s="101" t="str">
        <f>"/"</f>
        <v>/</v>
      </c>
      <c r="R170" s="101">
        <v>1</v>
      </c>
      <c r="S170" s="116" t="str">
        <f>IF(Таблица335[[#This Row],[Тип СШ]]="Т3", " росп", "")</f>
        <v/>
      </c>
      <c r="T170" s="116" t="str">
        <f>IF(AND(Таблица335[[#This Row],[Тип]]="Поперечник", Таблица335[[#This Row],[условие]]="Да", Таблица335[[#This Row],[№18]]=" росп"), "1,2,3",
"")</f>
        <v/>
      </c>
      <c r="U170" s="116" t="str">
        <f>IF(AND(Таблица335[[#This Row],[Тип]]="Продол", Таблица335[[#This Row],[условие]]="Да", Таблица335[[#This Row],[№18]]=" росп"), "1,2",
"")</f>
        <v/>
      </c>
      <c r="V170" s="101" t="s">
        <v>89</v>
      </c>
      <c r="W1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0" s="152">
        <f>IF(Таблица335[[#This Row],[Тип СШ]]="Т3",
(IF(Таблица335[[#This Row],[Толщина]]&gt;16,"Δ8","Δ6")),Таблица335[[#This Row],[Толщина]])</f>
        <v>14</v>
      </c>
      <c r="AD170" s="153"/>
      <c r="AE170"/>
    </row>
    <row r="171" spans="1:31" x14ac:dyDescent="0.2">
      <c r="A171" s="117">
        <f t="shared" si="39"/>
        <v>171</v>
      </c>
      <c r="B171" s="97" t="str">
        <f>IF(ISNUMBER(Таблица335[[#This Row],[№8]]), "Поперечник", "Продол")</f>
        <v>Поперечник</v>
      </c>
      <c r="C171" s="11" t="str">
        <f>CONCATENATE(I171,J171,K171,L171,Таблица335[[#This Row],[№12]],N171,O171,P171,Q171,R171,S171,T171,U171,)</f>
        <v>2В-Т2/1 росп1,2,3</v>
      </c>
      <c r="D171" s="11" t="str">
        <f t="shared" si="41"/>
        <v>Т3</v>
      </c>
      <c r="E171" s="11" t="str">
        <f t="shared" si="37"/>
        <v>100 Δ6</v>
      </c>
      <c r="F171" s="101"/>
      <c r="G171" s="101"/>
      <c r="H1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" s="132">
        <f t="shared" ref="I171:K171" si="85">I170</f>
        <v>2</v>
      </c>
      <c r="J171" s="132" t="str">
        <f t="shared" si="85"/>
        <v>В</v>
      </c>
      <c r="K171" s="133" t="str">
        <f>IF(Таблица335[[#This Row],[условие]]="Да", "-", "")</f>
        <v>-</v>
      </c>
      <c r="L171" s="101" t="s">
        <v>84</v>
      </c>
      <c r="M171" s="114" t="str">
        <f>IF(Таблица335[[#This Row],[условие]]="Да", "", " - ")</f>
        <v/>
      </c>
      <c r="N171" s="101"/>
      <c r="O171" s="114" t="str">
        <f>IF(Таблица335[[#This Row],[условие]]="Да", "", " )")</f>
        <v/>
      </c>
      <c r="P171" s="115"/>
      <c r="Q171" s="101" t="str">
        <f t="shared" ref="Q171:Q175" si="86">"/"</f>
        <v>/</v>
      </c>
      <c r="R171" s="101">
        <v>1</v>
      </c>
      <c r="S171" s="116" t="str">
        <f>IF(Таблица335[[#This Row],[Тип СШ]]="Т3", " росп", "")</f>
        <v xml:space="preserve"> росп</v>
      </c>
      <c r="T171" s="116" t="str">
        <f>IF(AND(Таблица335[[#This Row],[Тип]]="Поперечник", Таблица335[[#This Row],[условие]]="Да", Таблица335[[#This Row],[№18]]=" росп"), "1,2,3",
"")</f>
        <v>1,2,3</v>
      </c>
      <c r="U171" s="116" t="str">
        <f>IF(AND(Таблица335[[#This Row],[Тип]]="Продол", Таблица335[[#This Row],[условие]]="Да", Таблица335[[#This Row],[№18]]=" росп"), "1,2",
"")</f>
        <v/>
      </c>
      <c r="V171" s="101" t="s">
        <v>88</v>
      </c>
      <c r="W1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1" s="152" t="str">
        <f>IF(Таблица335[[#This Row],[Тип СШ]]="Т3",
(IF(Таблица335[[#This Row],[Толщина]]&gt;16,"Δ8","Δ6")),Таблица335[[#This Row],[Толщина]])</f>
        <v>Δ6</v>
      </c>
      <c r="AD171" s="153"/>
      <c r="AE171"/>
    </row>
    <row r="172" spans="1:31" x14ac:dyDescent="0.2">
      <c r="A172" s="117">
        <f t="shared" si="39"/>
        <v>172</v>
      </c>
      <c r="B172" s="97" t="str">
        <f>IF(ISNUMBER(Таблица335[[#This Row],[№8]]), "Поперечник", "Продол")</f>
        <v>Поперечник</v>
      </c>
      <c r="C172" s="11" t="str">
        <f>CONCATENATE(I172,J172,K172,L172,Таблица335[[#This Row],[№12]],N172,O172,P172,Q172,R172,S172,T172,U172,)</f>
        <v>2В-Т2/2</v>
      </c>
      <c r="D172" s="11" t="str">
        <f t="shared" si="41"/>
        <v>Т8</v>
      </c>
      <c r="E172" s="11" t="str">
        <f t="shared" si="37"/>
        <v>100×14</v>
      </c>
      <c r="F172" s="101"/>
      <c r="G172" s="101"/>
      <c r="H1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" s="132">
        <f t="shared" ref="I172:K172" si="87">I171</f>
        <v>2</v>
      </c>
      <c r="J172" s="132" t="str">
        <f t="shared" si="87"/>
        <v>В</v>
      </c>
      <c r="K172" s="133" t="str">
        <f>IF(Таблица335[[#This Row],[условие]]="Да", "-", "")</f>
        <v>-</v>
      </c>
      <c r="L172" s="101" t="s">
        <v>84</v>
      </c>
      <c r="M172" s="114" t="str">
        <f>IF(Таблица335[[#This Row],[условие]]="Да", "", " - ")</f>
        <v/>
      </c>
      <c r="N172" s="101"/>
      <c r="O172" s="114" t="str">
        <f>IF(Таблица335[[#This Row],[условие]]="Да", "", " )")</f>
        <v/>
      </c>
      <c r="P172" s="115"/>
      <c r="Q172" s="101" t="str">
        <f t="shared" si="86"/>
        <v>/</v>
      </c>
      <c r="R172" s="101">
        <v>2</v>
      </c>
      <c r="S172" s="116" t="str">
        <f>IF(Таблица335[[#This Row],[Тип СШ]]="Т3", " росп", "")</f>
        <v/>
      </c>
      <c r="T172" s="116" t="str">
        <f>IF(AND(Таблица335[[#This Row],[Тип]]="Поперечник", Таблица335[[#This Row],[условие]]="Да", Таблица335[[#This Row],[№18]]=" росп"), "1,2,3",
"")</f>
        <v/>
      </c>
      <c r="U172" s="116" t="str">
        <f>IF(AND(Таблица335[[#This Row],[Тип]]="Продол", Таблица335[[#This Row],[условие]]="Да", Таблица335[[#This Row],[№18]]=" росп"), "1,2",
"")</f>
        <v/>
      </c>
      <c r="V172" s="101" t="s">
        <v>89</v>
      </c>
      <c r="W1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2" s="152">
        <f>IF(Таблица335[[#This Row],[Тип СШ]]="Т3",
(IF(Таблица335[[#This Row],[Толщина]]&gt;16,"Δ8","Δ6")),Таблица335[[#This Row],[Толщина]])</f>
        <v>14</v>
      </c>
      <c r="AD172" s="153"/>
      <c r="AE172"/>
    </row>
    <row r="173" spans="1:31" x14ac:dyDescent="0.2">
      <c r="A173" s="117">
        <f t="shared" si="39"/>
        <v>173</v>
      </c>
      <c r="B173" s="97" t="str">
        <f>IF(ISNUMBER(Таблица335[[#This Row],[№8]]), "Поперечник", "Продол")</f>
        <v>Поперечник</v>
      </c>
      <c r="C173" s="11" t="str">
        <f>CONCATENATE(I173,J173,K173,L173,Таблица335[[#This Row],[№12]],N173,O173,P173,Q173,R173,S173,T173,U173,)</f>
        <v>2В-Т2/2 росп1,2,3</v>
      </c>
      <c r="D173" s="11" t="str">
        <f t="shared" si="41"/>
        <v>Т3</v>
      </c>
      <c r="E173" s="11" t="str">
        <f t="shared" si="37"/>
        <v>100 Δ6</v>
      </c>
      <c r="F173" s="101"/>
      <c r="G173" s="101"/>
      <c r="H1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" s="132">
        <f t="shared" ref="I173:K173" si="88">I172</f>
        <v>2</v>
      </c>
      <c r="J173" s="132" t="str">
        <f t="shared" si="88"/>
        <v>В</v>
      </c>
      <c r="K173" s="133" t="str">
        <f>IF(Таблица335[[#This Row],[условие]]="Да", "-", "")</f>
        <v>-</v>
      </c>
      <c r="L173" s="101" t="s">
        <v>84</v>
      </c>
      <c r="M173" s="114" t="str">
        <f>IF(Таблица335[[#This Row],[условие]]="Да", "", " - ")</f>
        <v/>
      </c>
      <c r="N173" s="101"/>
      <c r="O173" s="114" t="str">
        <f>IF(Таблица335[[#This Row],[условие]]="Да", "", " )")</f>
        <v/>
      </c>
      <c r="P173" s="115"/>
      <c r="Q173" s="101" t="str">
        <f t="shared" si="86"/>
        <v>/</v>
      </c>
      <c r="R173" s="101">
        <v>2</v>
      </c>
      <c r="S173" s="116" t="str">
        <f>IF(Таблица335[[#This Row],[Тип СШ]]="Т3", " росп", "")</f>
        <v xml:space="preserve"> росп</v>
      </c>
      <c r="T173" s="116" t="str">
        <f>IF(AND(Таблица335[[#This Row],[Тип]]="Поперечник", Таблица335[[#This Row],[условие]]="Да", Таблица335[[#This Row],[№18]]=" росп"), "1,2,3",
"")</f>
        <v>1,2,3</v>
      </c>
      <c r="U173" s="116" t="str">
        <f>IF(AND(Таблица335[[#This Row],[Тип]]="Продол", Таблица335[[#This Row],[условие]]="Да", Таблица335[[#This Row],[№18]]=" росп"), "1,2",
"")</f>
        <v/>
      </c>
      <c r="V173" s="101" t="s">
        <v>88</v>
      </c>
      <c r="W1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3" s="152" t="str">
        <f>IF(Таблица335[[#This Row],[Тип СШ]]="Т3",
(IF(Таблица335[[#This Row],[Толщина]]&gt;16,"Δ8","Δ6")),Таблица335[[#This Row],[Толщина]])</f>
        <v>Δ6</v>
      </c>
      <c r="AD173" s="153"/>
      <c r="AE173"/>
    </row>
    <row r="174" spans="1:31" x14ac:dyDescent="0.2">
      <c r="A174" s="117">
        <f t="shared" si="39"/>
        <v>174</v>
      </c>
      <c r="B174" s="97" t="str">
        <f>IF(ISNUMBER(Таблица335[[#This Row],[№8]]), "Поперечник", "Продол")</f>
        <v>Поперечник</v>
      </c>
      <c r="C174" s="11" t="str">
        <f>CONCATENATE(I174,J174,K174,L174,Таблица335[[#This Row],[№12]],N174,O174,P174,Q174,R174,S174,T174,U174,)</f>
        <v>2Г-ВП</v>
      </c>
      <c r="D174" s="11" t="str">
        <f t="shared" si="41"/>
        <v>С4</v>
      </c>
      <c r="E174" s="11" t="str">
        <f t="shared" si="37"/>
        <v>2488×14</v>
      </c>
      <c r="F174" s="101"/>
      <c r="G174" s="101" t="s">
        <v>42</v>
      </c>
      <c r="H17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" s="134">
        <f t="shared" ref="I174:J174" si="89">I173</f>
        <v>2</v>
      </c>
      <c r="J174" s="134" t="str">
        <f>Таблица335[[#This Row],[№7]]</f>
        <v>Г</v>
      </c>
      <c r="K174" s="133" t="str">
        <f>IF(Таблица335[[#This Row],[условие]]="Да", "-", "")</f>
        <v>-</v>
      </c>
      <c r="L174" s="72" t="s">
        <v>35</v>
      </c>
      <c r="M174" s="114" t="str">
        <f>IF(Таблица335[[#This Row],[условие]]="Да", "", " - ")</f>
        <v/>
      </c>
      <c r="N174" s="72"/>
      <c r="O174" s="114" t="str">
        <f>IF(Таблица335[[#This Row],[условие]]="Да", "", " )")</f>
        <v/>
      </c>
      <c r="P174" s="115"/>
      <c r="Q174" s="130"/>
      <c r="R174" s="130"/>
      <c r="S174" s="116" t="str">
        <f>IF(Таблица335[[#This Row],[Тип СШ]]="Т3", " росп", "")</f>
        <v/>
      </c>
      <c r="T174" s="116" t="str">
        <f>IF(AND(Таблица335[[#This Row],[Тип]]="Поперечник", Таблица335[[#This Row],[условие]]="Да", Таблица335[[#This Row],[№18]]=" росп"), "1,2,3",
"")</f>
        <v/>
      </c>
      <c r="U174" s="116" t="str">
        <f>IF(AND(Таблица335[[#This Row],[Тип]]="Продол", Таблица335[[#This Row],[условие]]="Да", Таблица335[[#This Row],[№18]]=" росп"), "1,2",
"")</f>
        <v/>
      </c>
      <c r="V174" s="130" t="s">
        <v>109</v>
      </c>
      <c r="W1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74" s="152">
        <f>IF(Таблица335[[#This Row],[Тип СШ]]="Т3",
(IF(Таблица335[[#This Row],[Толщина]]&gt;16,"Δ8","Δ6")),Таблица335[[#This Row],[Толщина]])</f>
        <v>14</v>
      </c>
      <c r="AD174" s="153"/>
      <c r="AE174"/>
    </row>
    <row r="175" spans="1:31" x14ac:dyDescent="0.2">
      <c r="A175" s="117">
        <f t="shared" si="39"/>
        <v>175</v>
      </c>
      <c r="B175" s="97" t="str">
        <f>IF(ISNUMBER(Таблица335[[#This Row],[№8]]), "Поперечник", "Продол")</f>
        <v>Поперечник</v>
      </c>
      <c r="C175" s="11" t="str">
        <f>CONCATENATE(I175,J175,K175,L175,Таблица335[[#This Row],[№12]],N175,O175,P175,Q175,R175,S175,T175,U175,)</f>
        <v>2Г-ВП_Р1 росп1,2,3</v>
      </c>
      <c r="D175" s="11" t="str">
        <f t="shared" si="41"/>
        <v>Т3</v>
      </c>
      <c r="E175" s="11" t="str">
        <f t="shared" si="37"/>
        <v>528 Δ6</v>
      </c>
      <c r="F175" s="101"/>
      <c r="G175" s="101"/>
      <c r="H1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" s="132">
        <f t="shared" ref="I175:J175" si="90">I174</f>
        <v>2</v>
      </c>
      <c r="J175" s="132" t="str">
        <f>J174</f>
        <v>Г</v>
      </c>
      <c r="K175" s="133" t="str">
        <f>IF(Таблица335[[#This Row],[условие]]="Да", "-", "")</f>
        <v>-</v>
      </c>
      <c r="L175" s="101" t="s">
        <v>35</v>
      </c>
      <c r="M175" s="114" t="str">
        <f>IF(Таблица335[[#This Row],[условие]]="Да", "", " - ")</f>
        <v/>
      </c>
      <c r="N175" s="101"/>
      <c r="O175" s="114" t="str">
        <f>IF(Таблица335[[#This Row],[условие]]="Да", "", " )")</f>
        <v/>
      </c>
      <c r="P175" s="115"/>
      <c r="Q175" s="101" t="s">
        <v>140</v>
      </c>
      <c r="R175" s="101" t="s">
        <v>73</v>
      </c>
      <c r="S175" s="116" t="str">
        <f>IF(Таблица335[[#This Row],[Тип СШ]]="Т3", " росп", "")</f>
        <v xml:space="preserve"> росп</v>
      </c>
      <c r="T175" s="116" t="str">
        <f>IF(AND(Таблица335[[#This Row],[Тип]]="Поперечник", Таблица335[[#This Row],[условие]]="Да", Таблица335[[#This Row],[№18]]=" росп"), "1,2,3",
"")</f>
        <v>1,2,3</v>
      </c>
      <c r="U175" s="116" t="str">
        <f>IF(AND(Таблица335[[#This Row],[Тип]]="Продол", Таблица335[[#This Row],[условие]]="Да", Таблица335[[#This Row],[№18]]=" росп"), "1,2",
"")</f>
        <v/>
      </c>
      <c r="V175" s="101" t="s">
        <v>88</v>
      </c>
      <c r="W1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" s="152" t="str">
        <f>IF(Таблица335[[#This Row],[Тип СШ]]="Т3",
(IF(Таблица335[[#This Row],[Толщина]]&gt;16,"Δ8","Δ6")),Таблица335[[#This Row],[Толщина]])</f>
        <v>Δ6</v>
      </c>
      <c r="AD175" s="153"/>
      <c r="AE175"/>
    </row>
    <row r="176" spans="1:31" x14ac:dyDescent="0.2">
      <c r="A176" s="117">
        <f t="shared" si="39"/>
        <v>176</v>
      </c>
      <c r="B176" s="97" t="str">
        <f>IF(ISNUMBER(Таблица335[[#This Row],[№8]]), "Поперечник", "Продол")</f>
        <v>Поперечник</v>
      </c>
      <c r="C176" s="11" t="str">
        <f>CONCATENATE(I176,J176,K176,L176,Таблица335[[#This Row],[№12]],N176,O176,P176,Q176,R176,S176,T176,U176,)</f>
        <v>2Г-ВП_Р2 росп1,2,3</v>
      </c>
      <c r="D176" s="11" t="str">
        <f t="shared" si="41"/>
        <v>Т3</v>
      </c>
      <c r="E176" s="11" t="str">
        <f t="shared" si="37"/>
        <v>528 Δ6</v>
      </c>
      <c r="F176" s="101"/>
      <c r="G176" s="101"/>
      <c r="H1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" s="132">
        <f t="shared" ref="I176:K176" si="91">I175</f>
        <v>2</v>
      </c>
      <c r="J176" s="132" t="str">
        <f t="shared" si="91"/>
        <v>Г</v>
      </c>
      <c r="K176" s="133" t="str">
        <f>IF(Таблица335[[#This Row],[условие]]="Да", "-", "")</f>
        <v>-</v>
      </c>
      <c r="L176" s="101" t="s">
        <v>35</v>
      </c>
      <c r="M176" s="114" t="str">
        <f>IF(Таблица335[[#This Row],[условие]]="Да", "", " - ")</f>
        <v/>
      </c>
      <c r="N176" s="101"/>
      <c r="O176" s="114" t="str">
        <f>IF(Таблица335[[#This Row],[условие]]="Да", "", " )")</f>
        <v/>
      </c>
      <c r="P176" s="115"/>
      <c r="Q176" s="101" t="s">
        <v>140</v>
      </c>
      <c r="R176" s="101" t="s">
        <v>74</v>
      </c>
      <c r="S176" s="116" t="str">
        <f>IF(Таблица335[[#This Row],[Тип СШ]]="Т3", " росп", "")</f>
        <v xml:space="preserve"> росп</v>
      </c>
      <c r="T176" s="116" t="str">
        <f>IF(AND(Таблица335[[#This Row],[Тип]]="Поперечник", Таблица335[[#This Row],[условие]]="Да", Таблица335[[#This Row],[№18]]=" росп"), "1,2,3",
"")</f>
        <v>1,2,3</v>
      </c>
      <c r="U176" s="116" t="str">
        <f>IF(AND(Таблица335[[#This Row],[Тип]]="Продол", Таблица335[[#This Row],[условие]]="Да", Таблица335[[#This Row],[№18]]=" росп"), "1,2",
"")</f>
        <v/>
      </c>
      <c r="V176" s="101" t="s">
        <v>88</v>
      </c>
      <c r="W1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6" s="152" t="str">
        <f>IF(Таблица335[[#This Row],[Тип СШ]]="Т3",
(IF(Таблица335[[#This Row],[Толщина]]&gt;16,"Δ8","Δ6")),Таблица335[[#This Row],[Толщина]])</f>
        <v>Δ6</v>
      </c>
      <c r="AD176" s="153"/>
      <c r="AE176"/>
    </row>
    <row r="177" spans="1:31" x14ac:dyDescent="0.2">
      <c r="A177" s="117">
        <f t="shared" si="39"/>
        <v>177</v>
      </c>
      <c r="B177" s="97" t="str">
        <f>IF(ISNUMBER(Таблица335[[#This Row],[№8]]), "Поперечник", "Продол")</f>
        <v>Поперечник</v>
      </c>
      <c r="C177" s="11" t="str">
        <f>CONCATENATE(I177,J177,K177,L177,Таблица335[[#This Row],[№12]],N177,O177,P177,Q177,R177,S177,T177,U177,)</f>
        <v>2Г-ВП_Р3 росп1,2,3</v>
      </c>
      <c r="D177" s="11" t="str">
        <f t="shared" si="41"/>
        <v>Т3</v>
      </c>
      <c r="E177" s="11" t="str">
        <f t="shared" si="37"/>
        <v>528 Δ6</v>
      </c>
      <c r="F177" s="101"/>
      <c r="G177" s="101"/>
      <c r="H1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" s="132">
        <f t="shared" ref="I177:K177" si="92">I176</f>
        <v>2</v>
      </c>
      <c r="J177" s="132" t="str">
        <f t="shared" si="92"/>
        <v>Г</v>
      </c>
      <c r="K177" s="133" t="str">
        <f>IF(Таблица335[[#This Row],[условие]]="Да", "-", "")</f>
        <v>-</v>
      </c>
      <c r="L177" s="101" t="s">
        <v>35</v>
      </c>
      <c r="M177" s="114" t="str">
        <f>IF(Таблица335[[#This Row],[условие]]="Да", "", " - ")</f>
        <v/>
      </c>
      <c r="N177" s="101"/>
      <c r="O177" s="114" t="str">
        <f>IF(Таблица335[[#This Row],[условие]]="Да", "", " )")</f>
        <v/>
      </c>
      <c r="P177" s="115"/>
      <c r="Q177" s="101" t="s">
        <v>140</v>
      </c>
      <c r="R177" s="101" t="s">
        <v>75</v>
      </c>
      <c r="S177" s="116" t="str">
        <f>IF(Таблица335[[#This Row],[Тип СШ]]="Т3", " росп", "")</f>
        <v xml:space="preserve"> росп</v>
      </c>
      <c r="T177" s="116" t="str">
        <f>IF(AND(Таблица335[[#This Row],[Тип]]="Поперечник", Таблица335[[#This Row],[условие]]="Да", Таблица335[[#This Row],[№18]]=" росп"), "1,2,3",
"")</f>
        <v>1,2,3</v>
      </c>
      <c r="U177" s="116" t="str">
        <f>IF(AND(Таблица335[[#This Row],[Тип]]="Продол", Таблица335[[#This Row],[условие]]="Да", Таблица335[[#This Row],[№18]]=" росп"), "1,2",
"")</f>
        <v/>
      </c>
      <c r="V177" s="101" t="s">
        <v>88</v>
      </c>
      <c r="W1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7" s="152" t="str">
        <f>IF(Таблица335[[#This Row],[Тип СШ]]="Т3",
(IF(Таблица335[[#This Row],[Толщина]]&gt;16,"Δ8","Δ6")),Таблица335[[#This Row],[Толщина]])</f>
        <v>Δ6</v>
      </c>
      <c r="AD177" s="153"/>
      <c r="AE177"/>
    </row>
    <row r="178" spans="1:31" x14ac:dyDescent="0.2">
      <c r="A178" s="117">
        <f t="shared" si="39"/>
        <v>178</v>
      </c>
      <c r="B178" s="97" t="str">
        <f>IF(ISNUMBER(Таблица335[[#This Row],[№8]]), "Поперечник", "Продол")</f>
        <v>Поперечник</v>
      </c>
      <c r="C178" s="11" t="str">
        <f>CONCATENATE(I178,J178,K178,L178,Таблица335[[#This Row],[№12]],N178,O178,P178,Q178,R178,S178,T178,U178,)</f>
        <v>2Г-ВП_Р4 росп1,2,3</v>
      </c>
      <c r="D178" s="11" t="str">
        <f t="shared" si="41"/>
        <v>Т3</v>
      </c>
      <c r="E178" s="11" t="str">
        <f t="shared" si="37"/>
        <v>528 Δ6</v>
      </c>
      <c r="F178" s="101"/>
      <c r="G178" s="101"/>
      <c r="H1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" s="132">
        <f t="shared" ref="I178:K178" si="93">I177</f>
        <v>2</v>
      </c>
      <c r="J178" s="132" t="str">
        <f t="shared" si="93"/>
        <v>Г</v>
      </c>
      <c r="K178" s="133" t="str">
        <f>IF(Таблица335[[#This Row],[условие]]="Да", "-", "")</f>
        <v>-</v>
      </c>
      <c r="L178" s="101" t="s">
        <v>35</v>
      </c>
      <c r="M178" s="114" t="str">
        <f>IF(Таблица335[[#This Row],[условие]]="Да", "", " - ")</f>
        <v/>
      </c>
      <c r="N178" s="101"/>
      <c r="O178" s="114" t="str">
        <f>IF(Таблица335[[#This Row],[условие]]="Да", "", " )")</f>
        <v/>
      </c>
      <c r="P178" s="115"/>
      <c r="Q178" s="101" t="s">
        <v>140</v>
      </c>
      <c r="R178" s="101" t="s">
        <v>76</v>
      </c>
      <c r="S178" s="116" t="str">
        <f>IF(Таблица335[[#This Row],[Тип СШ]]="Т3", " росп", "")</f>
        <v xml:space="preserve"> росп</v>
      </c>
      <c r="T178" s="116" t="str">
        <f>IF(AND(Таблица335[[#This Row],[Тип]]="Поперечник", Таблица335[[#This Row],[условие]]="Да", Таблица335[[#This Row],[№18]]=" росп"), "1,2,3",
"")</f>
        <v>1,2,3</v>
      </c>
      <c r="U178" s="116" t="str">
        <f>IF(AND(Таблица335[[#This Row],[Тип]]="Продол", Таблица335[[#This Row],[условие]]="Да", Таблица335[[#This Row],[№18]]=" росп"), "1,2",
"")</f>
        <v/>
      </c>
      <c r="V178" s="101" t="s">
        <v>88</v>
      </c>
      <c r="W1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7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8" s="152" t="str">
        <f>IF(Таблица335[[#This Row],[Тип СШ]]="Т3",
(IF(Таблица335[[#This Row],[Толщина]]&gt;16,"Δ8","Δ6")),Таблица335[[#This Row],[Толщина]])</f>
        <v>Δ6</v>
      </c>
      <c r="AD178" s="153"/>
      <c r="AE178"/>
    </row>
    <row r="179" spans="1:31" x14ac:dyDescent="0.2">
      <c r="A179" s="117">
        <f t="shared" si="39"/>
        <v>179</v>
      </c>
      <c r="B179" s="97" t="str">
        <f>IF(ISNUMBER(Таблица335[[#This Row],[№8]]), "Поперечник", "Продол")</f>
        <v>Поперечник</v>
      </c>
      <c r="C179" s="11" t="str">
        <f>CONCATENATE(I179,J179,K179,L179,Таблица335[[#This Row],[№12]],N179,O179,P179,Q179,R179,S179,T179,U179,)</f>
        <v>2Г-Т1/1</v>
      </c>
      <c r="D179" s="11" t="str">
        <f t="shared" si="41"/>
        <v>Т8</v>
      </c>
      <c r="E179" s="11" t="str">
        <f t="shared" si="37"/>
        <v>100×16</v>
      </c>
      <c r="F179" s="101"/>
      <c r="G179" s="101"/>
      <c r="H1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" s="132">
        <f t="shared" ref="I179:K179" si="94">I178</f>
        <v>2</v>
      </c>
      <c r="J179" s="132" t="str">
        <f t="shared" si="94"/>
        <v>Г</v>
      </c>
      <c r="K179" s="133" t="str">
        <f>IF(Таблица335[[#This Row],[условие]]="Да", "-", "")</f>
        <v>-</v>
      </c>
      <c r="L179" s="101" t="s">
        <v>83</v>
      </c>
      <c r="M179" s="114" t="str">
        <f>IF(Таблица335[[#This Row],[условие]]="Да", "", " - ")</f>
        <v/>
      </c>
      <c r="N179" s="101"/>
      <c r="O179" s="114" t="str">
        <f>IF(Таблица335[[#This Row],[условие]]="Да", "", " )")</f>
        <v/>
      </c>
      <c r="P179" s="115"/>
      <c r="Q179" s="101" t="str">
        <f>"/"</f>
        <v>/</v>
      </c>
      <c r="R179" s="101">
        <v>1</v>
      </c>
      <c r="S179" s="116" t="str">
        <f>IF(Таблица335[[#This Row],[Тип СШ]]="Т3", " росп", "")</f>
        <v/>
      </c>
      <c r="T179" s="116" t="str">
        <f>IF(AND(Таблица335[[#This Row],[Тип]]="Поперечник", Таблица335[[#This Row],[условие]]="Да", Таблица335[[#This Row],[№18]]=" росп"), "1,2,3",
"")</f>
        <v/>
      </c>
      <c r="U179" s="116" t="str">
        <f>IF(AND(Таблица335[[#This Row],[Тип]]="Продол", Таблица335[[#This Row],[условие]]="Да", Таблица335[[#This Row],[№18]]=" росп"), "1,2",
"")</f>
        <v/>
      </c>
      <c r="V179" s="101" t="s">
        <v>89</v>
      </c>
      <c r="W1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9" s="152">
        <f>IF(Таблица335[[#This Row],[Тип СШ]]="Т3",
(IF(Таблица335[[#This Row],[Толщина]]&gt;16,"Δ8","Δ6")),Таблица335[[#This Row],[Толщина]])</f>
        <v>16</v>
      </c>
      <c r="AD179" s="153"/>
      <c r="AE179"/>
    </row>
    <row r="180" spans="1:31" x14ac:dyDescent="0.2">
      <c r="A180" s="117">
        <f t="shared" si="39"/>
        <v>180</v>
      </c>
      <c r="B180" s="97" t="str">
        <f>IF(ISNUMBER(Таблица335[[#This Row],[№8]]), "Поперечник", "Продол")</f>
        <v>Поперечник</v>
      </c>
      <c r="C180" s="11" t="str">
        <f>CONCATENATE(I180,J180,K180,L180,Таблица335[[#This Row],[№12]],N180,O180,P180,Q180,R180,S180,T180,U180,)</f>
        <v>2Г-Т1/1 росп1,2,3</v>
      </c>
      <c r="D180" s="11" t="str">
        <f t="shared" si="41"/>
        <v>Т3</v>
      </c>
      <c r="E180" s="11" t="str">
        <f t="shared" si="37"/>
        <v>100 Δ6</v>
      </c>
      <c r="F180" s="101"/>
      <c r="G180" s="101"/>
      <c r="H1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" s="132">
        <f t="shared" ref="I180:K180" si="95">I179</f>
        <v>2</v>
      </c>
      <c r="J180" s="132" t="str">
        <f t="shared" si="95"/>
        <v>Г</v>
      </c>
      <c r="K180" s="133" t="str">
        <f>IF(Таблица335[[#This Row],[условие]]="Да", "-", "")</f>
        <v>-</v>
      </c>
      <c r="L180" s="101" t="s">
        <v>83</v>
      </c>
      <c r="M180" s="114" t="str">
        <f>IF(Таблица335[[#This Row],[условие]]="Да", "", " - ")</f>
        <v/>
      </c>
      <c r="N180" s="101"/>
      <c r="O180" s="114" t="str">
        <f>IF(Таблица335[[#This Row],[условие]]="Да", "", " )")</f>
        <v/>
      </c>
      <c r="P180" s="115"/>
      <c r="Q180" s="101" t="str">
        <f t="shared" ref="Q180:Q184" si="96">"/"</f>
        <v>/</v>
      </c>
      <c r="R180" s="101">
        <v>1</v>
      </c>
      <c r="S180" s="116" t="str">
        <f>IF(Таблица335[[#This Row],[Тип СШ]]="Т3", " росп", "")</f>
        <v xml:space="preserve"> росп</v>
      </c>
      <c r="T180" s="116" t="str">
        <f>IF(AND(Таблица335[[#This Row],[Тип]]="Поперечник", Таблица335[[#This Row],[условие]]="Да", Таблица335[[#This Row],[№18]]=" росп"), "1,2,3",
"")</f>
        <v>1,2,3</v>
      </c>
      <c r="U180" s="116" t="str">
        <f>IF(AND(Таблица335[[#This Row],[Тип]]="Продол", Таблица335[[#This Row],[условие]]="Да", Таблица335[[#This Row],[№18]]=" росп"), "1,2",
"")</f>
        <v/>
      </c>
      <c r="V180" s="101" t="s">
        <v>88</v>
      </c>
      <c r="W1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0" s="152" t="str">
        <f>IF(Таблица335[[#This Row],[Тип СШ]]="Т3",
(IF(Таблица335[[#This Row],[Толщина]]&gt;16,"Δ8","Δ6")),Таблица335[[#This Row],[Толщина]])</f>
        <v>Δ6</v>
      </c>
      <c r="AD180" s="153"/>
      <c r="AE180"/>
    </row>
    <row r="181" spans="1:31" x14ac:dyDescent="0.2">
      <c r="A181" s="117">
        <f t="shared" si="39"/>
        <v>181</v>
      </c>
      <c r="B181" s="97" t="str">
        <f>IF(ISNUMBER(Таблица335[[#This Row],[№8]]), "Поперечник", "Продол")</f>
        <v>Поперечник</v>
      </c>
      <c r="C181" s="11" t="str">
        <f>CONCATENATE(I181,J181,K181,L181,Таблица335[[#This Row],[№12]],N181,O181,P181,Q181,R181,S181,T181,U181,)</f>
        <v>2Г-Т1/2</v>
      </c>
      <c r="D181" s="11" t="str">
        <f t="shared" si="41"/>
        <v>Т8</v>
      </c>
      <c r="E181" s="11" t="str">
        <f t="shared" si="37"/>
        <v>100×16</v>
      </c>
      <c r="F181" s="101"/>
      <c r="G181" s="101"/>
      <c r="H1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" s="132">
        <f t="shared" ref="I181:K181" si="97">I180</f>
        <v>2</v>
      </c>
      <c r="J181" s="132" t="str">
        <f t="shared" si="97"/>
        <v>Г</v>
      </c>
      <c r="K181" s="133" t="str">
        <f>IF(Таблица335[[#This Row],[условие]]="Да", "-", "")</f>
        <v>-</v>
      </c>
      <c r="L181" s="101" t="s">
        <v>83</v>
      </c>
      <c r="M181" s="114" t="str">
        <f>IF(Таблица335[[#This Row],[условие]]="Да", "", " - ")</f>
        <v/>
      </c>
      <c r="N181" s="101"/>
      <c r="O181" s="114" t="str">
        <f>IF(Таблица335[[#This Row],[условие]]="Да", "", " )")</f>
        <v/>
      </c>
      <c r="P181" s="115"/>
      <c r="Q181" s="101" t="str">
        <f t="shared" si="96"/>
        <v>/</v>
      </c>
      <c r="R181" s="101">
        <v>2</v>
      </c>
      <c r="S181" s="116" t="str">
        <f>IF(Таблица335[[#This Row],[Тип СШ]]="Т3", " росп", "")</f>
        <v/>
      </c>
      <c r="T181" s="116" t="str">
        <f>IF(AND(Таблица335[[#This Row],[Тип]]="Поперечник", Таблица335[[#This Row],[условие]]="Да", Таблица335[[#This Row],[№18]]=" росп"), "1,2,3",
"")</f>
        <v/>
      </c>
      <c r="U181" s="116" t="str">
        <f>IF(AND(Таблица335[[#This Row],[Тип]]="Продол", Таблица335[[#This Row],[условие]]="Да", Таблица335[[#This Row],[№18]]=" росп"), "1,2",
"")</f>
        <v/>
      </c>
      <c r="V181" s="101" t="s">
        <v>89</v>
      </c>
      <c r="W1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1" s="152">
        <f>IF(Таблица335[[#This Row],[Тип СШ]]="Т3",
(IF(Таблица335[[#This Row],[Толщина]]&gt;16,"Δ8","Δ6")),Таблица335[[#This Row],[Толщина]])</f>
        <v>16</v>
      </c>
      <c r="AD181" s="153"/>
      <c r="AE181"/>
    </row>
    <row r="182" spans="1:31" x14ac:dyDescent="0.2">
      <c r="A182" s="117">
        <f t="shared" si="39"/>
        <v>182</v>
      </c>
      <c r="B182" s="97" t="str">
        <f>IF(ISNUMBER(Таблица335[[#This Row],[№8]]), "Поперечник", "Продол")</f>
        <v>Поперечник</v>
      </c>
      <c r="C182" s="11" t="str">
        <f>CONCATENATE(I182,J182,K182,L182,Таблица335[[#This Row],[№12]],N182,O182,P182,Q182,R182,S182,T182,U182,)</f>
        <v>2Г-Т1/2 росп1,2,3</v>
      </c>
      <c r="D182" s="11" t="str">
        <f t="shared" si="41"/>
        <v>Т3</v>
      </c>
      <c r="E182" s="11" t="str">
        <f t="shared" si="37"/>
        <v>100 Δ6</v>
      </c>
      <c r="F182" s="101"/>
      <c r="G182" s="101"/>
      <c r="H1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" s="132">
        <f t="shared" ref="I182:K182" si="98">I181</f>
        <v>2</v>
      </c>
      <c r="J182" s="132" t="str">
        <f t="shared" si="98"/>
        <v>Г</v>
      </c>
      <c r="K182" s="133" t="str">
        <f>IF(Таблица335[[#This Row],[условие]]="Да", "-", "")</f>
        <v>-</v>
      </c>
      <c r="L182" s="101" t="s">
        <v>83</v>
      </c>
      <c r="M182" s="114" t="str">
        <f>IF(Таблица335[[#This Row],[условие]]="Да", "", " - ")</f>
        <v/>
      </c>
      <c r="N182" s="101"/>
      <c r="O182" s="114" t="str">
        <f>IF(Таблица335[[#This Row],[условие]]="Да", "", " )")</f>
        <v/>
      </c>
      <c r="P182" s="115"/>
      <c r="Q182" s="101" t="str">
        <f t="shared" si="96"/>
        <v>/</v>
      </c>
      <c r="R182" s="101">
        <v>2</v>
      </c>
      <c r="S182" s="116" t="str">
        <f>IF(Таблица335[[#This Row],[Тип СШ]]="Т3", " росп", "")</f>
        <v xml:space="preserve"> росп</v>
      </c>
      <c r="T182" s="116" t="str">
        <f>IF(AND(Таблица335[[#This Row],[Тип]]="Поперечник", Таблица335[[#This Row],[условие]]="Да", Таблица335[[#This Row],[№18]]=" росп"), "1,2,3",
"")</f>
        <v>1,2,3</v>
      </c>
      <c r="U182" s="116" t="str">
        <f>IF(AND(Таблица335[[#This Row],[Тип]]="Продол", Таблица335[[#This Row],[условие]]="Да", Таблица335[[#This Row],[№18]]=" росп"), "1,2",
"")</f>
        <v/>
      </c>
      <c r="V182" s="101" t="s">
        <v>88</v>
      </c>
      <c r="W1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2" s="152" t="str">
        <f>IF(Таблица335[[#This Row],[Тип СШ]]="Т3",
(IF(Таблица335[[#This Row],[Толщина]]&gt;16,"Δ8","Δ6")),Таблица335[[#This Row],[Толщина]])</f>
        <v>Δ6</v>
      </c>
      <c r="AD182" s="153"/>
      <c r="AE182"/>
    </row>
    <row r="183" spans="1:31" x14ac:dyDescent="0.2">
      <c r="A183" s="117">
        <f t="shared" si="39"/>
        <v>183</v>
      </c>
      <c r="B183" s="97" t="str">
        <f>IF(ISNUMBER(Таблица335[[#This Row],[№8]]), "Поперечник", "Продол")</f>
        <v>Поперечник</v>
      </c>
      <c r="C183" s="11" t="str">
        <f>CONCATENATE(I183,J183,K183,L183,Таблица335[[#This Row],[№12]],N183,O183,P183,Q183,R183,S183,T183,U183,)</f>
        <v>2Г-ВП_Р5 росп1,2,3</v>
      </c>
      <c r="D183" s="11" t="str">
        <f t="shared" si="41"/>
        <v>Т3</v>
      </c>
      <c r="E183" s="11" t="str">
        <f t="shared" si="37"/>
        <v>528 Δ6</v>
      </c>
      <c r="F183" s="101"/>
      <c r="G183" s="101"/>
      <c r="H1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" s="132">
        <f t="shared" ref="I183:K183" si="99">I182</f>
        <v>2</v>
      </c>
      <c r="J183" s="132" t="str">
        <f t="shared" si="99"/>
        <v>Г</v>
      </c>
      <c r="K183" s="133" t="str">
        <f>IF(Таблица335[[#This Row],[условие]]="Да", "-", "")</f>
        <v>-</v>
      </c>
      <c r="L183" s="101" t="s">
        <v>35</v>
      </c>
      <c r="M183" s="114" t="str">
        <f>IF(Таблица335[[#This Row],[условие]]="Да", "", " - ")</f>
        <v/>
      </c>
      <c r="N183" s="101"/>
      <c r="O183" s="114" t="str">
        <f>IF(Таблица335[[#This Row],[условие]]="Да", "", " )")</f>
        <v/>
      </c>
      <c r="P183" s="115"/>
      <c r="Q183" s="101" t="s">
        <v>140</v>
      </c>
      <c r="R183" s="101" t="s">
        <v>77</v>
      </c>
      <c r="S183" s="116" t="str">
        <f>IF(Таблица335[[#This Row],[Тип СШ]]="Т3", " росп", "")</f>
        <v xml:space="preserve"> росп</v>
      </c>
      <c r="T183" s="116" t="str">
        <f>IF(AND(Таблица335[[#This Row],[Тип]]="Поперечник", Таблица335[[#This Row],[условие]]="Да", Таблица335[[#This Row],[№18]]=" росп"), "1,2,3",
"")</f>
        <v>1,2,3</v>
      </c>
      <c r="U183" s="116" t="str">
        <f>IF(AND(Таблица335[[#This Row],[Тип]]="Продол", Таблица335[[#This Row],[условие]]="Да", Таблица335[[#This Row],[№18]]=" росп"), "1,2",
"")</f>
        <v/>
      </c>
      <c r="V183" s="101" t="s">
        <v>88</v>
      </c>
      <c r="W1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" s="152" t="str">
        <f>IF(Таблица335[[#This Row],[Тип СШ]]="Т3",
(IF(Таблица335[[#This Row],[Толщина]]&gt;16,"Δ8","Δ6")),Таблица335[[#This Row],[Толщина]])</f>
        <v>Δ6</v>
      </c>
      <c r="AD183" s="153"/>
      <c r="AE183"/>
    </row>
    <row r="184" spans="1:31" x14ac:dyDescent="0.2">
      <c r="A184" s="117">
        <f t="shared" si="39"/>
        <v>184</v>
      </c>
      <c r="B184" s="97" t="str">
        <f>IF(ISNUMBER(Таблица335[[#This Row],[№8]]), "Поперечник", "Продол")</f>
        <v>Поперечник</v>
      </c>
      <c r="C184" s="11" t="str">
        <f>CONCATENATE(I184,J184,K184,L184,Таблица335[[#This Row],[№12]],N184,O184,P184,Q184,R184,S184,T184,U184,)</f>
        <v>2Г-ВП_Р6 росп1,2,3</v>
      </c>
      <c r="D184" s="11" t="str">
        <f t="shared" si="41"/>
        <v>Т3</v>
      </c>
      <c r="E184" s="11" t="str">
        <f t="shared" si="37"/>
        <v>528 Δ6</v>
      </c>
      <c r="F184" s="101"/>
      <c r="G184" s="101"/>
      <c r="H1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" s="132">
        <f t="shared" ref="I184:K184" si="100">I183</f>
        <v>2</v>
      </c>
      <c r="J184" s="132" t="str">
        <f t="shared" si="100"/>
        <v>Г</v>
      </c>
      <c r="K184" s="133" t="str">
        <f>IF(Таблица335[[#This Row],[условие]]="Да", "-", "")</f>
        <v>-</v>
      </c>
      <c r="L184" s="101" t="s">
        <v>35</v>
      </c>
      <c r="M184" s="114" t="str">
        <f>IF(Таблица335[[#This Row],[условие]]="Да", "", " - ")</f>
        <v/>
      </c>
      <c r="N184" s="101"/>
      <c r="O184" s="114" t="str">
        <f>IF(Таблица335[[#This Row],[условие]]="Да", "", " )")</f>
        <v/>
      </c>
      <c r="P184" s="115"/>
      <c r="Q184" s="101" t="s">
        <v>140</v>
      </c>
      <c r="R184" s="101" t="s">
        <v>80</v>
      </c>
      <c r="S184" s="116" t="str">
        <f>IF(Таблица335[[#This Row],[Тип СШ]]="Т3", " росп", "")</f>
        <v xml:space="preserve"> росп</v>
      </c>
      <c r="T184" s="116" t="str">
        <f>IF(AND(Таблица335[[#This Row],[Тип]]="Поперечник", Таблица335[[#This Row],[условие]]="Да", Таблица335[[#This Row],[№18]]=" росп"), "1,2,3",
"")</f>
        <v>1,2,3</v>
      </c>
      <c r="U184" s="116" t="str">
        <f>IF(AND(Таблица335[[#This Row],[Тип]]="Продол", Таблица335[[#This Row],[условие]]="Да", Таблица335[[#This Row],[№18]]=" росп"), "1,2",
"")</f>
        <v/>
      </c>
      <c r="V184" s="101" t="s">
        <v>88</v>
      </c>
      <c r="W1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4" s="152" t="str">
        <f>IF(Таблица335[[#This Row],[Тип СШ]]="Т3",
(IF(Таблица335[[#This Row],[Толщина]]&gt;16,"Δ8","Δ6")),Таблица335[[#This Row],[Толщина]])</f>
        <v>Δ6</v>
      </c>
      <c r="AD184" s="153"/>
      <c r="AE184"/>
    </row>
    <row r="185" spans="1:31" x14ac:dyDescent="0.2">
      <c r="A185" s="117">
        <f t="shared" si="39"/>
        <v>185</v>
      </c>
      <c r="B185" s="97" t="str">
        <f>IF(ISNUMBER(Таблица335[[#This Row],[№8]]), "Поперечник", "Продол")</f>
        <v>Поперечник</v>
      </c>
      <c r="C185" s="11" t="str">
        <f>CONCATENATE(I185,J185,K185,L185,Таблица335[[#This Row],[№12]],N185,O185,P185,Q185,R185,S185,T185,U185,)</f>
        <v>2Г-ВП_Р7 росп1,2,3</v>
      </c>
      <c r="D185" s="11" t="str">
        <f t="shared" si="41"/>
        <v>Т3</v>
      </c>
      <c r="E185" s="11" t="str">
        <f t="shared" si="37"/>
        <v>528 Δ6</v>
      </c>
      <c r="F185" s="101"/>
      <c r="G185" s="101"/>
      <c r="H1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" s="132">
        <f t="shared" ref="I185:K185" si="101">I184</f>
        <v>2</v>
      </c>
      <c r="J185" s="132" t="str">
        <f t="shared" si="101"/>
        <v>Г</v>
      </c>
      <c r="K185" s="133" t="str">
        <f>IF(Таблица335[[#This Row],[условие]]="Да", "-", "")</f>
        <v>-</v>
      </c>
      <c r="L185" s="101" t="s">
        <v>35</v>
      </c>
      <c r="M185" s="114" t="str">
        <f>IF(Таблица335[[#This Row],[условие]]="Да", "", " - ")</f>
        <v/>
      </c>
      <c r="N185" s="101"/>
      <c r="O185" s="114" t="str">
        <f>IF(Таблица335[[#This Row],[условие]]="Да", "", " )")</f>
        <v/>
      </c>
      <c r="P185" s="115"/>
      <c r="Q185" s="101" t="s">
        <v>140</v>
      </c>
      <c r="R185" s="101" t="s">
        <v>81</v>
      </c>
      <c r="S185" s="116" t="str">
        <f>IF(Таблица335[[#This Row],[Тип СШ]]="Т3", " росп", "")</f>
        <v xml:space="preserve"> росп</v>
      </c>
      <c r="T185" s="116" t="str">
        <f>IF(AND(Таблица335[[#This Row],[Тип]]="Поперечник", Таблица335[[#This Row],[условие]]="Да", Таблица335[[#This Row],[№18]]=" росп"), "1,2,3",
"")</f>
        <v>1,2,3</v>
      </c>
      <c r="U185" s="116" t="str">
        <f>IF(AND(Таблица335[[#This Row],[Тип]]="Продол", Таблица335[[#This Row],[условие]]="Да", Таблица335[[#This Row],[№18]]=" росп"), "1,2",
"")</f>
        <v/>
      </c>
      <c r="V185" s="101" t="s">
        <v>88</v>
      </c>
      <c r="W1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" s="152" t="str">
        <f>IF(Таблица335[[#This Row],[Тип СШ]]="Т3",
(IF(Таблица335[[#This Row],[Толщина]]&gt;16,"Δ8","Δ6")),Таблица335[[#This Row],[Толщина]])</f>
        <v>Δ6</v>
      </c>
      <c r="AD185" s="153"/>
      <c r="AE185"/>
    </row>
    <row r="186" spans="1:31" x14ac:dyDescent="0.2">
      <c r="A186" s="117">
        <f t="shared" si="39"/>
        <v>186</v>
      </c>
      <c r="B186" s="97" t="str">
        <f>IF(ISNUMBER(Таблица335[[#This Row],[№8]]), "Поперечник", "Продол")</f>
        <v>Поперечник</v>
      </c>
      <c r="C186" s="11" t="str">
        <f>CONCATENATE(I186,J186,K186,L186,Таблица335[[#This Row],[№12]],N186,O186,P186,Q186,R186,S186,T186,U186,)</f>
        <v>2Г-ВП_Р8 росп1,2,3</v>
      </c>
      <c r="D186" s="11" t="str">
        <f t="shared" si="41"/>
        <v>Т3</v>
      </c>
      <c r="E186" s="11" t="str">
        <f t="shared" si="37"/>
        <v>528 Δ6</v>
      </c>
      <c r="F186" s="101"/>
      <c r="G186" s="101"/>
      <c r="H1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" s="132">
        <f t="shared" ref="I186:K186" si="102">I185</f>
        <v>2</v>
      </c>
      <c r="J186" s="132" t="str">
        <f t="shared" si="102"/>
        <v>Г</v>
      </c>
      <c r="K186" s="133" t="str">
        <f>IF(Таблица335[[#This Row],[условие]]="Да", "-", "")</f>
        <v>-</v>
      </c>
      <c r="L186" s="101" t="s">
        <v>35</v>
      </c>
      <c r="M186" s="114" t="str">
        <f>IF(Таблица335[[#This Row],[условие]]="Да", "", " - ")</f>
        <v/>
      </c>
      <c r="N186" s="101"/>
      <c r="O186" s="114" t="str">
        <f>IF(Таблица335[[#This Row],[условие]]="Да", "", " )")</f>
        <v/>
      </c>
      <c r="P186" s="115"/>
      <c r="Q186" s="101" t="s">
        <v>140</v>
      </c>
      <c r="R186" s="101" t="s">
        <v>82</v>
      </c>
      <c r="S186" s="116" t="str">
        <f>IF(Таблица335[[#This Row],[Тип СШ]]="Т3", " росп", "")</f>
        <v xml:space="preserve"> росп</v>
      </c>
      <c r="T186" s="116" t="str">
        <f>IF(AND(Таблица335[[#This Row],[Тип]]="Поперечник", Таблица335[[#This Row],[условие]]="Да", Таблица335[[#This Row],[№18]]=" росп"), "1,2,3",
"")</f>
        <v>1,2,3</v>
      </c>
      <c r="U186" s="116" t="str">
        <f>IF(AND(Таблица335[[#This Row],[Тип]]="Продол", Таблица335[[#This Row],[условие]]="Да", Таблица335[[#This Row],[№18]]=" росп"), "1,2",
"")</f>
        <v/>
      </c>
      <c r="V186" s="101" t="s">
        <v>88</v>
      </c>
      <c r="W1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" s="152" t="str">
        <f>IF(Таблица335[[#This Row],[Тип СШ]]="Т3",
(IF(Таблица335[[#This Row],[Толщина]]&gt;16,"Δ8","Δ6")),Таблица335[[#This Row],[Толщина]])</f>
        <v>Δ6</v>
      </c>
      <c r="AD186" s="153"/>
      <c r="AE186"/>
    </row>
    <row r="187" spans="1:31" x14ac:dyDescent="0.2">
      <c r="A187" s="117">
        <f t="shared" si="39"/>
        <v>187</v>
      </c>
      <c r="B187" s="97" t="str">
        <f>IF(ISNUMBER(Таблица335[[#This Row],[№8]]), "Поперечник", "Продол")</f>
        <v>Поперечник</v>
      </c>
      <c r="C187" s="11" t="str">
        <f>CONCATENATE(I187,J187,K187,L187,Таблица335[[#This Row],[№12]],N187,O187,P187,Q187,R187,S187,T187,U187,)</f>
        <v>2Г-НП</v>
      </c>
      <c r="D187" s="11" t="str">
        <f t="shared" si="41"/>
        <v>С18</v>
      </c>
      <c r="E187" s="11" t="str">
        <f t="shared" si="37"/>
        <v>600×32</v>
      </c>
      <c r="F187" s="101"/>
      <c r="G187" s="101"/>
      <c r="H1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" s="132">
        <f t="shared" ref="I187:K187" si="103">I186</f>
        <v>2</v>
      </c>
      <c r="J187" s="132" t="str">
        <f t="shared" si="103"/>
        <v>Г</v>
      </c>
      <c r="K187" s="133" t="str">
        <f>IF(Таблица335[[#This Row],[условие]]="Да", "-", "")</f>
        <v>-</v>
      </c>
      <c r="L187" s="101" t="s">
        <v>13</v>
      </c>
      <c r="M187" s="114" t="str">
        <f>IF(Таблица335[[#This Row],[условие]]="Да", "", " - ")</f>
        <v/>
      </c>
      <c r="N187" s="101"/>
      <c r="O187" s="114" t="str">
        <f>IF(Таблица335[[#This Row],[условие]]="Да", "", " )")</f>
        <v/>
      </c>
      <c r="P187" s="115"/>
      <c r="Q187" s="101"/>
      <c r="R187" s="101"/>
      <c r="S187" s="116" t="str">
        <f>IF(Таблица335[[#This Row],[Тип СШ]]="Т3", " росп", "")</f>
        <v/>
      </c>
      <c r="T187" s="116" t="str">
        <f>IF(AND(Таблица335[[#This Row],[Тип]]="Поперечник", Таблица335[[#This Row],[условие]]="Да", Таблица335[[#This Row],[№18]]=" росп"), "1,2,3",
"")</f>
        <v/>
      </c>
      <c r="U187" s="116" t="str">
        <f>IF(AND(Таблица335[[#This Row],[Тип]]="Продол", Таблица335[[#This Row],[условие]]="Да", Таблица335[[#This Row],[№18]]=" росп"), "1,2",
"")</f>
        <v/>
      </c>
      <c r="V187" s="101" t="s">
        <v>87</v>
      </c>
      <c r="W18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87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87" s="152">
        <f>IF(Таблица335[[#This Row],[Тип СШ]]="Т3",
(IF(Таблица335[[#This Row],[Толщина]]&gt;16,"Δ8","Δ6")),Таблица335[[#This Row],[Толщина]])</f>
        <v>32</v>
      </c>
      <c r="AD187" s="153"/>
      <c r="AE187"/>
    </row>
    <row r="188" spans="1:31" x14ac:dyDescent="0.2">
      <c r="A188" s="117">
        <f t="shared" si="39"/>
        <v>188</v>
      </c>
      <c r="B188" s="97" t="str">
        <f>IF(ISNUMBER(Таблица335[[#This Row],[№8]]), "Поперечник", "Продол")</f>
        <v>Поперечник</v>
      </c>
      <c r="C188" s="11" t="str">
        <f>CONCATENATE(I188,J188,K188,L188,Таблица335[[#This Row],[№12]],N188,O188,P188,Q188,R188,S188,T188,U188,)</f>
        <v>2Г-Т2/1</v>
      </c>
      <c r="D188" s="11" t="str">
        <f t="shared" si="41"/>
        <v>Т8</v>
      </c>
      <c r="E188" s="11" t="str">
        <f t="shared" si="37"/>
        <v>100×16</v>
      </c>
      <c r="F188" s="101"/>
      <c r="G188" s="101"/>
      <c r="H1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" s="132">
        <f t="shared" ref="I188:K188" si="104">I187</f>
        <v>2</v>
      </c>
      <c r="J188" s="132" t="str">
        <f t="shared" si="104"/>
        <v>Г</v>
      </c>
      <c r="K188" s="133" t="str">
        <f>IF(Таблица335[[#This Row],[условие]]="Да", "-", "")</f>
        <v>-</v>
      </c>
      <c r="L188" s="101" t="s">
        <v>84</v>
      </c>
      <c r="M188" s="114" t="str">
        <f>IF(Таблица335[[#This Row],[условие]]="Да", "", " - ")</f>
        <v/>
      </c>
      <c r="N188" s="101"/>
      <c r="O188" s="114" t="str">
        <f>IF(Таблица335[[#This Row],[условие]]="Да", "", " )")</f>
        <v/>
      </c>
      <c r="P188" s="115"/>
      <c r="Q188" s="101" t="str">
        <f>"/"</f>
        <v>/</v>
      </c>
      <c r="R188" s="101">
        <v>1</v>
      </c>
      <c r="S188" s="116" t="str">
        <f>IF(Таблица335[[#This Row],[Тип СШ]]="Т3", " росп", "")</f>
        <v/>
      </c>
      <c r="T188" s="116" t="str">
        <f>IF(AND(Таблица335[[#This Row],[Тип]]="Поперечник", Таблица335[[#This Row],[условие]]="Да", Таблица335[[#This Row],[№18]]=" росп"), "1,2,3",
"")</f>
        <v/>
      </c>
      <c r="U188" s="116" t="str">
        <f>IF(AND(Таблица335[[#This Row],[Тип]]="Продол", Таблица335[[#This Row],[условие]]="Да", Таблица335[[#This Row],[№18]]=" росп"), "1,2",
"")</f>
        <v/>
      </c>
      <c r="V188" s="101" t="s">
        <v>89</v>
      </c>
      <c r="W1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8" s="152">
        <f>IF(Таблица335[[#This Row],[Тип СШ]]="Т3",
(IF(Таблица335[[#This Row],[Толщина]]&gt;16,"Δ8","Δ6")),Таблица335[[#This Row],[Толщина]])</f>
        <v>16</v>
      </c>
      <c r="AD188" s="153"/>
      <c r="AE188"/>
    </row>
    <row r="189" spans="1:31" x14ac:dyDescent="0.2">
      <c r="A189" s="117">
        <f t="shared" si="39"/>
        <v>189</v>
      </c>
      <c r="B189" s="97" t="str">
        <f>IF(ISNUMBER(Таблица335[[#This Row],[№8]]), "Поперечник", "Продол")</f>
        <v>Поперечник</v>
      </c>
      <c r="C189" s="11" t="str">
        <f>CONCATENATE(I189,J189,K189,L189,Таблица335[[#This Row],[№12]],N189,O189,P189,Q189,R189,S189,T189,U189,)</f>
        <v>2Г-Т2/1 росп1,2,3</v>
      </c>
      <c r="D189" s="11" t="str">
        <f t="shared" si="41"/>
        <v>Т3</v>
      </c>
      <c r="E189" s="11" t="str">
        <f t="shared" si="37"/>
        <v>100 Δ6</v>
      </c>
      <c r="F189" s="101"/>
      <c r="G189" s="101"/>
      <c r="H1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" s="132">
        <f t="shared" ref="I189:K189" si="105">I188</f>
        <v>2</v>
      </c>
      <c r="J189" s="132" t="str">
        <f t="shared" si="105"/>
        <v>Г</v>
      </c>
      <c r="K189" s="133" t="str">
        <f>IF(Таблица335[[#This Row],[условие]]="Да", "-", "")</f>
        <v>-</v>
      </c>
      <c r="L189" s="101" t="s">
        <v>84</v>
      </c>
      <c r="M189" s="114" t="str">
        <f>IF(Таблица335[[#This Row],[условие]]="Да", "", " - ")</f>
        <v/>
      </c>
      <c r="N189" s="101"/>
      <c r="O189" s="114" t="str">
        <f>IF(Таблица335[[#This Row],[условие]]="Да", "", " )")</f>
        <v/>
      </c>
      <c r="P189" s="115"/>
      <c r="Q189" s="101" t="str">
        <f t="shared" ref="Q189:Q193" si="106">"/"</f>
        <v>/</v>
      </c>
      <c r="R189" s="101">
        <v>1</v>
      </c>
      <c r="S189" s="116" t="str">
        <f>IF(Таблица335[[#This Row],[Тип СШ]]="Т3", " росп", "")</f>
        <v xml:space="preserve"> росп</v>
      </c>
      <c r="T189" s="116" t="str">
        <f>IF(AND(Таблица335[[#This Row],[Тип]]="Поперечник", Таблица335[[#This Row],[условие]]="Да", Таблица335[[#This Row],[№18]]=" росп"), "1,2,3",
"")</f>
        <v>1,2,3</v>
      </c>
      <c r="U189" s="116" t="str">
        <f>IF(AND(Таблица335[[#This Row],[Тип]]="Продол", Таблица335[[#This Row],[условие]]="Да", Таблица335[[#This Row],[№18]]=" росп"), "1,2",
"")</f>
        <v/>
      </c>
      <c r="V189" s="101" t="s">
        <v>88</v>
      </c>
      <c r="W1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9" s="152" t="str">
        <f>IF(Таблица335[[#This Row],[Тип СШ]]="Т3",
(IF(Таблица335[[#This Row],[Толщина]]&gt;16,"Δ8","Δ6")),Таблица335[[#This Row],[Толщина]])</f>
        <v>Δ6</v>
      </c>
      <c r="AD189" s="153"/>
      <c r="AE189"/>
    </row>
    <row r="190" spans="1:31" x14ac:dyDescent="0.2">
      <c r="A190" s="117">
        <f t="shared" si="39"/>
        <v>190</v>
      </c>
      <c r="B190" s="97" t="str">
        <f>IF(ISNUMBER(Таблица335[[#This Row],[№8]]), "Поперечник", "Продол")</f>
        <v>Поперечник</v>
      </c>
      <c r="C190" s="11" t="str">
        <f>CONCATENATE(I190,J190,K190,L190,Таблица335[[#This Row],[№12]],N190,O190,P190,Q190,R190,S190,T190,U190,)</f>
        <v>2Г-Т2/2</v>
      </c>
      <c r="D190" s="11" t="str">
        <f t="shared" si="41"/>
        <v>Т8</v>
      </c>
      <c r="E190" s="11" t="str">
        <f t="shared" si="37"/>
        <v>100×16</v>
      </c>
      <c r="F190" s="101"/>
      <c r="G190" s="101"/>
      <c r="H1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" s="132">
        <f t="shared" ref="I190:K190" si="107">I189</f>
        <v>2</v>
      </c>
      <c r="J190" s="132" t="str">
        <f t="shared" si="107"/>
        <v>Г</v>
      </c>
      <c r="K190" s="133" t="str">
        <f>IF(Таблица335[[#This Row],[условие]]="Да", "-", "")</f>
        <v>-</v>
      </c>
      <c r="L190" s="101" t="s">
        <v>84</v>
      </c>
      <c r="M190" s="114" t="str">
        <f>IF(Таблица335[[#This Row],[условие]]="Да", "", " - ")</f>
        <v/>
      </c>
      <c r="N190" s="101"/>
      <c r="O190" s="114" t="str">
        <f>IF(Таблица335[[#This Row],[условие]]="Да", "", " )")</f>
        <v/>
      </c>
      <c r="P190" s="115"/>
      <c r="Q190" s="101" t="str">
        <f t="shared" si="106"/>
        <v>/</v>
      </c>
      <c r="R190" s="101">
        <v>2</v>
      </c>
      <c r="S190" s="116" t="str">
        <f>IF(Таблица335[[#This Row],[Тип СШ]]="Т3", " росп", "")</f>
        <v/>
      </c>
      <c r="T190" s="116" t="str">
        <f>IF(AND(Таблица335[[#This Row],[Тип]]="Поперечник", Таблица335[[#This Row],[условие]]="Да", Таблица335[[#This Row],[№18]]=" росп"), "1,2,3",
"")</f>
        <v/>
      </c>
      <c r="U190" s="116" t="str">
        <f>IF(AND(Таблица335[[#This Row],[Тип]]="Продол", Таблица335[[#This Row],[условие]]="Да", Таблица335[[#This Row],[№18]]=" росп"), "1,2",
"")</f>
        <v/>
      </c>
      <c r="V190" s="101" t="s">
        <v>89</v>
      </c>
      <c r="W1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0" s="152">
        <f>IF(Таблица335[[#This Row],[Тип СШ]]="Т3",
(IF(Таблица335[[#This Row],[Толщина]]&gt;16,"Δ8","Δ6")),Таблица335[[#This Row],[Толщина]])</f>
        <v>16</v>
      </c>
      <c r="AD190" s="153"/>
      <c r="AE190"/>
    </row>
    <row r="191" spans="1:31" x14ac:dyDescent="0.2">
      <c r="A191" s="117">
        <f t="shared" si="39"/>
        <v>191</v>
      </c>
      <c r="B191" s="97" t="str">
        <f>IF(ISNUMBER(Таблица335[[#This Row],[№8]]), "Поперечник", "Продол")</f>
        <v>Поперечник</v>
      </c>
      <c r="C191" s="11" t="str">
        <f>CONCATENATE(I191,J191,K191,L191,Таблица335[[#This Row],[№12]],N191,O191,P191,Q191,R191,S191,T191,U191,)</f>
        <v>2Г-Т2/2 росп1,2,3</v>
      </c>
      <c r="D191" s="11" t="str">
        <f t="shared" si="41"/>
        <v>Т3</v>
      </c>
      <c r="E191" s="11" t="str">
        <f t="shared" si="37"/>
        <v>100 Δ6</v>
      </c>
      <c r="F191" s="101"/>
      <c r="G191" s="101"/>
      <c r="H1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" s="132">
        <f t="shared" ref="I191:K191" si="108">I190</f>
        <v>2</v>
      </c>
      <c r="J191" s="132" t="str">
        <f t="shared" si="108"/>
        <v>Г</v>
      </c>
      <c r="K191" s="133" t="str">
        <f>IF(Таблица335[[#This Row],[условие]]="Да", "-", "")</f>
        <v>-</v>
      </c>
      <c r="L191" s="101" t="s">
        <v>84</v>
      </c>
      <c r="M191" s="114" t="str">
        <f>IF(Таблица335[[#This Row],[условие]]="Да", "", " - ")</f>
        <v/>
      </c>
      <c r="N191" s="101"/>
      <c r="O191" s="114" t="str">
        <f>IF(Таблица335[[#This Row],[условие]]="Да", "", " )")</f>
        <v/>
      </c>
      <c r="P191" s="115"/>
      <c r="Q191" s="101" t="str">
        <f t="shared" si="106"/>
        <v>/</v>
      </c>
      <c r="R191" s="101">
        <v>2</v>
      </c>
      <c r="S191" s="116" t="str">
        <f>IF(Таблица335[[#This Row],[Тип СШ]]="Т3", " росп", "")</f>
        <v xml:space="preserve"> росп</v>
      </c>
      <c r="T191" s="116" t="str">
        <f>IF(AND(Таблица335[[#This Row],[Тип]]="Поперечник", Таблица335[[#This Row],[условие]]="Да", Таблица335[[#This Row],[№18]]=" росп"), "1,2,3",
"")</f>
        <v>1,2,3</v>
      </c>
      <c r="U191" s="116" t="str">
        <f>IF(AND(Таблица335[[#This Row],[Тип]]="Продол", Таблица335[[#This Row],[условие]]="Да", Таблица335[[#This Row],[№18]]=" росп"), "1,2",
"")</f>
        <v/>
      </c>
      <c r="V191" s="101" t="s">
        <v>88</v>
      </c>
      <c r="W1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1" s="152" t="str">
        <f>IF(Таблица335[[#This Row],[Тип СШ]]="Т3",
(IF(Таблица335[[#This Row],[Толщина]]&gt;16,"Δ8","Δ6")),Таблица335[[#This Row],[Толщина]])</f>
        <v>Δ6</v>
      </c>
      <c r="AD191" s="153"/>
      <c r="AE191"/>
    </row>
    <row r="192" spans="1:31" x14ac:dyDescent="0.2">
      <c r="A192" s="117">
        <f t="shared" si="39"/>
        <v>192</v>
      </c>
      <c r="B192" s="97" t="str">
        <f>IF(ISNUMBER(Таблица335[[#This Row],[№8]]), "Поперечник", "Продол")</f>
        <v>Поперечник</v>
      </c>
      <c r="C192" s="11" t="str">
        <f>CONCATENATE(I192,J192,K192,L192,Таблица335[[#This Row],[№12]],N192,O192,P192,Q192,R192,S192,T192,U192,)</f>
        <v>2Д-ВП</v>
      </c>
      <c r="D192" s="11" t="str">
        <f t="shared" si="41"/>
        <v>С4</v>
      </c>
      <c r="E192" s="11" t="str">
        <f t="shared" si="37"/>
        <v>2488×14</v>
      </c>
      <c r="F192" s="101"/>
      <c r="G192" s="101" t="s">
        <v>43</v>
      </c>
      <c r="H19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" s="134">
        <f t="shared" ref="I192:J192" si="109">I191</f>
        <v>2</v>
      </c>
      <c r="J192" s="134" t="str">
        <f>Таблица335[[#This Row],[№7]]</f>
        <v>Д</v>
      </c>
      <c r="K192" s="133" t="str">
        <f>IF(Таблица335[[#This Row],[условие]]="Да", "-", "")</f>
        <v>-</v>
      </c>
      <c r="L192" s="72" t="s">
        <v>35</v>
      </c>
      <c r="M192" s="114" t="str">
        <f>IF(Таблица335[[#This Row],[условие]]="Да", "", " - ")</f>
        <v/>
      </c>
      <c r="N192" s="72"/>
      <c r="O192" s="114" t="str">
        <f>IF(Таблица335[[#This Row],[условие]]="Да", "", " )")</f>
        <v/>
      </c>
      <c r="P192" s="115"/>
      <c r="Q192" s="130"/>
      <c r="R192" s="130"/>
      <c r="S192" s="116" t="str">
        <f>IF(Таблица335[[#This Row],[Тип СШ]]="Т3", " росп", "")</f>
        <v/>
      </c>
      <c r="T192" s="116" t="str">
        <f>IF(AND(Таблица335[[#This Row],[Тип]]="Поперечник", Таблица335[[#This Row],[условие]]="Да", Таблица335[[#This Row],[№18]]=" росп"), "1,2,3",
"")</f>
        <v/>
      </c>
      <c r="U192" s="116" t="str">
        <f>IF(AND(Таблица335[[#This Row],[Тип]]="Продол", Таблица335[[#This Row],[условие]]="Да", Таблица335[[#This Row],[№18]]=" росп"), "1,2",
"")</f>
        <v/>
      </c>
      <c r="V192" s="130" t="s">
        <v>109</v>
      </c>
      <c r="W1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92" s="152">
        <f>IF(Таблица335[[#This Row],[Тип СШ]]="Т3",
(IF(Таблица335[[#This Row],[Толщина]]&gt;16,"Δ8","Δ6")),Таблица335[[#This Row],[Толщина]])</f>
        <v>14</v>
      </c>
      <c r="AD192" s="153"/>
      <c r="AE192"/>
    </row>
    <row r="193" spans="1:31" x14ac:dyDescent="0.2">
      <c r="A193" s="117">
        <f t="shared" si="39"/>
        <v>193</v>
      </c>
      <c r="B193" s="97" t="str">
        <f>IF(ISNUMBER(Таблица335[[#This Row],[№8]]), "Поперечник", "Продол")</f>
        <v>Поперечник</v>
      </c>
      <c r="C193" s="11" t="str">
        <f>CONCATENATE(I193,J193,K193,L193,Таблица335[[#This Row],[№12]],N193,O193,P193,Q193,R193,S193,T193,U193,)</f>
        <v>2Д-ВП_Р1 росп1,2,3</v>
      </c>
      <c r="D193" s="11" t="str">
        <f t="shared" si="41"/>
        <v>Т3</v>
      </c>
      <c r="E193" s="11" t="str">
        <f t="shared" si="37"/>
        <v>528 Δ6</v>
      </c>
      <c r="F193" s="101"/>
      <c r="G193" s="101"/>
      <c r="H1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" s="132">
        <f t="shared" ref="I193:J193" si="110">I192</f>
        <v>2</v>
      </c>
      <c r="J193" s="132" t="str">
        <f>J192</f>
        <v>Д</v>
      </c>
      <c r="K193" s="133" t="str">
        <f>IF(Таблица335[[#This Row],[условие]]="Да", "-", "")</f>
        <v>-</v>
      </c>
      <c r="L193" s="101" t="s">
        <v>35</v>
      </c>
      <c r="M193" s="114" t="str">
        <f>IF(Таблица335[[#This Row],[условие]]="Да", "", " - ")</f>
        <v/>
      </c>
      <c r="N193" s="101"/>
      <c r="O193" s="114" t="str">
        <f>IF(Таблица335[[#This Row],[условие]]="Да", "", " )")</f>
        <v/>
      </c>
      <c r="P193" s="115"/>
      <c r="Q193" s="101" t="s">
        <v>140</v>
      </c>
      <c r="R193" s="101" t="s">
        <v>73</v>
      </c>
      <c r="S193" s="116" t="str">
        <f>IF(Таблица335[[#This Row],[Тип СШ]]="Т3", " росп", "")</f>
        <v xml:space="preserve"> росп</v>
      </c>
      <c r="T193" s="116" t="str">
        <f>IF(AND(Таблица335[[#This Row],[Тип]]="Поперечник", Таблица335[[#This Row],[условие]]="Да", Таблица335[[#This Row],[№18]]=" росп"), "1,2,3",
"")</f>
        <v>1,2,3</v>
      </c>
      <c r="U193" s="116" t="str">
        <f>IF(AND(Таблица335[[#This Row],[Тип]]="Продол", Таблица335[[#This Row],[условие]]="Да", Таблица335[[#This Row],[№18]]=" росп"), "1,2",
"")</f>
        <v/>
      </c>
      <c r="V193" s="101" t="s">
        <v>88</v>
      </c>
      <c r="W1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3" s="152" t="str">
        <f>IF(Таблица335[[#This Row],[Тип СШ]]="Т3",
(IF(Таблица335[[#This Row],[Толщина]]&gt;16,"Δ8","Δ6")),Таблица335[[#This Row],[Толщина]])</f>
        <v>Δ6</v>
      </c>
      <c r="AD193" s="153"/>
      <c r="AE193"/>
    </row>
    <row r="194" spans="1:31" x14ac:dyDescent="0.2">
      <c r="A194" s="117">
        <f t="shared" si="39"/>
        <v>194</v>
      </c>
      <c r="B194" s="97" t="str">
        <f>IF(ISNUMBER(Таблица335[[#This Row],[№8]]), "Поперечник", "Продол")</f>
        <v>Поперечник</v>
      </c>
      <c r="C194" s="11" t="str">
        <f>CONCATENATE(I194,J194,K194,L194,Таблица335[[#This Row],[№12]],N194,O194,P194,Q194,R194,S194,T194,U194,)</f>
        <v>2Д-ВП_Р2 росп1,2,3</v>
      </c>
      <c r="D194" s="11" t="str">
        <f t="shared" si="41"/>
        <v>Т3</v>
      </c>
      <c r="E194" s="11" t="str">
        <f t="shared" ref="E194:E257" si="111">IF(V194="Т3",(CONCATENATE(AB194," ",AC194)),(CONCATENATE(AB194,"×",AC194)))</f>
        <v>528 Δ6</v>
      </c>
      <c r="F194" s="101"/>
      <c r="G194" s="101"/>
      <c r="H1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" s="132">
        <f t="shared" ref="I194:K194" si="112">I193</f>
        <v>2</v>
      </c>
      <c r="J194" s="132" t="str">
        <f t="shared" si="112"/>
        <v>Д</v>
      </c>
      <c r="K194" s="133" t="str">
        <f>IF(Таблица335[[#This Row],[условие]]="Да", "-", "")</f>
        <v>-</v>
      </c>
      <c r="L194" s="101" t="s">
        <v>35</v>
      </c>
      <c r="M194" s="114" t="str">
        <f>IF(Таблица335[[#This Row],[условие]]="Да", "", " - ")</f>
        <v/>
      </c>
      <c r="N194" s="101"/>
      <c r="O194" s="114" t="str">
        <f>IF(Таблица335[[#This Row],[условие]]="Да", "", " )")</f>
        <v/>
      </c>
      <c r="P194" s="115"/>
      <c r="Q194" s="101" t="s">
        <v>140</v>
      </c>
      <c r="R194" s="101" t="s">
        <v>74</v>
      </c>
      <c r="S194" s="116" t="str">
        <f>IF(Таблица335[[#This Row],[Тип СШ]]="Т3", " росп", "")</f>
        <v xml:space="preserve"> росп</v>
      </c>
      <c r="T194" s="116" t="str">
        <f>IF(AND(Таблица335[[#This Row],[Тип]]="Поперечник", Таблица335[[#This Row],[условие]]="Да", Таблица335[[#This Row],[№18]]=" росп"), "1,2,3",
"")</f>
        <v>1,2,3</v>
      </c>
      <c r="U194" s="116" t="str">
        <f>IF(AND(Таблица335[[#This Row],[Тип]]="Продол", Таблица335[[#This Row],[условие]]="Да", Таблица335[[#This Row],[№18]]=" росп"), "1,2",
"")</f>
        <v/>
      </c>
      <c r="V194" s="101" t="s">
        <v>88</v>
      </c>
      <c r="W1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4" s="152" t="str">
        <f>IF(Таблица335[[#This Row],[Тип СШ]]="Т3",
(IF(Таблица335[[#This Row],[Толщина]]&gt;16,"Δ8","Δ6")),Таблица335[[#This Row],[Толщина]])</f>
        <v>Δ6</v>
      </c>
      <c r="AD194" s="153"/>
      <c r="AE194"/>
    </row>
    <row r="195" spans="1:31" x14ac:dyDescent="0.2">
      <c r="A195" s="117">
        <f t="shared" ref="A195:A258" si="113">A194+1</f>
        <v>195</v>
      </c>
      <c r="B195" s="97" t="str">
        <f>IF(ISNUMBER(Таблица335[[#This Row],[№8]]), "Поперечник", "Продол")</f>
        <v>Поперечник</v>
      </c>
      <c r="C195" s="11" t="str">
        <f>CONCATENATE(I195,J195,K195,L195,Таблица335[[#This Row],[№12]],N195,O195,P195,Q195,R195,S195,T195,U195,)</f>
        <v>2Д-ВП_Р3 росп1,2,3</v>
      </c>
      <c r="D195" s="11" t="str">
        <f t="shared" si="41"/>
        <v>Т3</v>
      </c>
      <c r="E195" s="11" t="str">
        <f t="shared" si="111"/>
        <v>528 Δ6</v>
      </c>
      <c r="F195" s="101"/>
      <c r="G195" s="101"/>
      <c r="H1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" s="132">
        <f t="shared" ref="I195:K195" si="114">I194</f>
        <v>2</v>
      </c>
      <c r="J195" s="132" t="str">
        <f t="shared" si="114"/>
        <v>Д</v>
      </c>
      <c r="K195" s="133" t="str">
        <f>IF(Таблица335[[#This Row],[условие]]="Да", "-", "")</f>
        <v>-</v>
      </c>
      <c r="L195" s="101" t="s">
        <v>35</v>
      </c>
      <c r="M195" s="114" t="str">
        <f>IF(Таблица335[[#This Row],[условие]]="Да", "", " - ")</f>
        <v/>
      </c>
      <c r="N195" s="101"/>
      <c r="O195" s="114" t="str">
        <f>IF(Таблица335[[#This Row],[условие]]="Да", "", " )")</f>
        <v/>
      </c>
      <c r="P195" s="115"/>
      <c r="Q195" s="101" t="s">
        <v>140</v>
      </c>
      <c r="R195" s="101" t="s">
        <v>75</v>
      </c>
      <c r="S195" s="116" t="str">
        <f>IF(Таблица335[[#This Row],[Тип СШ]]="Т3", " росп", "")</f>
        <v xml:space="preserve"> росп</v>
      </c>
      <c r="T195" s="116" t="str">
        <f>IF(AND(Таблица335[[#This Row],[Тип]]="Поперечник", Таблица335[[#This Row],[условие]]="Да", Таблица335[[#This Row],[№18]]=" росп"), "1,2,3",
"")</f>
        <v>1,2,3</v>
      </c>
      <c r="U195" s="116" t="str">
        <f>IF(AND(Таблица335[[#This Row],[Тип]]="Продол", Таблица335[[#This Row],[условие]]="Да", Таблица335[[#This Row],[№18]]=" росп"), "1,2",
"")</f>
        <v/>
      </c>
      <c r="V195" s="101" t="s">
        <v>88</v>
      </c>
      <c r="W1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5" s="152" t="str">
        <f>IF(Таблица335[[#This Row],[Тип СШ]]="Т3",
(IF(Таблица335[[#This Row],[Толщина]]&gt;16,"Δ8","Δ6")),Таблица335[[#This Row],[Толщина]])</f>
        <v>Δ6</v>
      </c>
      <c r="AD195" s="153"/>
      <c r="AE195"/>
    </row>
    <row r="196" spans="1:31" x14ac:dyDescent="0.2">
      <c r="A196" s="117">
        <f t="shared" si="113"/>
        <v>196</v>
      </c>
      <c r="B196" s="97" t="str">
        <f>IF(ISNUMBER(Таблица335[[#This Row],[№8]]), "Поперечник", "Продол")</f>
        <v>Поперечник</v>
      </c>
      <c r="C196" s="11" t="str">
        <f>CONCATENATE(I196,J196,K196,L196,Таблица335[[#This Row],[№12]],N196,O196,P196,Q196,R196,S196,T196,U196,)</f>
        <v>2Д-ВП_Р4 росп1,2,3</v>
      </c>
      <c r="D196" s="11" t="str">
        <f t="shared" ref="D196:D259" si="115">V196</f>
        <v>Т3</v>
      </c>
      <c r="E196" s="11" t="str">
        <f t="shared" si="111"/>
        <v>528 Δ6</v>
      </c>
      <c r="F196" s="101"/>
      <c r="G196" s="101"/>
      <c r="H1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6" s="132">
        <f t="shared" ref="I196:K196" si="116">I195</f>
        <v>2</v>
      </c>
      <c r="J196" s="132" t="str">
        <f t="shared" si="116"/>
        <v>Д</v>
      </c>
      <c r="K196" s="133" t="str">
        <f>IF(Таблица335[[#This Row],[условие]]="Да", "-", "")</f>
        <v>-</v>
      </c>
      <c r="L196" s="101" t="s">
        <v>35</v>
      </c>
      <c r="M196" s="114" t="str">
        <f>IF(Таблица335[[#This Row],[условие]]="Да", "", " - ")</f>
        <v/>
      </c>
      <c r="N196" s="101"/>
      <c r="O196" s="114" t="str">
        <f>IF(Таблица335[[#This Row],[условие]]="Да", "", " )")</f>
        <v/>
      </c>
      <c r="P196" s="115"/>
      <c r="Q196" s="101" t="s">
        <v>140</v>
      </c>
      <c r="R196" s="101" t="s">
        <v>76</v>
      </c>
      <c r="S196" s="116" t="str">
        <f>IF(Таблица335[[#This Row],[Тип СШ]]="Т3", " росп", "")</f>
        <v xml:space="preserve"> росп</v>
      </c>
      <c r="T196" s="116" t="str">
        <f>IF(AND(Таблица335[[#This Row],[Тип]]="Поперечник", Таблица335[[#This Row],[условие]]="Да", Таблица335[[#This Row],[№18]]=" росп"), "1,2,3",
"")</f>
        <v>1,2,3</v>
      </c>
      <c r="U196" s="116" t="str">
        <f>IF(AND(Таблица335[[#This Row],[Тип]]="Продол", Таблица335[[#This Row],[условие]]="Да", Таблица335[[#This Row],[№18]]=" росп"), "1,2",
"")</f>
        <v/>
      </c>
      <c r="V196" s="101" t="s">
        <v>88</v>
      </c>
      <c r="W1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6" s="152" t="str">
        <f>IF(Таблица335[[#This Row],[Тип СШ]]="Т3",
(IF(Таблица335[[#This Row],[Толщина]]&gt;16,"Δ8","Δ6")),Таблица335[[#This Row],[Толщина]])</f>
        <v>Δ6</v>
      </c>
      <c r="AD196" s="153"/>
      <c r="AE196"/>
    </row>
    <row r="197" spans="1:31" x14ac:dyDescent="0.2">
      <c r="A197" s="117">
        <f t="shared" si="113"/>
        <v>197</v>
      </c>
      <c r="B197" s="97" t="str">
        <f>IF(ISNUMBER(Таблица335[[#This Row],[№8]]), "Поперечник", "Продол")</f>
        <v>Поперечник</v>
      </c>
      <c r="C197" s="11" t="str">
        <f>CONCATENATE(I197,J197,K197,L197,Таблица335[[#This Row],[№12]],N197,O197,P197,Q197,R197,S197,T197,U197,)</f>
        <v>2Д-Т1/1</v>
      </c>
      <c r="D197" s="11" t="str">
        <f t="shared" si="115"/>
        <v>Т8</v>
      </c>
      <c r="E197" s="11" t="str">
        <f t="shared" si="111"/>
        <v>100×14</v>
      </c>
      <c r="F197" s="101"/>
      <c r="G197" s="101"/>
      <c r="H1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7" s="132">
        <f t="shared" ref="I197:K197" si="117">I196</f>
        <v>2</v>
      </c>
      <c r="J197" s="132" t="str">
        <f t="shared" si="117"/>
        <v>Д</v>
      </c>
      <c r="K197" s="133" t="str">
        <f>IF(Таблица335[[#This Row],[условие]]="Да", "-", "")</f>
        <v>-</v>
      </c>
      <c r="L197" s="101" t="s">
        <v>83</v>
      </c>
      <c r="M197" s="114" t="str">
        <f>IF(Таблица335[[#This Row],[условие]]="Да", "", " - ")</f>
        <v/>
      </c>
      <c r="N197" s="101"/>
      <c r="O197" s="114" t="str">
        <f>IF(Таблица335[[#This Row],[условие]]="Да", "", " )")</f>
        <v/>
      </c>
      <c r="P197" s="115"/>
      <c r="Q197" s="101" t="str">
        <f>"/"</f>
        <v>/</v>
      </c>
      <c r="R197" s="101">
        <v>1</v>
      </c>
      <c r="S197" s="116" t="str">
        <f>IF(Таблица335[[#This Row],[Тип СШ]]="Т3", " росп", "")</f>
        <v/>
      </c>
      <c r="T197" s="116" t="str">
        <f>IF(AND(Таблица335[[#This Row],[Тип]]="Поперечник", Таблица335[[#This Row],[условие]]="Да", Таблица335[[#This Row],[№18]]=" росп"), "1,2,3",
"")</f>
        <v/>
      </c>
      <c r="U197" s="116" t="str">
        <f>IF(AND(Таблица335[[#This Row],[Тип]]="Продол", Таблица335[[#This Row],[условие]]="Да", Таблица335[[#This Row],[№18]]=" росп"), "1,2",
"")</f>
        <v/>
      </c>
      <c r="V197" s="101" t="s">
        <v>89</v>
      </c>
      <c r="W1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7" s="152">
        <f>IF(Таблица335[[#This Row],[Тип СШ]]="Т3",
(IF(Таблица335[[#This Row],[Толщина]]&gt;16,"Δ8","Δ6")),Таблица335[[#This Row],[Толщина]])</f>
        <v>14</v>
      </c>
      <c r="AD197" s="153"/>
      <c r="AE197"/>
    </row>
    <row r="198" spans="1:31" x14ac:dyDescent="0.2">
      <c r="A198" s="117">
        <f t="shared" si="113"/>
        <v>198</v>
      </c>
      <c r="B198" s="97" t="str">
        <f>IF(ISNUMBER(Таблица335[[#This Row],[№8]]), "Поперечник", "Продол")</f>
        <v>Поперечник</v>
      </c>
      <c r="C198" s="11" t="str">
        <f>CONCATENATE(I198,J198,K198,L198,Таблица335[[#This Row],[№12]],N198,O198,P198,Q198,R198,S198,T198,U198,)</f>
        <v>2Д-Т1/1 росп1,2,3</v>
      </c>
      <c r="D198" s="11" t="str">
        <f t="shared" si="115"/>
        <v>Т3</v>
      </c>
      <c r="E198" s="11" t="str">
        <f t="shared" si="111"/>
        <v>100 Δ6</v>
      </c>
      <c r="F198" s="101"/>
      <c r="G198" s="101"/>
      <c r="H1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8" s="132">
        <f t="shared" ref="I198:K198" si="118">I197</f>
        <v>2</v>
      </c>
      <c r="J198" s="132" t="str">
        <f t="shared" si="118"/>
        <v>Д</v>
      </c>
      <c r="K198" s="133" t="str">
        <f>IF(Таблица335[[#This Row],[условие]]="Да", "-", "")</f>
        <v>-</v>
      </c>
      <c r="L198" s="101" t="s">
        <v>83</v>
      </c>
      <c r="M198" s="114" t="str">
        <f>IF(Таблица335[[#This Row],[условие]]="Да", "", " - ")</f>
        <v/>
      </c>
      <c r="N198" s="101"/>
      <c r="O198" s="114" t="str">
        <f>IF(Таблица335[[#This Row],[условие]]="Да", "", " )")</f>
        <v/>
      </c>
      <c r="P198" s="115"/>
      <c r="Q198" s="101" t="str">
        <f t="shared" ref="Q198:Q202" si="119">"/"</f>
        <v>/</v>
      </c>
      <c r="R198" s="101">
        <v>1</v>
      </c>
      <c r="S198" s="116" t="str">
        <f>IF(Таблица335[[#This Row],[Тип СШ]]="Т3", " росп", "")</f>
        <v xml:space="preserve"> росп</v>
      </c>
      <c r="T198" s="116" t="str">
        <f>IF(AND(Таблица335[[#This Row],[Тип]]="Поперечник", Таблица335[[#This Row],[условие]]="Да", Таблица335[[#This Row],[№18]]=" росп"), "1,2,3",
"")</f>
        <v>1,2,3</v>
      </c>
      <c r="U198" s="116" t="str">
        <f>IF(AND(Таблица335[[#This Row],[Тип]]="Продол", Таблица335[[#This Row],[условие]]="Да", Таблица335[[#This Row],[№18]]=" росп"), "1,2",
"")</f>
        <v/>
      </c>
      <c r="V198" s="101" t="s">
        <v>88</v>
      </c>
      <c r="W1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8" s="152" t="str">
        <f>IF(Таблица335[[#This Row],[Тип СШ]]="Т3",
(IF(Таблица335[[#This Row],[Толщина]]&gt;16,"Δ8","Δ6")),Таблица335[[#This Row],[Толщина]])</f>
        <v>Δ6</v>
      </c>
      <c r="AD198" s="153"/>
      <c r="AE198"/>
    </row>
    <row r="199" spans="1:31" x14ac:dyDescent="0.2">
      <c r="A199" s="117">
        <f t="shared" si="113"/>
        <v>199</v>
      </c>
      <c r="B199" s="97" t="str">
        <f>IF(ISNUMBER(Таблица335[[#This Row],[№8]]), "Поперечник", "Продол")</f>
        <v>Поперечник</v>
      </c>
      <c r="C199" s="11" t="str">
        <f>CONCATENATE(I199,J199,K199,L199,Таблица335[[#This Row],[№12]],N199,O199,P199,Q199,R199,S199,T199,U199,)</f>
        <v>2Д-Т1/2</v>
      </c>
      <c r="D199" s="11" t="str">
        <f t="shared" si="115"/>
        <v>Т8</v>
      </c>
      <c r="E199" s="11" t="str">
        <f t="shared" si="111"/>
        <v>100×14</v>
      </c>
      <c r="F199" s="101"/>
      <c r="G199" s="101"/>
      <c r="H1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9" s="132">
        <f t="shared" ref="I199:K199" si="120">I198</f>
        <v>2</v>
      </c>
      <c r="J199" s="132" t="str">
        <f t="shared" si="120"/>
        <v>Д</v>
      </c>
      <c r="K199" s="133" t="str">
        <f>IF(Таблица335[[#This Row],[условие]]="Да", "-", "")</f>
        <v>-</v>
      </c>
      <c r="L199" s="101" t="s">
        <v>83</v>
      </c>
      <c r="M199" s="114" t="str">
        <f>IF(Таблица335[[#This Row],[условие]]="Да", "", " - ")</f>
        <v/>
      </c>
      <c r="N199" s="101"/>
      <c r="O199" s="114" t="str">
        <f>IF(Таблица335[[#This Row],[условие]]="Да", "", " )")</f>
        <v/>
      </c>
      <c r="P199" s="115"/>
      <c r="Q199" s="101" t="str">
        <f t="shared" si="119"/>
        <v>/</v>
      </c>
      <c r="R199" s="101">
        <v>2</v>
      </c>
      <c r="S199" s="116" t="str">
        <f>IF(Таблица335[[#This Row],[Тип СШ]]="Т3", " росп", "")</f>
        <v/>
      </c>
      <c r="T199" s="116" t="str">
        <f>IF(AND(Таблица335[[#This Row],[Тип]]="Поперечник", Таблица335[[#This Row],[условие]]="Да", Таблица335[[#This Row],[№18]]=" росп"), "1,2,3",
"")</f>
        <v/>
      </c>
      <c r="U199" s="116" t="str">
        <f>IF(AND(Таблица335[[#This Row],[Тип]]="Продол", Таблица335[[#This Row],[условие]]="Да", Таблица335[[#This Row],[№18]]=" росп"), "1,2",
"")</f>
        <v/>
      </c>
      <c r="V199" s="101" t="s">
        <v>89</v>
      </c>
      <c r="W1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9" s="152">
        <f>IF(Таблица335[[#This Row],[Тип СШ]]="Т3",
(IF(Таблица335[[#This Row],[Толщина]]&gt;16,"Δ8","Δ6")),Таблица335[[#This Row],[Толщина]])</f>
        <v>14</v>
      </c>
      <c r="AD199" s="153"/>
      <c r="AE199"/>
    </row>
    <row r="200" spans="1:31" x14ac:dyDescent="0.2">
      <c r="A200" s="117">
        <f t="shared" si="113"/>
        <v>200</v>
      </c>
      <c r="B200" s="97" t="str">
        <f>IF(ISNUMBER(Таблица335[[#This Row],[№8]]), "Поперечник", "Продол")</f>
        <v>Поперечник</v>
      </c>
      <c r="C200" s="11" t="str">
        <f>CONCATENATE(I200,J200,K200,L200,Таблица335[[#This Row],[№12]],N200,O200,P200,Q200,R200,S200,T200,U200,)</f>
        <v>2Д-Т1/2 росп1,2,3</v>
      </c>
      <c r="D200" s="11" t="str">
        <f t="shared" si="115"/>
        <v>Т3</v>
      </c>
      <c r="E200" s="11" t="str">
        <f t="shared" si="111"/>
        <v>100 Δ6</v>
      </c>
      <c r="F200" s="101"/>
      <c r="G200" s="101"/>
      <c r="H2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0" s="132">
        <f t="shared" ref="I200:K200" si="121">I199</f>
        <v>2</v>
      </c>
      <c r="J200" s="132" t="str">
        <f t="shared" si="121"/>
        <v>Д</v>
      </c>
      <c r="K200" s="133" t="str">
        <f>IF(Таблица335[[#This Row],[условие]]="Да", "-", "")</f>
        <v>-</v>
      </c>
      <c r="L200" s="101" t="s">
        <v>83</v>
      </c>
      <c r="M200" s="114" t="str">
        <f>IF(Таблица335[[#This Row],[условие]]="Да", "", " - ")</f>
        <v/>
      </c>
      <c r="N200" s="101"/>
      <c r="O200" s="114" t="str">
        <f>IF(Таблица335[[#This Row],[условие]]="Да", "", " )")</f>
        <v/>
      </c>
      <c r="P200" s="115"/>
      <c r="Q200" s="101" t="str">
        <f t="shared" si="119"/>
        <v>/</v>
      </c>
      <c r="R200" s="101">
        <v>2</v>
      </c>
      <c r="S200" s="116" t="str">
        <f>IF(Таблица335[[#This Row],[Тип СШ]]="Т3", " росп", "")</f>
        <v xml:space="preserve"> росп</v>
      </c>
      <c r="T200" s="116" t="str">
        <f>IF(AND(Таблица335[[#This Row],[Тип]]="Поперечник", Таблица335[[#This Row],[условие]]="Да", Таблица335[[#This Row],[№18]]=" росп"), "1,2,3",
"")</f>
        <v>1,2,3</v>
      </c>
      <c r="U200" s="116" t="str">
        <f>IF(AND(Таблица335[[#This Row],[Тип]]="Продол", Таблица335[[#This Row],[условие]]="Да", Таблица335[[#This Row],[№18]]=" росп"), "1,2",
"")</f>
        <v/>
      </c>
      <c r="V200" s="101" t="s">
        <v>88</v>
      </c>
      <c r="W2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00" s="152" t="str">
        <f>IF(Таблица335[[#This Row],[Тип СШ]]="Т3",
(IF(Таблица335[[#This Row],[Толщина]]&gt;16,"Δ8","Δ6")),Таблица335[[#This Row],[Толщина]])</f>
        <v>Δ6</v>
      </c>
      <c r="AD200" s="153"/>
      <c r="AE200"/>
    </row>
    <row r="201" spans="1:31" x14ac:dyDescent="0.2">
      <c r="A201" s="117">
        <f t="shared" si="113"/>
        <v>201</v>
      </c>
      <c r="B201" s="97" t="str">
        <f>IF(ISNUMBER(Таблица335[[#This Row],[№8]]), "Поперечник", "Продол")</f>
        <v>Поперечник</v>
      </c>
      <c r="C201" s="11" t="str">
        <f>CONCATENATE(I201,J201,K201,L201,Таблица335[[#This Row],[№12]],N201,O201,P201,Q201,R201,S201,T201,U201,)</f>
        <v>2Д-ВП_Р5 росп1,2,3</v>
      </c>
      <c r="D201" s="11" t="str">
        <f t="shared" si="115"/>
        <v>Т3</v>
      </c>
      <c r="E201" s="11" t="str">
        <f t="shared" si="111"/>
        <v>528 Δ6</v>
      </c>
      <c r="F201" s="101"/>
      <c r="G201" s="101"/>
      <c r="H2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1" s="132">
        <f t="shared" ref="I201:K201" si="122">I200</f>
        <v>2</v>
      </c>
      <c r="J201" s="132" t="str">
        <f t="shared" si="122"/>
        <v>Д</v>
      </c>
      <c r="K201" s="133" t="str">
        <f>IF(Таблица335[[#This Row],[условие]]="Да", "-", "")</f>
        <v>-</v>
      </c>
      <c r="L201" s="101" t="s">
        <v>35</v>
      </c>
      <c r="M201" s="114" t="str">
        <f>IF(Таблица335[[#This Row],[условие]]="Да", "", " - ")</f>
        <v/>
      </c>
      <c r="N201" s="101"/>
      <c r="O201" s="114" t="str">
        <f>IF(Таблица335[[#This Row],[условие]]="Да", "", " )")</f>
        <v/>
      </c>
      <c r="P201" s="115"/>
      <c r="Q201" s="101" t="s">
        <v>140</v>
      </c>
      <c r="R201" s="101" t="s">
        <v>77</v>
      </c>
      <c r="S201" s="116" t="str">
        <f>IF(Таблица335[[#This Row],[Тип СШ]]="Т3", " росп", "")</f>
        <v xml:space="preserve"> росп</v>
      </c>
      <c r="T201" s="116" t="str">
        <f>IF(AND(Таблица335[[#This Row],[Тип]]="Поперечник", Таблица335[[#This Row],[условие]]="Да", Таблица335[[#This Row],[№18]]=" росп"), "1,2,3",
"")</f>
        <v>1,2,3</v>
      </c>
      <c r="U201" s="116" t="str">
        <f>IF(AND(Таблица335[[#This Row],[Тип]]="Продол", Таблица335[[#This Row],[условие]]="Да", Таблица335[[#This Row],[№18]]=" росп"), "1,2",
"")</f>
        <v/>
      </c>
      <c r="V201" s="101" t="s">
        <v>88</v>
      </c>
      <c r="W2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01" s="152" t="str">
        <f>IF(Таблица335[[#This Row],[Тип СШ]]="Т3",
(IF(Таблица335[[#This Row],[Толщина]]&gt;16,"Δ8","Δ6")),Таблица335[[#This Row],[Толщина]])</f>
        <v>Δ6</v>
      </c>
      <c r="AD201" s="153"/>
      <c r="AE201"/>
    </row>
    <row r="202" spans="1:31" x14ac:dyDescent="0.2">
      <c r="A202" s="117">
        <f t="shared" si="113"/>
        <v>202</v>
      </c>
      <c r="B202" s="97" t="str">
        <f>IF(ISNUMBER(Таблица335[[#This Row],[№8]]), "Поперечник", "Продол")</f>
        <v>Поперечник</v>
      </c>
      <c r="C202" s="11" t="str">
        <f>CONCATENATE(I202,J202,K202,L202,Таблица335[[#This Row],[№12]],N202,O202,P202,Q202,R202,S202,T202,U202,)</f>
        <v>2Д-ВП_Р6 росп1,2,3</v>
      </c>
      <c r="D202" s="11" t="str">
        <f t="shared" si="115"/>
        <v>Т3</v>
      </c>
      <c r="E202" s="11" t="str">
        <f t="shared" si="111"/>
        <v>528 Δ6</v>
      </c>
      <c r="F202" s="101"/>
      <c r="G202" s="101"/>
      <c r="H2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2" s="132">
        <f t="shared" ref="I202:K202" si="123">I201</f>
        <v>2</v>
      </c>
      <c r="J202" s="132" t="str">
        <f t="shared" si="123"/>
        <v>Д</v>
      </c>
      <c r="K202" s="133" t="str">
        <f>IF(Таблица335[[#This Row],[условие]]="Да", "-", "")</f>
        <v>-</v>
      </c>
      <c r="L202" s="101" t="s">
        <v>35</v>
      </c>
      <c r="M202" s="114" t="str">
        <f>IF(Таблица335[[#This Row],[условие]]="Да", "", " - ")</f>
        <v/>
      </c>
      <c r="N202" s="101"/>
      <c r="O202" s="114" t="str">
        <f>IF(Таблица335[[#This Row],[условие]]="Да", "", " )")</f>
        <v/>
      </c>
      <c r="P202" s="115"/>
      <c r="Q202" s="101" t="s">
        <v>140</v>
      </c>
      <c r="R202" s="101" t="s">
        <v>80</v>
      </c>
      <c r="S202" s="116" t="str">
        <f>IF(Таблица335[[#This Row],[Тип СШ]]="Т3", " росп", "")</f>
        <v xml:space="preserve"> росп</v>
      </c>
      <c r="T202" s="116" t="str">
        <f>IF(AND(Таблица335[[#This Row],[Тип]]="Поперечник", Таблица335[[#This Row],[условие]]="Да", Таблица335[[#This Row],[№18]]=" росп"), "1,2,3",
"")</f>
        <v>1,2,3</v>
      </c>
      <c r="U202" s="116" t="str">
        <f>IF(AND(Таблица335[[#This Row],[Тип]]="Продол", Таблица335[[#This Row],[условие]]="Да", Таблица335[[#This Row],[№18]]=" росп"), "1,2",
"")</f>
        <v/>
      </c>
      <c r="V202" s="101" t="s">
        <v>88</v>
      </c>
      <c r="W2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02" s="152" t="str">
        <f>IF(Таблица335[[#This Row],[Тип СШ]]="Т3",
(IF(Таблица335[[#This Row],[Толщина]]&gt;16,"Δ8","Δ6")),Таблица335[[#This Row],[Толщина]])</f>
        <v>Δ6</v>
      </c>
      <c r="AD202" s="153"/>
      <c r="AE202"/>
    </row>
    <row r="203" spans="1:31" x14ac:dyDescent="0.2">
      <c r="A203" s="117">
        <f t="shared" si="113"/>
        <v>203</v>
      </c>
      <c r="B203" s="97" t="str">
        <f>IF(ISNUMBER(Таблица335[[#This Row],[№8]]), "Поперечник", "Продол")</f>
        <v>Поперечник</v>
      </c>
      <c r="C203" s="11" t="str">
        <f>CONCATENATE(I203,J203,K203,L203,Таблица335[[#This Row],[№12]],N203,O203,P203,Q203,R203,S203,T203,U203,)</f>
        <v>2Д-ВП_Р7 росп1,2,3</v>
      </c>
      <c r="D203" s="11" t="str">
        <f t="shared" si="115"/>
        <v>Т3</v>
      </c>
      <c r="E203" s="11" t="str">
        <f t="shared" si="111"/>
        <v>528 Δ6</v>
      </c>
      <c r="F203" s="101"/>
      <c r="G203" s="101"/>
      <c r="H2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3" s="132">
        <f t="shared" ref="I203:K203" si="124">I202</f>
        <v>2</v>
      </c>
      <c r="J203" s="132" t="str">
        <f t="shared" si="124"/>
        <v>Д</v>
      </c>
      <c r="K203" s="133" t="str">
        <f>IF(Таблица335[[#This Row],[условие]]="Да", "-", "")</f>
        <v>-</v>
      </c>
      <c r="L203" s="101" t="s">
        <v>35</v>
      </c>
      <c r="M203" s="114" t="str">
        <f>IF(Таблица335[[#This Row],[условие]]="Да", "", " - ")</f>
        <v/>
      </c>
      <c r="N203" s="101"/>
      <c r="O203" s="114" t="str">
        <f>IF(Таблица335[[#This Row],[условие]]="Да", "", " )")</f>
        <v/>
      </c>
      <c r="P203" s="115"/>
      <c r="Q203" s="101" t="s">
        <v>140</v>
      </c>
      <c r="R203" s="101" t="s">
        <v>81</v>
      </c>
      <c r="S203" s="116" t="str">
        <f>IF(Таблица335[[#This Row],[Тип СШ]]="Т3", " росп", "")</f>
        <v xml:space="preserve"> росп</v>
      </c>
      <c r="T203" s="116" t="str">
        <f>IF(AND(Таблица335[[#This Row],[Тип]]="Поперечник", Таблица335[[#This Row],[условие]]="Да", Таблица335[[#This Row],[№18]]=" росп"), "1,2,3",
"")</f>
        <v>1,2,3</v>
      </c>
      <c r="U203" s="116" t="str">
        <f>IF(AND(Таблица335[[#This Row],[Тип]]="Продол", Таблица335[[#This Row],[условие]]="Да", Таблица335[[#This Row],[№18]]=" росп"), "1,2",
"")</f>
        <v/>
      </c>
      <c r="V203" s="101" t="s">
        <v>88</v>
      </c>
      <c r="W2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03" s="152" t="str">
        <f>IF(Таблица335[[#This Row],[Тип СШ]]="Т3",
(IF(Таблица335[[#This Row],[Толщина]]&gt;16,"Δ8","Δ6")),Таблица335[[#This Row],[Толщина]])</f>
        <v>Δ6</v>
      </c>
      <c r="AD203" s="153"/>
      <c r="AE203"/>
    </row>
    <row r="204" spans="1:31" x14ac:dyDescent="0.2">
      <c r="A204" s="117">
        <f t="shared" si="113"/>
        <v>204</v>
      </c>
      <c r="B204" s="97" t="str">
        <f>IF(ISNUMBER(Таблица335[[#This Row],[№8]]), "Поперечник", "Продол")</f>
        <v>Поперечник</v>
      </c>
      <c r="C204" s="11" t="str">
        <f>CONCATENATE(I204,J204,K204,L204,Таблица335[[#This Row],[№12]],N204,O204,P204,Q204,R204,S204,T204,U204,)</f>
        <v>2Д-ВП_Р8 росп1,2,3</v>
      </c>
      <c r="D204" s="11" t="str">
        <f t="shared" si="115"/>
        <v>Т3</v>
      </c>
      <c r="E204" s="11" t="str">
        <f t="shared" si="111"/>
        <v>528 Δ6</v>
      </c>
      <c r="F204" s="101"/>
      <c r="G204" s="101"/>
      <c r="H2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4" s="132">
        <f t="shared" ref="I204:K204" si="125">I203</f>
        <v>2</v>
      </c>
      <c r="J204" s="132" t="str">
        <f t="shared" si="125"/>
        <v>Д</v>
      </c>
      <c r="K204" s="133" t="str">
        <f>IF(Таблица335[[#This Row],[условие]]="Да", "-", "")</f>
        <v>-</v>
      </c>
      <c r="L204" s="101" t="s">
        <v>35</v>
      </c>
      <c r="M204" s="114" t="str">
        <f>IF(Таблица335[[#This Row],[условие]]="Да", "", " - ")</f>
        <v/>
      </c>
      <c r="N204" s="101"/>
      <c r="O204" s="114" t="str">
        <f>IF(Таблица335[[#This Row],[условие]]="Да", "", " )")</f>
        <v/>
      </c>
      <c r="P204" s="115"/>
      <c r="Q204" s="101" t="s">
        <v>140</v>
      </c>
      <c r="R204" s="101" t="s">
        <v>82</v>
      </c>
      <c r="S204" s="116" t="str">
        <f>IF(Таблица335[[#This Row],[Тип СШ]]="Т3", " росп", "")</f>
        <v xml:space="preserve"> росп</v>
      </c>
      <c r="T204" s="116" t="str">
        <f>IF(AND(Таблица335[[#This Row],[Тип]]="Поперечник", Таблица335[[#This Row],[условие]]="Да", Таблица335[[#This Row],[№18]]=" росп"), "1,2,3",
"")</f>
        <v>1,2,3</v>
      </c>
      <c r="U204" s="116" t="str">
        <f>IF(AND(Таблица335[[#This Row],[Тип]]="Продол", Таблица335[[#This Row],[условие]]="Да", Таблица335[[#This Row],[№18]]=" росп"), "1,2",
"")</f>
        <v/>
      </c>
      <c r="V204" s="101" t="s">
        <v>88</v>
      </c>
      <c r="W2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04" s="152" t="str">
        <f>IF(Таблица335[[#This Row],[Тип СШ]]="Т3",
(IF(Таблица335[[#This Row],[Толщина]]&gt;16,"Δ8","Δ6")),Таблица335[[#This Row],[Толщина]])</f>
        <v>Δ6</v>
      </c>
      <c r="AD204" s="153"/>
      <c r="AE204"/>
    </row>
    <row r="205" spans="1:31" x14ac:dyDescent="0.2">
      <c r="A205" s="117">
        <f t="shared" si="113"/>
        <v>205</v>
      </c>
      <c r="B205" s="97" t="str">
        <f>IF(ISNUMBER(Таблица335[[#This Row],[№8]]), "Поперечник", "Продол")</f>
        <v>Поперечник</v>
      </c>
      <c r="C205" s="11" t="str">
        <f>CONCATENATE(I205,J205,K205,L205,Таблица335[[#This Row],[№12]],N205,O205,P205,Q205,R205,S205,T205,U205,)</f>
        <v>2Д-НП</v>
      </c>
      <c r="D205" s="11" t="str">
        <f t="shared" si="115"/>
        <v>С18</v>
      </c>
      <c r="E205" s="11" t="str">
        <f t="shared" si="111"/>
        <v>600×32</v>
      </c>
      <c r="F205" s="101"/>
      <c r="G205" s="101"/>
      <c r="H2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5" s="132">
        <f t="shared" ref="I205:K205" si="126">I204</f>
        <v>2</v>
      </c>
      <c r="J205" s="132" t="str">
        <f t="shared" si="126"/>
        <v>Д</v>
      </c>
      <c r="K205" s="133" t="str">
        <f>IF(Таблица335[[#This Row],[условие]]="Да", "-", "")</f>
        <v>-</v>
      </c>
      <c r="L205" s="101" t="s">
        <v>13</v>
      </c>
      <c r="M205" s="114" t="str">
        <f>IF(Таблица335[[#This Row],[условие]]="Да", "", " - ")</f>
        <v/>
      </c>
      <c r="N205" s="101"/>
      <c r="O205" s="114" t="str">
        <f>IF(Таблица335[[#This Row],[условие]]="Да", "", " )")</f>
        <v/>
      </c>
      <c r="P205" s="115"/>
      <c r="Q205" s="101"/>
      <c r="R205" s="101"/>
      <c r="S205" s="116" t="str">
        <f>IF(Таблица335[[#This Row],[Тип СШ]]="Т3", " росп", "")</f>
        <v/>
      </c>
      <c r="T205" s="116" t="str">
        <f>IF(AND(Таблица335[[#This Row],[Тип]]="Поперечник", Таблица335[[#This Row],[условие]]="Да", Таблица335[[#This Row],[№18]]=" росп"), "1,2,3",
"")</f>
        <v/>
      </c>
      <c r="U205" s="116" t="str">
        <f>IF(AND(Таблица335[[#This Row],[Тип]]="Продол", Таблица335[[#This Row],[условие]]="Да", Таблица335[[#This Row],[№18]]=" росп"), "1,2",
"")</f>
        <v/>
      </c>
      <c r="V205" s="101" t="s">
        <v>87</v>
      </c>
      <c r="W20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2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205" s="228">
        <f>VALUE(CONCATENATE(Таблица335[[#This Row],[ДлинаС18]],Таблица335[[#This Row],[ДлинаС4]],Таблица335[[#This Row],[ДлинаТ8]],Таблица335[[#This Row],[ДлинаТ3]]))</f>
        <v>600</v>
      </c>
      <c r="AC205" s="152">
        <f>IF(Таблица335[[#This Row],[Тип СШ]]="Т3",
(IF(Таблица335[[#This Row],[Толщина]]&gt;16,"Δ8","Δ6")),Таблица335[[#This Row],[Толщина]])</f>
        <v>32</v>
      </c>
      <c r="AD205" s="153"/>
      <c r="AE205"/>
    </row>
    <row r="206" spans="1:31" x14ac:dyDescent="0.2">
      <c r="A206" s="117">
        <f t="shared" si="113"/>
        <v>206</v>
      </c>
      <c r="B206" s="97" t="str">
        <f>IF(ISNUMBER(Таблица335[[#This Row],[№8]]), "Поперечник", "Продол")</f>
        <v>Поперечник</v>
      </c>
      <c r="C206" s="11" t="str">
        <f>CONCATENATE(I206,J206,K206,L206,Таблица335[[#This Row],[№12]],N206,O206,P206,Q206,R206,S206,T206,U206,)</f>
        <v>2Д-Т2/1</v>
      </c>
      <c r="D206" s="11" t="str">
        <f t="shared" si="115"/>
        <v>Т8</v>
      </c>
      <c r="E206" s="11" t="str">
        <f t="shared" si="111"/>
        <v>100×14</v>
      </c>
      <c r="F206" s="101"/>
      <c r="G206" s="101"/>
      <c r="H2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6" s="132">
        <f t="shared" ref="I206:K206" si="127">I205</f>
        <v>2</v>
      </c>
      <c r="J206" s="132" t="str">
        <f t="shared" si="127"/>
        <v>Д</v>
      </c>
      <c r="K206" s="133" t="str">
        <f>IF(Таблица335[[#This Row],[условие]]="Да", "-", "")</f>
        <v>-</v>
      </c>
      <c r="L206" s="101" t="s">
        <v>84</v>
      </c>
      <c r="M206" s="114" t="str">
        <f>IF(Таблица335[[#This Row],[условие]]="Да", "", " - ")</f>
        <v/>
      </c>
      <c r="N206" s="101"/>
      <c r="O206" s="114" t="str">
        <f>IF(Таблица335[[#This Row],[условие]]="Да", "", " )")</f>
        <v/>
      </c>
      <c r="P206" s="115"/>
      <c r="Q206" s="101" t="str">
        <f>"/"</f>
        <v>/</v>
      </c>
      <c r="R206" s="101">
        <v>1</v>
      </c>
      <c r="S206" s="116" t="str">
        <f>IF(Таблица335[[#This Row],[Тип СШ]]="Т3", " росп", "")</f>
        <v/>
      </c>
      <c r="T206" s="116" t="str">
        <f>IF(AND(Таблица335[[#This Row],[Тип]]="Поперечник", Таблица335[[#This Row],[условие]]="Да", Таблица335[[#This Row],[№18]]=" росп"), "1,2,3",
"")</f>
        <v/>
      </c>
      <c r="U206" s="116" t="str">
        <f>IF(AND(Таблица335[[#This Row],[Тип]]="Продол", Таблица335[[#This Row],[условие]]="Да", Таблица335[[#This Row],[№18]]=" росп"), "1,2",
"")</f>
        <v/>
      </c>
      <c r="V206" s="101" t="s">
        <v>89</v>
      </c>
      <c r="W2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06" s="152">
        <f>IF(Таблица335[[#This Row],[Тип СШ]]="Т3",
(IF(Таблица335[[#This Row],[Толщина]]&gt;16,"Δ8","Δ6")),Таблица335[[#This Row],[Толщина]])</f>
        <v>14</v>
      </c>
      <c r="AD206" s="153"/>
      <c r="AE206"/>
    </row>
    <row r="207" spans="1:31" x14ac:dyDescent="0.2">
      <c r="A207" s="117">
        <f t="shared" si="113"/>
        <v>207</v>
      </c>
      <c r="B207" s="97" t="str">
        <f>IF(ISNUMBER(Таблица335[[#This Row],[№8]]), "Поперечник", "Продол")</f>
        <v>Поперечник</v>
      </c>
      <c r="C207" s="11" t="str">
        <f>CONCATENATE(I207,J207,K207,L207,Таблица335[[#This Row],[№12]],N207,O207,P207,Q207,R207,S207,T207,U207,)</f>
        <v>2Д-Т2/1 росп1,2,3</v>
      </c>
      <c r="D207" s="11" t="str">
        <f t="shared" si="115"/>
        <v>Т3</v>
      </c>
      <c r="E207" s="11" t="str">
        <f t="shared" si="111"/>
        <v>100 Δ6</v>
      </c>
      <c r="F207" s="101"/>
      <c r="G207" s="101"/>
      <c r="H2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7" s="132">
        <f t="shared" ref="I207:K207" si="128">I206</f>
        <v>2</v>
      </c>
      <c r="J207" s="132" t="str">
        <f t="shared" si="128"/>
        <v>Д</v>
      </c>
      <c r="K207" s="133" t="str">
        <f>IF(Таблица335[[#This Row],[условие]]="Да", "-", "")</f>
        <v>-</v>
      </c>
      <c r="L207" s="101" t="s">
        <v>84</v>
      </c>
      <c r="M207" s="114" t="str">
        <f>IF(Таблица335[[#This Row],[условие]]="Да", "", " - ")</f>
        <v/>
      </c>
      <c r="N207" s="101"/>
      <c r="O207" s="114" t="str">
        <f>IF(Таблица335[[#This Row],[условие]]="Да", "", " )")</f>
        <v/>
      </c>
      <c r="P207" s="115"/>
      <c r="Q207" s="101" t="str">
        <f t="shared" ref="Q207:Q211" si="129">"/"</f>
        <v>/</v>
      </c>
      <c r="R207" s="101">
        <v>1</v>
      </c>
      <c r="S207" s="116" t="str">
        <f>IF(Таблица335[[#This Row],[Тип СШ]]="Т3", " росп", "")</f>
        <v xml:space="preserve"> росп</v>
      </c>
      <c r="T207" s="116" t="str">
        <f>IF(AND(Таблица335[[#This Row],[Тип]]="Поперечник", Таблица335[[#This Row],[условие]]="Да", Таблица335[[#This Row],[№18]]=" росп"), "1,2,3",
"")</f>
        <v>1,2,3</v>
      </c>
      <c r="U207" s="116" t="str">
        <f>IF(AND(Таблица335[[#This Row],[Тип]]="Продол", Таблица335[[#This Row],[условие]]="Да", Таблица335[[#This Row],[№18]]=" росп"), "1,2",
"")</f>
        <v/>
      </c>
      <c r="V207" s="101" t="s">
        <v>88</v>
      </c>
      <c r="W2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07" s="152" t="str">
        <f>IF(Таблица335[[#This Row],[Тип СШ]]="Т3",
(IF(Таблица335[[#This Row],[Толщина]]&gt;16,"Δ8","Δ6")),Таблица335[[#This Row],[Толщина]])</f>
        <v>Δ6</v>
      </c>
      <c r="AD207" s="153"/>
      <c r="AE207"/>
    </row>
    <row r="208" spans="1:31" x14ac:dyDescent="0.2">
      <c r="A208" s="117">
        <f t="shared" si="113"/>
        <v>208</v>
      </c>
      <c r="B208" s="97" t="str">
        <f>IF(ISNUMBER(Таблица335[[#This Row],[№8]]), "Поперечник", "Продол")</f>
        <v>Поперечник</v>
      </c>
      <c r="C208" s="11" t="str">
        <f>CONCATENATE(I208,J208,K208,L208,Таблица335[[#This Row],[№12]],N208,O208,P208,Q208,R208,S208,T208,U208,)</f>
        <v>2Д-Т2/2</v>
      </c>
      <c r="D208" s="11" t="str">
        <f t="shared" si="115"/>
        <v>Т8</v>
      </c>
      <c r="E208" s="11" t="str">
        <f t="shared" si="111"/>
        <v>100×14</v>
      </c>
      <c r="F208" s="101"/>
      <c r="G208" s="101"/>
      <c r="H2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8" s="132">
        <f t="shared" ref="I208:K208" si="130">I207</f>
        <v>2</v>
      </c>
      <c r="J208" s="132" t="str">
        <f t="shared" si="130"/>
        <v>Д</v>
      </c>
      <c r="K208" s="133" t="str">
        <f>IF(Таблица335[[#This Row],[условие]]="Да", "-", "")</f>
        <v>-</v>
      </c>
      <c r="L208" s="101" t="s">
        <v>84</v>
      </c>
      <c r="M208" s="114" t="str">
        <f>IF(Таблица335[[#This Row],[условие]]="Да", "", " - ")</f>
        <v/>
      </c>
      <c r="N208" s="101"/>
      <c r="O208" s="114" t="str">
        <f>IF(Таблица335[[#This Row],[условие]]="Да", "", " )")</f>
        <v/>
      </c>
      <c r="P208" s="115"/>
      <c r="Q208" s="101" t="str">
        <f t="shared" si="129"/>
        <v>/</v>
      </c>
      <c r="R208" s="101">
        <v>2</v>
      </c>
      <c r="S208" s="116" t="str">
        <f>IF(Таблица335[[#This Row],[Тип СШ]]="Т3", " росп", "")</f>
        <v/>
      </c>
      <c r="T208" s="116" t="str">
        <f>IF(AND(Таблица335[[#This Row],[Тип]]="Поперечник", Таблица335[[#This Row],[условие]]="Да", Таблица335[[#This Row],[№18]]=" росп"), "1,2,3",
"")</f>
        <v/>
      </c>
      <c r="U208" s="116" t="str">
        <f>IF(AND(Таблица335[[#This Row],[Тип]]="Продол", Таблица335[[#This Row],[условие]]="Да", Таблица335[[#This Row],[№18]]=" росп"), "1,2",
"")</f>
        <v/>
      </c>
      <c r="V208" s="101" t="s">
        <v>89</v>
      </c>
      <c r="W2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08" s="152">
        <f>IF(Таблица335[[#This Row],[Тип СШ]]="Т3",
(IF(Таблица335[[#This Row],[Толщина]]&gt;16,"Δ8","Δ6")),Таблица335[[#This Row],[Толщина]])</f>
        <v>14</v>
      </c>
      <c r="AD208" s="153"/>
      <c r="AE208"/>
    </row>
    <row r="209" spans="1:31" x14ac:dyDescent="0.2">
      <c r="A209" s="117">
        <f t="shared" si="113"/>
        <v>209</v>
      </c>
      <c r="B209" s="97" t="str">
        <f>IF(ISNUMBER(Таблица335[[#This Row],[№8]]), "Поперечник", "Продол")</f>
        <v>Поперечник</v>
      </c>
      <c r="C209" s="11" t="str">
        <f>CONCATENATE(I209,J209,K209,L209,Таблица335[[#This Row],[№12]],N209,O209,P209,Q209,R209,S209,T209,U209,)</f>
        <v>2Д-Т2/2 росп1,2,3</v>
      </c>
      <c r="D209" s="11" t="str">
        <f t="shared" si="115"/>
        <v>Т3</v>
      </c>
      <c r="E209" s="11" t="str">
        <f t="shared" si="111"/>
        <v>100 Δ6</v>
      </c>
      <c r="F209" s="101"/>
      <c r="G209" s="101"/>
      <c r="H2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09" s="132">
        <f t="shared" ref="I209:K209" si="131">I208</f>
        <v>2</v>
      </c>
      <c r="J209" s="132" t="str">
        <f t="shared" si="131"/>
        <v>Д</v>
      </c>
      <c r="K209" s="133" t="str">
        <f>IF(Таблица335[[#This Row],[условие]]="Да", "-", "")</f>
        <v>-</v>
      </c>
      <c r="L209" s="101" t="s">
        <v>84</v>
      </c>
      <c r="M209" s="114" t="str">
        <f>IF(Таблица335[[#This Row],[условие]]="Да", "", " - ")</f>
        <v/>
      </c>
      <c r="N209" s="101"/>
      <c r="O209" s="114" t="str">
        <f>IF(Таблица335[[#This Row],[условие]]="Да", "", " )")</f>
        <v/>
      </c>
      <c r="P209" s="115"/>
      <c r="Q209" s="101" t="str">
        <f t="shared" si="129"/>
        <v>/</v>
      </c>
      <c r="R209" s="101">
        <v>2</v>
      </c>
      <c r="S209" s="116" t="str">
        <f>IF(Таблица335[[#This Row],[Тип СШ]]="Т3", " росп", "")</f>
        <v xml:space="preserve"> росп</v>
      </c>
      <c r="T209" s="116" t="str">
        <f>IF(AND(Таблица335[[#This Row],[Тип]]="Поперечник", Таблица335[[#This Row],[условие]]="Да", Таблица335[[#This Row],[№18]]=" росп"), "1,2,3",
"")</f>
        <v>1,2,3</v>
      </c>
      <c r="U209" s="116" t="str">
        <f>IF(AND(Таблица335[[#This Row],[Тип]]="Продол", Таблица335[[#This Row],[условие]]="Да", Таблица335[[#This Row],[№18]]=" росп"), "1,2",
"")</f>
        <v/>
      </c>
      <c r="V209" s="101" t="s">
        <v>88</v>
      </c>
      <c r="W2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09" s="152" t="str">
        <f>IF(Таблица335[[#This Row],[Тип СШ]]="Т3",
(IF(Таблица335[[#This Row],[Толщина]]&gt;16,"Δ8","Δ6")),Таблица335[[#This Row],[Толщина]])</f>
        <v>Δ6</v>
      </c>
      <c r="AD209" s="153"/>
      <c r="AE209"/>
    </row>
    <row r="210" spans="1:31" x14ac:dyDescent="0.2">
      <c r="A210" s="117">
        <f t="shared" si="113"/>
        <v>210</v>
      </c>
      <c r="B210" s="97" t="str">
        <f>IF(ISNUMBER(Таблица335[[#This Row],[№8]]), "Поперечник", "Продол")</f>
        <v>Поперечник</v>
      </c>
      <c r="C210" s="11" t="str">
        <f>CONCATENATE(I210,J210,K210,L210,Таблица335[[#This Row],[№12]],N210,O210,P210,Q210,R210,S210,T210,U210,)</f>
        <v>2Д`-В1</v>
      </c>
      <c r="D210" s="11" t="str">
        <f t="shared" si="115"/>
        <v>С18</v>
      </c>
      <c r="E210" s="11" t="str">
        <f t="shared" si="111"/>
        <v>385×20</v>
      </c>
      <c r="F210" s="101"/>
      <c r="G210" s="101" t="s">
        <v>85</v>
      </c>
      <c r="H2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0" s="132">
        <f t="shared" ref="I210:J210" si="132">I209</f>
        <v>2</v>
      </c>
      <c r="J210" s="134" t="str">
        <f>Таблица335[[#This Row],[№7]]</f>
        <v>Д`</v>
      </c>
      <c r="K210" s="133" t="str">
        <f>IF(Таблица335[[#This Row],[условие]]="Да", "-", "")</f>
        <v>-</v>
      </c>
      <c r="L210" s="72" t="s">
        <v>78</v>
      </c>
      <c r="M210" s="114" t="str">
        <f>IF(Таблица335[[#This Row],[условие]]="Да", "", " - ")</f>
        <v/>
      </c>
      <c r="N210" s="72"/>
      <c r="O210" s="114" t="str">
        <f>IF(Таблица335[[#This Row],[условие]]="Да", "", " )")</f>
        <v/>
      </c>
      <c r="P210" s="115"/>
      <c r="Q210" s="130"/>
      <c r="R210" s="130"/>
      <c r="S210" s="116" t="str">
        <f>IF(Таблица335[[#This Row],[Тип СШ]]="Т3", " росп", "")</f>
        <v/>
      </c>
      <c r="T210" s="116" t="str">
        <f>IF(AND(Таблица335[[#This Row],[Тип]]="Поперечник", Таблица335[[#This Row],[условие]]="Да", Таблица335[[#This Row],[№18]]=" росп"), "1,2,3",
"")</f>
        <v/>
      </c>
      <c r="U210" s="116" t="str">
        <f>IF(AND(Таблица335[[#This Row],[Тип]]="Продол", Таблица335[[#This Row],[условие]]="Да", Таблица335[[#This Row],[№18]]=" росп"), "1,2",
"")</f>
        <v/>
      </c>
      <c r="V210" s="130" t="s">
        <v>87</v>
      </c>
      <c r="W21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2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210" s="152">
        <f>IF(Таблица335[[#This Row],[Тип СШ]]="Т3",
(IF(Таблица335[[#This Row],[Толщина]]&gt;16,"Δ8","Δ6")),Таблица335[[#This Row],[Толщина]])</f>
        <v>20</v>
      </c>
      <c r="AD210" s="153"/>
      <c r="AE210"/>
    </row>
    <row r="211" spans="1:31" x14ac:dyDescent="0.2">
      <c r="A211" s="117">
        <f t="shared" si="113"/>
        <v>211</v>
      </c>
      <c r="B211" s="97" t="str">
        <f>IF(ISNUMBER(Таблица335[[#This Row],[№8]]), "Поперечник", "Продол")</f>
        <v>Поперечник</v>
      </c>
      <c r="C211" s="11" t="str">
        <f>CONCATENATE(I211,J211,K211,L211,Таблица335[[#This Row],[№12]],N211,O211,P211,Q211,R211,S211,T211,U211,)</f>
        <v>2Д`-В2</v>
      </c>
      <c r="D211" s="11" t="str">
        <f t="shared" si="115"/>
        <v>С18</v>
      </c>
      <c r="E211" s="11" t="str">
        <f t="shared" si="111"/>
        <v>385×20</v>
      </c>
      <c r="F211" s="101"/>
      <c r="G211" s="101"/>
      <c r="H2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1" s="132">
        <f t="shared" ref="I211:J211" si="133">I210</f>
        <v>2</v>
      </c>
      <c r="J211" s="132" t="str">
        <f>J210</f>
        <v>Д`</v>
      </c>
      <c r="K211" s="133" t="str">
        <f>IF(Таблица335[[#This Row],[условие]]="Да", "-", "")</f>
        <v>-</v>
      </c>
      <c r="L211" s="101" t="s">
        <v>79</v>
      </c>
      <c r="M211" s="114" t="str">
        <f>IF(Таблица335[[#This Row],[условие]]="Да", "", " - ")</f>
        <v/>
      </c>
      <c r="N211" s="101"/>
      <c r="O211" s="114" t="str">
        <f>IF(Таблица335[[#This Row],[условие]]="Да", "", " )")</f>
        <v/>
      </c>
      <c r="P211" s="115"/>
      <c r="Q211" s="101"/>
      <c r="R211" s="101"/>
      <c r="S211" s="116" t="str">
        <f>IF(Таблица335[[#This Row],[Тип СШ]]="Т3", " росп", "")</f>
        <v/>
      </c>
      <c r="T211" s="116" t="str">
        <f>IF(AND(Таблица335[[#This Row],[Тип]]="Поперечник", Таблица335[[#This Row],[условие]]="Да", Таблица335[[#This Row],[№18]]=" росп"), "1,2,3",
"")</f>
        <v/>
      </c>
      <c r="U211" s="116" t="str">
        <f>IF(AND(Таблица335[[#This Row],[Тип]]="Продол", Таблица335[[#This Row],[условие]]="Да", Таблица335[[#This Row],[№18]]=" росп"), "1,2",
"")</f>
        <v/>
      </c>
      <c r="V211" s="101" t="s">
        <v>87</v>
      </c>
      <c r="W21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2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211" s="152">
        <f>IF(Таблица335[[#This Row],[Тип СШ]]="Т3",
(IF(Таблица335[[#This Row],[Толщина]]&gt;16,"Δ8","Δ6")),Таблица335[[#This Row],[Толщина]])</f>
        <v>20</v>
      </c>
      <c r="AD211" s="153"/>
      <c r="AE211"/>
    </row>
    <row r="212" spans="1:31" x14ac:dyDescent="0.2">
      <c r="A212" s="117">
        <f t="shared" si="113"/>
        <v>212</v>
      </c>
      <c r="B212" s="97" t="str">
        <f>IF(ISNUMBER(Таблица335[[#This Row],[№8]]), "Поперечник", "Продол")</f>
        <v>Поперечник</v>
      </c>
      <c r="C212" s="11" t="str">
        <f>CONCATENATE(I212,J212,K212,L212,Таблица335[[#This Row],[№12]],N212,O212,P212,Q212,R212,S212,T212,U212,)</f>
        <v>2Д`-В  росп1,2,3</v>
      </c>
      <c r="D212" s="11" t="str">
        <f t="shared" si="115"/>
        <v>Т3</v>
      </c>
      <c r="E212" s="11" t="str">
        <f t="shared" si="111"/>
        <v>900 Δ8</v>
      </c>
      <c r="F212" s="101"/>
      <c r="G212" s="101"/>
      <c r="H21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2" s="132">
        <f t="shared" ref="I212:K212" si="134">I211</f>
        <v>2</v>
      </c>
      <c r="J212" s="134" t="str">
        <f t="shared" si="134"/>
        <v>Д`</v>
      </c>
      <c r="K212" s="133" t="str">
        <f>IF(Таблица335[[#This Row],[условие]]="Да", "-", "")</f>
        <v>-</v>
      </c>
      <c r="L212" s="72" t="s">
        <v>41</v>
      </c>
      <c r="M212" s="114" t="str">
        <f>IF(Таблица335[[#This Row],[условие]]="Да", "", " - ")</f>
        <v/>
      </c>
      <c r="N212" s="72"/>
      <c r="O212" s="114" t="str">
        <f>IF(Таблица335[[#This Row],[условие]]="Да", "", " )")</f>
        <v/>
      </c>
      <c r="P212" s="115"/>
      <c r="Q212" s="101" t="s">
        <v>141</v>
      </c>
      <c r="R212" s="101"/>
      <c r="S212" s="116" t="str">
        <f>IF(Таблица335[[#This Row],[Тип СШ]]="Т3", " росп", "")</f>
        <v xml:space="preserve"> росп</v>
      </c>
      <c r="T212" s="116" t="str">
        <f>IF(AND(Таблица335[[#This Row],[Тип]]="Поперечник", Таблица335[[#This Row],[условие]]="Да", Таблица335[[#This Row],[№18]]=" росп"), "1,2,3",
"")</f>
        <v>1,2,3</v>
      </c>
      <c r="U212" s="116" t="str">
        <f>IF(AND(Таблица335[[#This Row],[Тип]]="Продол", Таблица335[[#This Row],[условие]]="Да", Таблица335[[#This Row],[№18]]=" росп"), "1,2",
"")</f>
        <v/>
      </c>
      <c r="V212" s="101" t="s">
        <v>88</v>
      </c>
      <c r="W2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2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2" s="228">
        <f>VALUE(CONCATENATE(Таблица335[[#This Row],[ДлинаС18]],Таблица335[[#This Row],[ДлинаС4]],Таблица335[[#This Row],[ДлинаТ8]],Таблица335[[#This Row],[ДлинаТ3]]))</f>
        <v>900</v>
      </c>
      <c r="AC212" s="152" t="str">
        <f>IF(Таблица335[[#This Row],[Тип СШ]]="Т3",
(IF(Таблица335[[#This Row],[Толщина]]&gt;16,"Δ8","Δ6")),Таблица335[[#This Row],[Толщина]])</f>
        <v>Δ8</v>
      </c>
      <c r="AD212" s="153"/>
      <c r="AE212"/>
    </row>
    <row r="213" spans="1:31" x14ac:dyDescent="0.2">
      <c r="A213" s="117">
        <f t="shared" si="113"/>
        <v>213</v>
      </c>
      <c r="B213" s="97" t="str">
        <f>IF(ISNUMBER(Таблица335[[#This Row],[№8]]), "Поперечник", "Продол")</f>
        <v>Поперечник</v>
      </c>
      <c r="C213" s="11" t="str">
        <f>CONCATENATE(I213,J213,K213,L213,Таблица335[[#This Row],[№12]],N213,O213,P213,Q213,R213,S213,T213,U213,)</f>
        <v>2Д`-ВП</v>
      </c>
      <c r="D213" s="11" t="str">
        <f t="shared" si="115"/>
        <v>С4</v>
      </c>
      <c r="E213" s="11" t="str">
        <f t="shared" si="111"/>
        <v>1845×14</v>
      </c>
      <c r="F213" s="101"/>
      <c r="G213" s="101"/>
      <c r="H2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3" s="132">
        <f t="shared" ref="I213:K213" si="135">I212</f>
        <v>2</v>
      </c>
      <c r="J213" s="132" t="str">
        <f t="shared" si="135"/>
        <v>Д`</v>
      </c>
      <c r="K213" s="133" t="str">
        <f>IF(Таблица335[[#This Row],[условие]]="Да", "-", "")</f>
        <v>-</v>
      </c>
      <c r="L213" s="101" t="s">
        <v>35</v>
      </c>
      <c r="M213" s="114" t="str">
        <f>IF(Таблица335[[#This Row],[условие]]="Да", "", " - ")</f>
        <v/>
      </c>
      <c r="N213" s="101"/>
      <c r="O213" s="114" t="str">
        <f>IF(Таблица335[[#This Row],[условие]]="Да", "", " )")</f>
        <v/>
      </c>
      <c r="P213" s="115"/>
      <c r="Q213" s="101"/>
      <c r="R213" s="101"/>
      <c r="S213" s="116" t="str">
        <f>IF(Таблица335[[#This Row],[Тип СШ]]="Т3", " росп", "")</f>
        <v/>
      </c>
      <c r="T213" s="116" t="str">
        <f>IF(AND(Таблица335[[#This Row],[Тип]]="Поперечник", Таблица335[[#This Row],[условие]]="Да", Таблица335[[#This Row],[№18]]=" росп"), "1,2,3",
"")</f>
        <v/>
      </c>
      <c r="U213" s="116" t="str">
        <f>IF(AND(Таблица335[[#This Row],[Тип]]="Продол", Таблица335[[#This Row],[условие]]="Да", Таблица335[[#This Row],[№18]]=" росп"), "1,2",
"")</f>
        <v/>
      </c>
      <c r="V213" s="101" t="s">
        <v>109</v>
      </c>
      <c r="W2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2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13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213" s="152">
        <f>IF(Таблица335[[#This Row],[Тип СШ]]="Т3",
(IF(Таблица335[[#This Row],[Толщина]]&gt;16,"Δ8","Δ6")),Таблица335[[#This Row],[Толщина]])</f>
        <v>14</v>
      </c>
      <c r="AD213" s="153"/>
      <c r="AE213"/>
    </row>
    <row r="214" spans="1:31" x14ac:dyDescent="0.2">
      <c r="A214" s="117">
        <f t="shared" si="113"/>
        <v>214</v>
      </c>
      <c r="B214" s="97" t="str">
        <f>IF(ISNUMBER(Таблица335[[#This Row],[№8]]), "Поперечник", "Продол")</f>
        <v>Поперечник</v>
      </c>
      <c r="C214" s="11" t="str">
        <f>CONCATENATE(I214,J214,K214,L214,Таблица335[[#This Row],[№12]],N214,O214,P214,Q214,R214,S214,T214,U214,)</f>
        <v>2Д`-ВП_Р1 росп1,2,3</v>
      </c>
      <c r="D214" s="11" t="str">
        <f t="shared" si="115"/>
        <v>Т3</v>
      </c>
      <c r="E214" s="11" t="str">
        <f t="shared" si="111"/>
        <v>528 Δ8</v>
      </c>
      <c r="F214" s="101"/>
      <c r="G214" s="101"/>
      <c r="H2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4" s="132">
        <f t="shared" ref="I214:K214" si="136">I213</f>
        <v>2</v>
      </c>
      <c r="J214" s="132" t="str">
        <f t="shared" si="136"/>
        <v>Д`</v>
      </c>
      <c r="K214" s="133" t="str">
        <f>IF(Таблица335[[#This Row],[условие]]="Да", "-", "")</f>
        <v>-</v>
      </c>
      <c r="L214" s="101" t="s">
        <v>35</v>
      </c>
      <c r="M214" s="114" t="str">
        <f>IF(Таблица335[[#This Row],[условие]]="Да", "", " - ")</f>
        <v/>
      </c>
      <c r="N214" s="101"/>
      <c r="O214" s="114" t="str">
        <f>IF(Таблица335[[#This Row],[условие]]="Да", "", " )")</f>
        <v/>
      </c>
      <c r="P214" s="115"/>
      <c r="Q214" s="101" t="s">
        <v>140</v>
      </c>
      <c r="R214" s="101" t="s">
        <v>73</v>
      </c>
      <c r="S214" s="116" t="str">
        <f>IF(Таблица335[[#This Row],[Тип СШ]]="Т3", " росп", "")</f>
        <v xml:space="preserve"> росп</v>
      </c>
      <c r="T214" s="116" t="str">
        <f>IF(AND(Таблица335[[#This Row],[Тип]]="Поперечник", Таблица335[[#This Row],[условие]]="Да", Таблица335[[#This Row],[№18]]=" росп"), "1,2,3",
"")</f>
        <v>1,2,3</v>
      </c>
      <c r="U214" s="116" t="str">
        <f>IF(AND(Таблица335[[#This Row],[Тип]]="Продол", Таблица335[[#This Row],[условие]]="Да", Таблица335[[#This Row],[№18]]=" росп"), "1,2",
"")</f>
        <v/>
      </c>
      <c r="V214" s="101" t="s">
        <v>88</v>
      </c>
      <c r="W2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4" s="152" t="str">
        <f>IF(Таблица335[[#This Row],[Тип СШ]]="Т3",
(IF(Таблица335[[#This Row],[Толщина]]&gt;16,"Δ8","Δ6")),Таблица335[[#This Row],[Толщина]])</f>
        <v>Δ8</v>
      </c>
      <c r="AD214" s="153"/>
      <c r="AE214"/>
    </row>
    <row r="215" spans="1:31" x14ac:dyDescent="0.2">
      <c r="A215" s="117">
        <f t="shared" si="113"/>
        <v>215</v>
      </c>
      <c r="B215" s="97" t="str">
        <f>IF(ISNUMBER(Таблица335[[#This Row],[№8]]), "Поперечник", "Продол")</f>
        <v>Поперечник</v>
      </c>
      <c r="C215" s="11" t="str">
        <f>CONCATENATE(I215,J215,K215,L215,Таблица335[[#This Row],[№12]],N215,O215,P215,Q215,R215,S215,T215,U215,)</f>
        <v>2Д`-ВП_Р2 росп1,2,3</v>
      </c>
      <c r="D215" s="11" t="str">
        <f t="shared" si="115"/>
        <v>Т3</v>
      </c>
      <c r="E215" s="11" t="str">
        <f t="shared" si="111"/>
        <v>528 Δ8</v>
      </c>
      <c r="F215" s="101"/>
      <c r="G215" s="101"/>
      <c r="H2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5" s="132">
        <f t="shared" ref="I215:K215" si="137">I214</f>
        <v>2</v>
      </c>
      <c r="J215" s="132" t="str">
        <f t="shared" si="137"/>
        <v>Д`</v>
      </c>
      <c r="K215" s="133" t="str">
        <f>IF(Таблица335[[#This Row],[условие]]="Да", "-", "")</f>
        <v>-</v>
      </c>
      <c r="L215" s="101" t="s">
        <v>35</v>
      </c>
      <c r="M215" s="114" t="str">
        <f>IF(Таблица335[[#This Row],[условие]]="Да", "", " - ")</f>
        <v/>
      </c>
      <c r="N215" s="101"/>
      <c r="O215" s="114" t="str">
        <f>IF(Таблица335[[#This Row],[условие]]="Да", "", " )")</f>
        <v/>
      </c>
      <c r="P215" s="115"/>
      <c r="Q215" s="101" t="s">
        <v>140</v>
      </c>
      <c r="R215" s="101" t="s">
        <v>74</v>
      </c>
      <c r="S215" s="116" t="str">
        <f>IF(Таблица335[[#This Row],[Тип СШ]]="Т3", " росп", "")</f>
        <v xml:space="preserve"> росп</v>
      </c>
      <c r="T215" s="116" t="str">
        <f>IF(AND(Таблица335[[#This Row],[Тип]]="Поперечник", Таблица335[[#This Row],[условие]]="Да", Таблица335[[#This Row],[№18]]=" росп"), "1,2,3",
"")</f>
        <v>1,2,3</v>
      </c>
      <c r="U215" s="116" t="str">
        <f>IF(AND(Таблица335[[#This Row],[Тип]]="Продол", Таблица335[[#This Row],[условие]]="Да", Таблица335[[#This Row],[№18]]=" росп"), "1,2",
"")</f>
        <v/>
      </c>
      <c r="V215" s="101" t="s">
        <v>88</v>
      </c>
      <c r="W2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5" s="152" t="str">
        <f>IF(Таблица335[[#This Row],[Тип СШ]]="Т3",
(IF(Таблица335[[#This Row],[Толщина]]&gt;16,"Δ8","Δ6")),Таблица335[[#This Row],[Толщина]])</f>
        <v>Δ8</v>
      </c>
      <c r="AD215" s="153"/>
      <c r="AE215"/>
    </row>
    <row r="216" spans="1:31" x14ac:dyDescent="0.2">
      <c r="A216" s="117">
        <f t="shared" si="113"/>
        <v>216</v>
      </c>
      <c r="B216" s="97" t="str">
        <f>IF(ISNUMBER(Таблица335[[#This Row],[№8]]), "Поперечник", "Продол")</f>
        <v>Поперечник</v>
      </c>
      <c r="C216" s="11" t="str">
        <f>CONCATENATE(I216,J216,K216,L216,Таблица335[[#This Row],[№12]],N216,O216,P216,Q216,R216,S216,T216,U216,)</f>
        <v>2Д`-ВП_Р3 росп1,2,3</v>
      </c>
      <c r="D216" s="11" t="str">
        <f t="shared" si="115"/>
        <v>Т3</v>
      </c>
      <c r="E216" s="11" t="str">
        <f t="shared" si="111"/>
        <v>528 Δ8</v>
      </c>
      <c r="F216" s="101"/>
      <c r="G216" s="101"/>
      <c r="H2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6" s="132">
        <f t="shared" ref="I216:K216" si="138">I215</f>
        <v>2</v>
      </c>
      <c r="J216" s="132" t="str">
        <f t="shared" si="138"/>
        <v>Д`</v>
      </c>
      <c r="K216" s="133" t="str">
        <f>IF(Таблица335[[#This Row],[условие]]="Да", "-", "")</f>
        <v>-</v>
      </c>
      <c r="L216" s="101" t="s">
        <v>35</v>
      </c>
      <c r="M216" s="114" t="str">
        <f>IF(Таблица335[[#This Row],[условие]]="Да", "", " - ")</f>
        <v/>
      </c>
      <c r="N216" s="101"/>
      <c r="O216" s="114" t="str">
        <f>IF(Таблица335[[#This Row],[условие]]="Да", "", " )")</f>
        <v/>
      </c>
      <c r="P216" s="115"/>
      <c r="Q216" s="101" t="s">
        <v>140</v>
      </c>
      <c r="R216" s="101" t="s">
        <v>75</v>
      </c>
      <c r="S216" s="116" t="str">
        <f>IF(Таблица335[[#This Row],[Тип СШ]]="Т3", " росп", "")</f>
        <v xml:space="preserve"> росп</v>
      </c>
      <c r="T216" s="116" t="str">
        <f>IF(AND(Таблица335[[#This Row],[Тип]]="Поперечник", Таблица335[[#This Row],[условие]]="Да", Таблица335[[#This Row],[№18]]=" росп"), "1,2,3",
"")</f>
        <v>1,2,3</v>
      </c>
      <c r="U216" s="116" t="str">
        <f>IF(AND(Таблица335[[#This Row],[Тип]]="Продол", Таблица335[[#This Row],[условие]]="Да", Таблица335[[#This Row],[№18]]=" росп"), "1,2",
"")</f>
        <v/>
      </c>
      <c r="V216" s="101" t="s">
        <v>88</v>
      </c>
      <c r="W2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6" s="152" t="str">
        <f>IF(Таблица335[[#This Row],[Тип СШ]]="Т3",
(IF(Таблица335[[#This Row],[Толщина]]&gt;16,"Δ8","Δ6")),Таблица335[[#This Row],[Толщина]])</f>
        <v>Δ8</v>
      </c>
      <c r="AD216" s="153"/>
      <c r="AE216"/>
    </row>
    <row r="217" spans="1:31" x14ac:dyDescent="0.2">
      <c r="A217" s="117">
        <f t="shared" si="113"/>
        <v>217</v>
      </c>
      <c r="B217" s="97" t="str">
        <f>IF(ISNUMBER(Таблица335[[#This Row],[№8]]), "Поперечник", "Продол")</f>
        <v>Поперечник</v>
      </c>
      <c r="C217" s="11" t="str">
        <f>CONCATENATE(I217,J217,K217,L217,Таблица335[[#This Row],[№12]],N217,O217,P217,Q217,R217,S217,T217,U217,)</f>
        <v>2Д`-ВП_Р4 росп1,2,3</v>
      </c>
      <c r="D217" s="11" t="str">
        <f t="shared" si="115"/>
        <v>Т3</v>
      </c>
      <c r="E217" s="11" t="str">
        <f t="shared" si="111"/>
        <v>528 Δ8</v>
      </c>
      <c r="F217" s="101"/>
      <c r="G217" s="101"/>
      <c r="H2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7" s="132">
        <f t="shared" ref="I217:K217" si="139">I216</f>
        <v>2</v>
      </c>
      <c r="J217" s="132" t="str">
        <f t="shared" si="139"/>
        <v>Д`</v>
      </c>
      <c r="K217" s="133" t="str">
        <f>IF(Таблица335[[#This Row],[условие]]="Да", "-", "")</f>
        <v>-</v>
      </c>
      <c r="L217" s="101" t="s">
        <v>35</v>
      </c>
      <c r="M217" s="114" t="str">
        <f>IF(Таблица335[[#This Row],[условие]]="Да", "", " - ")</f>
        <v/>
      </c>
      <c r="N217" s="101"/>
      <c r="O217" s="114" t="str">
        <f>IF(Таблица335[[#This Row],[условие]]="Да", "", " )")</f>
        <v/>
      </c>
      <c r="P217" s="115"/>
      <c r="Q217" s="101" t="s">
        <v>140</v>
      </c>
      <c r="R217" s="101" t="s">
        <v>76</v>
      </c>
      <c r="S217" s="116" t="str">
        <f>IF(Таблица335[[#This Row],[Тип СШ]]="Т3", " росп", "")</f>
        <v xml:space="preserve"> росп</v>
      </c>
      <c r="T217" s="116" t="str">
        <f>IF(AND(Таблица335[[#This Row],[Тип]]="Поперечник", Таблица335[[#This Row],[условие]]="Да", Таблица335[[#This Row],[№18]]=" росп"), "1,2,3",
"")</f>
        <v>1,2,3</v>
      </c>
      <c r="U217" s="116" t="str">
        <f>IF(AND(Таблица335[[#This Row],[Тип]]="Продол", Таблица335[[#This Row],[условие]]="Да", Таблица335[[#This Row],[№18]]=" росп"), "1,2",
"")</f>
        <v/>
      </c>
      <c r="V217" s="101" t="s">
        <v>88</v>
      </c>
      <c r="W2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7" s="152" t="str">
        <f>IF(Таблица335[[#This Row],[Тип СШ]]="Т3",
(IF(Таблица335[[#This Row],[Толщина]]&gt;16,"Δ8","Δ6")),Таблица335[[#This Row],[Толщина]])</f>
        <v>Δ8</v>
      </c>
      <c r="AD217" s="153"/>
      <c r="AE217"/>
    </row>
    <row r="218" spans="1:31" x14ac:dyDescent="0.2">
      <c r="A218" s="117">
        <f t="shared" si="113"/>
        <v>218</v>
      </c>
      <c r="B218" s="97" t="str">
        <f>IF(ISNUMBER(Таблица335[[#This Row],[№8]]), "Поперечник", "Продол")</f>
        <v>Поперечник</v>
      </c>
      <c r="C218" s="11" t="str">
        <f>CONCATENATE(I218,J218,K218,L218,Таблица335[[#This Row],[№12]],N218,O218,P218,Q218,R218,S218,T218,U218,)</f>
        <v>2Д`-ВП_Р5 росп1,2,3</v>
      </c>
      <c r="D218" s="11" t="str">
        <f t="shared" si="115"/>
        <v>Т3</v>
      </c>
      <c r="E218" s="11" t="str">
        <f t="shared" si="111"/>
        <v>528 Δ8</v>
      </c>
      <c r="F218" s="101"/>
      <c r="G218" s="101"/>
      <c r="H2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8" s="132">
        <f t="shared" ref="I218:K218" si="140">I217</f>
        <v>2</v>
      </c>
      <c r="J218" s="132" t="str">
        <f t="shared" si="140"/>
        <v>Д`</v>
      </c>
      <c r="K218" s="133" t="str">
        <f>IF(Таблица335[[#This Row],[условие]]="Да", "-", "")</f>
        <v>-</v>
      </c>
      <c r="L218" s="101" t="s">
        <v>35</v>
      </c>
      <c r="M218" s="114" t="str">
        <f>IF(Таблица335[[#This Row],[условие]]="Да", "", " - ")</f>
        <v/>
      </c>
      <c r="N218" s="101"/>
      <c r="O218" s="114" t="str">
        <f>IF(Таблица335[[#This Row],[условие]]="Да", "", " )")</f>
        <v/>
      </c>
      <c r="P218" s="115"/>
      <c r="Q218" s="101" t="s">
        <v>140</v>
      </c>
      <c r="R218" s="101" t="s">
        <v>77</v>
      </c>
      <c r="S218" s="116" t="str">
        <f>IF(Таблица335[[#This Row],[Тип СШ]]="Т3", " росп", "")</f>
        <v xml:space="preserve"> росп</v>
      </c>
      <c r="T218" s="116" t="str">
        <f>IF(AND(Таблица335[[#This Row],[Тип]]="Поперечник", Таблица335[[#This Row],[условие]]="Да", Таблица335[[#This Row],[№18]]=" росп"), "1,2,3",
"")</f>
        <v>1,2,3</v>
      </c>
      <c r="U218" s="116" t="str">
        <f>IF(AND(Таблица335[[#This Row],[Тип]]="Продол", Таблица335[[#This Row],[условие]]="Да", Таблица335[[#This Row],[№18]]=" росп"), "1,2",
"")</f>
        <v/>
      </c>
      <c r="V218" s="101" t="s">
        <v>88</v>
      </c>
      <c r="W2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8" s="152" t="str">
        <f>IF(Таблица335[[#This Row],[Тип СШ]]="Т3",
(IF(Таблица335[[#This Row],[Толщина]]&gt;16,"Δ8","Δ6")),Таблица335[[#This Row],[Толщина]])</f>
        <v>Δ8</v>
      </c>
      <c r="AD218" s="153"/>
      <c r="AE218"/>
    </row>
    <row r="219" spans="1:31" x14ac:dyDescent="0.2">
      <c r="A219" s="117">
        <f t="shared" si="113"/>
        <v>219</v>
      </c>
      <c r="B219" s="97" t="str">
        <f>IF(ISNUMBER(Таблица335[[#This Row],[№8]]), "Поперечник", "Продол")</f>
        <v>Поперечник</v>
      </c>
      <c r="C219" s="11" t="str">
        <f>CONCATENATE(I219,J219,K219,L219,Таблица335[[#This Row],[№12]],N219,O219,P219,Q219,R219,S219,T219,U219,)</f>
        <v>2Д`-ВП_Р6 росп1,2,3</v>
      </c>
      <c r="D219" s="11" t="str">
        <f t="shared" si="115"/>
        <v>Т3</v>
      </c>
      <c r="E219" s="11" t="str">
        <f t="shared" si="111"/>
        <v>528 Δ8</v>
      </c>
      <c r="F219" s="101"/>
      <c r="G219" s="101"/>
      <c r="H2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19" s="158">
        <f>I218</f>
        <v>2</v>
      </c>
      <c r="J219" s="132" t="str">
        <f t="shared" ref="J219:K219" si="141">J218</f>
        <v>Д`</v>
      </c>
      <c r="K219" s="160" t="str">
        <f>IF(Таблица335[[#This Row],[условие]]="Да", "-", "")</f>
        <v>-</v>
      </c>
      <c r="L219" s="101" t="s">
        <v>35</v>
      </c>
      <c r="M219" s="114" t="str">
        <f>IF(Таблица335[[#This Row],[условие]]="Да", "", " - ")</f>
        <v/>
      </c>
      <c r="N219" s="162"/>
      <c r="O219" s="114" t="str">
        <f>IF(Таблица335[[#This Row],[условие]]="Да", "", " )")</f>
        <v/>
      </c>
      <c r="P219" s="115"/>
      <c r="Q219" s="101" t="s">
        <v>140</v>
      </c>
      <c r="R219" s="101" t="s">
        <v>80</v>
      </c>
      <c r="S219" s="116" t="str">
        <f>IF(Таблица335[[#This Row],[Тип СШ]]="Т3", " росп", "")</f>
        <v xml:space="preserve"> росп</v>
      </c>
      <c r="T219" s="116" t="str">
        <f>IF(AND(Таблица335[[#This Row],[Тип]]="Поперечник", Таблица335[[#This Row],[условие]]="Да", Таблица335[[#This Row],[№18]]=" росп"), "1,2,3",
"")</f>
        <v>1,2,3</v>
      </c>
      <c r="U219" s="116" t="str">
        <f>IF(AND(Таблица335[[#This Row],[Тип]]="Продол", Таблица335[[#This Row],[условие]]="Да", Таблица335[[#This Row],[№18]]=" росп"), "1,2",
"")</f>
        <v/>
      </c>
      <c r="V219" s="101" t="s">
        <v>88</v>
      </c>
      <c r="W219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19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19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19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19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19" s="164" t="str">
        <f>IF(Таблица335[[#This Row],[Тип СШ]]="Т3",
(IF(Таблица335[[#This Row],[Толщина]]&gt;16,"Δ8","Δ6")),Таблица335[[#This Row],[Толщина]])</f>
        <v>Δ8</v>
      </c>
      <c r="AD219" s="153"/>
      <c r="AE219"/>
    </row>
    <row r="220" spans="1:31" x14ac:dyDescent="0.2">
      <c r="A220" s="117">
        <f t="shared" si="113"/>
        <v>220</v>
      </c>
      <c r="B220" s="97" t="str">
        <f>IF(ISNUMBER(Таблица335[[#This Row],[№8]]), "Поперечник", "Продол")</f>
        <v>Поперечник</v>
      </c>
      <c r="C220" s="11" t="str">
        <f>CONCATENATE(I220,J220,K220,L220,Таблица335[[#This Row],[№12]],N220,O220,P220,Q220,R220,S220,T220,U220,)</f>
        <v>3А`-В1</v>
      </c>
      <c r="D220" s="11" t="str">
        <f t="shared" si="115"/>
        <v>С18</v>
      </c>
      <c r="E220" s="11" t="str">
        <f t="shared" si="111"/>
        <v>385×20</v>
      </c>
      <c r="F220" s="101">
        <f>F111+1</f>
        <v>3</v>
      </c>
      <c r="G220" s="101" t="s">
        <v>72</v>
      </c>
      <c r="H22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0" s="134">
        <f>Таблица335[[#This Row],[№6]]</f>
        <v>3</v>
      </c>
      <c r="J220" s="134" t="str">
        <f>Таблица335[[#This Row],[№7]]</f>
        <v>А`</v>
      </c>
      <c r="K220" s="133" t="str">
        <f>IF(Таблица335[[#This Row],[условие]]="Да", "-", "")</f>
        <v>-</v>
      </c>
      <c r="L220" s="72" t="s">
        <v>78</v>
      </c>
      <c r="M220" s="114" t="str">
        <f>IF(Таблица335[[#This Row],[условие]]="Да", "", " - ")</f>
        <v/>
      </c>
      <c r="N220" s="72"/>
      <c r="O220" s="114" t="str">
        <f>IF(Таблица335[[#This Row],[условие]]="Да", "", " )")</f>
        <v/>
      </c>
      <c r="P220" s="115"/>
      <c r="Q220" s="93"/>
      <c r="R220" s="93"/>
      <c r="S220" s="116" t="str">
        <f>IF(Таблица335[[#This Row],[Тип СШ]]="Т3", " росп", "")</f>
        <v/>
      </c>
      <c r="T220" s="116" t="str">
        <f>IF(AND(Таблица335[[#This Row],[Тип]]="Поперечник", Таблица335[[#This Row],[условие]]="Да", Таблица335[[#This Row],[№18]]=" росп"), "1,2,3",
"")</f>
        <v/>
      </c>
      <c r="U220" s="116" t="str">
        <f>IF(AND(Таблица335[[#This Row],[Тип]]="Продол", Таблица335[[#This Row],[условие]]="Да", Таблица335[[#This Row],[№18]]=" росп"), "1,2",
"")</f>
        <v/>
      </c>
      <c r="V220" s="93" t="s">
        <v>87</v>
      </c>
      <c r="W22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2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220" s="152">
        <f>IF(Таблица335[[#This Row],[Тип СШ]]="Т3",
(IF(Таблица335[[#This Row],[Толщина]]&gt;16,"Δ8","Δ6")),Таблица335[[#This Row],[Толщина]])</f>
        <v>20</v>
      </c>
      <c r="AD220" s="153"/>
      <c r="AE220"/>
    </row>
    <row r="221" spans="1:31" x14ac:dyDescent="0.2">
      <c r="A221" s="117">
        <f t="shared" si="113"/>
        <v>221</v>
      </c>
      <c r="B221" s="97" t="str">
        <f>IF(ISNUMBER(Таблица335[[#This Row],[№8]]), "Поперечник", "Продол")</f>
        <v>Поперечник</v>
      </c>
      <c r="C221" s="11" t="str">
        <f>CONCATENATE(I221,J221,K221,L221,Таблица335[[#This Row],[№12]],N221,O221,P221,Q221,R221,S221,T221,U221,)</f>
        <v>3А`-В2</v>
      </c>
      <c r="D221" s="11" t="str">
        <f t="shared" si="115"/>
        <v>С18</v>
      </c>
      <c r="E221" s="11" t="str">
        <f t="shared" si="111"/>
        <v>385×20</v>
      </c>
      <c r="F221" s="101"/>
      <c r="G221" s="101"/>
      <c r="H2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1" s="132">
        <f>I220</f>
        <v>3</v>
      </c>
      <c r="J221" s="132" t="str">
        <f>J220</f>
        <v>А`</v>
      </c>
      <c r="K221" s="133" t="str">
        <f>IF(Таблица335[[#This Row],[условие]]="Да", "-", "")</f>
        <v>-</v>
      </c>
      <c r="L221" s="101" t="s">
        <v>79</v>
      </c>
      <c r="M221" s="114" t="str">
        <f>IF(Таблица335[[#This Row],[условие]]="Да", "", " - ")</f>
        <v/>
      </c>
      <c r="N221" s="101"/>
      <c r="O221" s="114" t="str">
        <f>IF(Таблица335[[#This Row],[условие]]="Да", "", " )")</f>
        <v/>
      </c>
      <c r="P221" s="115"/>
      <c r="Q221" s="101"/>
      <c r="R221" s="101"/>
      <c r="S221" s="116" t="str">
        <f>IF(Таблица335[[#This Row],[Тип СШ]]="Т3", " росп", "")</f>
        <v/>
      </c>
      <c r="T221" s="116" t="str">
        <f>IF(AND(Таблица335[[#This Row],[Тип]]="Поперечник", Таблица335[[#This Row],[условие]]="Да", Таблица335[[#This Row],[№18]]=" росп"), "1,2,3",
"")</f>
        <v/>
      </c>
      <c r="U221" s="116" t="str">
        <f>IF(AND(Таблица335[[#This Row],[Тип]]="Продол", Таблица335[[#This Row],[условие]]="Да", Таблица335[[#This Row],[№18]]=" росп"), "1,2",
"")</f>
        <v/>
      </c>
      <c r="V221" s="101" t="s">
        <v>87</v>
      </c>
      <c r="W22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2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221" s="152">
        <f>IF(Таблица335[[#This Row],[Тип СШ]]="Т3",
(IF(Таблица335[[#This Row],[Толщина]]&gt;16,"Δ8","Δ6")),Таблица335[[#This Row],[Толщина]])</f>
        <v>20</v>
      </c>
      <c r="AD221" s="153"/>
      <c r="AE221"/>
    </row>
    <row r="222" spans="1:31" x14ac:dyDescent="0.2">
      <c r="A222" s="117">
        <f t="shared" si="113"/>
        <v>222</v>
      </c>
      <c r="B222" s="97" t="str">
        <f>IF(ISNUMBER(Таблица335[[#This Row],[№8]]), "Поперечник", "Продол")</f>
        <v>Поперечник</v>
      </c>
      <c r="C222" s="11" t="str">
        <f>CONCATENATE(I222,J222,K222,L222,Таблица335[[#This Row],[№12]],N222,O222,P222,Q222,R222,S222,T222,U222,)</f>
        <v>3А`-В росп1,2,3</v>
      </c>
      <c r="D222" s="11" t="str">
        <f t="shared" si="115"/>
        <v>Т3</v>
      </c>
      <c r="E222" s="11" t="str">
        <f t="shared" si="111"/>
        <v>900 Δ8</v>
      </c>
      <c r="F222" s="101"/>
      <c r="G222" s="101"/>
      <c r="H22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2" s="134">
        <f>I221</f>
        <v>3</v>
      </c>
      <c r="J222" s="134" t="str">
        <f t="shared" ref="J222:J228" si="142">J221</f>
        <v>А`</v>
      </c>
      <c r="K222" s="133" t="str">
        <f>IF(Таблица335[[#This Row],[условие]]="Да", "-", "")</f>
        <v>-</v>
      </c>
      <c r="L222" s="72" t="s">
        <v>41</v>
      </c>
      <c r="M222" s="114" t="str">
        <f>IF(Таблица335[[#This Row],[условие]]="Да", "", " - ")</f>
        <v/>
      </c>
      <c r="N222" s="72"/>
      <c r="O222" s="114" t="str">
        <f>IF(Таблица335[[#This Row],[условие]]="Да", "", " )")</f>
        <v/>
      </c>
      <c r="P222" s="115"/>
      <c r="Q222" s="101"/>
      <c r="R222" s="101"/>
      <c r="S222" s="116" t="str">
        <f>IF(Таблица335[[#This Row],[Тип СШ]]="Т3", " росп", "")</f>
        <v xml:space="preserve"> росп</v>
      </c>
      <c r="T222" s="116" t="str">
        <f>IF(AND(Таблица335[[#This Row],[Тип]]="Поперечник", Таблица335[[#This Row],[условие]]="Да", Таблица335[[#This Row],[№18]]=" росп"), "1,2,3",
"")</f>
        <v>1,2,3</v>
      </c>
      <c r="U222" s="116" t="str">
        <f>IF(AND(Таблица335[[#This Row],[Тип]]="Продол", Таблица335[[#This Row],[условие]]="Да", Таблица335[[#This Row],[№18]]=" росп"), "1,2",
"")</f>
        <v/>
      </c>
      <c r="V222" s="101" t="s">
        <v>88</v>
      </c>
      <c r="W2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2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2" s="228">
        <f>VALUE(CONCATENATE(Таблица335[[#This Row],[ДлинаС18]],Таблица335[[#This Row],[ДлинаС4]],Таблица335[[#This Row],[ДлинаТ8]],Таблица335[[#This Row],[ДлинаТ3]]))</f>
        <v>900</v>
      </c>
      <c r="AC222" s="152" t="str">
        <f>IF(Таблица335[[#This Row],[Тип СШ]]="Т3",
(IF(Таблица335[[#This Row],[Толщина]]&gt;16,"Δ8","Δ6")),Таблица335[[#This Row],[Толщина]])</f>
        <v>Δ8</v>
      </c>
      <c r="AD222" s="153"/>
      <c r="AE222"/>
    </row>
    <row r="223" spans="1:31" x14ac:dyDescent="0.2">
      <c r="A223" s="117">
        <f t="shared" si="113"/>
        <v>223</v>
      </c>
      <c r="B223" s="97" t="str">
        <f>IF(ISNUMBER(Таблица335[[#This Row],[№8]]), "Поперечник", "Продол")</f>
        <v>Поперечник</v>
      </c>
      <c r="C223" s="11" t="str">
        <f>CONCATENATE(I223,J223,K223,L223,Таблица335[[#This Row],[№12]],N223,O223,P223,Q223,R223,S223,T223,U223,)</f>
        <v>3А`-ВП</v>
      </c>
      <c r="D223" s="11" t="str">
        <f t="shared" si="115"/>
        <v>С4</v>
      </c>
      <c r="E223" s="11" t="str">
        <f t="shared" si="111"/>
        <v>1726×14</v>
      </c>
      <c r="F223" s="101"/>
      <c r="G223" s="101"/>
      <c r="H2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3" s="132">
        <f t="shared" ref="I223:J223" si="143">I222</f>
        <v>3</v>
      </c>
      <c r="J223" s="132" t="str">
        <f t="shared" si="142"/>
        <v>А`</v>
      </c>
      <c r="K223" s="133" t="str">
        <f>IF(Таблица335[[#This Row],[условие]]="Да", "-", "")</f>
        <v>-</v>
      </c>
      <c r="L223" s="101" t="s">
        <v>35</v>
      </c>
      <c r="M223" s="114" t="str">
        <f>IF(Таблица335[[#This Row],[условие]]="Да", "", " - ")</f>
        <v/>
      </c>
      <c r="N223" s="101"/>
      <c r="O223" s="114" t="str">
        <f>IF(Таблица335[[#This Row],[условие]]="Да", "", " )")</f>
        <v/>
      </c>
      <c r="P223" s="115"/>
      <c r="Q223" s="101"/>
      <c r="R223" s="101"/>
      <c r="S223" s="116" t="str">
        <f>IF(Таблица335[[#This Row],[Тип СШ]]="Т3", " росп", "")</f>
        <v/>
      </c>
      <c r="T223" s="116" t="str">
        <f>IF(AND(Таблица335[[#This Row],[Тип]]="Поперечник", Таблица335[[#This Row],[условие]]="Да", Таблица335[[#This Row],[№18]]=" росп"), "1,2,3",
"")</f>
        <v/>
      </c>
      <c r="U223" s="116" t="str">
        <f>IF(AND(Таблица335[[#This Row],[Тип]]="Продол", Таблица335[[#This Row],[условие]]="Да", Таблица335[[#This Row],[№18]]=" росп"), "1,2",
"")</f>
        <v/>
      </c>
      <c r="V223" s="101" t="s">
        <v>109</v>
      </c>
      <c r="W2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2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23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223" s="152">
        <f>IF(Таблица335[[#This Row],[Тип СШ]]="Т3",
(IF(Таблица335[[#This Row],[Толщина]]&gt;16,"Δ8","Δ6")),Таблица335[[#This Row],[Толщина]])</f>
        <v>14</v>
      </c>
      <c r="AD223" s="153"/>
      <c r="AE223"/>
    </row>
    <row r="224" spans="1:31" x14ac:dyDescent="0.2">
      <c r="A224" s="117">
        <f t="shared" si="113"/>
        <v>224</v>
      </c>
      <c r="B224" s="97" t="str">
        <f>IF(ISNUMBER(Таблица335[[#This Row],[№8]]), "Поперечник", "Продол")</f>
        <v>Поперечник</v>
      </c>
      <c r="C224" s="11" t="str">
        <f>CONCATENATE(I224,J224,K224,L224,Таблица335[[#This Row],[№12]],N224,O224,P224,Q224,R224,S224,T224,U224,)</f>
        <v>3А`-ВП_Р1 росп1,2,3</v>
      </c>
      <c r="D224" s="11" t="str">
        <f t="shared" si="115"/>
        <v>Т3</v>
      </c>
      <c r="E224" s="11" t="str">
        <f t="shared" si="111"/>
        <v>528 Δ8</v>
      </c>
      <c r="F224" s="101"/>
      <c r="G224" s="101"/>
      <c r="H2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4" s="132">
        <f t="shared" ref="I224:J224" si="144">I223</f>
        <v>3</v>
      </c>
      <c r="J224" s="132" t="str">
        <f t="shared" si="142"/>
        <v>А`</v>
      </c>
      <c r="K224" s="133" t="str">
        <f>IF(Таблица335[[#This Row],[условие]]="Да", "-", "")</f>
        <v>-</v>
      </c>
      <c r="L224" s="101" t="s">
        <v>35</v>
      </c>
      <c r="M224" s="114" t="str">
        <f>IF(Таблица335[[#This Row],[условие]]="Да", "", " - ")</f>
        <v/>
      </c>
      <c r="N224" s="101"/>
      <c r="O224" s="114" t="str">
        <f>IF(Таблица335[[#This Row],[условие]]="Да", "", " )")</f>
        <v/>
      </c>
      <c r="P224" s="115"/>
      <c r="Q224" s="101" t="s">
        <v>140</v>
      </c>
      <c r="R224" s="101" t="s">
        <v>73</v>
      </c>
      <c r="S224" s="116" t="str">
        <f>IF(Таблица335[[#This Row],[Тип СШ]]="Т3", " росп", "")</f>
        <v xml:space="preserve"> росп</v>
      </c>
      <c r="T224" s="116" t="str">
        <f>IF(AND(Таблица335[[#This Row],[Тип]]="Поперечник", Таблица335[[#This Row],[условие]]="Да", Таблица335[[#This Row],[№18]]=" росп"), "1,2,3",
"")</f>
        <v>1,2,3</v>
      </c>
      <c r="U224" s="116" t="str">
        <f>IF(AND(Таблица335[[#This Row],[Тип]]="Продол", Таблица335[[#This Row],[условие]]="Да", Таблица335[[#This Row],[№18]]=" росп"), "1,2",
"")</f>
        <v/>
      </c>
      <c r="V224" s="101" t="s">
        <v>88</v>
      </c>
      <c r="W2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24" s="152" t="str">
        <f>IF(Таблица335[[#This Row],[Тип СШ]]="Т3",
(IF(Таблица335[[#This Row],[Толщина]]&gt;16,"Δ8","Δ6")),Таблица335[[#This Row],[Толщина]])</f>
        <v>Δ8</v>
      </c>
      <c r="AD224" s="153"/>
      <c r="AE224"/>
    </row>
    <row r="225" spans="1:31" x14ac:dyDescent="0.2">
      <c r="A225" s="117">
        <f t="shared" si="113"/>
        <v>225</v>
      </c>
      <c r="B225" s="97" t="str">
        <f>IF(ISNUMBER(Таблица335[[#This Row],[№8]]), "Поперечник", "Продол")</f>
        <v>Поперечник</v>
      </c>
      <c r="C225" s="11" t="str">
        <f>CONCATENATE(I225,J225,K225,L225,Таблица335[[#This Row],[№12]],N225,O225,P225,Q225,R225,S225,T225,U225,)</f>
        <v>3А`-ВП_Р2 росп1,2,3</v>
      </c>
      <c r="D225" s="11" t="str">
        <f t="shared" si="115"/>
        <v>Т3</v>
      </c>
      <c r="E225" s="11" t="str">
        <f t="shared" si="111"/>
        <v>528 Δ8</v>
      </c>
      <c r="F225" s="101"/>
      <c r="G225" s="101"/>
      <c r="H2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5" s="132">
        <f t="shared" ref="I225:J225" si="145">I224</f>
        <v>3</v>
      </c>
      <c r="J225" s="132" t="str">
        <f t="shared" si="142"/>
        <v>А`</v>
      </c>
      <c r="K225" s="133" t="str">
        <f>IF(Таблица335[[#This Row],[условие]]="Да", "-", "")</f>
        <v>-</v>
      </c>
      <c r="L225" s="101" t="s">
        <v>35</v>
      </c>
      <c r="M225" s="114" t="str">
        <f>IF(Таблица335[[#This Row],[условие]]="Да", "", " - ")</f>
        <v/>
      </c>
      <c r="N225" s="101"/>
      <c r="O225" s="114" t="str">
        <f>IF(Таблица335[[#This Row],[условие]]="Да", "", " )")</f>
        <v/>
      </c>
      <c r="P225" s="115"/>
      <c r="Q225" s="101" t="s">
        <v>140</v>
      </c>
      <c r="R225" s="101" t="s">
        <v>74</v>
      </c>
      <c r="S225" s="116" t="str">
        <f>IF(Таблица335[[#This Row],[Тип СШ]]="Т3", " росп", "")</f>
        <v xml:space="preserve"> росп</v>
      </c>
      <c r="T225" s="116" t="str">
        <f>IF(AND(Таблица335[[#This Row],[Тип]]="Поперечник", Таблица335[[#This Row],[условие]]="Да", Таблица335[[#This Row],[№18]]=" росп"), "1,2,3",
"")</f>
        <v>1,2,3</v>
      </c>
      <c r="U225" s="116" t="str">
        <f>IF(AND(Таблица335[[#This Row],[Тип]]="Продол", Таблица335[[#This Row],[условие]]="Да", Таблица335[[#This Row],[№18]]=" росп"), "1,2",
"")</f>
        <v/>
      </c>
      <c r="V225" s="101" t="s">
        <v>88</v>
      </c>
      <c r="W2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25" s="152" t="str">
        <f>IF(Таблица335[[#This Row],[Тип СШ]]="Т3",
(IF(Таблица335[[#This Row],[Толщина]]&gt;16,"Δ8","Δ6")),Таблица335[[#This Row],[Толщина]])</f>
        <v>Δ8</v>
      </c>
      <c r="AD225" s="153"/>
      <c r="AE225"/>
    </row>
    <row r="226" spans="1:31" x14ac:dyDescent="0.2">
      <c r="A226" s="117">
        <f t="shared" si="113"/>
        <v>226</v>
      </c>
      <c r="B226" s="97" t="str">
        <f>IF(ISNUMBER(Таблица335[[#This Row],[№8]]), "Поперечник", "Продол")</f>
        <v>Поперечник</v>
      </c>
      <c r="C226" s="11" t="str">
        <f>CONCATENATE(I226,J226,K226,L226,Таблица335[[#This Row],[№12]],N226,O226,P226,Q226,R226,S226,T226,U226,)</f>
        <v>3А`-ВП_Р3 росп1,2,3</v>
      </c>
      <c r="D226" s="11" t="str">
        <f t="shared" si="115"/>
        <v>Т3</v>
      </c>
      <c r="E226" s="11" t="str">
        <f t="shared" si="111"/>
        <v>528 Δ8</v>
      </c>
      <c r="F226" s="101"/>
      <c r="G226" s="101"/>
      <c r="H2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6" s="132">
        <f t="shared" ref="I226:J226" si="146">I225</f>
        <v>3</v>
      </c>
      <c r="J226" s="132" t="str">
        <f t="shared" si="142"/>
        <v>А`</v>
      </c>
      <c r="K226" s="133" t="str">
        <f>IF(Таблица335[[#This Row],[условие]]="Да", "-", "")</f>
        <v>-</v>
      </c>
      <c r="L226" s="101" t="s">
        <v>35</v>
      </c>
      <c r="M226" s="114" t="str">
        <f>IF(Таблица335[[#This Row],[условие]]="Да", "", " - ")</f>
        <v/>
      </c>
      <c r="N226" s="101"/>
      <c r="O226" s="114" t="str">
        <f>IF(Таблица335[[#This Row],[условие]]="Да", "", " )")</f>
        <v/>
      </c>
      <c r="P226" s="115"/>
      <c r="Q226" s="101" t="s">
        <v>140</v>
      </c>
      <c r="R226" s="101" t="s">
        <v>75</v>
      </c>
      <c r="S226" s="116" t="str">
        <f>IF(Таблица335[[#This Row],[Тип СШ]]="Т3", " росп", "")</f>
        <v xml:space="preserve"> росп</v>
      </c>
      <c r="T226" s="116" t="str">
        <f>IF(AND(Таблица335[[#This Row],[Тип]]="Поперечник", Таблица335[[#This Row],[условие]]="Да", Таблица335[[#This Row],[№18]]=" росп"), "1,2,3",
"")</f>
        <v>1,2,3</v>
      </c>
      <c r="U226" s="116" t="str">
        <f>IF(AND(Таблица335[[#This Row],[Тип]]="Продол", Таблица335[[#This Row],[условие]]="Да", Таблица335[[#This Row],[№18]]=" росп"), "1,2",
"")</f>
        <v/>
      </c>
      <c r="V226" s="101" t="s">
        <v>88</v>
      </c>
      <c r="W2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26" s="152" t="str">
        <f>IF(Таблица335[[#This Row],[Тип СШ]]="Т3",
(IF(Таблица335[[#This Row],[Толщина]]&gt;16,"Δ8","Δ6")),Таблица335[[#This Row],[Толщина]])</f>
        <v>Δ8</v>
      </c>
      <c r="AD226" s="153"/>
      <c r="AE226"/>
    </row>
    <row r="227" spans="1:31" x14ac:dyDescent="0.2">
      <c r="A227" s="117">
        <f t="shared" si="113"/>
        <v>227</v>
      </c>
      <c r="B227" s="97" t="str">
        <f>IF(ISNUMBER(Таблица335[[#This Row],[№8]]), "Поперечник", "Продол")</f>
        <v>Поперечник</v>
      </c>
      <c r="C227" s="11" t="str">
        <f>CONCATENATE(I227,J227,K227,L227,Таблица335[[#This Row],[№12]],N227,O227,P227,Q227,R227,S227,T227,U227,)</f>
        <v>3А`-ВП_Р4 росп1,2,3</v>
      </c>
      <c r="D227" s="11" t="str">
        <f t="shared" si="115"/>
        <v>Т3</v>
      </c>
      <c r="E227" s="11" t="str">
        <f t="shared" si="111"/>
        <v>528 Δ8</v>
      </c>
      <c r="F227" s="101"/>
      <c r="G227" s="101"/>
      <c r="H2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7" s="132">
        <f t="shared" ref="I227:J227" si="147">I226</f>
        <v>3</v>
      </c>
      <c r="J227" s="132" t="str">
        <f t="shared" si="142"/>
        <v>А`</v>
      </c>
      <c r="K227" s="133" t="str">
        <f>IF(Таблица335[[#This Row],[условие]]="Да", "-", "")</f>
        <v>-</v>
      </c>
      <c r="L227" s="101" t="s">
        <v>35</v>
      </c>
      <c r="M227" s="114" t="str">
        <f>IF(Таблица335[[#This Row],[условие]]="Да", "", " - ")</f>
        <v/>
      </c>
      <c r="N227" s="101"/>
      <c r="O227" s="114" t="str">
        <f>IF(Таблица335[[#This Row],[условие]]="Да", "", " )")</f>
        <v/>
      </c>
      <c r="P227" s="115"/>
      <c r="Q227" s="101" t="s">
        <v>140</v>
      </c>
      <c r="R227" s="101" t="s">
        <v>76</v>
      </c>
      <c r="S227" s="116" t="str">
        <f>IF(Таблица335[[#This Row],[Тип СШ]]="Т3", " росп", "")</f>
        <v xml:space="preserve"> росп</v>
      </c>
      <c r="T227" s="116" t="str">
        <f>IF(AND(Таблица335[[#This Row],[Тип]]="Поперечник", Таблица335[[#This Row],[условие]]="Да", Таблица335[[#This Row],[№18]]=" росп"), "1,2,3",
"")</f>
        <v>1,2,3</v>
      </c>
      <c r="U227" s="116" t="str">
        <f>IF(AND(Таблица335[[#This Row],[Тип]]="Продол", Таблица335[[#This Row],[условие]]="Да", Таблица335[[#This Row],[№18]]=" росп"), "1,2",
"")</f>
        <v/>
      </c>
      <c r="V227" s="101" t="s">
        <v>88</v>
      </c>
      <c r="W2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27" s="152" t="str">
        <f>IF(Таблица335[[#This Row],[Тип СШ]]="Т3",
(IF(Таблица335[[#This Row],[Толщина]]&gt;16,"Δ8","Δ6")),Таблица335[[#This Row],[Толщина]])</f>
        <v>Δ8</v>
      </c>
      <c r="AD227" s="153"/>
      <c r="AE227"/>
    </row>
    <row r="228" spans="1:31" x14ac:dyDescent="0.2">
      <c r="A228" s="117">
        <f t="shared" si="113"/>
        <v>228</v>
      </c>
      <c r="B228" s="97" t="str">
        <f>IF(ISNUMBER(Таблица335[[#This Row],[№8]]), "Поперечник", "Продол")</f>
        <v>Поперечник</v>
      </c>
      <c r="C228" s="11" t="str">
        <f>CONCATENATE(I228,J228,K228,L228,Таблица335[[#This Row],[№12]],N228,O228,P228,Q228,R228,S228,T228,U228,)</f>
        <v>3А`-ВП_Р5 росп1,2,3</v>
      </c>
      <c r="D228" s="11" t="str">
        <f t="shared" si="115"/>
        <v>Т3</v>
      </c>
      <c r="E228" s="11" t="str">
        <f t="shared" si="111"/>
        <v>528 Δ8</v>
      </c>
      <c r="F228" s="101"/>
      <c r="G228" s="101"/>
      <c r="H2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8" s="132">
        <f t="shared" ref="I228:J228" si="148">I227</f>
        <v>3</v>
      </c>
      <c r="J228" s="132" t="str">
        <f t="shared" si="142"/>
        <v>А`</v>
      </c>
      <c r="K228" s="133" t="str">
        <f>IF(Таблица335[[#This Row],[условие]]="Да", "-", "")</f>
        <v>-</v>
      </c>
      <c r="L228" s="101" t="s">
        <v>35</v>
      </c>
      <c r="M228" s="114" t="str">
        <f>IF(Таблица335[[#This Row],[условие]]="Да", "", " - ")</f>
        <v/>
      </c>
      <c r="N228" s="101"/>
      <c r="O228" s="114" t="str">
        <f>IF(Таблица335[[#This Row],[условие]]="Да", "", " )")</f>
        <v/>
      </c>
      <c r="P228" s="115"/>
      <c r="Q228" s="101" t="s">
        <v>140</v>
      </c>
      <c r="R228" s="101" t="s">
        <v>77</v>
      </c>
      <c r="S228" s="116" t="str">
        <f>IF(Таблица335[[#This Row],[Тип СШ]]="Т3", " росп", "")</f>
        <v xml:space="preserve"> росп</v>
      </c>
      <c r="T228" s="116" t="str">
        <f>IF(AND(Таблица335[[#This Row],[Тип]]="Поперечник", Таблица335[[#This Row],[условие]]="Да", Таблица335[[#This Row],[№18]]=" росп"), "1,2,3",
"")</f>
        <v>1,2,3</v>
      </c>
      <c r="U228" s="116" t="str">
        <f>IF(AND(Таблица335[[#This Row],[Тип]]="Продол", Таблица335[[#This Row],[условие]]="Да", Таблица335[[#This Row],[№18]]=" росп"), "1,2",
"")</f>
        <v/>
      </c>
      <c r="V228" s="101" t="s">
        <v>88</v>
      </c>
      <c r="W2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28" s="152" t="str">
        <f>IF(Таблица335[[#This Row],[Тип СШ]]="Т3",
(IF(Таблица335[[#This Row],[Толщина]]&gt;16,"Δ8","Δ6")),Таблица335[[#This Row],[Толщина]])</f>
        <v>Δ8</v>
      </c>
      <c r="AD228" s="153"/>
      <c r="AE228"/>
    </row>
    <row r="229" spans="1:31" x14ac:dyDescent="0.2">
      <c r="A229" s="117">
        <f t="shared" si="113"/>
        <v>229</v>
      </c>
      <c r="B229" s="97" t="str">
        <f>IF(ISNUMBER(Таблица335[[#This Row],[№8]]), "Поперечник", "Продол")</f>
        <v>Поперечник</v>
      </c>
      <c r="C229" s="11" t="str">
        <f>CONCATENATE(I229,J229,K229,L229,Таблица335[[#This Row],[№12]],N229,O229,P229,Q229,R229,S229,T229,U229,)</f>
        <v>3А-ВП</v>
      </c>
      <c r="D229" s="11" t="str">
        <f t="shared" si="115"/>
        <v>С4</v>
      </c>
      <c r="E229" s="11" t="str">
        <f t="shared" si="111"/>
        <v>2488×14</v>
      </c>
      <c r="F229" s="101"/>
      <c r="G229" s="101" t="s">
        <v>40</v>
      </c>
      <c r="H22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29" s="134">
        <f t="shared" ref="I229:J229" si="149">I228</f>
        <v>3</v>
      </c>
      <c r="J229" s="134" t="str">
        <f>Таблица335[[#This Row],[№7]]</f>
        <v>А</v>
      </c>
      <c r="K229" s="133" t="str">
        <f>IF(Таблица335[[#This Row],[условие]]="Да", "-", "")</f>
        <v>-</v>
      </c>
      <c r="L229" s="72" t="s">
        <v>35</v>
      </c>
      <c r="M229" s="114" t="str">
        <f>IF(Таблица335[[#This Row],[условие]]="Да", "", " - ")</f>
        <v/>
      </c>
      <c r="N229" s="72"/>
      <c r="O229" s="114" t="str">
        <f>IF(Таблица335[[#This Row],[условие]]="Да", "", " )")</f>
        <v/>
      </c>
      <c r="P229" s="115"/>
      <c r="Q229" s="130"/>
      <c r="R229" s="130"/>
      <c r="S229" s="116" t="str">
        <f>IF(Таблица335[[#This Row],[Тип СШ]]="Т3", " росп", "")</f>
        <v/>
      </c>
      <c r="T229" s="116" t="str">
        <f>IF(AND(Таблица335[[#This Row],[Тип]]="Поперечник", Таблица335[[#This Row],[условие]]="Да", Таблица335[[#This Row],[№18]]=" росп"), "1,2,3",
"")</f>
        <v/>
      </c>
      <c r="U229" s="116" t="str">
        <f>IF(AND(Таблица335[[#This Row],[Тип]]="Продол", Таблица335[[#This Row],[условие]]="Да", Таблица335[[#This Row],[№18]]=" росп"), "1,2",
"")</f>
        <v/>
      </c>
      <c r="V229" s="130" t="s">
        <v>109</v>
      </c>
      <c r="W2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2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2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2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2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229" s="152">
        <f>IF(Таблица335[[#This Row],[Тип СШ]]="Т3",
(IF(Таблица335[[#This Row],[Толщина]]&gt;16,"Δ8","Δ6")),Таблица335[[#This Row],[Толщина]])</f>
        <v>14</v>
      </c>
      <c r="AD229" s="153"/>
      <c r="AE229"/>
    </row>
    <row r="230" spans="1:31" x14ac:dyDescent="0.2">
      <c r="A230" s="117">
        <f t="shared" si="113"/>
        <v>230</v>
      </c>
      <c r="B230" s="97" t="str">
        <f>IF(ISNUMBER(Таблица335[[#This Row],[№8]]), "Поперечник", "Продол")</f>
        <v>Поперечник</v>
      </c>
      <c r="C230" s="11" t="str">
        <f>CONCATENATE(I230,J230,K230,L230,Таблица335[[#This Row],[№12]],N230,O230,P230,Q230,R230,S230,T230,U230,)</f>
        <v>3А-ВП_Р1 росп1,2,3</v>
      </c>
      <c r="D230" s="11" t="str">
        <f t="shared" si="115"/>
        <v>Т3</v>
      </c>
      <c r="E230" s="11" t="str">
        <f t="shared" si="111"/>
        <v>528 Δ6</v>
      </c>
      <c r="F230" s="101"/>
      <c r="G230" s="101"/>
      <c r="H2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0" s="132">
        <f t="shared" ref="I230:J230" si="150">I229</f>
        <v>3</v>
      </c>
      <c r="J230" s="132" t="str">
        <f>J229</f>
        <v>А</v>
      </c>
      <c r="K230" s="133" t="str">
        <f>IF(Таблица335[[#This Row],[условие]]="Да", "-", "")</f>
        <v>-</v>
      </c>
      <c r="L230" s="101" t="s">
        <v>35</v>
      </c>
      <c r="M230" s="114" t="str">
        <f>IF(Таблица335[[#This Row],[условие]]="Да", "", " - ")</f>
        <v/>
      </c>
      <c r="N230" s="101"/>
      <c r="O230" s="114" t="str">
        <f>IF(Таблица335[[#This Row],[условие]]="Да", "", " )")</f>
        <v/>
      </c>
      <c r="P230" s="115"/>
      <c r="Q230" s="101" t="s">
        <v>140</v>
      </c>
      <c r="R230" s="101" t="s">
        <v>73</v>
      </c>
      <c r="S230" s="116" t="str">
        <f>IF(Таблица335[[#This Row],[Тип СШ]]="Т3", " росп", "")</f>
        <v xml:space="preserve"> росп</v>
      </c>
      <c r="T230" s="116" t="str">
        <f>IF(AND(Таблица335[[#This Row],[Тип]]="Поперечник", Таблица335[[#This Row],[условие]]="Да", Таблица335[[#This Row],[№18]]=" росп"), "1,2,3",
"")</f>
        <v>1,2,3</v>
      </c>
      <c r="U230" s="116" t="str">
        <f>IF(AND(Таблица335[[#This Row],[Тип]]="Продол", Таблица335[[#This Row],[условие]]="Да", Таблица335[[#This Row],[№18]]=" росп"), "1,2",
"")</f>
        <v/>
      </c>
      <c r="V230" s="101" t="s">
        <v>88</v>
      </c>
      <c r="W2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0" s="152" t="str">
        <f>IF(Таблица335[[#This Row],[Тип СШ]]="Т3",
(IF(Таблица335[[#This Row],[Толщина]]&gt;16,"Δ8","Δ6")),Таблица335[[#This Row],[Толщина]])</f>
        <v>Δ6</v>
      </c>
      <c r="AD230" s="153"/>
      <c r="AE230"/>
    </row>
    <row r="231" spans="1:31" x14ac:dyDescent="0.2">
      <c r="A231" s="117">
        <f t="shared" si="113"/>
        <v>231</v>
      </c>
      <c r="B231" s="97" t="str">
        <f>IF(ISNUMBER(Таблица335[[#This Row],[№8]]), "Поперечник", "Продол")</f>
        <v>Поперечник</v>
      </c>
      <c r="C231" s="11" t="str">
        <f>CONCATENATE(I231,J231,K231,L231,Таблица335[[#This Row],[№12]],N231,O231,P231,Q231,R231,S231,T231,U231,)</f>
        <v>3А-ВП_Р2 росп1,2,3</v>
      </c>
      <c r="D231" s="11" t="str">
        <f t="shared" si="115"/>
        <v>Т3</v>
      </c>
      <c r="E231" s="11" t="str">
        <f t="shared" si="111"/>
        <v>528 Δ6</v>
      </c>
      <c r="F231" s="101"/>
      <c r="G231" s="101"/>
      <c r="H2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1" s="132">
        <f t="shared" ref="I231:J231" si="151">I230</f>
        <v>3</v>
      </c>
      <c r="J231" s="132" t="str">
        <f t="shared" si="151"/>
        <v>А</v>
      </c>
      <c r="K231" s="133" t="str">
        <f>IF(Таблица335[[#This Row],[условие]]="Да", "-", "")</f>
        <v>-</v>
      </c>
      <c r="L231" s="101" t="s">
        <v>35</v>
      </c>
      <c r="M231" s="114" t="str">
        <f>IF(Таблица335[[#This Row],[условие]]="Да", "", " - ")</f>
        <v/>
      </c>
      <c r="N231" s="101"/>
      <c r="O231" s="114" t="str">
        <f>IF(Таблица335[[#This Row],[условие]]="Да", "", " )")</f>
        <v/>
      </c>
      <c r="P231" s="115"/>
      <c r="Q231" s="101" t="s">
        <v>140</v>
      </c>
      <c r="R231" s="101" t="s">
        <v>74</v>
      </c>
      <c r="S231" s="116" t="str">
        <f>IF(Таблица335[[#This Row],[Тип СШ]]="Т3", " росп", "")</f>
        <v xml:space="preserve"> росп</v>
      </c>
      <c r="T231" s="116" t="str">
        <f>IF(AND(Таблица335[[#This Row],[Тип]]="Поперечник", Таблица335[[#This Row],[условие]]="Да", Таблица335[[#This Row],[№18]]=" росп"), "1,2,3",
"")</f>
        <v>1,2,3</v>
      </c>
      <c r="U231" s="116" t="str">
        <f>IF(AND(Таблица335[[#This Row],[Тип]]="Продол", Таблица335[[#This Row],[условие]]="Да", Таблица335[[#This Row],[№18]]=" росп"), "1,2",
"")</f>
        <v/>
      </c>
      <c r="V231" s="101" t="s">
        <v>88</v>
      </c>
      <c r="W2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1" s="152" t="str">
        <f>IF(Таблица335[[#This Row],[Тип СШ]]="Т3",
(IF(Таблица335[[#This Row],[Толщина]]&gt;16,"Δ8","Δ6")),Таблица335[[#This Row],[Толщина]])</f>
        <v>Δ6</v>
      </c>
      <c r="AD231" s="153"/>
      <c r="AE231"/>
    </row>
    <row r="232" spans="1:31" x14ac:dyDescent="0.2">
      <c r="A232" s="117">
        <f t="shared" si="113"/>
        <v>232</v>
      </c>
      <c r="B232" s="97" t="str">
        <f>IF(ISNUMBER(Таблица335[[#This Row],[№8]]), "Поперечник", "Продол")</f>
        <v>Поперечник</v>
      </c>
      <c r="C232" s="11" t="str">
        <f>CONCATENATE(I232,J232,K232,L232,Таблица335[[#This Row],[№12]],N232,O232,P232,Q232,R232,S232,T232,U232,)</f>
        <v>3А-ВП_Р3 росп1,2,3</v>
      </c>
      <c r="D232" s="11" t="str">
        <f t="shared" si="115"/>
        <v>Т3</v>
      </c>
      <c r="E232" s="11" t="str">
        <f t="shared" si="111"/>
        <v>528 Δ6</v>
      </c>
      <c r="F232" s="101"/>
      <c r="G232" s="101"/>
      <c r="H2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2" s="132">
        <f t="shared" ref="I232:J232" si="152">I231</f>
        <v>3</v>
      </c>
      <c r="J232" s="132" t="str">
        <f t="shared" si="152"/>
        <v>А</v>
      </c>
      <c r="K232" s="133" t="str">
        <f>IF(Таблица335[[#This Row],[условие]]="Да", "-", "")</f>
        <v>-</v>
      </c>
      <c r="L232" s="101" t="s">
        <v>35</v>
      </c>
      <c r="M232" s="114" t="str">
        <f>IF(Таблица335[[#This Row],[условие]]="Да", "", " - ")</f>
        <v/>
      </c>
      <c r="N232" s="101"/>
      <c r="O232" s="114" t="str">
        <f>IF(Таблица335[[#This Row],[условие]]="Да", "", " )")</f>
        <v/>
      </c>
      <c r="P232" s="115"/>
      <c r="Q232" s="101" t="s">
        <v>140</v>
      </c>
      <c r="R232" s="101" t="s">
        <v>75</v>
      </c>
      <c r="S232" s="116" t="str">
        <f>IF(Таблица335[[#This Row],[Тип СШ]]="Т3", " росп", "")</f>
        <v xml:space="preserve"> росп</v>
      </c>
      <c r="T232" s="116" t="str">
        <f>IF(AND(Таблица335[[#This Row],[Тип]]="Поперечник", Таблица335[[#This Row],[условие]]="Да", Таблица335[[#This Row],[№18]]=" росп"), "1,2,3",
"")</f>
        <v>1,2,3</v>
      </c>
      <c r="U232" s="116" t="str">
        <f>IF(AND(Таблица335[[#This Row],[Тип]]="Продол", Таблица335[[#This Row],[условие]]="Да", Таблица335[[#This Row],[№18]]=" росп"), "1,2",
"")</f>
        <v/>
      </c>
      <c r="V232" s="101" t="s">
        <v>88</v>
      </c>
      <c r="W2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2" s="152" t="str">
        <f>IF(Таблица335[[#This Row],[Тип СШ]]="Т3",
(IF(Таблица335[[#This Row],[Толщина]]&gt;16,"Δ8","Δ6")),Таблица335[[#This Row],[Толщина]])</f>
        <v>Δ6</v>
      </c>
      <c r="AD232" s="153"/>
      <c r="AE232"/>
    </row>
    <row r="233" spans="1:31" x14ac:dyDescent="0.2">
      <c r="A233" s="117">
        <f t="shared" si="113"/>
        <v>233</v>
      </c>
      <c r="B233" s="97" t="str">
        <f>IF(ISNUMBER(Таблица335[[#This Row],[№8]]), "Поперечник", "Продол")</f>
        <v>Поперечник</v>
      </c>
      <c r="C233" s="11" t="str">
        <f>CONCATENATE(I233,J233,K233,L233,Таблица335[[#This Row],[№12]],N233,O233,P233,Q233,R233,S233,T233,U233,)</f>
        <v>3А-ВП_Р4 росп1,2,3</v>
      </c>
      <c r="D233" s="11" t="str">
        <f t="shared" si="115"/>
        <v>Т3</v>
      </c>
      <c r="E233" s="11" t="str">
        <f t="shared" si="111"/>
        <v>528 Δ6</v>
      </c>
      <c r="F233" s="101"/>
      <c r="G233" s="101"/>
      <c r="H2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3" s="132">
        <f t="shared" ref="I233:J233" si="153">I232</f>
        <v>3</v>
      </c>
      <c r="J233" s="132" t="str">
        <f t="shared" si="153"/>
        <v>А</v>
      </c>
      <c r="K233" s="133" t="str">
        <f>IF(Таблица335[[#This Row],[условие]]="Да", "-", "")</f>
        <v>-</v>
      </c>
      <c r="L233" s="101" t="s">
        <v>35</v>
      </c>
      <c r="M233" s="114" t="str">
        <f>IF(Таблица335[[#This Row],[условие]]="Да", "", " - ")</f>
        <v/>
      </c>
      <c r="N233" s="101"/>
      <c r="O233" s="114" t="str">
        <f>IF(Таблица335[[#This Row],[условие]]="Да", "", " )")</f>
        <v/>
      </c>
      <c r="P233" s="115"/>
      <c r="Q233" s="101" t="s">
        <v>140</v>
      </c>
      <c r="R233" s="101" t="s">
        <v>76</v>
      </c>
      <c r="S233" s="116" t="str">
        <f>IF(Таблица335[[#This Row],[Тип СШ]]="Т3", " росп", "")</f>
        <v xml:space="preserve"> росп</v>
      </c>
      <c r="T233" s="116" t="str">
        <f>IF(AND(Таблица335[[#This Row],[Тип]]="Поперечник", Таблица335[[#This Row],[условие]]="Да", Таблица335[[#This Row],[№18]]=" росп"), "1,2,3",
"")</f>
        <v>1,2,3</v>
      </c>
      <c r="U233" s="116" t="str">
        <f>IF(AND(Таблица335[[#This Row],[Тип]]="Продол", Таблица335[[#This Row],[условие]]="Да", Таблица335[[#This Row],[№18]]=" росп"), "1,2",
"")</f>
        <v/>
      </c>
      <c r="V233" s="101" t="s">
        <v>88</v>
      </c>
      <c r="W2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3" s="152" t="str">
        <f>IF(Таблица335[[#This Row],[Тип СШ]]="Т3",
(IF(Таблица335[[#This Row],[Толщина]]&gt;16,"Δ8","Δ6")),Таблица335[[#This Row],[Толщина]])</f>
        <v>Δ6</v>
      </c>
      <c r="AD233" s="153"/>
      <c r="AE233"/>
    </row>
    <row r="234" spans="1:31" x14ac:dyDescent="0.2">
      <c r="A234" s="117">
        <f t="shared" si="113"/>
        <v>234</v>
      </c>
      <c r="B234" s="97" t="str">
        <f>IF(ISNUMBER(Таблица335[[#This Row],[№8]]), "Поперечник", "Продол")</f>
        <v>Поперечник</v>
      </c>
      <c r="C234" s="11" t="str">
        <f>CONCATENATE(I234,J234,K234,L234,Таблица335[[#This Row],[№12]],N234,O234,P234,Q234,R234,S234,T234,U234,)</f>
        <v>3А-Т1/1</v>
      </c>
      <c r="D234" s="11" t="str">
        <f t="shared" si="115"/>
        <v>Т8</v>
      </c>
      <c r="E234" s="11" t="str">
        <f t="shared" si="111"/>
        <v>100×16</v>
      </c>
      <c r="F234" s="101"/>
      <c r="G234" s="101"/>
      <c r="H2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4" s="132">
        <f t="shared" ref="I234:J234" si="154">I233</f>
        <v>3</v>
      </c>
      <c r="J234" s="132" t="str">
        <f t="shared" si="154"/>
        <v>А</v>
      </c>
      <c r="K234" s="133" t="str">
        <f>IF(Таблица335[[#This Row],[условие]]="Да", "-", "")</f>
        <v>-</v>
      </c>
      <c r="L234" s="101" t="s">
        <v>83</v>
      </c>
      <c r="M234" s="114" t="str">
        <f>IF(Таблица335[[#This Row],[условие]]="Да", "", " - ")</f>
        <v/>
      </c>
      <c r="N234" s="101"/>
      <c r="O234" s="114" t="str">
        <f>IF(Таблица335[[#This Row],[условие]]="Да", "", " )")</f>
        <v/>
      </c>
      <c r="P234" s="115"/>
      <c r="Q234" s="101" t="str">
        <f>"/"</f>
        <v>/</v>
      </c>
      <c r="R234" s="101">
        <v>1</v>
      </c>
      <c r="S234" s="116" t="str">
        <f>IF(Таблица335[[#This Row],[Тип СШ]]="Т3", " росп", "")</f>
        <v/>
      </c>
      <c r="T234" s="116" t="str">
        <f>IF(AND(Таблица335[[#This Row],[Тип]]="Поперечник", Таблица335[[#This Row],[условие]]="Да", Таблица335[[#This Row],[№18]]=" росп"), "1,2,3",
"")</f>
        <v/>
      </c>
      <c r="U234" s="116" t="str">
        <f>IF(AND(Таблица335[[#This Row],[Тип]]="Продол", Таблица335[[#This Row],[условие]]="Да", Таблица335[[#This Row],[№18]]=" росп"), "1,2",
"")</f>
        <v/>
      </c>
      <c r="V234" s="101" t="s">
        <v>89</v>
      </c>
      <c r="W2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3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34" s="152">
        <f>IF(Таблица335[[#This Row],[Тип СШ]]="Т3",
(IF(Таблица335[[#This Row],[Толщина]]&gt;16,"Δ8","Δ6")),Таблица335[[#This Row],[Толщина]])</f>
        <v>16</v>
      </c>
      <c r="AD234" s="153"/>
      <c r="AE234"/>
    </row>
    <row r="235" spans="1:31" x14ac:dyDescent="0.2">
      <c r="A235" s="117">
        <f t="shared" si="113"/>
        <v>235</v>
      </c>
      <c r="B235" s="97" t="str">
        <f>IF(ISNUMBER(Таблица335[[#This Row],[№8]]), "Поперечник", "Продол")</f>
        <v>Поперечник</v>
      </c>
      <c r="C235" s="11" t="str">
        <f>CONCATENATE(I235,J235,K235,L235,Таблица335[[#This Row],[№12]],N235,O235,P235,Q235,R235,S235,T235,U235,)</f>
        <v>3А-Т1/1 росп1,2,3</v>
      </c>
      <c r="D235" s="11" t="str">
        <f t="shared" si="115"/>
        <v>Т3</v>
      </c>
      <c r="E235" s="11" t="str">
        <f t="shared" si="111"/>
        <v>100 Δ6</v>
      </c>
      <c r="F235" s="101"/>
      <c r="G235" s="101"/>
      <c r="H2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5" s="132">
        <f t="shared" ref="I235:J235" si="155">I234</f>
        <v>3</v>
      </c>
      <c r="J235" s="132" t="str">
        <f t="shared" si="155"/>
        <v>А</v>
      </c>
      <c r="K235" s="133" t="str">
        <f>IF(Таблица335[[#This Row],[условие]]="Да", "-", "")</f>
        <v>-</v>
      </c>
      <c r="L235" s="101" t="s">
        <v>83</v>
      </c>
      <c r="M235" s="114" t="str">
        <f>IF(Таблица335[[#This Row],[условие]]="Да", "", " - ")</f>
        <v/>
      </c>
      <c r="N235" s="101"/>
      <c r="O235" s="114" t="str">
        <f>IF(Таблица335[[#This Row],[условие]]="Да", "", " )")</f>
        <v/>
      </c>
      <c r="P235" s="115"/>
      <c r="Q235" s="101" t="str">
        <f t="shared" ref="Q235:Q237" si="156">"/"</f>
        <v>/</v>
      </c>
      <c r="R235" s="101">
        <v>1</v>
      </c>
      <c r="S235" s="116" t="str">
        <f>IF(Таблица335[[#This Row],[Тип СШ]]="Т3", " росп", "")</f>
        <v xml:space="preserve"> росп</v>
      </c>
      <c r="T235" s="116" t="str">
        <f>IF(AND(Таблица335[[#This Row],[Тип]]="Поперечник", Таблица335[[#This Row],[условие]]="Да", Таблица335[[#This Row],[№18]]=" росп"), "1,2,3",
"")</f>
        <v>1,2,3</v>
      </c>
      <c r="U235" s="116" t="str">
        <f>IF(AND(Таблица335[[#This Row],[Тип]]="Продол", Таблица335[[#This Row],[условие]]="Да", Таблица335[[#This Row],[№18]]=" росп"), "1,2",
"")</f>
        <v/>
      </c>
      <c r="V235" s="101" t="s">
        <v>88</v>
      </c>
      <c r="W2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35" s="152" t="str">
        <f>IF(Таблица335[[#This Row],[Тип СШ]]="Т3",
(IF(Таблица335[[#This Row],[Толщина]]&gt;16,"Δ8","Δ6")),Таблица335[[#This Row],[Толщина]])</f>
        <v>Δ6</v>
      </c>
      <c r="AD235" s="153"/>
      <c r="AE235"/>
    </row>
    <row r="236" spans="1:31" x14ac:dyDescent="0.2">
      <c r="A236" s="117">
        <f t="shared" si="113"/>
        <v>236</v>
      </c>
      <c r="B236" s="97" t="str">
        <f>IF(ISNUMBER(Таблица335[[#This Row],[№8]]), "Поперечник", "Продол")</f>
        <v>Поперечник</v>
      </c>
      <c r="C236" s="11" t="str">
        <f>CONCATENATE(I236,J236,K236,L236,Таблица335[[#This Row],[№12]],N236,O236,P236,Q236,R236,S236,T236,U236,)</f>
        <v>3А-Т1/2</v>
      </c>
      <c r="D236" s="11" t="str">
        <f t="shared" si="115"/>
        <v>Т8</v>
      </c>
      <c r="E236" s="11" t="str">
        <f t="shared" si="111"/>
        <v>100×16</v>
      </c>
      <c r="F236" s="101"/>
      <c r="G236" s="101"/>
      <c r="H2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6" s="132">
        <f t="shared" ref="I236:J236" si="157">I235</f>
        <v>3</v>
      </c>
      <c r="J236" s="132" t="str">
        <f t="shared" si="157"/>
        <v>А</v>
      </c>
      <c r="K236" s="133" t="str">
        <f>IF(Таблица335[[#This Row],[условие]]="Да", "-", "")</f>
        <v>-</v>
      </c>
      <c r="L236" s="101" t="s">
        <v>83</v>
      </c>
      <c r="M236" s="114" t="str">
        <f>IF(Таблица335[[#This Row],[условие]]="Да", "", " - ")</f>
        <v/>
      </c>
      <c r="N236" s="101"/>
      <c r="O236" s="114" t="str">
        <f>IF(Таблица335[[#This Row],[условие]]="Да", "", " )")</f>
        <v/>
      </c>
      <c r="P236" s="115"/>
      <c r="Q236" s="101" t="str">
        <f t="shared" si="156"/>
        <v>/</v>
      </c>
      <c r="R236" s="101">
        <v>2</v>
      </c>
      <c r="S236" s="116" t="str">
        <f>IF(Таблица335[[#This Row],[Тип СШ]]="Т3", " росп", "")</f>
        <v/>
      </c>
      <c r="T236" s="116" t="str">
        <f>IF(AND(Таблица335[[#This Row],[Тип]]="Поперечник", Таблица335[[#This Row],[условие]]="Да", Таблица335[[#This Row],[№18]]=" росп"), "1,2,3",
"")</f>
        <v/>
      </c>
      <c r="U236" s="116" t="str">
        <f>IF(AND(Таблица335[[#This Row],[Тип]]="Продол", Таблица335[[#This Row],[условие]]="Да", Таблица335[[#This Row],[№18]]=" росп"), "1,2",
"")</f>
        <v/>
      </c>
      <c r="V236" s="101" t="s">
        <v>89</v>
      </c>
      <c r="W2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3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36" s="152">
        <f>IF(Таблица335[[#This Row],[Тип СШ]]="Т3",
(IF(Таблица335[[#This Row],[Толщина]]&gt;16,"Δ8","Δ6")),Таблица335[[#This Row],[Толщина]])</f>
        <v>16</v>
      </c>
      <c r="AD236" s="153"/>
      <c r="AE236"/>
    </row>
    <row r="237" spans="1:31" x14ac:dyDescent="0.2">
      <c r="A237" s="117">
        <f t="shared" si="113"/>
        <v>237</v>
      </c>
      <c r="B237" s="97" t="str">
        <f>IF(ISNUMBER(Таблица335[[#This Row],[№8]]), "Поперечник", "Продол")</f>
        <v>Поперечник</v>
      </c>
      <c r="C237" s="11" t="str">
        <f>CONCATENATE(I237,J237,K237,L237,Таблица335[[#This Row],[№12]],N237,O237,P237,Q237,R237,S237,T237,U237,)</f>
        <v>3А-Т1/2 росп1,2,3</v>
      </c>
      <c r="D237" s="11" t="str">
        <f t="shared" si="115"/>
        <v>Т3</v>
      </c>
      <c r="E237" s="11" t="str">
        <f t="shared" si="111"/>
        <v>100 Δ6</v>
      </c>
      <c r="F237" s="101"/>
      <c r="G237" s="101"/>
      <c r="H2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7" s="132">
        <f t="shared" ref="I237:J237" si="158">I236</f>
        <v>3</v>
      </c>
      <c r="J237" s="132" t="str">
        <f t="shared" si="158"/>
        <v>А</v>
      </c>
      <c r="K237" s="133" t="str">
        <f>IF(Таблица335[[#This Row],[условие]]="Да", "-", "")</f>
        <v>-</v>
      </c>
      <c r="L237" s="101" t="s">
        <v>83</v>
      </c>
      <c r="M237" s="114" t="str">
        <f>IF(Таблица335[[#This Row],[условие]]="Да", "", " - ")</f>
        <v/>
      </c>
      <c r="N237" s="101"/>
      <c r="O237" s="114" t="str">
        <f>IF(Таблица335[[#This Row],[условие]]="Да", "", " )")</f>
        <v/>
      </c>
      <c r="P237" s="115"/>
      <c r="Q237" s="101" t="str">
        <f t="shared" si="156"/>
        <v>/</v>
      </c>
      <c r="R237" s="101">
        <v>2</v>
      </c>
      <c r="S237" s="116" t="str">
        <f>IF(Таблица335[[#This Row],[Тип СШ]]="Т3", " росп", "")</f>
        <v xml:space="preserve"> росп</v>
      </c>
      <c r="T237" s="116" t="str">
        <f>IF(AND(Таблица335[[#This Row],[Тип]]="Поперечник", Таблица335[[#This Row],[условие]]="Да", Таблица335[[#This Row],[№18]]=" росп"), "1,2,3",
"")</f>
        <v>1,2,3</v>
      </c>
      <c r="U237" s="116" t="str">
        <f>IF(AND(Таблица335[[#This Row],[Тип]]="Продол", Таблица335[[#This Row],[условие]]="Да", Таблица335[[#This Row],[№18]]=" росп"), "1,2",
"")</f>
        <v/>
      </c>
      <c r="V237" s="101" t="s">
        <v>88</v>
      </c>
      <c r="W2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37" s="152" t="str">
        <f>IF(Таблица335[[#This Row],[Тип СШ]]="Т3",
(IF(Таблица335[[#This Row],[Толщина]]&gt;16,"Δ8","Δ6")),Таблица335[[#This Row],[Толщина]])</f>
        <v>Δ6</v>
      </c>
      <c r="AD237" s="153"/>
      <c r="AE237"/>
    </row>
    <row r="238" spans="1:31" x14ac:dyDescent="0.2">
      <c r="A238" s="117">
        <f t="shared" si="113"/>
        <v>238</v>
      </c>
      <c r="B238" s="97" t="str">
        <f>IF(ISNUMBER(Таблица335[[#This Row],[№8]]), "Поперечник", "Продол")</f>
        <v>Поперечник</v>
      </c>
      <c r="C238" s="11" t="str">
        <f>CONCATENATE(I238,J238,K238,L238,Таблица335[[#This Row],[№12]],N238,O238,P238,Q238,R238,S238,T238,U238,)</f>
        <v>3А-ВП_Р5 росп1,2,3</v>
      </c>
      <c r="D238" s="11" t="str">
        <f t="shared" si="115"/>
        <v>Т3</v>
      </c>
      <c r="E238" s="11" t="str">
        <f t="shared" si="111"/>
        <v>528 Δ6</v>
      </c>
      <c r="F238" s="101"/>
      <c r="G238" s="101"/>
      <c r="H2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8" s="132">
        <f t="shared" ref="I238:J238" si="159">I237</f>
        <v>3</v>
      </c>
      <c r="J238" s="132" t="str">
        <f t="shared" si="159"/>
        <v>А</v>
      </c>
      <c r="K238" s="133" t="str">
        <f>IF(Таблица335[[#This Row],[условие]]="Да", "-", "")</f>
        <v>-</v>
      </c>
      <c r="L238" s="101" t="s">
        <v>35</v>
      </c>
      <c r="M238" s="114" t="str">
        <f>IF(Таблица335[[#This Row],[условие]]="Да", "", " - ")</f>
        <v/>
      </c>
      <c r="N238" s="101"/>
      <c r="O238" s="114" t="str">
        <f>IF(Таблица335[[#This Row],[условие]]="Да", "", " )")</f>
        <v/>
      </c>
      <c r="P238" s="115"/>
      <c r="Q238" s="101" t="s">
        <v>140</v>
      </c>
      <c r="R238" s="101" t="s">
        <v>77</v>
      </c>
      <c r="S238" s="116" t="str">
        <f>IF(Таблица335[[#This Row],[Тип СШ]]="Т3", " росп", "")</f>
        <v xml:space="preserve"> росп</v>
      </c>
      <c r="T238" s="116" t="str">
        <f>IF(AND(Таблица335[[#This Row],[Тип]]="Поперечник", Таблица335[[#This Row],[условие]]="Да", Таблица335[[#This Row],[№18]]=" росп"), "1,2,3",
"")</f>
        <v>1,2,3</v>
      </c>
      <c r="U238" s="116" t="str">
        <f>IF(AND(Таблица335[[#This Row],[Тип]]="Продол", Таблица335[[#This Row],[условие]]="Да", Таблица335[[#This Row],[№18]]=" росп"), "1,2",
"")</f>
        <v/>
      </c>
      <c r="V238" s="101" t="s">
        <v>88</v>
      </c>
      <c r="W2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8" s="152" t="str">
        <f>IF(Таблица335[[#This Row],[Тип СШ]]="Т3",
(IF(Таблица335[[#This Row],[Толщина]]&gt;16,"Δ8","Δ6")),Таблица335[[#This Row],[Толщина]])</f>
        <v>Δ6</v>
      </c>
      <c r="AD238" s="153"/>
      <c r="AE238"/>
    </row>
    <row r="239" spans="1:31" x14ac:dyDescent="0.2">
      <c r="A239" s="117">
        <f t="shared" si="113"/>
        <v>239</v>
      </c>
      <c r="B239" s="97" t="str">
        <f>IF(ISNUMBER(Таблица335[[#This Row],[№8]]), "Поперечник", "Продол")</f>
        <v>Поперечник</v>
      </c>
      <c r="C239" s="11" t="str">
        <f>CONCATENATE(I239,J239,K239,L239,Таблица335[[#This Row],[№12]],N239,O239,P239,Q239,R239,S239,T239,U239,)</f>
        <v>3А-ВП_Р6 росп1,2,3</v>
      </c>
      <c r="D239" s="11" t="str">
        <f t="shared" si="115"/>
        <v>Т3</v>
      </c>
      <c r="E239" s="11" t="str">
        <f t="shared" si="111"/>
        <v>528 Δ6</v>
      </c>
      <c r="F239" s="101"/>
      <c r="G239" s="101"/>
      <c r="H2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39" s="132">
        <f t="shared" ref="I239:J239" si="160">I238</f>
        <v>3</v>
      </c>
      <c r="J239" s="132" t="str">
        <f t="shared" si="160"/>
        <v>А</v>
      </c>
      <c r="K239" s="133" t="str">
        <f>IF(Таблица335[[#This Row],[условие]]="Да", "-", "")</f>
        <v>-</v>
      </c>
      <c r="L239" s="101" t="s">
        <v>35</v>
      </c>
      <c r="M239" s="114" t="str">
        <f>IF(Таблица335[[#This Row],[условие]]="Да", "", " - ")</f>
        <v/>
      </c>
      <c r="N239" s="101"/>
      <c r="O239" s="114" t="str">
        <f>IF(Таблица335[[#This Row],[условие]]="Да", "", " )")</f>
        <v/>
      </c>
      <c r="P239" s="115"/>
      <c r="Q239" s="101" t="s">
        <v>140</v>
      </c>
      <c r="R239" s="101" t="s">
        <v>80</v>
      </c>
      <c r="S239" s="116" t="str">
        <f>IF(Таблица335[[#This Row],[Тип СШ]]="Т3", " росп", "")</f>
        <v xml:space="preserve"> росп</v>
      </c>
      <c r="T239" s="116" t="str">
        <f>IF(AND(Таблица335[[#This Row],[Тип]]="Поперечник", Таблица335[[#This Row],[условие]]="Да", Таблица335[[#This Row],[№18]]=" росп"), "1,2,3",
"")</f>
        <v>1,2,3</v>
      </c>
      <c r="U239" s="116" t="str">
        <f>IF(AND(Таблица335[[#This Row],[Тип]]="Продол", Таблица335[[#This Row],[условие]]="Да", Таблица335[[#This Row],[№18]]=" росп"), "1,2",
"")</f>
        <v/>
      </c>
      <c r="V239" s="101" t="s">
        <v>88</v>
      </c>
      <c r="W2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39" s="152" t="str">
        <f>IF(Таблица335[[#This Row],[Тип СШ]]="Т3",
(IF(Таблица335[[#This Row],[Толщина]]&gt;16,"Δ8","Δ6")),Таблица335[[#This Row],[Толщина]])</f>
        <v>Δ6</v>
      </c>
      <c r="AD239" s="153"/>
      <c r="AE239"/>
    </row>
    <row r="240" spans="1:31" x14ac:dyDescent="0.2">
      <c r="A240" s="117">
        <f t="shared" si="113"/>
        <v>240</v>
      </c>
      <c r="B240" s="97" t="str">
        <f>IF(ISNUMBER(Таблица335[[#This Row],[№8]]), "Поперечник", "Продол")</f>
        <v>Поперечник</v>
      </c>
      <c r="C240" s="11" t="str">
        <f>CONCATENATE(I240,J240,K240,L240,Таблица335[[#This Row],[№12]],N240,O240,P240,Q240,R240,S240,T240,U240,)</f>
        <v>3А-ВП_Р7 росп1,2,3</v>
      </c>
      <c r="D240" s="11" t="str">
        <f t="shared" si="115"/>
        <v>Т3</v>
      </c>
      <c r="E240" s="11" t="str">
        <f t="shared" si="111"/>
        <v>528 Δ6</v>
      </c>
      <c r="F240" s="101"/>
      <c r="G240" s="101"/>
      <c r="H2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0" s="132">
        <f t="shared" ref="I240:J240" si="161">I239</f>
        <v>3</v>
      </c>
      <c r="J240" s="132" t="str">
        <f t="shared" si="161"/>
        <v>А</v>
      </c>
      <c r="K240" s="133" t="str">
        <f>IF(Таблица335[[#This Row],[условие]]="Да", "-", "")</f>
        <v>-</v>
      </c>
      <c r="L240" s="101" t="s">
        <v>35</v>
      </c>
      <c r="M240" s="114" t="str">
        <f>IF(Таблица335[[#This Row],[условие]]="Да", "", " - ")</f>
        <v/>
      </c>
      <c r="N240" s="101"/>
      <c r="O240" s="114" t="str">
        <f>IF(Таблица335[[#This Row],[условие]]="Да", "", " )")</f>
        <v/>
      </c>
      <c r="P240" s="115"/>
      <c r="Q240" s="101" t="s">
        <v>140</v>
      </c>
      <c r="R240" s="101" t="s">
        <v>81</v>
      </c>
      <c r="S240" s="116" t="str">
        <f>IF(Таблица335[[#This Row],[Тип СШ]]="Т3", " росп", "")</f>
        <v xml:space="preserve"> росп</v>
      </c>
      <c r="T240" s="116" t="str">
        <f>IF(AND(Таблица335[[#This Row],[Тип]]="Поперечник", Таблица335[[#This Row],[условие]]="Да", Таблица335[[#This Row],[№18]]=" росп"), "1,2,3",
"")</f>
        <v>1,2,3</v>
      </c>
      <c r="U240" s="116" t="str">
        <f>IF(AND(Таблица335[[#This Row],[Тип]]="Продол", Таблица335[[#This Row],[условие]]="Да", Таблица335[[#This Row],[№18]]=" росп"), "1,2",
"")</f>
        <v/>
      </c>
      <c r="V240" s="101" t="s">
        <v>88</v>
      </c>
      <c r="W2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40" s="152" t="str">
        <f>IF(Таблица335[[#This Row],[Тип СШ]]="Т3",
(IF(Таблица335[[#This Row],[Толщина]]&gt;16,"Δ8","Δ6")),Таблица335[[#This Row],[Толщина]])</f>
        <v>Δ6</v>
      </c>
      <c r="AD240" s="153"/>
      <c r="AE240"/>
    </row>
    <row r="241" spans="1:31" x14ac:dyDescent="0.2">
      <c r="A241" s="117">
        <f t="shared" si="113"/>
        <v>241</v>
      </c>
      <c r="B241" s="97" t="str">
        <f>IF(ISNUMBER(Таблица335[[#This Row],[№8]]), "Поперечник", "Продол")</f>
        <v>Поперечник</v>
      </c>
      <c r="C241" s="11" t="str">
        <f>CONCATENATE(I241,J241,K241,L241,Таблица335[[#This Row],[№12]],N241,O241,P241,Q241,R241,S241,T241,U241,)</f>
        <v>3А-ВП_Р8 росп1,2,3</v>
      </c>
      <c r="D241" s="11" t="str">
        <f t="shared" si="115"/>
        <v>Т3</v>
      </c>
      <c r="E241" s="11" t="str">
        <f t="shared" si="111"/>
        <v>528 Δ6</v>
      </c>
      <c r="F241" s="101"/>
      <c r="G241" s="101"/>
      <c r="H2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1" s="132">
        <f t="shared" ref="I241:J241" si="162">I240</f>
        <v>3</v>
      </c>
      <c r="J241" s="132" t="str">
        <f t="shared" si="162"/>
        <v>А</v>
      </c>
      <c r="K241" s="133" t="str">
        <f>IF(Таблица335[[#This Row],[условие]]="Да", "-", "")</f>
        <v>-</v>
      </c>
      <c r="L241" s="101" t="s">
        <v>35</v>
      </c>
      <c r="M241" s="114" t="str">
        <f>IF(Таблица335[[#This Row],[условие]]="Да", "", " - ")</f>
        <v/>
      </c>
      <c r="N241" s="101"/>
      <c r="O241" s="114" t="str">
        <f>IF(Таблица335[[#This Row],[условие]]="Да", "", " )")</f>
        <v/>
      </c>
      <c r="P241" s="115"/>
      <c r="Q241" s="101" t="s">
        <v>140</v>
      </c>
      <c r="R241" s="101" t="s">
        <v>82</v>
      </c>
      <c r="S241" s="116" t="str">
        <f>IF(Таблица335[[#This Row],[Тип СШ]]="Т3", " росп", "")</f>
        <v xml:space="preserve"> росп</v>
      </c>
      <c r="T241" s="116" t="str">
        <f>IF(AND(Таблица335[[#This Row],[Тип]]="Поперечник", Таблица335[[#This Row],[условие]]="Да", Таблица335[[#This Row],[№18]]=" росп"), "1,2,3",
"")</f>
        <v>1,2,3</v>
      </c>
      <c r="U241" s="116" t="str">
        <f>IF(AND(Таблица335[[#This Row],[Тип]]="Продол", Таблица335[[#This Row],[условие]]="Да", Таблица335[[#This Row],[№18]]=" росп"), "1,2",
"")</f>
        <v/>
      </c>
      <c r="V241" s="101" t="s">
        <v>88</v>
      </c>
      <c r="W2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41" s="152" t="str">
        <f>IF(Таблица335[[#This Row],[Тип СШ]]="Т3",
(IF(Таблица335[[#This Row],[Толщина]]&gt;16,"Δ8","Δ6")),Таблица335[[#This Row],[Толщина]])</f>
        <v>Δ6</v>
      </c>
      <c r="AD241" s="153"/>
      <c r="AE241"/>
    </row>
    <row r="242" spans="1:31" x14ac:dyDescent="0.2">
      <c r="A242" s="117">
        <f t="shared" si="113"/>
        <v>242</v>
      </c>
      <c r="B242" s="97" t="str">
        <f>IF(ISNUMBER(Таблица335[[#This Row],[№8]]), "Поперечник", "Продол")</f>
        <v>Поперечник</v>
      </c>
      <c r="C242" s="11" t="str">
        <f>CONCATENATE(I242,J242,K242,L242,Таблица335[[#This Row],[№12]],N242,O242,P242,Q242,R242,S242,T242,U242,)</f>
        <v>3А-НП</v>
      </c>
      <c r="D242" s="11" t="str">
        <f t="shared" si="115"/>
        <v>С18</v>
      </c>
      <c r="E242" s="11" t="str">
        <f t="shared" si="111"/>
        <v>700×32</v>
      </c>
      <c r="F242" s="101"/>
      <c r="G242" s="101"/>
      <c r="H2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2" s="132">
        <f t="shared" ref="I242:J242" si="163">I241</f>
        <v>3</v>
      </c>
      <c r="J242" s="132" t="str">
        <f t="shared" si="163"/>
        <v>А</v>
      </c>
      <c r="K242" s="133" t="str">
        <f>IF(Таблица335[[#This Row],[условие]]="Да", "-", "")</f>
        <v>-</v>
      </c>
      <c r="L242" s="101" t="s">
        <v>13</v>
      </c>
      <c r="M242" s="114" t="str">
        <f>IF(Таблица335[[#This Row],[условие]]="Да", "", " - ")</f>
        <v/>
      </c>
      <c r="N242" s="101"/>
      <c r="O242" s="114" t="str">
        <f>IF(Таблица335[[#This Row],[условие]]="Да", "", " )")</f>
        <v/>
      </c>
      <c r="P242" s="115"/>
      <c r="Q242" s="101"/>
      <c r="R242" s="101"/>
      <c r="S242" s="116" t="str">
        <f>IF(Таблица335[[#This Row],[Тип СШ]]="Т3", " росп", "")</f>
        <v/>
      </c>
      <c r="T242" s="116" t="str">
        <f>IF(AND(Таблица335[[#This Row],[Тип]]="Поперечник", Таблица335[[#This Row],[условие]]="Да", Таблица335[[#This Row],[№18]]=" росп"), "1,2,3",
"")</f>
        <v/>
      </c>
      <c r="U242" s="116" t="str">
        <f>IF(AND(Таблица335[[#This Row],[Тип]]="Продол", Таблица335[[#This Row],[условие]]="Да", Таблица335[[#This Row],[№18]]=" росп"), "1,2",
"")</f>
        <v/>
      </c>
      <c r="V242" s="101" t="s">
        <v>87</v>
      </c>
      <c r="W24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2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242" s="228">
        <f>VALUE(CONCATENATE(Таблица335[[#This Row],[ДлинаС18]],Таблица335[[#This Row],[ДлинаС4]],Таблица335[[#This Row],[ДлинаТ8]],Таблица335[[#This Row],[ДлинаТ3]]))</f>
        <v>700</v>
      </c>
      <c r="AC242" s="152">
        <f>IF(Таблица335[[#This Row],[Тип СШ]]="Т3",
(IF(Таблица335[[#This Row],[Толщина]]&gt;16,"Δ8","Δ6")),Таблица335[[#This Row],[Толщина]])</f>
        <v>32</v>
      </c>
      <c r="AD242" s="153"/>
      <c r="AE242"/>
    </row>
    <row r="243" spans="1:31" x14ac:dyDescent="0.2">
      <c r="A243" s="117">
        <f t="shared" si="113"/>
        <v>243</v>
      </c>
      <c r="B243" s="97" t="str">
        <f>IF(ISNUMBER(Таблица335[[#This Row],[№8]]), "Поперечник", "Продол")</f>
        <v>Поперечник</v>
      </c>
      <c r="C243" s="11" t="str">
        <f>CONCATENATE(I243,J243,K243,L243,Таблица335[[#This Row],[№12]],N243,O243,P243,Q243,R243,S243,T243,U243,)</f>
        <v>3А-Т2/1</v>
      </c>
      <c r="D243" s="11" t="str">
        <f t="shared" si="115"/>
        <v>Т8</v>
      </c>
      <c r="E243" s="11" t="str">
        <f t="shared" si="111"/>
        <v>100×16</v>
      </c>
      <c r="F243" s="101"/>
      <c r="G243" s="101"/>
      <c r="H2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3" s="132">
        <f t="shared" ref="I243:J243" si="164">I242</f>
        <v>3</v>
      </c>
      <c r="J243" s="132" t="str">
        <f t="shared" si="164"/>
        <v>А</v>
      </c>
      <c r="K243" s="133" t="str">
        <f>IF(Таблица335[[#This Row],[условие]]="Да", "-", "")</f>
        <v>-</v>
      </c>
      <c r="L243" s="101" t="s">
        <v>84</v>
      </c>
      <c r="M243" s="114" t="str">
        <f>IF(Таблица335[[#This Row],[условие]]="Да", "", " - ")</f>
        <v/>
      </c>
      <c r="N243" s="101"/>
      <c r="O243" s="114" t="str">
        <f>IF(Таблица335[[#This Row],[условие]]="Да", "", " )")</f>
        <v/>
      </c>
      <c r="P243" s="115"/>
      <c r="Q243" s="101" t="str">
        <f>"/"</f>
        <v>/</v>
      </c>
      <c r="R243" s="101">
        <v>1</v>
      </c>
      <c r="S243" s="116" t="str">
        <f>IF(Таблица335[[#This Row],[Тип СШ]]="Т3", " росп", "")</f>
        <v/>
      </c>
      <c r="T243" s="116" t="str">
        <f>IF(AND(Таблица335[[#This Row],[Тип]]="Поперечник", Таблица335[[#This Row],[условие]]="Да", Таблица335[[#This Row],[№18]]=" росп"), "1,2,3",
"")</f>
        <v/>
      </c>
      <c r="U243" s="116" t="str">
        <f>IF(AND(Таблица335[[#This Row],[Тип]]="Продол", Таблица335[[#This Row],[условие]]="Да", Таблица335[[#This Row],[№18]]=" росп"), "1,2",
"")</f>
        <v/>
      </c>
      <c r="V243" s="101" t="s">
        <v>89</v>
      </c>
      <c r="W2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4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43" s="152">
        <f>IF(Таблица335[[#This Row],[Тип СШ]]="Т3",
(IF(Таблица335[[#This Row],[Толщина]]&gt;16,"Δ8","Δ6")),Таблица335[[#This Row],[Толщина]])</f>
        <v>16</v>
      </c>
      <c r="AD243" s="153"/>
      <c r="AE243"/>
    </row>
    <row r="244" spans="1:31" x14ac:dyDescent="0.2">
      <c r="A244" s="117">
        <f t="shared" si="113"/>
        <v>244</v>
      </c>
      <c r="B244" s="97" t="str">
        <f>IF(ISNUMBER(Таблица335[[#This Row],[№8]]), "Поперечник", "Продол")</f>
        <v>Поперечник</v>
      </c>
      <c r="C244" s="11" t="str">
        <f>CONCATENATE(I244,J244,K244,L244,Таблица335[[#This Row],[№12]],N244,O244,P244,Q244,R244,S244,T244,U244,)</f>
        <v>3А-Т2/1 росп1,2,3</v>
      </c>
      <c r="D244" s="11" t="str">
        <f t="shared" si="115"/>
        <v>Т3</v>
      </c>
      <c r="E244" s="11" t="str">
        <f t="shared" si="111"/>
        <v>100 Δ6</v>
      </c>
      <c r="F244" s="101"/>
      <c r="G244" s="101"/>
      <c r="H2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4" s="132">
        <f t="shared" ref="I244:J244" si="165">I243</f>
        <v>3</v>
      </c>
      <c r="J244" s="132" t="str">
        <f t="shared" si="165"/>
        <v>А</v>
      </c>
      <c r="K244" s="133" t="str">
        <f>IF(Таблица335[[#This Row],[условие]]="Да", "-", "")</f>
        <v>-</v>
      </c>
      <c r="L244" s="101" t="s">
        <v>84</v>
      </c>
      <c r="M244" s="114" t="str">
        <f>IF(Таблица335[[#This Row],[условие]]="Да", "", " - ")</f>
        <v/>
      </c>
      <c r="N244" s="101"/>
      <c r="O244" s="114" t="str">
        <f>IF(Таблица335[[#This Row],[условие]]="Да", "", " )")</f>
        <v/>
      </c>
      <c r="P244" s="115"/>
      <c r="Q244" s="101" t="str">
        <f t="shared" ref="Q244:Q246" si="166">"/"</f>
        <v>/</v>
      </c>
      <c r="R244" s="101">
        <v>1</v>
      </c>
      <c r="S244" s="116" t="str">
        <f>IF(Таблица335[[#This Row],[Тип СШ]]="Т3", " росп", "")</f>
        <v xml:space="preserve"> росп</v>
      </c>
      <c r="T244" s="116" t="str">
        <f>IF(AND(Таблица335[[#This Row],[Тип]]="Поперечник", Таблица335[[#This Row],[условие]]="Да", Таблица335[[#This Row],[№18]]=" росп"), "1,2,3",
"")</f>
        <v>1,2,3</v>
      </c>
      <c r="U244" s="116" t="str">
        <f>IF(AND(Таблица335[[#This Row],[Тип]]="Продол", Таблица335[[#This Row],[условие]]="Да", Таблица335[[#This Row],[№18]]=" росп"), "1,2",
"")</f>
        <v/>
      </c>
      <c r="V244" s="101" t="s">
        <v>88</v>
      </c>
      <c r="W2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44" s="152" t="str">
        <f>IF(Таблица335[[#This Row],[Тип СШ]]="Т3",
(IF(Таблица335[[#This Row],[Толщина]]&gt;16,"Δ8","Δ6")),Таблица335[[#This Row],[Толщина]])</f>
        <v>Δ6</v>
      </c>
      <c r="AD244" s="153"/>
      <c r="AE244"/>
    </row>
    <row r="245" spans="1:31" x14ac:dyDescent="0.2">
      <c r="A245" s="117">
        <f t="shared" si="113"/>
        <v>245</v>
      </c>
      <c r="B245" s="97" t="str">
        <f>IF(ISNUMBER(Таблица335[[#This Row],[№8]]), "Поперечник", "Продол")</f>
        <v>Поперечник</v>
      </c>
      <c r="C245" s="11" t="str">
        <f>CONCATENATE(I245,J245,K245,L245,Таблица335[[#This Row],[№12]],N245,O245,P245,Q245,R245,S245,T245,U245,)</f>
        <v>3А-Т2/2</v>
      </c>
      <c r="D245" s="11" t="str">
        <f t="shared" si="115"/>
        <v>Т8</v>
      </c>
      <c r="E245" s="11" t="str">
        <f t="shared" si="111"/>
        <v>100×16</v>
      </c>
      <c r="F245" s="101"/>
      <c r="G245" s="101"/>
      <c r="H2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5" s="132">
        <f t="shared" ref="I245:J245" si="167">I244</f>
        <v>3</v>
      </c>
      <c r="J245" s="132" t="str">
        <f t="shared" si="167"/>
        <v>А</v>
      </c>
      <c r="K245" s="133" t="str">
        <f>IF(Таблица335[[#This Row],[условие]]="Да", "-", "")</f>
        <v>-</v>
      </c>
      <c r="L245" s="101" t="s">
        <v>84</v>
      </c>
      <c r="M245" s="114" t="str">
        <f>IF(Таблица335[[#This Row],[условие]]="Да", "", " - ")</f>
        <v/>
      </c>
      <c r="N245" s="101"/>
      <c r="O245" s="114" t="str">
        <f>IF(Таблица335[[#This Row],[условие]]="Да", "", " )")</f>
        <v/>
      </c>
      <c r="P245" s="115"/>
      <c r="Q245" s="101" t="str">
        <f t="shared" si="166"/>
        <v>/</v>
      </c>
      <c r="R245" s="101">
        <v>2</v>
      </c>
      <c r="S245" s="116" t="str">
        <f>IF(Таблица335[[#This Row],[Тип СШ]]="Т3", " росп", "")</f>
        <v/>
      </c>
      <c r="T245" s="116" t="str">
        <f>IF(AND(Таблица335[[#This Row],[Тип]]="Поперечник", Таблица335[[#This Row],[условие]]="Да", Таблица335[[#This Row],[№18]]=" росп"), "1,2,3",
"")</f>
        <v/>
      </c>
      <c r="U245" s="116" t="str">
        <f>IF(AND(Таблица335[[#This Row],[Тип]]="Продол", Таблица335[[#This Row],[условие]]="Да", Таблица335[[#This Row],[№18]]=" росп"), "1,2",
"")</f>
        <v/>
      </c>
      <c r="V245" s="101" t="s">
        <v>89</v>
      </c>
      <c r="W2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4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45" s="152">
        <f>IF(Таблица335[[#This Row],[Тип СШ]]="Т3",
(IF(Таблица335[[#This Row],[Толщина]]&gt;16,"Δ8","Δ6")),Таблица335[[#This Row],[Толщина]])</f>
        <v>16</v>
      </c>
      <c r="AD245" s="153"/>
      <c r="AE245"/>
    </row>
    <row r="246" spans="1:31" x14ac:dyDescent="0.2">
      <c r="A246" s="117">
        <f t="shared" si="113"/>
        <v>246</v>
      </c>
      <c r="B246" s="97" t="str">
        <f>IF(ISNUMBER(Таблица335[[#This Row],[№8]]), "Поперечник", "Продол")</f>
        <v>Поперечник</v>
      </c>
      <c r="C246" s="11" t="str">
        <f>CONCATENATE(I246,J246,K246,L246,Таблица335[[#This Row],[№12]],N246,O246,P246,Q246,R246,S246,T246,U246,)</f>
        <v>3А-Т2/2 росп1,2,3</v>
      </c>
      <c r="D246" s="11" t="str">
        <f t="shared" si="115"/>
        <v>Т3</v>
      </c>
      <c r="E246" s="11" t="str">
        <f t="shared" si="111"/>
        <v>100 Δ6</v>
      </c>
      <c r="F246" s="101"/>
      <c r="G246" s="101"/>
      <c r="H2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6" s="132">
        <f t="shared" ref="I246:J246" si="168">I245</f>
        <v>3</v>
      </c>
      <c r="J246" s="132" t="str">
        <f t="shared" si="168"/>
        <v>А</v>
      </c>
      <c r="K246" s="133" t="str">
        <f>IF(Таблица335[[#This Row],[условие]]="Да", "-", "")</f>
        <v>-</v>
      </c>
      <c r="L246" s="101" t="s">
        <v>84</v>
      </c>
      <c r="M246" s="114" t="str">
        <f>IF(Таблица335[[#This Row],[условие]]="Да", "", " - ")</f>
        <v/>
      </c>
      <c r="N246" s="101"/>
      <c r="O246" s="114" t="str">
        <f>IF(Таблица335[[#This Row],[условие]]="Да", "", " )")</f>
        <v/>
      </c>
      <c r="P246" s="115"/>
      <c r="Q246" s="101" t="str">
        <f t="shared" si="166"/>
        <v>/</v>
      </c>
      <c r="R246" s="101">
        <v>2</v>
      </c>
      <c r="S246" s="116" t="str">
        <f>IF(Таблица335[[#This Row],[Тип СШ]]="Т3", " росп", "")</f>
        <v xml:space="preserve"> росп</v>
      </c>
      <c r="T246" s="116" t="str">
        <f>IF(AND(Таблица335[[#This Row],[Тип]]="Поперечник", Таблица335[[#This Row],[условие]]="Да", Таблица335[[#This Row],[№18]]=" росп"), "1,2,3",
"")</f>
        <v>1,2,3</v>
      </c>
      <c r="U246" s="116" t="str">
        <f>IF(AND(Таблица335[[#This Row],[Тип]]="Продол", Таблица335[[#This Row],[условие]]="Да", Таблица335[[#This Row],[№18]]=" росп"), "1,2",
"")</f>
        <v/>
      </c>
      <c r="V246" s="101" t="s">
        <v>88</v>
      </c>
      <c r="W2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4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46" s="152" t="str">
        <f>IF(Таблица335[[#This Row],[Тип СШ]]="Т3",
(IF(Таблица335[[#This Row],[Толщина]]&gt;16,"Δ8","Δ6")),Таблица335[[#This Row],[Толщина]])</f>
        <v>Δ6</v>
      </c>
      <c r="AD246" s="153"/>
      <c r="AE246"/>
    </row>
    <row r="247" spans="1:31" x14ac:dyDescent="0.2">
      <c r="A247" s="117">
        <f t="shared" si="113"/>
        <v>247</v>
      </c>
      <c r="B247" s="97" t="str">
        <f>IF(ISNUMBER(Таблица335[[#This Row],[№8]]), "Поперечник", "Продол")</f>
        <v>Поперечник</v>
      </c>
      <c r="C247" s="11" t="str">
        <f>CONCATENATE(I247,J247,K247,L247,Таблица335[[#This Row],[№12]],N247,O247,P247,Q247,R247,S247,T247,U247,)</f>
        <v>3Б-ВП</v>
      </c>
      <c r="D247" s="11" t="str">
        <f t="shared" si="115"/>
        <v>С4</v>
      </c>
      <c r="E247" s="11" t="str">
        <f t="shared" si="111"/>
        <v>2488×14</v>
      </c>
      <c r="F247" s="101"/>
      <c r="G247" s="101" t="s">
        <v>61</v>
      </c>
      <c r="H24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7" s="134">
        <f t="shared" ref="I247:J247" si="169">I246</f>
        <v>3</v>
      </c>
      <c r="J247" s="134" t="str">
        <f>Таблица335[[#This Row],[№7]]</f>
        <v>Б</v>
      </c>
      <c r="K247" s="133" t="str">
        <f>IF(Таблица335[[#This Row],[условие]]="Да", "-", "")</f>
        <v>-</v>
      </c>
      <c r="L247" s="72" t="s">
        <v>35</v>
      </c>
      <c r="M247" s="114" t="str">
        <f>IF(Таблица335[[#This Row],[условие]]="Да", "", " - ")</f>
        <v/>
      </c>
      <c r="N247" s="72"/>
      <c r="O247" s="114" t="str">
        <f>IF(Таблица335[[#This Row],[условие]]="Да", "", " )")</f>
        <v/>
      </c>
      <c r="P247" s="115"/>
      <c r="Q247" s="130"/>
      <c r="R247" s="130"/>
      <c r="S247" s="116" t="str">
        <f>IF(Таблица335[[#This Row],[Тип СШ]]="Т3", " росп", "")</f>
        <v/>
      </c>
      <c r="T247" s="116" t="str">
        <f>IF(AND(Таблица335[[#This Row],[Тип]]="Поперечник", Таблица335[[#This Row],[условие]]="Да", Таблица335[[#This Row],[№18]]=" росп"), "1,2,3",
"")</f>
        <v/>
      </c>
      <c r="U247" s="116" t="str">
        <f>IF(AND(Таблица335[[#This Row],[Тип]]="Продол", Таблица335[[#This Row],[условие]]="Да", Таблица335[[#This Row],[№18]]=" росп"), "1,2",
"")</f>
        <v/>
      </c>
      <c r="V247" s="130" t="s">
        <v>109</v>
      </c>
      <c r="W2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2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4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247" s="152">
        <f>IF(Таблица335[[#This Row],[Тип СШ]]="Т3",
(IF(Таблица335[[#This Row],[Толщина]]&gt;16,"Δ8","Δ6")),Таблица335[[#This Row],[Толщина]])</f>
        <v>14</v>
      </c>
      <c r="AD247" s="153"/>
      <c r="AE247"/>
    </row>
    <row r="248" spans="1:31" x14ac:dyDescent="0.2">
      <c r="A248" s="117">
        <f t="shared" si="113"/>
        <v>248</v>
      </c>
      <c r="B248" s="97" t="str">
        <f>IF(ISNUMBER(Таблица335[[#This Row],[№8]]), "Поперечник", "Продол")</f>
        <v>Поперечник</v>
      </c>
      <c r="C248" s="11" t="str">
        <f>CONCATENATE(I248,J248,K248,L248,Таблица335[[#This Row],[№12]],N248,O248,P248,Q248,R248,S248,T248,U248,)</f>
        <v>3Б-ВП_Р1 росп1,2,3</v>
      </c>
      <c r="D248" s="11" t="str">
        <f t="shared" si="115"/>
        <v>Т3</v>
      </c>
      <c r="E248" s="11" t="str">
        <f t="shared" si="111"/>
        <v>528 Δ8</v>
      </c>
      <c r="F248" s="101"/>
      <c r="G248" s="101"/>
      <c r="H2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8" s="132">
        <f t="shared" ref="I248:J248" si="170">I247</f>
        <v>3</v>
      </c>
      <c r="J248" s="132" t="str">
        <f>J247</f>
        <v>Б</v>
      </c>
      <c r="K248" s="133" t="str">
        <f>IF(Таблица335[[#This Row],[условие]]="Да", "-", "")</f>
        <v>-</v>
      </c>
      <c r="L248" s="101" t="s">
        <v>35</v>
      </c>
      <c r="M248" s="114" t="str">
        <f>IF(Таблица335[[#This Row],[условие]]="Да", "", " - ")</f>
        <v/>
      </c>
      <c r="N248" s="101"/>
      <c r="O248" s="114" t="str">
        <f>IF(Таблица335[[#This Row],[условие]]="Да", "", " )")</f>
        <v/>
      </c>
      <c r="P248" s="115"/>
      <c r="Q248" s="101" t="s">
        <v>140</v>
      </c>
      <c r="R248" s="101" t="s">
        <v>73</v>
      </c>
      <c r="S248" s="116" t="str">
        <f>IF(Таблица335[[#This Row],[Тип СШ]]="Т3", " росп", "")</f>
        <v xml:space="preserve"> росп</v>
      </c>
      <c r="T248" s="116" t="str">
        <f>IF(AND(Таблица335[[#This Row],[Тип]]="Поперечник", Таблица335[[#This Row],[условие]]="Да", Таблица335[[#This Row],[№18]]=" росп"), "1,2,3",
"")</f>
        <v>1,2,3</v>
      </c>
      <c r="U248" s="116" t="str">
        <f>IF(AND(Таблица335[[#This Row],[Тип]]="Продол", Таблица335[[#This Row],[условие]]="Да", Таблица335[[#This Row],[№18]]=" росп"), "1,2",
"")</f>
        <v/>
      </c>
      <c r="V248" s="101" t="s">
        <v>88</v>
      </c>
      <c r="W2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48" s="152" t="str">
        <f>IF(Таблица335[[#This Row],[Тип СШ]]="Т3",
(IF(Таблица335[[#This Row],[Толщина]]&gt;16,"Δ8","Δ6")),Таблица335[[#This Row],[Толщина]])</f>
        <v>Δ8</v>
      </c>
      <c r="AD248" s="153"/>
      <c r="AE248"/>
    </row>
    <row r="249" spans="1:31" x14ac:dyDescent="0.2">
      <c r="A249" s="117">
        <f t="shared" si="113"/>
        <v>249</v>
      </c>
      <c r="B249" s="97" t="str">
        <f>IF(ISNUMBER(Таблица335[[#This Row],[№8]]), "Поперечник", "Продол")</f>
        <v>Поперечник</v>
      </c>
      <c r="C249" s="11" t="str">
        <f>CONCATENATE(I249,J249,K249,L249,Таблица335[[#This Row],[№12]],N249,O249,P249,Q249,R249,S249,T249,U249,)</f>
        <v>3Б-ВП_Р2 росп1,2,3</v>
      </c>
      <c r="D249" s="11" t="str">
        <f t="shared" si="115"/>
        <v>Т3</v>
      </c>
      <c r="E249" s="11" t="str">
        <f t="shared" si="111"/>
        <v>528 Δ8</v>
      </c>
      <c r="F249" s="101"/>
      <c r="G249" s="101"/>
      <c r="H2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49" s="132">
        <f t="shared" ref="I249:J249" si="171">I248</f>
        <v>3</v>
      </c>
      <c r="J249" s="132" t="str">
        <f t="shared" si="171"/>
        <v>Б</v>
      </c>
      <c r="K249" s="133" t="str">
        <f>IF(Таблица335[[#This Row],[условие]]="Да", "-", "")</f>
        <v>-</v>
      </c>
      <c r="L249" s="101" t="s">
        <v>35</v>
      </c>
      <c r="M249" s="114" t="str">
        <f>IF(Таблица335[[#This Row],[условие]]="Да", "", " - ")</f>
        <v/>
      </c>
      <c r="N249" s="101"/>
      <c r="O249" s="114" t="str">
        <f>IF(Таблица335[[#This Row],[условие]]="Да", "", " )")</f>
        <v/>
      </c>
      <c r="P249" s="115"/>
      <c r="Q249" s="101" t="s">
        <v>140</v>
      </c>
      <c r="R249" s="101" t="s">
        <v>74</v>
      </c>
      <c r="S249" s="116" t="str">
        <f>IF(Таблица335[[#This Row],[Тип СШ]]="Т3", " росп", "")</f>
        <v xml:space="preserve"> росп</v>
      </c>
      <c r="T249" s="116" t="str">
        <f>IF(AND(Таблица335[[#This Row],[Тип]]="Поперечник", Таблица335[[#This Row],[условие]]="Да", Таблица335[[#This Row],[№18]]=" росп"), "1,2,3",
"")</f>
        <v>1,2,3</v>
      </c>
      <c r="U249" s="116" t="str">
        <f>IF(AND(Таблица335[[#This Row],[Тип]]="Продол", Таблица335[[#This Row],[условие]]="Да", Таблица335[[#This Row],[№18]]=" росп"), "1,2",
"")</f>
        <v/>
      </c>
      <c r="V249" s="101" t="s">
        <v>88</v>
      </c>
      <c r="W2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49" s="152" t="str">
        <f>IF(Таблица335[[#This Row],[Тип СШ]]="Т3",
(IF(Таблица335[[#This Row],[Толщина]]&gt;16,"Δ8","Δ6")),Таблица335[[#This Row],[Толщина]])</f>
        <v>Δ8</v>
      </c>
      <c r="AD249" s="153"/>
      <c r="AE249"/>
    </row>
    <row r="250" spans="1:31" x14ac:dyDescent="0.2">
      <c r="A250" s="117">
        <f t="shared" si="113"/>
        <v>250</v>
      </c>
      <c r="B250" s="97" t="str">
        <f>IF(ISNUMBER(Таблица335[[#This Row],[№8]]), "Поперечник", "Продол")</f>
        <v>Поперечник</v>
      </c>
      <c r="C250" s="11" t="str">
        <f>CONCATENATE(I250,J250,K250,L250,Таблица335[[#This Row],[№12]],N250,O250,P250,Q250,R250,S250,T250,U250,)</f>
        <v>3Б-ВП_Р3 росп1,2,3</v>
      </c>
      <c r="D250" s="11" t="str">
        <f t="shared" si="115"/>
        <v>Т3</v>
      </c>
      <c r="E250" s="11" t="str">
        <f t="shared" si="111"/>
        <v>528 Δ8</v>
      </c>
      <c r="F250" s="101"/>
      <c r="G250" s="101"/>
      <c r="H2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0" s="132">
        <f t="shared" ref="I250:J250" si="172">I249</f>
        <v>3</v>
      </c>
      <c r="J250" s="132" t="str">
        <f t="shared" si="172"/>
        <v>Б</v>
      </c>
      <c r="K250" s="133" t="str">
        <f>IF(Таблица335[[#This Row],[условие]]="Да", "-", "")</f>
        <v>-</v>
      </c>
      <c r="L250" s="101" t="s">
        <v>35</v>
      </c>
      <c r="M250" s="114" t="str">
        <f>IF(Таблица335[[#This Row],[условие]]="Да", "", " - ")</f>
        <v/>
      </c>
      <c r="N250" s="101"/>
      <c r="O250" s="114" t="str">
        <f>IF(Таблица335[[#This Row],[условие]]="Да", "", " )")</f>
        <v/>
      </c>
      <c r="P250" s="115"/>
      <c r="Q250" s="101" t="s">
        <v>140</v>
      </c>
      <c r="R250" s="101" t="s">
        <v>75</v>
      </c>
      <c r="S250" s="116" t="str">
        <f>IF(Таблица335[[#This Row],[Тип СШ]]="Т3", " росп", "")</f>
        <v xml:space="preserve"> росп</v>
      </c>
      <c r="T250" s="116" t="str">
        <f>IF(AND(Таблица335[[#This Row],[Тип]]="Поперечник", Таблица335[[#This Row],[условие]]="Да", Таблица335[[#This Row],[№18]]=" росп"), "1,2,3",
"")</f>
        <v>1,2,3</v>
      </c>
      <c r="U250" s="116" t="str">
        <f>IF(AND(Таблица335[[#This Row],[Тип]]="Продол", Таблица335[[#This Row],[условие]]="Да", Таблица335[[#This Row],[№18]]=" росп"), "1,2",
"")</f>
        <v/>
      </c>
      <c r="V250" s="101" t="s">
        <v>88</v>
      </c>
      <c r="W2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50" s="152" t="str">
        <f>IF(Таблица335[[#This Row],[Тип СШ]]="Т3",
(IF(Таблица335[[#This Row],[Толщина]]&gt;16,"Δ8","Δ6")),Таблица335[[#This Row],[Толщина]])</f>
        <v>Δ8</v>
      </c>
      <c r="AD250" s="153"/>
      <c r="AE250"/>
    </row>
    <row r="251" spans="1:31" x14ac:dyDescent="0.2">
      <c r="A251" s="117">
        <f t="shared" si="113"/>
        <v>251</v>
      </c>
      <c r="B251" s="97" t="str">
        <f>IF(ISNUMBER(Таблица335[[#This Row],[№8]]), "Поперечник", "Продол")</f>
        <v>Поперечник</v>
      </c>
      <c r="C251" s="11" t="str">
        <f>CONCATENATE(I251,J251,K251,L251,Таблица335[[#This Row],[№12]],N251,O251,P251,Q251,R251,S251,T251,U251,)</f>
        <v>3Б-ВП_Р4 росп1,2,3</v>
      </c>
      <c r="D251" s="11" t="str">
        <f t="shared" si="115"/>
        <v>Т3</v>
      </c>
      <c r="E251" s="11" t="str">
        <f t="shared" si="111"/>
        <v>528 Δ8</v>
      </c>
      <c r="F251" s="101"/>
      <c r="G251" s="101"/>
      <c r="H2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1" s="132">
        <f t="shared" ref="I251:J251" si="173">I250</f>
        <v>3</v>
      </c>
      <c r="J251" s="132" t="str">
        <f t="shared" si="173"/>
        <v>Б</v>
      </c>
      <c r="K251" s="133" t="str">
        <f>IF(Таблица335[[#This Row],[условие]]="Да", "-", "")</f>
        <v>-</v>
      </c>
      <c r="L251" s="101" t="s">
        <v>35</v>
      </c>
      <c r="M251" s="114" t="str">
        <f>IF(Таблица335[[#This Row],[условие]]="Да", "", " - ")</f>
        <v/>
      </c>
      <c r="N251" s="101"/>
      <c r="O251" s="114" t="str">
        <f>IF(Таблица335[[#This Row],[условие]]="Да", "", " )")</f>
        <v/>
      </c>
      <c r="P251" s="115"/>
      <c r="Q251" s="101" t="s">
        <v>140</v>
      </c>
      <c r="R251" s="101" t="s">
        <v>76</v>
      </c>
      <c r="S251" s="116" t="str">
        <f>IF(Таблица335[[#This Row],[Тип СШ]]="Т3", " росп", "")</f>
        <v xml:space="preserve"> росп</v>
      </c>
      <c r="T251" s="116" t="str">
        <f>IF(AND(Таблица335[[#This Row],[Тип]]="Поперечник", Таблица335[[#This Row],[условие]]="Да", Таблица335[[#This Row],[№18]]=" росп"), "1,2,3",
"")</f>
        <v>1,2,3</v>
      </c>
      <c r="U251" s="116" t="str">
        <f>IF(AND(Таблица335[[#This Row],[Тип]]="Продол", Таблица335[[#This Row],[условие]]="Да", Таблица335[[#This Row],[№18]]=" росп"), "1,2",
"")</f>
        <v/>
      </c>
      <c r="V251" s="101" t="s">
        <v>88</v>
      </c>
      <c r="W2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51" s="152" t="str">
        <f>IF(Таблица335[[#This Row],[Тип СШ]]="Т3",
(IF(Таблица335[[#This Row],[Толщина]]&gt;16,"Δ8","Δ6")),Таблица335[[#This Row],[Толщина]])</f>
        <v>Δ8</v>
      </c>
      <c r="AD251" s="153"/>
      <c r="AE251"/>
    </row>
    <row r="252" spans="1:31" x14ac:dyDescent="0.2">
      <c r="A252" s="117">
        <f t="shared" si="113"/>
        <v>252</v>
      </c>
      <c r="B252" s="97" t="str">
        <f>IF(ISNUMBER(Таблица335[[#This Row],[№8]]), "Поперечник", "Продол")</f>
        <v>Поперечник</v>
      </c>
      <c r="C252" s="11" t="str">
        <f>CONCATENATE(I252,J252,K252,L252,Таблица335[[#This Row],[№12]],N252,O252,P252,Q252,R252,S252,T252,U252,)</f>
        <v>3Б-Т1/1</v>
      </c>
      <c r="D252" s="11" t="str">
        <f t="shared" si="115"/>
        <v>Т8</v>
      </c>
      <c r="E252" s="11" t="str">
        <f t="shared" si="111"/>
        <v>100×20</v>
      </c>
      <c r="F252" s="101"/>
      <c r="G252" s="101"/>
      <c r="H2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2" s="132">
        <f t="shared" ref="I252:J252" si="174">I251</f>
        <v>3</v>
      </c>
      <c r="J252" s="132" t="str">
        <f t="shared" si="174"/>
        <v>Б</v>
      </c>
      <c r="K252" s="133" t="str">
        <f>IF(Таблица335[[#This Row],[условие]]="Да", "-", "")</f>
        <v>-</v>
      </c>
      <c r="L252" s="101" t="s">
        <v>83</v>
      </c>
      <c r="M252" s="114" t="str">
        <f>IF(Таблица335[[#This Row],[условие]]="Да", "", " - ")</f>
        <v/>
      </c>
      <c r="N252" s="101"/>
      <c r="O252" s="114" t="str">
        <f>IF(Таблица335[[#This Row],[условие]]="Да", "", " )")</f>
        <v/>
      </c>
      <c r="P252" s="115"/>
      <c r="Q252" s="101" t="str">
        <f>"/"</f>
        <v>/</v>
      </c>
      <c r="R252" s="101">
        <v>1</v>
      </c>
      <c r="S252" s="116" t="str">
        <f>IF(Таблица335[[#This Row],[Тип СШ]]="Т3", " росп", "")</f>
        <v/>
      </c>
      <c r="T252" s="116" t="str">
        <f>IF(AND(Таблица335[[#This Row],[Тип]]="Поперечник", Таблица335[[#This Row],[условие]]="Да", Таблица335[[#This Row],[№18]]=" росп"), "1,2,3",
"")</f>
        <v/>
      </c>
      <c r="U252" s="116" t="str">
        <f>IF(AND(Таблица335[[#This Row],[Тип]]="Продол", Таблица335[[#This Row],[условие]]="Да", Таблица335[[#This Row],[№18]]=" росп"), "1,2",
"")</f>
        <v/>
      </c>
      <c r="V252" s="101" t="s">
        <v>89</v>
      </c>
      <c r="W2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5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52" s="152">
        <f>IF(Таблица335[[#This Row],[Тип СШ]]="Т3",
(IF(Таблица335[[#This Row],[Толщина]]&gt;16,"Δ8","Δ6")),Таблица335[[#This Row],[Толщина]])</f>
        <v>20</v>
      </c>
      <c r="AD252" s="153"/>
      <c r="AE252"/>
    </row>
    <row r="253" spans="1:31" x14ac:dyDescent="0.2">
      <c r="A253" s="117">
        <f t="shared" si="113"/>
        <v>253</v>
      </c>
      <c r="B253" s="97" t="str">
        <f>IF(ISNUMBER(Таблица335[[#This Row],[№8]]), "Поперечник", "Продол")</f>
        <v>Поперечник</v>
      </c>
      <c r="C253" s="11" t="str">
        <f>CONCATENATE(I253,J253,K253,L253,Таблица335[[#This Row],[№12]],N253,O253,P253,Q253,R253,S253,T253,U253,)</f>
        <v>3Б-Т1/1 росп1,2,3</v>
      </c>
      <c r="D253" s="11" t="str">
        <f t="shared" si="115"/>
        <v>Т3</v>
      </c>
      <c r="E253" s="11" t="str">
        <f t="shared" si="111"/>
        <v>100 Δ8</v>
      </c>
      <c r="F253" s="101"/>
      <c r="G253" s="101"/>
      <c r="H2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3" s="132">
        <f t="shared" ref="I253:J253" si="175">I252</f>
        <v>3</v>
      </c>
      <c r="J253" s="132" t="str">
        <f t="shared" si="175"/>
        <v>Б</v>
      </c>
      <c r="K253" s="133" t="str">
        <f>IF(Таблица335[[#This Row],[условие]]="Да", "-", "")</f>
        <v>-</v>
      </c>
      <c r="L253" s="101" t="s">
        <v>83</v>
      </c>
      <c r="M253" s="114" t="str">
        <f>IF(Таблица335[[#This Row],[условие]]="Да", "", " - ")</f>
        <v/>
      </c>
      <c r="N253" s="101"/>
      <c r="O253" s="114" t="str">
        <f>IF(Таблица335[[#This Row],[условие]]="Да", "", " )")</f>
        <v/>
      </c>
      <c r="P253" s="115"/>
      <c r="Q253" s="101" t="str">
        <f t="shared" ref="Q253:Q255" si="176">"/"</f>
        <v>/</v>
      </c>
      <c r="R253" s="101">
        <v>1</v>
      </c>
      <c r="S253" s="116" t="str">
        <f>IF(Таблица335[[#This Row],[Тип СШ]]="Т3", " росп", "")</f>
        <v xml:space="preserve"> росп</v>
      </c>
      <c r="T253" s="116" t="str">
        <f>IF(AND(Таблица335[[#This Row],[Тип]]="Поперечник", Таблица335[[#This Row],[условие]]="Да", Таблица335[[#This Row],[№18]]=" росп"), "1,2,3",
"")</f>
        <v>1,2,3</v>
      </c>
      <c r="U253" s="116" t="str">
        <f>IF(AND(Таблица335[[#This Row],[Тип]]="Продол", Таблица335[[#This Row],[условие]]="Да", Таблица335[[#This Row],[№18]]=" росп"), "1,2",
"")</f>
        <v/>
      </c>
      <c r="V253" s="101" t="s">
        <v>88</v>
      </c>
      <c r="W2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53" s="152" t="str">
        <f>IF(Таблица335[[#This Row],[Тип СШ]]="Т3",
(IF(Таблица335[[#This Row],[Толщина]]&gt;16,"Δ8","Δ6")),Таблица335[[#This Row],[Толщина]])</f>
        <v>Δ8</v>
      </c>
      <c r="AD253" s="153"/>
      <c r="AE253"/>
    </row>
    <row r="254" spans="1:31" x14ac:dyDescent="0.2">
      <c r="A254" s="117">
        <f t="shared" si="113"/>
        <v>254</v>
      </c>
      <c r="B254" s="97" t="str">
        <f>IF(ISNUMBER(Таблица335[[#This Row],[№8]]), "Поперечник", "Продол")</f>
        <v>Поперечник</v>
      </c>
      <c r="C254" s="11" t="str">
        <f>CONCATENATE(I254,J254,K254,L254,Таблица335[[#This Row],[№12]],N254,O254,P254,Q254,R254,S254,T254,U254,)</f>
        <v>3Б-Т1/2</v>
      </c>
      <c r="D254" s="11" t="str">
        <f t="shared" si="115"/>
        <v>Т8</v>
      </c>
      <c r="E254" s="11" t="str">
        <f t="shared" si="111"/>
        <v>100×20</v>
      </c>
      <c r="F254" s="101"/>
      <c r="G254" s="101"/>
      <c r="H2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4" s="132">
        <f t="shared" ref="I254:J254" si="177">I253</f>
        <v>3</v>
      </c>
      <c r="J254" s="132" t="str">
        <f t="shared" si="177"/>
        <v>Б</v>
      </c>
      <c r="K254" s="133" t="str">
        <f>IF(Таблица335[[#This Row],[условие]]="Да", "-", "")</f>
        <v>-</v>
      </c>
      <c r="L254" s="101" t="s">
        <v>83</v>
      </c>
      <c r="M254" s="114" t="str">
        <f>IF(Таблица335[[#This Row],[условие]]="Да", "", " - ")</f>
        <v/>
      </c>
      <c r="N254" s="101"/>
      <c r="O254" s="114" t="str">
        <f>IF(Таблица335[[#This Row],[условие]]="Да", "", " )")</f>
        <v/>
      </c>
      <c r="P254" s="115"/>
      <c r="Q254" s="101" t="str">
        <f t="shared" si="176"/>
        <v>/</v>
      </c>
      <c r="R254" s="101">
        <v>2</v>
      </c>
      <c r="S254" s="116" t="str">
        <f>IF(Таблица335[[#This Row],[Тип СШ]]="Т3", " росп", "")</f>
        <v/>
      </c>
      <c r="T254" s="116" t="str">
        <f>IF(AND(Таблица335[[#This Row],[Тип]]="Поперечник", Таблица335[[#This Row],[условие]]="Да", Таблица335[[#This Row],[№18]]=" росп"), "1,2,3",
"")</f>
        <v/>
      </c>
      <c r="U254" s="116" t="str">
        <f>IF(AND(Таблица335[[#This Row],[Тип]]="Продол", Таблица335[[#This Row],[условие]]="Да", Таблица335[[#This Row],[№18]]=" росп"), "1,2",
"")</f>
        <v/>
      </c>
      <c r="V254" s="101" t="s">
        <v>89</v>
      </c>
      <c r="W2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5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54" s="152">
        <f>IF(Таблица335[[#This Row],[Тип СШ]]="Т3",
(IF(Таблица335[[#This Row],[Толщина]]&gt;16,"Δ8","Δ6")),Таблица335[[#This Row],[Толщина]])</f>
        <v>20</v>
      </c>
      <c r="AD254" s="153"/>
      <c r="AE254"/>
    </row>
    <row r="255" spans="1:31" x14ac:dyDescent="0.2">
      <c r="A255" s="117">
        <f t="shared" si="113"/>
        <v>255</v>
      </c>
      <c r="B255" s="97" t="str">
        <f>IF(ISNUMBER(Таблица335[[#This Row],[№8]]), "Поперечник", "Продол")</f>
        <v>Поперечник</v>
      </c>
      <c r="C255" s="11" t="str">
        <f>CONCATENATE(I255,J255,K255,L255,Таблица335[[#This Row],[№12]],N255,O255,P255,Q255,R255,S255,T255,U255,)</f>
        <v>3Б-Т1/2 росп1,2,3</v>
      </c>
      <c r="D255" s="11" t="str">
        <f t="shared" si="115"/>
        <v>Т3</v>
      </c>
      <c r="E255" s="11" t="str">
        <f t="shared" si="111"/>
        <v>100 Δ8</v>
      </c>
      <c r="F255" s="101"/>
      <c r="G255" s="101"/>
      <c r="H2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5" s="132">
        <f t="shared" ref="I255:J255" si="178">I254</f>
        <v>3</v>
      </c>
      <c r="J255" s="132" t="str">
        <f t="shared" si="178"/>
        <v>Б</v>
      </c>
      <c r="K255" s="133" t="str">
        <f>IF(Таблица335[[#This Row],[условие]]="Да", "-", "")</f>
        <v>-</v>
      </c>
      <c r="L255" s="101" t="s">
        <v>83</v>
      </c>
      <c r="M255" s="114" t="str">
        <f>IF(Таблица335[[#This Row],[условие]]="Да", "", " - ")</f>
        <v/>
      </c>
      <c r="N255" s="101"/>
      <c r="O255" s="114" t="str">
        <f>IF(Таблица335[[#This Row],[условие]]="Да", "", " )")</f>
        <v/>
      </c>
      <c r="P255" s="115"/>
      <c r="Q255" s="101" t="str">
        <f t="shared" si="176"/>
        <v>/</v>
      </c>
      <c r="R255" s="101">
        <v>2</v>
      </c>
      <c r="S255" s="116" t="str">
        <f>IF(Таблица335[[#This Row],[Тип СШ]]="Т3", " росп", "")</f>
        <v xml:space="preserve"> росп</v>
      </c>
      <c r="T255" s="116" t="str">
        <f>IF(AND(Таблица335[[#This Row],[Тип]]="Поперечник", Таблица335[[#This Row],[условие]]="Да", Таблица335[[#This Row],[№18]]=" росп"), "1,2,3",
"")</f>
        <v>1,2,3</v>
      </c>
      <c r="U255" s="116" t="str">
        <f>IF(AND(Таблица335[[#This Row],[Тип]]="Продол", Таблица335[[#This Row],[условие]]="Да", Таблица335[[#This Row],[№18]]=" росп"), "1,2",
"")</f>
        <v/>
      </c>
      <c r="V255" s="101" t="s">
        <v>88</v>
      </c>
      <c r="W2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55" s="152" t="str">
        <f>IF(Таблица335[[#This Row],[Тип СШ]]="Т3",
(IF(Таблица335[[#This Row],[Толщина]]&gt;16,"Δ8","Δ6")),Таблица335[[#This Row],[Толщина]])</f>
        <v>Δ8</v>
      </c>
      <c r="AD255" s="153"/>
      <c r="AE255"/>
    </row>
    <row r="256" spans="1:31" x14ac:dyDescent="0.2">
      <c r="A256" s="117">
        <f t="shared" si="113"/>
        <v>256</v>
      </c>
      <c r="B256" s="97" t="str">
        <f>IF(ISNUMBER(Таблица335[[#This Row],[№8]]), "Поперечник", "Продол")</f>
        <v>Поперечник</v>
      </c>
      <c r="C256" s="11" t="str">
        <f>CONCATENATE(I256,J256,K256,L256,Таблица335[[#This Row],[№12]],N256,O256,P256,Q256,R256,S256,T256,U256,)</f>
        <v>3Б-ВП_Р5 росп1,2,3</v>
      </c>
      <c r="D256" s="11" t="str">
        <f t="shared" si="115"/>
        <v>Т3</v>
      </c>
      <c r="E256" s="11" t="str">
        <f t="shared" si="111"/>
        <v>528 Δ8</v>
      </c>
      <c r="F256" s="101"/>
      <c r="G256" s="101"/>
      <c r="H2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6" s="132">
        <f t="shared" ref="I256:J256" si="179">I255</f>
        <v>3</v>
      </c>
      <c r="J256" s="132" t="str">
        <f t="shared" si="179"/>
        <v>Б</v>
      </c>
      <c r="K256" s="133" t="str">
        <f>IF(Таблица335[[#This Row],[условие]]="Да", "-", "")</f>
        <v>-</v>
      </c>
      <c r="L256" s="101" t="s">
        <v>35</v>
      </c>
      <c r="M256" s="114" t="str">
        <f>IF(Таблица335[[#This Row],[условие]]="Да", "", " - ")</f>
        <v/>
      </c>
      <c r="N256" s="101"/>
      <c r="O256" s="114" t="str">
        <f>IF(Таблица335[[#This Row],[условие]]="Да", "", " )")</f>
        <v/>
      </c>
      <c r="P256" s="115"/>
      <c r="Q256" s="101" t="s">
        <v>140</v>
      </c>
      <c r="R256" s="101" t="s">
        <v>77</v>
      </c>
      <c r="S256" s="116" t="str">
        <f>IF(Таблица335[[#This Row],[Тип СШ]]="Т3", " росп", "")</f>
        <v xml:space="preserve"> росп</v>
      </c>
      <c r="T256" s="116" t="str">
        <f>IF(AND(Таблица335[[#This Row],[Тип]]="Поперечник", Таблица335[[#This Row],[условие]]="Да", Таблица335[[#This Row],[№18]]=" росп"), "1,2,3",
"")</f>
        <v>1,2,3</v>
      </c>
      <c r="U256" s="116" t="str">
        <f>IF(AND(Таблица335[[#This Row],[Тип]]="Продол", Таблица335[[#This Row],[условие]]="Да", Таблица335[[#This Row],[№18]]=" росп"), "1,2",
"")</f>
        <v/>
      </c>
      <c r="V256" s="101" t="s">
        <v>88</v>
      </c>
      <c r="W2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56" s="152" t="str">
        <f>IF(Таблица335[[#This Row],[Тип СШ]]="Т3",
(IF(Таблица335[[#This Row],[Толщина]]&gt;16,"Δ8","Δ6")),Таблица335[[#This Row],[Толщина]])</f>
        <v>Δ8</v>
      </c>
      <c r="AD256" s="153"/>
      <c r="AE256"/>
    </row>
    <row r="257" spans="1:31" x14ac:dyDescent="0.2">
      <c r="A257" s="117">
        <f t="shared" si="113"/>
        <v>257</v>
      </c>
      <c r="B257" s="97" t="str">
        <f>IF(ISNUMBER(Таблица335[[#This Row],[№8]]), "Поперечник", "Продол")</f>
        <v>Поперечник</v>
      </c>
      <c r="C257" s="11" t="str">
        <f>CONCATENATE(I257,J257,K257,L257,Таблица335[[#This Row],[№12]],N257,O257,P257,Q257,R257,S257,T257,U257,)</f>
        <v>3Б-ВП_Р6 росп1,2,3</v>
      </c>
      <c r="D257" s="11" t="str">
        <f t="shared" si="115"/>
        <v>Т3</v>
      </c>
      <c r="E257" s="11" t="str">
        <f t="shared" si="111"/>
        <v>528 Δ8</v>
      </c>
      <c r="F257" s="101"/>
      <c r="G257" s="101"/>
      <c r="H2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7" s="132">
        <f t="shared" ref="I257:J257" si="180">I256</f>
        <v>3</v>
      </c>
      <c r="J257" s="132" t="str">
        <f t="shared" si="180"/>
        <v>Б</v>
      </c>
      <c r="K257" s="133" t="str">
        <f>IF(Таблица335[[#This Row],[условие]]="Да", "-", "")</f>
        <v>-</v>
      </c>
      <c r="L257" s="101" t="s">
        <v>35</v>
      </c>
      <c r="M257" s="114" t="str">
        <f>IF(Таблица335[[#This Row],[условие]]="Да", "", " - ")</f>
        <v/>
      </c>
      <c r="N257" s="101"/>
      <c r="O257" s="114" t="str">
        <f>IF(Таблица335[[#This Row],[условие]]="Да", "", " )")</f>
        <v/>
      </c>
      <c r="P257" s="115"/>
      <c r="Q257" s="101" t="s">
        <v>140</v>
      </c>
      <c r="R257" s="101" t="s">
        <v>80</v>
      </c>
      <c r="S257" s="116" t="str">
        <f>IF(Таблица335[[#This Row],[Тип СШ]]="Т3", " росп", "")</f>
        <v xml:space="preserve"> росп</v>
      </c>
      <c r="T257" s="116" t="str">
        <f>IF(AND(Таблица335[[#This Row],[Тип]]="Поперечник", Таблица335[[#This Row],[условие]]="Да", Таблица335[[#This Row],[№18]]=" росп"), "1,2,3",
"")</f>
        <v>1,2,3</v>
      </c>
      <c r="U257" s="116" t="str">
        <f>IF(AND(Таблица335[[#This Row],[Тип]]="Продол", Таблица335[[#This Row],[условие]]="Да", Таблица335[[#This Row],[№18]]=" росп"), "1,2",
"")</f>
        <v/>
      </c>
      <c r="V257" s="101" t="s">
        <v>88</v>
      </c>
      <c r="W2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57" s="152" t="str">
        <f>IF(Таблица335[[#This Row],[Тип СШ]]="Т3",
(IF(Таблица335[[#This Row],[Толщина]]&gt;16,"Δ8","Δ6")),Таблица335[[#This Row],[Толщина]])</f>
        <v>Δ8</v>
      </c>
      <c r="AD257" s="153"/>
      <c r="AE257"/>
    </row>
    <row r="258" spans="1:31" x14ac:dyDescent="0.2">
      <c r="A258" s="117">
        <f t="shared" si="113"/>
        <v>258</v>
      </c>
      <c r="B258" s="97" t="str">
        <f>IF(ISNUMBER(Таблица335[[#This Row],[№8]]), "Поперечник", "Продол")</f>
        <v>Поперечник</v>
      </c>
      <c r="C258" s="11" t="str">
        <f>CONCATENATE(I258,J258,K258,L258,Таблица335[[#This Row],[№12]],N258,O258,P258,Q258,R258,S258,T258,U258,)</f>
        <v>3Б-ВП_Р7 росп1,2,3</v>
      </c>
      <c r="D258" s="11" t="str">
        <f t="shared" si="115"/>
        <v>Т3</v>
      </c>
      <c r="E258" s="11" t="str">
        <f t="shared" ref="E258:E321" si="181">IF(V258="Т3",(CONCATENATE(AB258," ",AC258)),(CONCATENATE(AB258,"×",AC258)))</f>
        <v>528 Δ8</v>
      </c>
      <c r="F258" s="101"/>
      <c r="G258" s="101"/>
      <c r="H2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8" s="132">
        <f t="shared" ref="I258:J258" si="182">I257</f>
        <v>3</v>
      </c>
      <c r="J258" s="132" t="str">
        <f t="shared" si="182"/>
        <v>Б</v>
      </c>
      <c r="K258" s="133" t="str">
        <f>IF(Таблица335[[#This Row],[условие]]="Да", "-", "")</f>
        <v>-</v>
      </c>
      <c r="L258" s="101" t="s">
        <v>35</v>
      </c>
      <c r="M258" s="114" t="str">
        <f>IF(Таблица335[[#This Row],[условие]]="Да", "", " - ")</f>
        <v/>
      </c>
      <c r="N258" s="101"/>
      <c r="O258" s="114" t="str">
        <f>IF(Таблица335[[#This Row],[условие]]="Да", "", " )")</f>
        <v/>
      </c>
      <c r="P258" s="115"/>
      <c r="Q258" s="101" t="s">
        <v>140</v>
      </c>
      <c r="R258" s="101" t="s">
        <v>81</v>
      </c>
      <c r="S258" s="116" t="str">
        <f>IF(Таблица335[[#This Row],[Тип СШ]]="Т3", " росп", "")</f>
        <v xml:space="preserve"> росп</v>
      </c>
      <c r="T258" s="116" t="str">
        <f>IF(AND(Таблица335[[#This Row],[Тип]]="Поперечник", Таблица335[[#This Row],[условие]]="Да", Таблица335[[#This Row],[№18]]=" росп"), "1,2,3",
"")</f>
        <v>1,2,3</v>
      </c>
      <c r="U258" s="116" t="str">
        <f>IF(AND(Таблица335[[#This Row],[Тип]]="Продол", Таблица335[[#This Row],[условие]]="Да", Таблица335[[#This Row],[№18]]=" росп"), "1,2",
"")</f>
        <v/>
      </c>
      <c r="V258" s="101" t="s">
        <v>88</v>
      </c>
      <c r="W2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58" s="152" t="str">
        <f>IF(Таблица335[[#This Row],[Тип СШ]]="Т3",
(IF(Таблица335[[#This Row],[Толщина]]&gt;16,"Δ8","Δ6")),Таблица335[[#This Row],[Толщина]])</f>
        <v>Δ8</v>
      </c>
      <c r="AD258" s="153"/>
      <c r="AE258"/>
    </row>
    <row r="259" spans="1:31" x14ac:dyDescent="0.2">
      <c r="A259" s="117">
        <f t="shared" ref="A259:A322" si="183">A258+1</f>
        <v>259</v>
      </c>
      <c r="B259" s="97" t="str">
        <f>IF(ISNUMBER(Таблица335[[#This Row],[№8]]), "Поперечник", "Продол")</f>
        <v>Поперечник</v>
      </c>
      <c r="C259" s="11" t="str">
        <f>CONCATENATE(I259,J259,K259,L259,Таблица335[[#This Row],[№12]],N259,O259,P259,Q259,R259,S259,T259,U259,)</f>
        <v>3Б-ВП_Р8 росп1,2,3</v>
      </c>
      <c r="D259" s="11" t="str">
        <f t="shared" si="115"/>
        <v>Т3</v>
      </c>
      <c r="E259" s="11" t="str">
        <f t="shared" si="181"/>
        <v>528 Δ8</v>
      </c>
      <c r="F259" s="101"/>
      <c r="G259" s="101"/>
      <c r="H2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59" s="132">
        <f t="shared" ref="I259:J259" si="184">I258</f>
        <v>3</v>
      </c>
      <c r="J259" s="132" t="str">
        <f t="shared" si="184"/>
        <v>Б</v>
      </c>
      <c r="K259" s="133" t="str">
        <f>IF(Таблица335[[#This Row],[условие]]="Да", "-", "")</f>
        <v>-</v>
      </c>
      <c r="L259" s="101" t="s">
        <v>35</v>
      </c>
      <c r="M259" s="114" t="str">
        <f>IF(Таблица335[[#This Row],[условие]]="Да", "", " - ")</f>
        <v/>
      </c>
      <c r="N259" s="101"/>
      <c r="O259" s="114" t="str">
        <f>IF(Таблица335[[#This Row],[условие]]="Да", "", " )")</f>
        <v/>
      </c>
      <c r="P259" s="115"/>
      <c r="Q259" s="101" t="s">
        <v>140</v>
      </c>
      <c r="R259" s="101" t="s">
        <v>82</v>
      </c>
      <c r="S259" s="116" t="str">
        <f>IF(Таблица335[[#This Row],[Тип СШ]]="Т3", " росп", "")</f>
        <v xml:space="preserve"> росп</v>
      </c>
      <c r="T259" s="116" t="str">
        <f>IF(AND(Таблица335[[#This Row],[Тип]]="Поперечник", Таблица335[[#This Row],[условие]]="Да", Таблица335[[#This Row],[№18]]=" росп"), "1,2,3",
"")</f>
        <v>1,2,3</v>
      </c>
      <c r="U259" s="116" t="str">
        <f>IF(AND(Таблица335[[#This Row],[Тип]]="Продол", Таблица335[[#This Row],[условие]]="Да", Таблица335[[#This Row],[№18]]=" росп"), "1,2",
"")</f>
        <v/>
      </c>
      <c r="V259" s="101" t="s">
        <v>88</v>
      </c>
      <c r="W2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59" s="152" t="str">
        <f>IF(Таблица335[[#This Row],[Тип СШ]]="Т3",
(IF(Таблица335[[#This Row],[Толщина]]&gt;16,"Δ8","Δ6")),Таблица335[[#This Row],[Толщина]])</f>
        <v>Δ8</v>
      </c>
      <c r="AD259" s="153"/>
      <c r="AE259"/>
    </row>
    <row r="260" spans="1:31" x14ac:dyDescent="0.2">
      <c r="A260" s="117">
        <f t="shared" si="183"/>
        <v>260</v>
      </c>
      <c r="B260" s="97" t="str">
        <f>IF(ISNUMBER(Таблица335[[#This Row],[№8]]), "Поперечник", "Продол")</f>
        <v>Поперечник</v>
      </c>
      <c r="C260" s="11" t="str">
        <f>CONCATENATE(I260,J260,K260,L260,Таблица335[[#This Row],[№12]],N260,O260,P260,Q260,R260,S260,T260,U260,)</f>
        <v>3Б-НП</v>
      </c>
      <c r="D260" s="11" t="str">
        <f t="shared" ref="D260:D323" si="185">V260</f>
        <v>С18</v>
      </c>
      <c r="E260" s="11" t="str">
        <f t="shared" si="181"/>
        <v>600×32</v>
      </c>
      <c r="F260" s="101"/>
      <c r="G260" s="101"/>
      <c r="H2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0" s="132">
        <f t="shared" ref="I260:J260" si="186">I259</f>
        <v>3</v>
      </c>
      <c r="J260" s="132" t="str">
        <f t="shared" si="186"/>
        <v>Б</v>
      </c>
      <c r="K260" s="133" t="str">
        <f>IF(Таблица335[[#This Row],[условие]]="Да", "-", "")</f>
        <v>-</v>
      </c>
      <c r="L260" s="101" t="s">
        <v>13</v>
      </c>
      <c r="M260" s="114" t="str">
        <f>IF(Таблица335[[#This Row],[условие]]="Да", "", " - ")</f>
        <v/>
      </c>
      <c r="N260" s="101"/>
      <c r="O260" s="114" t="str">
        <f>IF(Таблица335[[#This Row],[условие]]="Да", "", " )")</f>
        <v/>
      </c>
      <c r="P260" s="115"/>
      <c r="Q260" s="101"/>
      <c r="R260" s="101"/>
      <c r="S260" s="116" t="str">
        <f>IF(Таблица335[[#This Row],[Тип СШ]]="Т3", " росп", "")</f>
        <v/>
      </c>
      <c r="T260" s="116" t="str">
        <f>IF(AND(Таблица335[[#This Row],[Тип]]="Поперечник", Таблица335[[#This Row],[условие]]="Да", Таблица335[[#This Row],[№18]]=" росп"), "1,2,3",
"")</f>
        <v/>
      </c>
      <c r="U260" s="116" t="str">
        <f>IF(AND(Таблица335[[#This Row],[Тип]]="Продол", Таблица335[[#This Row],[условие]]="Да", Таблица335[[#This Row],[№18]]=" росп"), "1,2",
"")</f>
        <v/>
      </c>
      <c r="V260" s="101" t="s">
        <v>87</v>
      </c>
      <c r="W26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2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260" s="228">
        <f>VALUE(CONCATENATE(Таблица335[[#This Row],[ДлинаС18]],Таблица335[[#This Row],[ДлинаС4]],Таблица335[[#This Row],[ДлинаТ8]],Таблица335[[#This Row],[ДлинаТ3]]))</f>
        <v>600</v>
      </c>
      <c r="AC260" s="152">
        <f>IF(Таблица335[[#This Row],[Тип СШ]]="Т3",
(IF(Таблица335[[#This Row],[Толщина]]&gt;16,"Δ8","Δ6")),Таблица335[[#This Row],[Толщина]])</f>
        <v>32</v>
      </c>
      <c r="AD260" s="153"/>
      <c r="AE260"/>
    </row>
    <row r="261" spans="1:31" x14ac:dyDescent="0.2">
      <c r="A261" s="117">
        <f t="shared" si="183"/>
        <v>261</v>
      </c>
      <c r="B261" s="97" t="str">
        <f>IF(ISNUMBER(Таблица335[[#This Row],[№8]]), "Поперечник", "Продол")</f>
        <v>Поперечник</v>
      </c>
      <c r="C261" s="11" t="str">
        <f>CONCATENATE(I261,J261,K261,L261,Таблица335[[#This Row],[№12]],N261,O261,P261,Q261,R261,S261,T261,U261,)</f>
        <v>3Б-Т2/1</v>
      </c>
      <c r="D261" s="11" t="str">
        <f t="shared" si="185"/>
        <v>Т8</v>
      </c>
      <c r="E261" s="11" t="str">
        <f t="shared" si="181"/>
        <v>100×20</v>
      </c>
      <c r="F261" s="101"/>
      <c r="G261" s="101"/>
      <c r="H2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1" s="132">
        <f t="shared" ref="I261:J261" si="187">I260</f>
        <v>3</v>
      </c>
      <c r="J261" s="132" t="str">
        <f t="shared" si="187"/>
        <v>Б</v>
      </c>
      <c r="K261" s="133" t="str">
        <f>IF(Таблица335[[#This Row],[условие]]="Да", "-", "")</f>
        <v>-</v>
      </c>
      <c r="L261" s="101" t="s">
        <v>84</v>
      </c>
      <c r="M261" s="114" t="str">
        <f>IF(Таблица335[[#This Row],[условие]]="Да", "", " - ")</f>
        <v/>
      </c>
      <c r="N261" s="101"/>
      <c r="O261" s="114" t="str">
        <f>IF(Таблица335[[#This Row],[условие]]="Да", "", " )")</f>
        <v/>
      </c>
      <c r="P261" s="115"/>
      <c r="Q261" s="101" t="str">
        <f>"/"</f>
        <v>/</v>
      </c>
      <c r="R261" s="101">
        <v>1</v>
      </c>
      <c r="S261" s="116" t="str">
        <f>IF(Таблица335[[#This Row],[Тип СШ]]="Т3", " росп", "")</f>
        <v/>
      </c>
      <c r="T261" s="116" t="str">
        <f>IF(AND(Таблица335[[#This Row],[Тип]]="Поперечник", Таблица335[[#This Row],[условие]]="Да", Таблица335[[#This Row],[№18]]=" росп"), "1,2,3",
"")</f>
        <v/>
      </c>
      <c r="U261" s="116" t="str">
        <f>IF(AND(Таблица335[[#This Row],[Тип]]="Продол", Таблица335[[#This Row],[условие]]="Да", Таблица335[[#This Row],[№18]]=" росп"), "1,2",
"")</f>
        <v/>
      </c>
      <c r="V261" s="101" t="s">
        <v>89</v>
      </c>
      <c r="W2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6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61" s="152">
        <f>IF(Таблица335[[#This Row],[Тип СШ]]="Т3",
(IF(Таблица335[[#This Row],[Толщина]]&gt;16,"Δ8","Δ6")),Таблица335[[#This Row],[Толщина]])</f>
        <v>20</v>
      </c>
      <c r="AD261" s="153"/>
      <c r="AE261"/>
    </row>
    <row r="262" spans="1:31" x14ac:dyDescent="0.2">
      <c r="A262" s="117">
        <f t="shared" si="183"/>
        <v>262</v>
      </c>
      <c r="B262" s="97" t="str">
        <f>IF(ISNUMBER(Таблица335[[#This Row],[№8]]), "Поперечник", "Продол")</f>
        <v>Поперечник</v>
      </c>
      <c r="C262" s="11" t="str">
        <f>CONCATENATE(I262,J262,K262,L262,Таблица335[[#This Row],[№12]],N262,O262,P262,Q262,R262,S262,T262,U262,)</f>
        <v>3Б-Т2/1 росп1,2,3</v>
      </c>
      <c r="D262" s="11" t="str">
        <f t="shared" si="185"/>
        <v>Т3</v>
      </c>
      <c r="E262" s="11" t="str">
        <f t="shared" si="181"/>
        <v>100 Δ8</v>
      </c>
      <c r="F262" s="101"/>
      <c r="G262" s="101"/>
      <c r="H2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2" s="132">
        <f t="shared" ref="I262:J262" si="188">I261</f>
        <v>3</v>
      </c>
      <c r="J262" s="132" t="str">
        <f t="shared" si="188"/>
        <v>Б</v>
      </c>
      <c r="K262" s="133" t="str">
        <f>IF(Таблица335[[#This Row],[условие]]="Да", "-", "")</f>
        <v>-</v>
      </c>
      <c r="L262" s="101" t="s">
        <v>84</v>
      </c>
      <c r="M262" s="114" t="str">
        <f>IF(Таблица335[[#This Row],[условие]]="Да", "", " - ")</f>
        <v/>
      </c>
      <c r="N262" s="101"/>
      <c r="O262" s="114" t="str">
        <f>IF(Таблица335[[#This Row],[условие]]="Да", "", " )")</f>
        <v/>
      </c>
      <c r="P262" s="115"/>
      <c r="Q262" s="101" t="str">
        <f t="shared" ref="Q262:Q264" si="189">"/"</f>
        <v>/</v>
      </c>
      <c r="R262" s="101">
        <v>1</v>
      </c>
      <c r="S262" s="116" t="str">
        <f>IF(Таблица335[[#This Row],[Тип СШ]]="Т3", " росп", "")</f>
        <v xml:space="preserve"> росп</v>
      </c>
      <c r="T262" s="116" t="str">
        <f>IF(AND(Таблица335[[#This Row],[Тип]]="Поперечник", Таблица335[[#This Row],[условие]]="Да", Таблица335[[#This Row],[№18]]=" росп"), "1,2,3",
"")</f>
        <v>1,2,3</v>
      </c>
      <c r="U262" s="116" t="str">
        <f>IF(AND(Таблица335[[#This Row],[Тип]]="Продол", Таблица335[[#This Row],[условие]]="Да", Таблица335[[#This Row],[№18]]=" росп"), "1,2",
"")</f>
        <v/>
      </c>
      <c r="V262" s="101" t="s">
        <v>88</v>
      </c>
      <c r="W2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62" s="152" t="str">
        <f>IF(Таблица335[[#This Row],[Тип СШ]]="Т3",
(IF(Таблица335[[#This Row],[Толщина]]&gt;16,"Δ8","Δ6")),Таблица335[[#This Row],[Толщина]])</f>
        <v>Δ8</v>
      </c>
      <c r="AD262" s="153"/>
      <c r="AE262"/>
    </row>
    <row r="263" spans="1:31" x14ac:dyDescent="0.2">
      <c r="A263" s="117">
        <f t="shared" si="183"/>
        <v>263</v>
      </c>
      <c r="B263" s="97" t="str">
        <f>IF(ISNUMBER(Таблица335[[#This Row],[№8]]), "Поперечник", "Продол")</f>
        <v>Поперечник</v>
      </c>
      <c r="C263" s="11" t="str">
        <f>CONCATENATE(I263,J263,K263,L263,Таблица335[[#This Row],[№12]],N263,O263,P263,Q263,R263,S263,T263,U263,)</f>
        <v>3Б-Т2/2</v>
      </c>
      <c r="D263" s="11" t="str">
        <f t="shared" si="185"/>
        <v>Т8</v>
      </c>
      <c r="E263" s="11" t="str">
        <f t="shared" si="181"/>
        <v>100×20</v>
      </c>
      <c r="F263" s="101"/>
      <c r="G263" s="101"/>
      <c r="H2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3" s="132">
        <f t="shared" ref="I263:J263" si="190">I262</f>
        <v>3</v>
      </c>
      <c r="J263" s="132" t="str">
        <f t="shared" si="190"/>
        <v>Б</v>
      </c>
      <c r="K263" s="133" t="str">
        <f>IF(Таблица335[[#This Row],[условие]]="Да", "-", "")</f>
        <v>-</v>
      </c>
      <c r="L263" s="101" t="s">
        <v>84</v>
      </c>
      <c r="M263" s="114" t="str">
        <f>IF(Таблица335[[#This Row],[условие]]="Да", "", " - ")</f>
        <v/>
      </c>
      <c r="N263" s="101"/>
      <c r="O263" s="114" t="str">
        <f>IF(Таблица335[[#This Row],[условие]]="Да", "", " )")</f>
        <v/>
      </c>
      <c r="P263" s="115"/>
      <c r="Q263" s="101" t="str">
        <f t="shared" si="189"/>
        <v>/</v>
      </c>
      <c r="R263" s="101">
        <v>2</v>
      </c>
      <c r="S263" s="116" t="str">
        <f>IF(Таблица335[[#This Row],[Тип СШ]]="Т3", " росп", "")</f>
        <v/>
      </c>
      <c r="T263" s="116" t="str">
        <f>IF(AND(Таблица335[[#This Row],[Тип]]="Поперечник", Таблица335[[#This Row],[условие]]="Да", Таблица335[[#This Row],[№18]]=" росп"), "1,2,3",
"")</f>
        <v/>
      </c>
      <c r="U263" s="116" t="str">
        <f>IF(AND(Таблица335[[#This Row],[Тип]]="Продол", Таблица335[[#This Row],[условие]]="Да", Таблица335[[#This Row],[№18]]=" росп"), "1,2",
"")</f>
        <v/>
      </c>
      <c r="V263" s="101" t="s">
        <v>89</v>
      </c>
      <c r="W2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6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63" s="152">
        <f>IF(Таблица335[[#This Row],[Тип СШ]]="Т3",
(IF(Таблица335[[#This Row],[Толщина]]&gt;16,"Δ8","Δ6")),Таблица335[[#This Row],[Толщина]])</f>
        <v>20</v>
      </c>
      <c r="AD263" s="153"/>
      <c r="AE263"/>
    </row>
    <row r="264" spans="1:31" x14ac:dyDescent="0.2">
      <c r="A264" s="117">
        <f t="shared" si="183"/>
        <v>264</v>
      </c>
      <c r="B264" s="97" t="str">
        <f>IF(ISNUMBER(Таблица335[[#This Row],[№8]]), "Поперечник", "Продол")</f>
        <v>Поперечник</v>
      </c>
      <c r="C264" s="11" t="str">
        <f>CONCATENATE(I264,J264,K264,L264,Таблица335[[#This Row],[№12]],N264,O264,P264,Q264,R264,S264,T264,U264,)</f>
        <v>3Б-Т2/2 росп1,2,3</v>
      </c>
      <c r="D264" s="11" t="str">
        <f t="shared" si="185"/>
        <v>Т3</v>
      </c>
      <c r="E264" s="11" t="str">
        <f t="shared" si="181"/>
        <v>100 Δ8</v>
      </c>
      <c r="F264" s="101"/>
      <c r="G264" s="101"/>
      <c r="H2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4" s="132">
        <f t="shared" ref="I264:J264" si="191">I263</f>
        <v>3</v>
      </c>
      <c r="J264" s="132" t="str">
        <f t="shared" si="191"/>
        <v>Б</v>
      </c>
      <c r="K264" s="133" t="str">
        <f>IF(Таблица335[[#This Row],[условие]]="Да", "-", "")</f>
        <v>-</v>
      </c>
      <c r="L264" s="101" t="s">
        <v>84</v>
      </c>
      <c r="M264" s="114" t="str">
        <f>IF(Таблица335[[#This Row],[условие]]="Да", "", " - ")</f>
        <v/>
      </c>
      <c r="N264" s="101"/>
      <c r="O264" s="114" t="str">
        <f>IF(Таблица335[[#This Row],[условие]]="Да", "", " )")</f>
        <v/>
      </c>
      <c r="P264" s="115"/>
      <c r="Q264" s="101" t="str">
        <f t="shared" si="189"/>
        <v>/</v>
      </c>
      <c r="R264" s="101">
        <v>2</v>
      </c>
      <c r="S264" s="116" t="str">
        <f>IF(Таблица335[[#This Row],[Тип СШ]]="Т3", " росп", "")</f>
        <v xml:space="preserve"> росп</v>
      </c>
      <c r="T264" s="116" t="str">
        <f>IF(AND(Таблица335[[#This Row],[Тип]]="Поперечник", Таблица335[[#This Row],[условие]]="Да", Таблица335[[#This Row],[№18]]=" росп"), "1,2,3",
"")</f>
        <v>1,2,3</v>
      </c>
      <c r="U264" s="116" t="str">
        <f>IF(AND(Таблица335[[#This Row],[Тип]]="Продол", Таблица335[[#This Row],[условие]]="Да", Таблица335[[#This Row],[№18]]=" росп"), "1,2",
"")</f>
        <v/>
      </c>
      <c r="V264" s="101" t="s">
        <v>88</v>
      </c>
      <c r="W2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6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64" s="152" t="str">
        <f>IF(Таблица335[[#This Row],[Тип СШ]]="Т3",
(IF(Таблица335[[#This Row],[Толщина]]&gt;16,"Δ8","Δ6")),Таблица335[[#This Row],[Толщина]])</f>
        <v>Δ8</v>
      </c>
      <c r="AD264" s="153"/>
      <c r="AE264"/>
    </row>
    <row r="265" spans="1:31" x14ac:dyDescent="0.2">
      <c r="A265" s="117">
        <f t="shared" si="183"/>
        <v>265</v>
      </c>
      <c r="B265" s="97" t="str">
        <f>IF(ISNUMBER(Таблица335[[#This Row],[№8]]), "Поперечник", "Продол")</f>
        <v>Поперечник</v>
      </c>
      <c r="C265" s="11" t="str">
        <f>CONCATENATE(I265,J265,K265,L265,Таблица335[[#This Row],[№12]],N265,O265,P265,Q265,R265,S265,T265,U265,)</f>
        <v>3В-ВП</v>
      </c>
      <c r="D265" s="11" t="str">
        <f t="shared" si="185"/>
        <v>С4</v>
      </c>
      <c r="E265" s="11" t="str">
        <f t="shared" si="181"/>
        <v>2488×14</v>
      </c>
      <c r="F265" s="101"/>
      <c r="G265" s="101" t="s">
        <v>41</v>
      </c>
      <c r="H26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5" s="134">
        <f t="shared" ref="I265:J265" si="192">I264</f>
        <v>3</v>
      </c>
      <c r="J265" s="134" t="str">
        <f>Таблица335[[#This Row],[№7]]</f>
        <v>В</v>
      </c>
      <c r="K265" s="133" t="str">
        <f>IF(Таблица335[[#This Row],[условие]]="Да", "-", "")</f>
        <v>-</v>
      </c>
      <c r="L265" s="72" t="s">
        <v>35</v>
      </c>
      <c r="M265" s="114" t="str">
        <f>IF(Таблица335[[#This Row],[условие]]="Да", "", " - ")</f>
        <v/>
      </c>
      <c r="N265" s="72"/>
      <c r="O265" s="114" t="str">
        <f>IF(Таблица335[[#This Row],[условие]]="Да", "", " )")</f>
        <v/>
      </c>
      <c r="P265" s="115"/>
      <c r="Q265" s="130"/>
      <c r="R265" s="130"/>
      <c r="S265" s="116" t="str">
        <f>IF(Таблица335[[#This Row],[Тип СШ]]="Т3", " росп", "")</f>
        <v/>
      </c>
      <c r="T265" s="116" t="str">
        <f>IF(AND(Таблица335[[#This Row],[Тип]]="Поперечник", Таблица335[[#This Row],[условие]]="Да", Таблица335[[#This Row],[№18]]=" росп"), "1,2,3",
"")</f>
        <v/>
      </c>
      <c r="U265" s="116" t="str">
        <f>IF(AND(Таблица335[[#This Row],[Тип]]="Продол", Таблица335[[#This Row],[условие]]="Да", Таблица335[[#This Row],[№18]]=" росп"), "1,2",
"")</f>
        <v/>
      </c>
      <c r="V265" s="130" t="s">
        <v>109</v>
      </c>
      <c r="W2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2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6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265" s="152">
        <f>IF(Таблица335[[#This Row],[Тип СШ]]="Т3",
(IF(Таблица335[[#This Row],[Толщина]]&gt;16,"Δ8","Δ6")),Таблица335[[#This Row],[Толщина]])</f>
        <v>14</v>
      </c>
      <c r="AD265" s="153"/>
      <c r="AE265"/>
    </row>
    <row r="266" spans="1:31" x14ac:dyDescent="0.2">
      <c r="A266" s="117">
        <f t="shared" si="183"/>
        <v>266</v>
      </c>
      <c r="B266" s="97" t="str">
        <f>IF(ISNUMBER(Таблица335[[#This Row],[№8]]), "Поперечник", "Продол")</f>
        <v>Поперечник</v>
      </c>
      <c r="C266" s="11" t="str">
        <f>CONCATENATE(I266,J266,K266,L266,Таблица335[[#This Row],[№12]],N266,O266,P266,Q266,R266,S266,T266,U266,)</f>
        <v>3В-ВП_Р1 росп1,2,3</v>
      </c>
      <c r="D266" s="11" t="str">
        <f t="shared" si="185"/>
        <v>Т3</v>
      </c>
      <c r="E266" s="11" t="str">
        <f t="shared" si="181"/>
        <v>528 Δ6</v>
      </c>
      <c r="F266" s="101"/>
      <c r="G266" s="101"/>
      <c r="H2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6" s="132">
        <f t="shared" ref="I266:J266" si="193">I265</f>
        <v>3</v>
      </c>
      <c r="J266" s="132" t="str">
        <f>J265</f>
        <v>В</v>
      </c>
      <c r="K266" s="133" t="str">
        <f>IF(Таблица335[[#This Row],[условие]]="Да", "-", "")</f>
        <v>-</v>
      </c>
      <c r="L266" s="101" t="s">
        <v>35</v>
      </c>
      <c r="M266" s="114" t="str">
        <f>IF(Таблица335[[#This Row],[условие]]="Да", "", " - ")</f>
        <v/>
      </c>
      <c r="N266" s="101"/>
      <c r="O266" s="114" t="str">
        <f>IF(Таблица335[[#This Row],[условие]]="Да", "", " )")</f>
        <v/>
      </c>
      <c r="P266" s="115"/>
      <c r="Q266" s="101" t="s">
        <v>140</v>
      </c>
      <c r="R266" s="101" t="s">
        <v>73</v>
      </c>
      <c r="S266" s="116" t="str">
        <f>IF(Таблица335[[#This Row],[Тип СШ]]="Т3", " росп", "")</f>
        <v xml:space="preserve"> росп</v>
      </c>
      <c r="T266" s="116" t="str">
        <f>IF(AND(Таблица335[[#This Row],[Тип]]="Поперечник", Таблица335[[#This Row],[условие]]="Да", Таблица335[[#This Row],[№18]]=" росп"), "1,2,3",
"")</f>
        <v>1,2,3</v>
      </c>
      <c r="U266" s="116" t="str">
        <f>IF(AND(Таблица335[[#This Row],[Тип]]="Продол", Таблица335[[#This Row],[условие]]="Да", Таблица335[[#This Row],[№18]]=" росп"), "1,2",
"")</f>
        <v/>
      </c>
      <c r="V266" s="101" t="s">
        <v>88</v>
      </c>
      <c r="W2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66" s="152" t="str">
        <f>IF(Таблица335[[#This Row],[Тип СШ]]="Т3",
(IF(Таблица335[[#This Row],[Толщина]]&gt;16,"Δ8","Δ6")),Таблица335[[#This Row],[Толщина]])</f>
        <v>Δ6</v>
      </c>
      <c r="AD266" s="153"/>
      <c r="AE266"/>
    </row>
    <row r="267" spans="1:31" x14ac:dyDescent="0.2">
      <c r="A267" s="117">
        <f t="shared" si="183"/>
        <v>267</v>
      </c>
      <c r="B267" s="97" t="str">
        <f>IF(ISNUMBER(Таблица335[[#This Row],[№8]]), "Поперечник", "Продол")</f>
        <v>Поперечник</v>
      </c>
      <c r="C267" s="11" t="str">
        <f>CONCATENATE(I267,J267,K267,L267,Таблица335[[#This Row],[№12]],N267,O267,P267,Q267,R267,S267,T267,U267,)</f>
        <v>3В-ВП_Р2 росп1,2,3</v>
      </c>
      <c r="D267" s="11" t="str">
        <f t="shared" si="185"/>
        <v>Т3</v>
      </c>
      <c r="E267" s="11" t="str">
        <f t="shared" si="181"/>
        <v>528 Δ6</v>
      </c>
      <c r="F267" s="101"/>
      <c r="G267" s="101"/>
      <c r="H2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7" s="132">
        <f t="shared" ref="I267:J267" si="194">I266</f>
        <v>3</v>
      </c>
      <c r="J267" s="132" t="str">
        <f t="shared" si="194"/>
        <v>В</v>
      </c>
      <c r="K267" s="133" t="str">
        <f>IF(Таблица335[[#This Row],[условие]]="Да", "-", "")</f>
        <v>-</v>
      </c>
      <c r="L267" s="101" t="s">
        <v>35</v>
      </c>
      <c r="M267" s="114" t="str">
        <f>IF(Таблица335[[#This Row],[условие]]="Да", "", " - ")</f>
        <v/>
      </c>
      <c r="N267" s="101"/>
      <c r="O267" s="114" t="str">
        <f>IF(Таблица335[[#This Row],[условие]]="Да", "", " )")</f>
        <v/>
      </c>
      <c r="P267" s="115"/>
      <c r="Q267" s="101" t="s">
        <v>140</v>
      </c>
      <c r="R267" s="101" t="s">
        <v>74</v>
      </c>
      <c r="S267" s="116" t="str">
        <f>IF(Таблица335[[#This Row],[Тип СШ]]="Т3", " росп", "")</f>
        <v xml:space="preserve"> росп</v>
      </c>
      <c r="T267" s="116" t="str">
        <f>IF(AND(Таблица335[[#This Row],[Тип]]="Поперечник", Таблица335[[#This Row],[условие]]="Да", Таблица335[[#This Row],[№18]]=" росп"), "1,2,3",
"")</f>
        <v>1,2,3</v>
      </c>
      <c r="U267" s="116" t="str">
        <f>IF(AND(Таблица335[[#This Row],[Тип]]="Продол", Таблица335[[#This Row],[условие]]="Да", Таблица335[[#This Row],[№18]]=" росп"), "1,2",
"")</f>
        <v/>
      </c>
      <c r="V267" s="101" t="s">
        <v>88</v>
      </c>
      <c r="W2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67" s="152" t="str">
        <f>IF(Таблица335[[#This Row],[Тип СШ]]="Т3",
(IF(Таблица335[[#This Row],[Толщина]]&gt;16,"Δ8","Δ6")),Таблица335[[#This Row],[Толщина]])</f>
        <v>Δ6</v>
      </c>
      <c r="AD267" s="153"/>
      <c r="AE267"/>
    </row>
    <row r="268" spans="1:31" x14ac:dyDescent="0.2">
      <c r="A268" s="117">
        <f t="shared" si="183"/>
        <v>268</v>
      </c>
      <c r="B268" s="97" t="str">
        <f>IF(ISNUMBER(Таблица335[[#This Row],[№8]]), "Поперечник", "Продол")</f>
        <v>Поперечник</v>
      </c>
      <c r="C268" s="11" t="str">
        <f>CONCATENATE(I268,J268,K268,L268,Таблица335[[#This Row],[№12]],N268,O268,P268,Q268,R268,S268,T268,U268,)</f>
        <v>3В-ВП_Р3 росп1,2,3</v>
      </c>
      <c r="D268" s="11" t="str">
        <f t="shared" si="185"/>
        <v>Т3</v>
      </c>
      <c r="E268" s="11" t="str">
        <f t="shared" si="181"/>
        <v>528 Δ6</v>
      </c>
      <c r="F268" s="101"/>
      <c r="G268" s="101"/>
      <c r="H2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8" s="132">
        <f t="shared" ref="I268:J268" si="195">I267</f>
        <v>3</v>
      </c>
      <c r="J268" s="132" t="str">
        <f t="shared" si="195"/>
        <v>В</v>
      </c>
      <c r="K268" s="133" t="str">
        <f>IF(Таблица335[[#This Row],[условие]]="Да", "-", "")</f>
        <v>-</v>
      </c>
      <c r="L268" s="101" t="s">
        <v>35</v>
      </c>
      <c r="M268" s="114" t="str">
        <f>IF(Таблица335[[#This Row],[условие]]="Да", "", " - ")</f>
        <v/>
      </c>
      <c r="N268" s="101"/>
      <c r="O268" s="114" t="str">
        <f>IF(Таблица335[[#This Row],[условие]]="Да", "", " )")</f>
        <v/>
      </c>
      <c r="P268" s="115"/>
      <c r="Q268" s="101" t="s">
        <v>140</v>
      </c>
      <c r="R268" s="101" t="s">
        <v>75</v>
      </c>
      <c r="S268" s="116" t="str">
        <f>IF(Таблица335[[#This Row],[Тип СШ]]="Т3", " росп", "")</f>
        <v xml:space="preserve"> росп</v>
      </c>
      <c r="T268" s="116" t="str">
        <f>IF(AND(Таблица335[[#This Row],[Тип]]="Поперечник", Таблица335[[#This Row],[условие]]="Да", Таблица335[[#This Row],[№18]]=" росп"), "1,2,3",
"")</f>
        <v>1,2,3</v>
      </c>
      <c r="U268" s="116" t="str">
        <f>IF(AND(Таблица335[[#This Row],[Тип]]="Продол", Таблица335[[#This Row],[условие]]="Да", Таблица335[[#This Row],[№18]]=" росп"), "1,2",
"")</f>
        <v/>
      </c>
      <c r="V268" s="101" t="s">
        <v>88</v>
      </c>
      <c r="W2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68" s="152" t="str">
        <f>IF(Таблица335[[#This Row],[Тип СШ]]="Т3",
(IF(Таблица335[[#This Row],[Толщина]]&gt;16,"Δ8","Δ6")),Таблица335[[#This Row],[Толщина]])</f>
        <v>Δ6</v>
      </c>
      <c r="AD268" s="153"/>
      <c r="AE268"/>
    </row>
    <row r="269" spans="1:31" x14ac:dyDescent="0.2">
      <c r="A269" s="117">
        <f t="shared" si="183"/>
        <v>269</v>
      </c>
      <c r="B269" s="97" t="str">
        <f>IF(ISNUMBER(Таблица335[[#This Row],[№8]]), "Поперечник", "Продол")</f>
        <v>Поперечник</v>
      </c>
      <c r="C269" s="11" t="str">
        <f>CONCATENATE(I269,J269,K269,L269,Таблица335[[#This Row],[№12]],N269,O269,P269,Q269,R269,S269,T269,U269,)</f>
        <v>3В-ВП_Р4 росп1,2,3</v>
      </c>
      <c r="D269" s="11" t="str">
        <f t="shared" si="185"/>
        <v>Т3</v>
      </c>
      <c r="E269" s="11" t="str">
        <f t="shared" si="181"/>
        <v>528 Δ6</v>
      </c>
      <c r="F269" s="101"/>
      <c r="G269" s="101"/>
      <c r="H2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69" s="132">
        <f t="shared" ref="I269:J269" si="196">I268</f>
        <v>3</v>
      </c>
      <c r="J269" s="132" t="str">
        <f t="shared" si="196"/>
        <v>В</v>
      </c>
      <c r="K269" s="133" t="str">
        <f>IF(Таблица335[[#This Row],[условие]]="Да", "-", "")</f>
        <v>-</v>
      </c>
      <c r="L269" s="101" t="s">
        <v>35</v>
      </c>
      <c r="M269" s="114" t="str">
        <f>IF(Таблица335[[#This Row],[условие]]="Да", "", " - ")</f>
        <v/>
      </c>
      <c r="N269" s="101"/>
      <c r="O269" s="114" t="str">
        <f>IF(Таблица335[[#This Row],[условие]]="Да", "", " )")</f>
        <v/>
      </c>
      <c r="P269" s="115"/>
      <c r="Q269" s="101" t="s">
        <v>140</v>
      </c>
      <c r="R269" s="101" t="s">
        <v>76</v>
      </c>
      <c r="S269" s="116" t="str">
        <f>IF(Таблица335[[#This Row],[Тип СШ]]="Т3", " росп", "")</f>
        <v xml:space="preserve"> росп</v>
      </c>
      <c r="T269" s="116" t="str">
        <f>IF(AND(Таблица335[[#This Row],[Тип]]="Поперечник", Таблица335[[#This Row],[условие]]="Да", Таблица335[[#This Row],[№18]]=" росп"), "1,2,3",
"")</f>
        <v>1,2,3</v>
      </c>
      <c r="U269" s="116" t="str">
        <f>IF(AND(Таблица335[[#This Row],[Тип]]="Продол", Таблица335[[#This Row],[условие]]="Да", Таблица335[[#This Row],[№18]]=" росп"), "1,2",
"")</f>
        <v/>
      </c>
      <c r="V269" s="101" t="s">
        <v>88</v>
      </c>
      <c r="W2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6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6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69" s="152" t="str">
        <f>IF(Таблица335[[#This Row],[Тип СШ]]="Т3",
(IF(Таблица335[[#This Row],[Толщина]]&gt;16,"Δ8","Δ6")),Таблица335[[#This Row],[Толщина]])</f>
        <v>Δ6</v>
      </c>
      <c r="AD269" s="153"/>
      <c r="AE269"/>
    </row>
    <row r="270" spans="1:31" x14ac:dyDescent="0.2">
      <c r="A270" s="117">
        <f t="shared" si="183"/>
        <v>270</v>
      </c>
      <c r="B270" s="97" t="str">
        <f>IF(ISNUMBER(Таблица335[[#This Row],[№8]]), "Поперечник", "Продол")</f>
        <v>Поперечник</v>
      </c>
      <c r="C270" s="11" t="str">
        <f>CONCATENATE(I270,J270,K270,L270,Таблица335[[#This Row],[№12]],N270,O270,P270,Q270,R270,S270,T270,U270,)</f>
        <v>3В-Т1/1</v>
      </c>
      <c r="D270" s="11" t="str">
        <f t="shared" si="185"/>
        <v>Т8</v>
      </c>
      <c r="E270" s="11" t="str">
        <f t="shared" si="181"/>
        <v>100×16</v>
      </c>
      <c r="F270" s="101"/>
      <c r="G270" s="101"/>
      <c r="H2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0" s="132">
        <f t="shared" ref="I270:J270" si="197">I269</f>
        <v>3</v>
      </c>
      <c r="J270" s="132" t="str">
        <f t="shared" si="197"/>
        <v>В</v>
      </c>
      <c r="K270" s="133" t="str">
        <f>IF(Таблица335[[#This Row],[условие]]="Да", "-", "")</f>
        <v>-</v>
      </c>
      <c r="L270" s="101" t="s">
        <v>83</v>
      </c>
      <c r="M270" s="114" t="str">
        <f>IF(Таблица335[[#This Row],[условие]]="Да", "", " - ")</f>
        <v/>
      </c>
      <c r="N270" s="101"/>
      <c r="O270" s="114" t="str">
        <f>IF(Таблица335[[#This Row],[условие]]="Да", "", " )")</f>
        <v/>
      </c>
      <c r="P270" s="115"/>
      <c r="Q270" s="101" t="str">
        <f>"/"</f>
        <v>/</v>
      </c>
      <c r="R270" s="101">
        <v>1</v>
      </c>
      <c r="S270" s="116" t="str">
        <f>IF(Таблица335[[#This Row],[Тип СШ]]="Т3", " росп", "")</f>
        <v/>
      </c>
      <c r="T270" s="116" t="str">
        <f>IF(AND(Таблица335[[#This Row],[Тип]]="Поперечник", Таблица335[[#This Row],[условие]]="Да", Таблица335[[#This Row],[№18]]=" росп"), "1,2,3",
"")</f>
        <v/>
      </c>
      <c r="U270" s="116" t="str">
        <f>IF(AND(Таблица335[[#This Row],[Тип]]="Продол", Таблица335[[#This Row],[условие]]="Да", Таблица335[[#This Row],[№18]]=" росп"), "1,2",
"")</f>
        <v/>
      </c>
      <c r="V270" s="101" t="s">
        <v>89</v>
      </c>
      <c r="W2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70" s="152">
        <f>IF(Таблица335[[#This Row],[Тип СШ]]="Т3",
(IF(Таблица335[[#This Row],[Толщина]]&gt;16,"Δ8","Δ6")),Таблица335[[#This Row],[Толщина]])</f>
        <v>16</v>
      </c>
      <c r="AD270" s="153"/>
      <c r="AE270"/>
    </row>
    <row r="271" spans="1:31" x14ac:dyDescent="0.2">
      <c r="A271" s="117">
        <f t="shared" si="183"/>
        <v>271</v>
      </c>
      <c r="B271" s="97" t="str">
        <f>IF(ISNUMBER(Таблица335[[#This Row],[№8]]), "Поперечник", "Продол")</f>
        <v>Поперечник</v>
      </c>
      <c r="C271" s="11" t="str">
        <f>CONCATENATE(I271,J271,K271,L271,Таблица335[[#This Row],[№12]],N271,O271,P271,Q271,R271,S271,T271,U271,)</f>
        <v>3В-Т1/1 росп1,2,3</v>
      </c>
      <c r="D271" s="11" t="str">
        <f t="shared" si="185"/>
        <v>Т3</v>
      </c>
      <c r="E271" s="11" t="str">
        <f t="shared" si="181"/>
        <v>100 Δ6</v>
      </c>
      <c r="F271" s="101"/>
      <c r="G271" s="101"/>
      <c r="H2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1" s="132">
        <f t="shared" ref="I271:J271" si="198">I270</f>
        <v>3</v>
      </c>
      <c r="J271" s="132" t="str">
        <f t="shared" si="198"/>
        <v>В</v>
      </c>
      <c r="K271" s="133" t="str">
        <f>IF(Таблица335[[#This Row],[условие]]="Да", "-", "")</f>
        <v>-</v>
      </c>
      <c r="L271" s="101" t="s">
        <v>83</v>
      </c>
      <c r="M271" s="114" t="str">
        <f>IF(Таблица335[[#This Row],[условие]]="Да", "", " - ")</f>
        <v/>
      </c>
      <c r="N271" s="101"/>
      <c r="O271" s="114" t="str">
        <f>IF(Таблица335[[#This Row],[условие]]="Да", "", " )")</f>
        <v/>
      </c>
      <c r="P271" s="115"/>
      <c r="Q271" s="101" t="str">
        <f t="shared" ref="Q271:Q273" si="199">"/"</f>
        <v>/</v>
      </c>
      <c r="R271" s="101">
        <v>1</v>
      </c>
      <c r="S271" s="116" t="str">
        <f>IF(Таблица335[[#This Row],[Тип СШ]]="Т3", " росп", "")</f>
        <v xml:space="preserve"> росп</v>
      </c>
      <c r="T271" s="116" t="str">
        <f>IF(AND(Таблица335[[#This Row],[Тип]]="Поперечник", Таблица335[[#This Row],[условие]]="Да", Таблица335[[#This Row],[№18]]=" росп"), "1,2,3",
"")</f>
        <v>1,2,3</v>
      </c>
      <c r="U271" s="116" t="str">
        <f>IF(AND(Таблица335[[#This Row],[Тип]]="Продол", Таблица335[[#This Row],[условие]]="Да", Таблица335[[#This Row],[№18]]=" росп"), "1,2",
"")</f>
        <v/>
      </c>
      <c r="V271" s="101" t="s">
        <v>88</v>
      </c>
      <c r="W2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71" s="152" t="str">
        <f>IF(Таблица335[[#This Row],[Тип СШ]]="Т3",
(IF(Таблица335[[#This Row],[Толщина]]&gt;16,"Δ8","Δ6")),Таблица335[[#This Row],[Толщина]])</f>
        <v>Δ6</v>
      </c>
      <c r="AD271" s="153"/>
      <c r="AE271"/>
    </row>
    <row r="272" spans="1:31" x14ac:dyDescent="0.2">
      <c r="A272" s="117">
        <f t="shared" si="183"/>
        <v>272</v>
      </c>
      <c r="B272" s="97" t="str">
        <f>IF(ISNUMBER(Таблица335[[#This Row],[№8]]), "Поперечник", "Продол")</f>
        <v>Поперечник</v>
      </c>
      <c r="C272" s="11" t="str">
        <f>CONCATENATE(I272,J272,K272,L272,Таблица335[[#This Row],[№12]],N272,O272,P272,Q272,R272,S272,T272,U272,)</f>
        <v>3В-Т1/2</v>
      </c>
      <c r="D272" s="11" t="str">
        <f t="shared" si="185"/>
        <v>Т8</v>
      </c>
      <c r="E272" s="11" t="str">
        <f t="shared" si="181"/>
        <v>100×16</v>
      </c>
      <c r="F272" s="101"/>
      <c r="G272" s="101"/>
      <c r="H2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2" s="132">
        <f t="shared" ref="I272:J272" si="200">I271</f>
        <v>3</v>
      </c>
      <c r="J272" s="132" t="str">
        <f t="shared" si="200"/>
        <v>В</v>
      </c>
      <c r="K272" s="133" t="str">
        <f>IF(Таблица335[[#This Row],[условие]]="Да", "-", "")</f>
        <v>-</v>
      </c>
      <c r="L272" s="101" t="s">
        <v>83</v>
      </c>
      <c r="M272" s="114" t="str">
        <f>IF(Таблица335[[#This Row],[условие]]="Да", "", " - ")</f>
        <v/>
      </c>
      <c r="N272" s="101"/>
      <c r="O272" s="114" t="str">
        <f>IF(Таблица335[[#This Row],[условие]]="Да", "", " )")</f>
        <v/>
      </c>
      <c r="P272" s="115"/>
      <c r="Q272" s="101" t="str">
        <f t="shared" si="199"/>
        <v>/</v>
      </c>
      <c r="R272" s="101">
        <v>2</v>
      </c>
      <c r="S272" s="116" t="str">
        <f>IF(Таблица335[[#This Row],[Тип СШ]]="Т3", " росп", "")</f>
        <v/>
      </c>
      <c r="T272" s="116" t="str">
        <f>IF(AND(Таблица335[[#This Row],[Тип]]="Поперечник", Таблица335[[#This Row],[условие]]="Да", Таблица335[[#This Row],[№18]]=" росп"), "1,2,3",
"")</f>
        <v/>
      </c>
      <c r="U272" s="116" t="str">
        <f>IF(AND(Таблица335[[#This Row],[Тип]]="Продол", Таблица335[[#This Row],[условие]]="Да", Таблица335[[#This Row],[№18]]=" росп"), "1,2",
"")</f>
        <v/>
      </c>
      <c r="V272" s="101" t="s">
        <v>89</v>
      </c>
      <c r="W2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72" s="152">
        <f>IF(Таблица335[[#This Row],[Тип СШ]]="Т3",
(IF(Таблица335[[#This Row],[Толщина]]&gt;16,"Δ8","Δ6")),Таблица335[[#This Row],[Толщина]])</f>
        <v>16</v>
      </c>
      <c r="AD272" s="153"/>
      <c r="AE272"/>
    </row>
    <row r="273" spans="1:31" x14ac:dyDescent="0.2">
      <c r="A273" s="117">
        <f t="shared" si="183"/>
        <v>273</v>
      </c>
      <c r="B273" s="97" t="str">
        <f>IF(ISNUMBER(Таблица335[[#This Row],[№8]]), "Поперечник", "Продол")</f>
        <v>Поперечник</v>
      </c>
      <c r="C273" s="11" t="str">
        <f>CONCATENATE(I273,J273,K273,L273,Таблица335[[#This Row],[№12]],N273,O273,P273,Q273,R273,S273,T273,U273,)</f>
        <v>3В-Т1/2 росп1,2,3</v>
      </c>
      <c r="D273" s="11" t="str">
        <f t="shared" si="185"/>
        <v>Т3</v>
      </c>
      <c r="E273" s="11" t="str">
        <f t="shared" si="181"/>
        <v>100 Δ6</v>
      </c>
      <c r="F273" s="101"/>
      <c r="G273" s="101"/>
      <c r="H2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3" s="132">
        <f t="shared" ref="I273:J273" si="201">I272</f>
        <v>3</v>
      </c>
      <c r="J273" s="132" t="str">
        <f t="shared" si="201"/>
        <v>В</v>
      </c>
      <c r="K273" s="133" t="str">
        <f>IF(Таблица335[[#This Row],[условие]]="Да", "-", "")</f>
        <v>-</v>
      </c>
      <c r="L273" s="101" t="s">
        <v>83</v>
      </c>
      <c r="M273" s="114" t="str">
        <f>IF(Таблица335[[#This Row],[условие]]="Да", "", " - ")</f>
        <v/>
      </c>
      <c r="N273" s="101"/>
      <c r="O273" s="114" t="str">
        <f>IF(Таблица335[[#This Row],[условие]]="Да", "", " )")</f>
        <v/>
      </c>
      <c r="P273" s="115"/>
      <c r="Q273" s="101" t="str">
        <f t="shared" si="199"/>
        <v>/</v>
      </c>
      <c r="R273" s="101">
        <v>2</v>
      </c>
      <c r="S273" s="116" t="str">
        <f>IF(Таблица335[[#This Row],[Тип СШ]]="Т3", " росп", "")</f>
        <v xml:space="preserve"> росп</v>
      </c>
      <c r="T273" s="116" t="str">
        <f>IF(AND(Таблица335[[#This Row],[Тип]]="Поперечник", Таблица335[[#This Row],[условие]]="Да", Таблица335[[#This Row],[№18]]=" росп"), "1,2,3",
"")</f>
        <v>1,2,3</v>
      </c>
      <c r="U273" s="116" t="str">
        <f>IF(AND(Таблица335[[#This Row],[Тип]]="Продол", Таблица335[[#This Row],[условие]]="Да", Таблица335[[#This Row],[№18]]=" росп"), "1,2",
"")</f>
        <v/>
      </c>
      <c r="V273" s="101" t="s">
        <v>88</v>
      </c>
      <c r="W2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73" s="152" t="str">
        <f>IF(Таблица335[[#This Row],[Тип СШ]]="Т3",
(IF(Таблица335[[#This Row],[Толщина]]&gt;16,"Δ8","Δ6")),Таблица335[[#This Row],[Толщина]])</f>
        <v>Δ6</v>
      </c>
      <c r="AD273" s="153"/>
      <c r="AE273"/>
    </row>
    <row r="274" spans="1:31" x14ac:dyDescent="0.2">
      <c r="A274" s="117">
        <f t="shared" si="183"/>
        <v>274</v>
      </c>
      <c r="B274" s="97" t="str">
        <f>IF(ISNUMBER(Таблица335[[#This Row],[№8]]), "Поперечник", "Продол")</f>
        <v>Поперечник</v>
      </c>
      <c r="C274" s="11" t="str">
        <f>CONCATENATE(I274,J274,K274,L274,Таблица335[[#This Row],[№12]],N274,O274,P274,Q274,R274,S274,T274,U274,)</f>
        <v>3В-ВП_Р5 росп1,2,3</v>
      </c>
      <c r="D274" s="11" t="str">
        <f t="shared" si="185"/>
        <v>Т3</v>
      </c>
      <c r="E274" s="11" t="str">
        <f t="shared" si="181"/>
        <v>528 Δ6</v>
      </c>
      <c r="F274" s="101"/>
      <c r="G274" s="101"/>
      <c r="H2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4" s="132">
        <f t="shared" ref="I274:J274" si="202">I273</f>
        <v>3</v>
      </c>
      <c r="J274" s="132" t="str">
        <f t="shared" si="202"/>
        <v>В</v>
      </c>
      <c r="K274" s="133" t="str">
        <f>IF(Таблица335[[#This Row],[условие]]="Да", "-", "")</f>
        <v>-</v>
      </c>
      <c r="L274" s="101" t="s">
        <v>35</v>
      </c>
      <c r="M274" s="114" t="str">
        <f>IF(Таблица335[[#This Row],[условие]]="Да", "", " - ")</f>
        <v/>
      </c>
      <c r="N274" s="101"/>
      <c r="O274" s="114" t="str">
        <f>IF(Таблица335[[#This Row],[условие]]="Да", "", " )")</f>
        <v/>
      </c>
      <c r="P274" s="115"/>
      <c r="Q274" s="101" t="s">
        <v>140</v>
      </c>
      <c r="R274" s="101" t="s">
        <v>77</v>
      </c>
      <c r="S274" s="116" t="str">
        <f>IF(Таблица335[[#This Row],[Тип СШ]]="Т3", " росп", "")</f>
        <v xml:space="preserve"> росп</v>
      </c>
      <c r="T274" s="116" t="str">
        <f>IF(AND(Таблица335[[#This Row],[Тип]]="Поперечник", Таблица335[[#This Row],[условие]]="Да", Таблица335[[#This Row],[№18]]=" росп"), "1,2,3",
"")</f>
        <v>1,2,3</v>
      </c>
      <c r="U274" s="116" t="str">
        <f>IF(AND(Таблица335[[#This Row],[Тип]]="Продол", Таблица335[[#This Row],[условие]]="Да", Таблица335[[#This Row],[№18]]=" росп"), "1,2",
"")</f>
        <v/>
      </c>
      <c r="V274" s="101" t="s">
        <v>88</v>
      </c>
      <c r="W2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74" s="152" t="str">
        <f>IF(Таблица335[[#This Row],[Тип СШ]]="Т3",
(IF(Таблица335[[#This Row],[Толщина]]&gt;16,"Δ8","Δ6")),Таблица335[[#This Row],[Толщина]])</f>
        <v>Δ6</v>
      </c>
      <c r="AD274" s="153"/>
      <c r="AE274"/>
    </row>
    <row r="275" spans="1:31" x14ac:dyDescent="0.2">
      <c r="A275" s="117">
        <f t="shared" si="183"/>
        <v>275</v>
      </c>
      <c r="B275" s="97" t="str">
        <f>IF(ISNUMBER(Таблица335[[#This Row],[№8]]), "Поперечник", "Продол")</f>
        <v>Поперечник</v>
      </c>
      <c r="C275" s="11" t="str">
        <f>CONCATENATE(I275,J275,K275,L275,Таблица335[[#This Row],[№12]],N275,O275,P275,Q275,R275,S275,T275,U275,)</f>
        <v>3В-ВП_Р6 росп1,2,3</v>
      </c>
      <c r="D275" s="11" t="str">
        <f t="shared" si="185"/>
        <v>Т3</v>
      </c>
      <c r="E275" s="11" t="str">
        <f t="shared" si="181"/>
        <v>528 Δ6</v>
      </c>
      <c r="F275" s="101"/>
      <c r="G275" s="101"/>
      <c r="H2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5" s="132">
        <f t="shared" ref="I275:J275" si="203">I274</f>
        <v>3</v>
      </c>
      <c r="J275" s="132" t="str">
        <f t="shared" si="203"/>
        <v>В</v>
      </c>
      <c r="K275" s="133" t="str">
        <f>IF(Таблица335[[#This Row],[условие]]="Да", "-", "")</f>
        <v>-</v>
      </c>
      <c r="L275" s="101" t="s">
        <v>35</v>
      </c>
      <c r="M275" s="114" t="str">
        <f>IF(Таблица335[[#This Row],[условие]]="Да", "", " - ")</f>
        <v/>
      </c>
      <c r="N275" s="101"/>
      <c r="O275" s="114" t="str">
        <f>IF(Таблица335[[#This Row],[условие]]="Да", "", " )")</f>
        <v/>
      </c>
      <c r="P275" s="115"/>
      <c r="Q275" s="101" t="s">
        <v>140</v>
      </c>
      <c r="R275" s="101" t="s">
        <v>80</v>
      </c>
      <c r="S275" s="116" t="str">
        <f>IF(Таблица335[[#This Row],[Тип СШ]]="Т3", " росп", "")</f>
        <v xml:space="preserve"> росп</v>
      </c>
      <c r="T275" s="116" t="str">
        <f>IF(AND(Таблица335[[#This Row],[Тип]]="Поперечник", Таблица335[[#This Row],[условие]]="Да", Таблица335[[#This Row],[№18]]=" росп"), "1,2,3",
"")</f>
        <v>1,2,3</v>
      </c>
      <c r="U275" s="116" t="str">
        <f>IF(AND(Таблица335[[#This Row],[Тип]]="Продол", Таблица335[[#This Row],[условие]]="Да", Таблица335[[#This Row],[№18]]=" росп"), "1,2",
"")</f>
        <v/>
      </c>
      <c r="V275" s="101" t="s">
        <v>88</v>
      </c>
      <c r="W2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75" s="152" t="str">
        <f>IF(Таблица335[[#This Row],[Тип СШ]]="Т3",
(IF(Таблица335[[#This Row],[Толщина]]&gt;16,"Δ8","Δ6")),Таблица335[[#This Row],[Толщина]])</f>
        <v>Δ6</v>
      </c>
      <c r="AD275" s="153"/>
      <c r="AE275"/>
    </row>
    <row r="276" spans="1:31" x14ac:dyDescent="0.2">
      <c r="A276" s="117">
        <f t="shared" si="183"/>
        <v>276</v>
      </c>
      <c r="B276" s="97" t="str">
        <f>IF(ISNUMBER(Таблица335[[#This Row],[№8]]), "Поперечник", "Продол")</f>
        <v>Поперечник</v>
      </c>
      <c r="C276" s="11" t="str">
        <f>CONCATENATE(I276,J276,K276,L276,Таблица335[[#This Row],[№12]],N276,O276,P276,Q276,R276,S276,T276,U276,)</f>
        <v>3В-ВП_Р7 росп1,2,3</v>
      </c>
      <c r="D276" s="11" t="str">
        <f t="shared" si="185"/>
        <v>Т3</v>
      </c>
      <c r="E276" s="11" t="str">
        <f t="shared" si="181"/>
        <v>528 Δ6</v>
      </c>
      <c r="F276" s="101"/>
      <c r="G276" s="101"/>
      <c r="H2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6" s="132">
        <f t="shared" ref="I276:J276" si="204">I275</f>
        <v>3</v>
      </c>
      <c r="J276" s="132" t="str">
        <f t="shared" si="204"/>
        <v>В</v>
      </c>
      <c r="K276" s="133" t="str">
        <f>IF(Таблица335[[#This Row],[условие]]="Да", "-", "")</f>
        <v>-</v>
      </c>
      <c r="L276" s="101" t="s">
        <v>35</v>
      </c>
      <c r="M276" s="114" t="str">
        <f>IF(Таблица335[[#This Row],[условие]]="Да", "", " - ")</f>
        <v/>
      </c>
      <c r="N276" s="101"/>
      <c r="O276" s="114" t="str">
        <f>IF(Таблица335[[#This Row],[условие]]="Да", "", " )")</f>
        <v/>
      </c>
      <c r="P276" s="115"/>
      <c r="Q276" s="101" t="s">
        <v>140</v>
      </c>
      <c r="R276" s="101" t="s">
        <v>81</v>
      </c>
      <c r="S276" s="116" t="str">
        <f>IF(Таблица335[[#This Row],[Тип СШ]]="Т3", " росп", "")</f>
        <v xml:space="preserve"> росп</v>
      </c>
      <c r="T276" s="116" t="str">
        <f>IF(AND(Таблица335[[#This Row],[Тип]]="Поперечник", Таблица335[[#This Row],[условие]]="Да", Таблица335[[#This Row],[№18]]=" росп"), "1,2,3",
"")</f>
        <v>1,2,3</v>
      </c>
      <c r="U276" s="116" t="str">
        <f>IF(AND(Таблица335[[#This Row],[Тип]]="Продол", Таблица335[[#This Row],[условие]]="Да", Таблица335[[#This Row],[№18]]=" росп"), "1,2",
"")</f>
        <v/>
      </c>
      <c r="V276" s="101" t="s">
        <v>88</v>
      </c>
      <c r="W2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76" s="152" t="str">
        <f>IF(Таблица335[[#This Row],[Тип СШ]]="Т3",
(IF(Таблица335[[#This Row],[Толщина]]&gt;16,"Δ8","Δ6")),Таблица335[[#This Row],[Толщина]])</f>
        <v>Δ6</v>
      </c>
      <c r="AD276" s="153"/>
      <c r="AE276"/>
    </row>
    <row r="277" spans="1:31" x14ac:dyDescent="0.2">
      <c r="A277" s="117">
        <f t="shared" si="183"/>
        <v>277</v>
      </c>
      <c r="B277" s="97" t="str">
        <f>IF(ISNUMBER(Таблица335[[#This Row],[№8]]), "Поперечник", "Продол")</f>
        <v>Поперечник</v>
      </c>
      <c r="C277" s="11" t="str">
        <f>CONCATENATE(I277,J277,K277,L277,Таблица335[[#This Row],[№12]],N277,O277,P277,Q277,R277,S277,T277,U277,)</f>
        <v>3В-ВП_Р8 росп1,2,3</v>
      </c>
      <c r="D277" s="11" t="str">
        <f t="shared" si="185"/>
        <v>Т3</v>
      </c>
      <c r="E277" s="11" t="str">
        <f t="shared" si="181"/>
        <v>528 Δ6</v>
      </c>
      <c r="F277" s="101"/>
      <c r="G277" s="101"/>
      <c r="H2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7" s="132">
        <f t="shared" ref="I277:J277" si="205">I276</f>
        <v>3</v>
      </c>
      <c r="J277" s="132" t="str">
        <f t="shared" si="205"/>
        <v>В</v>
      </c>
      <c r="K277" s="133" t="str">
        <f>IF(Таблица335[[#This Row],[условие]]="Да", "-", "")</f>
        <v>-</v>
      </c>
      <c r="L277" s="101" t="s">
        <v>35</v>
      </c>
      <c r="M277" s="114" t="str">
        <f>IF(Таблица335[[#This Row],[условие]]="Да", "", " - ")</f>
        <v/>
      </c>
      <c r="N277" s="101"/>
      <c r="O277" s="114" t="str">
        <f>IF(Таблица335[[#This Row],[условие]]="Да", "", " )")</f>
        <v/>
      </c>
      <c r="P277" s="115"/>
      <c r="Q277" s="101" t="s">
        <v>140</v>
      </c>
      <c r="R277" s="101" t="s">
        <v>82</v>
      </c>
      <c r="S277" s="116" t="str">
        <f>IF(Таблица335[[#This Row],[Тип СШ]]="Т3", " росп", "")</f>
        <v xml:space="preserve"> росп</v>
      </c>
      <c r="T277" s="116" t="str">
        <f>IF(AND(Таблица335[[#This Row],[Тип]]="Поперечник", Таблица335[[#This Row],[условие]]="Да", Таблица335[[#This Row],[№18]]=" росп"), "1,2,3",
"")</f>
        <v>1,2,3</v>
      </c>
      <c r="U277" s="116" t="str">
        <f>IF(AND(Таблица335[[#This Row],[Тип]]="Продол", Таблица335[[#This Row],[условие]]="Да", Таблица335[[#This Row],[№18]]=" росп"), "1,2",
"")</f>
        <v/>
      </c>
      <c r="V277" s="101" t="s">
        <v>88</v>
      </c>
      <c r="W2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77" s="152" t="str">
        <f>IF(Таблица335[[#This Row],[Тип СШ]]="Т3",
(IF(Таблица335[[#This Row],[Толщина]]&gt;16,"Δ8","Δ6")),Таблица335[[#This Row],[Толщина]])</f>
        <v>Δ6</v>
      </c>
      <c r="AD277" s="153"/>
      <c r="AE277"/>
    </row>
    <row r="278" spans="1:31" x14ac:dyDescent="0.2">
      <c r="A278" s="117">
        <f t="shared" si="183"/>
        <v>278</v>
      </c>
      <c r="B278" s="97" t="str">
        <f>IF(ISNUMBER(Таблица335[[#This Row],[№8]]), "Поперечник", "Продол")</f>
        <v>Поперечник</v>
      </c>
      <c r="C278" s="11" t="str">
        <f>CONCATENATE(I278,J278,K278,L278,Таблица335[[#This Row],[№12]],N278,O278,P278,Q278,R278,S278,T278,U278,)</f>
        <v>3В-НП</v>
      </c>
      <c r="D278" s="11" t="str">
        <f t="shared" si="185"/>
        <v>С18</v>
      </c>
      <c r="E278" s="11" t="str">
        <f t="shared" si="181"/>
        <v>500×25</v>
      </c>
      <c r="F278" s="101"/>
      <c r="G278" s="101"/>
      <c r="H2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8" s="132">
        <f t="shared" ref="I278:J278" si="206">I277</f>
        <v>3</v>
      </c>
      <c r="J278" s="132" t="str">
        <f t="shared" si="206"/>
        <v>В</v>
      </c>
      <c r="K278" s="133" t="str">
        <f>IF(Таблица335[[#This Row],[условие]]="Да", "-", "")</f>
        <v>-</v>
      </c>
      <c r="L278" s="101" t="s">
        <v>13</v>
      </c>
      <c r="M278" s="114" t="str">
        <f>IF(Таблица335[[#This Row],[условие]]="Да", "", " - ")</f>
        <v/>
      </c>
      <c r="N278" s="101"/>
      <c r="O278" s="114" t="str">
        <f>IF(Таблица335[[#This Row],[условие]]="Да", "", " )")</f>
        <v/>
      </c>
      <c r="P278" s="115"/>
      <c r="Q278" s="101"/>
      <c r="R278" s="101"/>
      <c r="S278" s="116" t="str">
        <f>IF(Таблица335[[#This Row],[Тип СШ]]="Т3", " росп", "")</f>
        <v/>
      </c>
      <c r="T278" s="116" t="str">
        <f>IF(AND(Таблица335[[#This Row],[Тип]]="Поперечник", Таблица335[[#This Row],[условие]]="Да", Таблица335[[#This Row],[№18]]=" росп"), "1,2,3",
"")</f>
        <v/>
      </c>
      <c r="U278" s="116" t="str">
        <f>IF(AND(Таблица335[[#This Row],[Тип]]="Продол", Таблица335[[#This Row],[условие]]="Да", Таблица335[[#This Row],[№18]]=" росп"), "1,2",
"")</f>
        <v/>
      </c>
      <c r="V278" s="101" t="s">
        <v>87</v>
      </c>
      <c r="W27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2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278" s="228">
        <f>VALUE(CONCATENATE(Таблица335[[#This Row],[ДлинаС18]],Таблица335[[#This Row],[ДлинаС4]],Таблица335[[#This Row],[ДлинаТ8]],Таблица335[[#This Row],[ДлинаТ3]]))</f>
        <v>500</v>
      </c>
      <c r="AC278" s="152">
        <f>IF(Таблица335[[#This Row],[Тип СШ]]="Т3",
(IF(Таблица335[[#This Row],[Толщина]]&gt;16,"Δ8","Δ6")),Таблица335[[#This Row],[Толщина]])</f>
        <v>25</v>
      </c>
      <c r="AD278" s="153"/>
      <c r="AE278"/>
    </row>
    <row r="279" spans="1:31" x14ac:dyDescent="0.2">
      <c r="A279" s="117">
        <f t="shared" si="183"/>
        <v>279</v>
      </c>
      <c r="B279" s="97" t="str">
        <f>IF(ISNUMBER(Таблица335[[#This Row],[№8]]), "Поперечник", "Продол")</f>
        <v>Поперечник</v>
      </c>
      <c r="C279" s="11" t="str">
        <f>CONCATENATE(I279,J279,K279,L279,Таблица335[[#This Row],[№12]],N279,O279,P279,Q279,R279,S279,T279,U279,)</f>
        <v>3В-Т2/1</v>
      </c>
      <c r="D279" s="11" t="str">
        <f t="shared" si="185"/>
        <v>Т8</v>
      </c>
      <c r="E279" s="11" t="str">
        <f t="shared" si="181"/>
        <v>100×16</v>
      </c>
      <c r="F279" s="101"/>
      <c r="G279" s="101"/>
      <c r="H2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79" s="132">
        <f t="shared" ref="I279:J279" si="207">I278</f>
        <v>3</v>
      </c>
      <c r="J279" s="132" t="str">
        <f t="shared" si="207"/>
        <v>В</v>
      </c>
      <c r="K279" s="133" t="str">
        <f>IF(Таблица335[[#This Row],[условие]]="Да", "-", "")</f>
        <v>-</v>
      </c>
      <c r="L279" s="101" t="s">
        <v>84</v>
      </c>
      <c r="M279" s="114" t="str">
        <f>IF(Таблица335[[#This Row],[условие]]="Да", "", " - ")</f>
        <v/>
      </c>
      <c r="N279" s="101"/>
      <c r="O279" s="114" t="str">
        <f>IF(Таблица335[[#This Row],[условие]]="Да", "", " )")</f>
        <v/>
      </c>
      <c r="P279" s="115"/>
      <c r="Q279" s="101" t="str">
        <f>"/"</f>
        <v>/</v>
      </c>
      <c r="R279" s="101">
        <v>1</v>
      </c>
      <c r="S279" s="116" t="str">
        <f>IF(Таблица335[[#This Row],[Тип СШ]]="Т3", " росп", "")</f>
        <v/>
      </c>
      <c r="T279" s="116" t="str">
        <f>IF(AND(Таблица335[[#This Row],[Тип]]="Поперечник", Таблица335[[#This Row],[условие]]="Да", Таблица335[[#This Row],[№18]]=" росп"), "1,2,3",
"")</f>
        <v/>
      </c>
      <c r="U279" s="116" t="str">
        <f>IF(AND(Таблица335[[#This Row],[Тип]]="Продол", Таблица335[[#This Row],[условие]]="Да", Таблица335[[#This Row],[№18]]=" росп"), "1,2",
"")</f>
        <v/>
      </c>
      <c r="V279" s="101" t="s">
        <v>89</v>
      </c>
      <c r="W2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79" s="152">
        <f>IF(Таблица335[[#This Row],[Тип СШ]]="Т3",
(IF(Таблица335[[#This Row],[Толщина]]&gt;16,"Δ8","Δ6")),Таблица335[[#This Row],[Толщина]])</f>
        <v>16</v>
      </c>
      <c r="AD279" s="153"/>
      <c r="AE279"/>
    </row>
    <row r="280" spans="1:31" x14ac:dyDescent="0.2">
      <c r="A280" s="117">
        <f t="shared" si="183"/>
        <v>280</v>
      </c>
      <c r="B280" s="97" t="str">
        <f>IF(ISNUMBER(Таблица335[[#This Row],[№8]]), "Поперечник", "Продол")</f>
        <v>Поперечник</v>
      </c>
      <c r="C280" s="11" t="str">
        <f>CONCATENATE(I280,J280,K280,L280,Таблица335[[#This Row],[№12]],N280,O280,P280,Q280,R280,S280,T280,U280,)</f>
        <v>3В-Т2/1 росп1,2,3</v>
      </c>
      <c r="D280" s="11" t="str">
        <f t="shared" si="185"/>
        <v>Т3</v>
      </c>
      <c r="E280" s="11" t="str">
        <f t="shared" si="181"/>
        <v>100 Δ6</v>
      </c>
      <c r="F280" s="101"/>
      <c r="G280" s="101"/>
      <c r="H2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0" s="132">
        <f t="shared" ref="I280:J280" si="208">I279</f>
        <v>3</v>
      </c>
      <c r="J280" s="132" t="str">
        <f t="shared" si="208"/>
        <v>В</v>
      </c>
      <c r="K280" s="133" t="str">
        <f>IF(Таблица335[[#This Row],[условие]]="Да", "-", "")</f>
        <v>-</v>
      </c>
      <c r="L280" s="101" t="s">
        <v>84</v>
      </c>
      <c r="M280" s="114" t="str">
        <f>IF(Таблица335[[#This Row],[условие]]="Да", "", " - ")</f>
        <v/>
      </c>
      <c r="N280" s="101"/>
      <c r="O280" s="114" t="str">
        <f>IF(Таблица335[[#This Row],[условие]]="Да", "", " )")</f>
        <v/>
      </c>
      <c r="P280" s="115"/>
      <c r="Q280" s="101" t="str">
        <f t="shared" ref="Q280:Q282" si="209">"/"</f>
        <v>/</v>
      </c>
      <c r="R280" s="101">
        <v>1</v>
      </c>
      <c r="S280" s="116" t="str">
        <f>IF(Таблица335[[#This Row],[Тип СШ]]="Т3", " росп", "")</f>
        <v xml:space="preserve"> росп</v>
      </c>
      <c r="T280" s="116" t="str">
        <f>IF(AND(Таблица335[[#This Row],[Тип]]="Поперечник", Таблица335[[#This Row],[условие]]="Да", Таблица335[[#This Row],[№18]]=" росп"), "1,2,3",
"")</f>
        <v>1,2,3</v>
      </c>
      <c r="U280" s="116" t="str">
        <f>IF(AND(Таблица335[[#This Row],[Тип]]="Продол", Таблица335[[#This Row],[условие]]="Да", Таблица335[[#This Row],[№18]]=" росп"), "1,2",
"")</f>
        <v/>
      </c>
      <c r="V280" s="101" t="s">
        <v>88</v>
      </c>
      <c r="W2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80" s="152" t="str">
        <f>IF(Таблица335[[#This Row],[Тип СШ]]="Т3",
(IF(Таблица335[[#This Row],[Толщина]]&gt;16,"Δ8","Δ6")),Таблица335[[#This Row],[Толщина]])</f>
        <v>Δ6</v>
      </c>
      <c r="AD280" s="153"/>
      <c r="AE280"/>
    </row>
    <row r="281" spans="1:31" x14ac:dyDescent="0.2">
      <c r="A281" s="117">
        <f t="shared" si="183"/>
        <v>281</v>
      </c>
      <c r="B281" s="97" t="str">
        <f>IF(ISNUMBER(Таблица335[[#This Row],[№8]]), "Поперечник", "Продол")</f>
        <v>Поперечник</v>
      </c>
      <c r="C281" s="11" t="str">
        <f>CONCATENATE(I281,J281,K281,L281,Таблица335[[#This Row],[№12]],N281,O281,P281,Q281,R281,S281,T281,U281,)</f>
        <v>3В-Т2/2</v>
      </c>
      <c r="D281" s="11" t="str">
        <f t="shared" si="185"/>
        <v>Т8</v>
      </c>
      <c r="E281" s="11" t="str">
        <f t="shared" si="181"/>
        <v>100×16</v>
      </c>
      <c r="F281" s="101"/>
      <c r="G281" s="101"/>
      <c r="H2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1" s="132">
        <f t="shared" ref="I281:J281" si="210">I280</f>
        <v>3</v>
      </c>
      <c r="J281" s="132" t="str">
        <f t="shared" si="210"/>
        <v>В</v>
      </c>
      <c r="K281" s="133" t="str">
        <f>IF(Таблица335[[#This Row],[условие]]="Да", "-", "")</f>
        <v>-</v>
      </c>
      <c r="L281" s="101" t="s">
        <v>84</v>
      </c>
      <c r="M281" s="114" t="str">
        <f>IF(Таблица335[[#This Row],[условие]]="Да", "", " - ")</f>
        <v/>
      </c>
      <c r="N281" s="101"/>
      <c r="O281" s="114" t="str">
        <f>IF(Таблица335[[#This Row],[условие]]="Да", "", " )")</f>
        <v/>
      </c>
      <c r="P281" s="115"/>
      <c r="Q281" s="101" t="str">
        <f t="shared" si="209"/>
        <v>/</v>
      </c>
      <c r="R281" s="101">
        <v>2</v>
      </c>
      <c r="S281" s="116" t="str">
        <f>IF(Таблица335[[#This Row],[Тип СШ]]="Т3", " росп", "")</f>
        <v/>
      </c>
      <c r="T281" s="116" t="str">
        <f>IF(AND(Таблица335[[#This Row],[Тип]]="Поперечник", Таблица335[[#This Row],[условие]]="Да", Таблица335[[#This Row],[№18]]=" росп"), "1,2,3",
"")</f>
        <v/>
      </c>
      <c r="U281" s="116" t="str">
        <f>IF(AND(Таблица335[[#This Row],[Тип]]="Продол", Таблица335[[#This Row],[условие]]="Да", Таблица335[[#This Row],[№18]]=" росп"), "1,2",
"")</f>
        <v/>
      </c>
      <c r="V281" s="101" t="s">
        <v>89</v>
      </c>
      <c r="W2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81" s="152">
        <f>IF(Таблица335[[#This Row],[Тип СШ]]="Т3",
(IF(Таблица335[[#This Row],[Толщина]]&gt;16,"Δ8","Δ6")),Таблица335[[#This Row],[Толщина]])</f>
        <v>16</v>
      </c>
      <c r="AD281" s="153"/>
      <c r="AE281"/>
    </row>
    <row r="282" spans="1:31" x14ac:dyDescent="0.2">
      <c r="A282" s="117">
        <f t="shared" si="183"/>
        <v>282</v>
      </c>
      <c r="B282" s="97" t="str">
        <f>IF(ISNUMBER(Таблица335[[#This Row],[№8]]), "Поперечник", "Продол")</f>
        <v>Поперечник</v>
      </c>
      <c r="C282" s="11" t="str">
        <f>CONCATENATE(I282,J282,K282,L282,Таблица335[[#This Row],[№12]],N282,O282,P282,Q282,R282,S282,T282,U282,)</f>
        <v>3В-Т2/2 росп1,2,3</v>
      </c>
      <c r="D282" s="11" t="str">
        <f t="shared" si="185"/>
        <v>Т3</v>
      </c>
      <c r="E282" s="11" t="str">
        <f t="shared" si="181"/>
        <v>100 Δ6</v>
      </c>
      <c r="F282" s="101"/>
      <c r="G282" s="101"/>
      <c r="H2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2" s="132">
        <f t="shared" ref="I282:J282" si="211">I281</f>
        <v>3</v>
      </c>
      <c r="J282" s="132" t="str">
        <f t="shared" si="211"/>
        <v>В</v>
      </c>
      <c r="K282" s="133" t="str">
        <f>IF(Таблица335[[#This Row],[условие]]="Да", "-", "")</f>
        <v>-</v>
      </c>
      <c r="L282" s="101" t="s">
        <v>84</v>
      </c>
      <c r="M282" s="114" t="str">
        <f>IF(Таблица335[[#This Row],[условие]]="Да", "", " - ")</f>
        <v/>
      </c>
      <c r="N282" s="101"/>
      <c r="O282" s="114" t="str">
        <f>IF(Таблица335[[#This Row],[условие]]="Да", "", " )")</f>
        <v/>
      </c>
      <c r="P282" s="115"/>
      <c r="Q282" s="101" t="str">
        <f t="shared" si="209"/>
        <v>/</v>
      </c>
      <c r="R282" s="101">
        <v>2</v>
      </c>
      <c r="S282" s="116" t="str">
        <f>IF(Таблица335[[#This Row],[Тип СШ]]="Т3", " росп", "")</f>
        <v xml:space="preserve"> росп</v>
      </c>
      <c r="T282" s="116" t="str">
        <f>IF(AND(Таблица335[[#This Row],[Тип]]="Поперечник", Таблица335[[#This Row],[условие]]="Да", Таблица335[[#This Row],[№18]]=" росп"), "1,2,3",
"")</f>
        <v>1,2,3</v>
      </c>
      <c r="U282" s="116" t="str">
        <f>IF(AND(Таблица335[[#This Row],[Тип]]="Продол", Таблица335[[#This Row],[условие]]="Да", Таблица335[[#This Row],[№18]]=" росп"), "1,2",
"")</f>
        <v/>
      </c>
      <c r="V282" s="101" t="s">
        <v>88</v>
      </c>
      <c r="W2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2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82" s="152" t="str">
        <f>IF(Таблица335[[#This Row],[Тип СШ]]="Т3",
(IF(Таблица335[[#This Row],[Толщина]]&gt;16,"Δ8","Δ6")),Таблица335[[#This Row],[Толщина]])</f>
        <v>Δ6</v>
      </c>
      <c r="AD282" s="153"/>
      <c r="AE282"/>
    </row>
    <row r="283" spans="1:31" x14ac:dyDescent="0.2">
      <c r="A283" s="117">
        <f t="shared" si="183"/>
        <v>283</v>
      </c>
      <c r="B283" s="97" t="str">
        <f>IF(ISNUMBER(Таблица335[[#This Row],[№8]]), "Поперечник", "Продол")</f>
        <v>Поперечник</v>
      </c>
      <c r="C283" s="11" t="str">
        <f>CONCATENATE(I283,J283,K283,L283,Таблица335[[#This Row],[№12]],N283,O283,P283,Q283,R283,S283,T283,U283,)</f>
        <v>3Г-ВП</v>
      </c>
      <c r="D283" s="11" t="str">
        <f t="shared" si="185"/>
        <v>С4</v>
      </c>
      <c r="E283" s="11" t="str">
        <f t="shared" si="181"/>
        <v>2488×14</v>
      </c>
      <c r="F283" s="101"/>
      <c r="G283" s="101" t="s">
        <v>42</v>
      </c>
      <c r="H28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3" s="134">
        <f t="shared" ref="I283:J283" si="212">I282</f>
        <v>3</v>
      </c>
      <c r="J283" s="134" t="str">
        <f>Таблица335[[#This Row],[№7]]</f>
        <v>Г</v>
      </c>
      <c r="K283" s="133" t="str">
        <f>IF(Таблица335[[#This Row],[условие]]="Да", "-", "")</f>
        <v>-</v>
      </c>
      <c r="L283" s="72" t="s">
        <v>35</v>
      </c>
      <c r="M283" s="114" t="str">
        <f>IF(Таблица335[[#This Row],[условие]]="Да", "", " - ")</f>
        <v/>
      </c>
      <c r="N283" s="72"/>
      <c r="O283" s="114" t="str">
        <f>IF(Таблица335[[#This Row],[условие]]="Да", "", " )")</f>
        <v/>
      </c>
      <c r="P283" s="115"/>
      <c r="Q283" s="130"/>
      <c r="R283" s="130"/>
      <c r="S283" s="116" t="str">
        <f>IF(Таблица335[[#This Row],[Тип СШ]]="Т3", " росп", "")</f>
        <v/>
      </c>
      <c r="T283" s="116" t="str">
        <f>IF(AND(Таблица335[[#This Row],[Тип]]="Поперечник", Таблица335[[#This Row],[условие]]="Да", Таблица335[[#This Row],[№18]]=" росп"), "1,2,3",
"")</f>
        <v/>
      </c>
      <c r="U283" s="116" t="str">
        <f>IF(AND(Таблица335[[#This Row],[Тип]]="Продол", Таблица335[[#This Row],[условие]]="Да", Таблица335[[#This Row],[№18]]=" росп"), "1,2",
"")</f>
        <v/>
      </c>
      <c r="V283" s="130" t="s">
        <v>109</v>
      </c>
      <c r="W2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2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28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283" s="152">
        <f>IF(Таблица335[[#This Row],[Тип СШ]]="Т3",
(IF(Таблица335[[#This Row],[Толщина]]&gt;16,"Δ8","Δ6")),Таблица335[[#This Row],[Толщина]])</f>
        <v>14</v>
      </c>
      <c r="AD283" s="153"/>
      <c r="AE283"/>
    </row>
    <row r="284" spans="1:31" x14ac:dyDescent="0.2">
      <c r="A284" s="117">
        <f t="shared" si="183"/>
        <v>284</v>
      </c>
      <c r="B284" s="97" t="str">
        <f>IF(ISNUMBER(Таблица335[[#This Row],[№8]]), "Поперечник", "Продол")</f>
        <v>Поперечник</v>
      </c>
      <c r="C284" s="11" t="str">
        <f>CONCATENATE(I284,J284,K284,L284,Таблица335[[#This Row],[№12]],N284,O284,P284,Q284,R284,S284,T284,U284,)</f>
        <v>3Г-ВП_Р1 росп1,2,3</v>
      </c>
      <c r="D284" s="11" t="str">
        <f t="shared" si="185"/>
        <v>Т3</v>
      </c>
      <c r="E284" s="11" t="str">
        <f t="shared" si="181"/>
        <v>528 Δ8</v>
      </c>
      <c r="F284" s="101"/>
      <c r="G284" s="101"/>
      <c r="H2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4" s="132">
        <f t="shared" ref="I284:J284" si="213">I283</f>
        <v>3</v>
      </c>
      <c r="J284" s="132" t="str">
        <f>J283</f>
        <v>Г</v>
      </c>
      <c r="K284" s="133" t="str">
        <f>IF(Таблица335[[#This Row],[условие]]="Да", "-", "")</f>
        <v>-</v>
      </c>
      <c r="L284" s="101" t="s">
        <v>35</v>
      </c>
      <c r="M284" s="114" t="str">
        <f>IF(Таблица335[[#This Row],[условие]]="Да", "", " - ")</f>
        <v/>
      </c>
      <c r="N284" s="101"/>
      <c r="O284" s="114" t="str">
        <f>IF(Таблица335[[#This Row],[условие]]="Да", "", " )")</f>
        <v/>
      </c>
      <c r="P284" s="115"/>
      <c r="Q284" s="101" t="s">
        <v>140</v>
      </c>
      <c r="R284" s="101" t="s">
        <v>73</v>
      </c>
      <c r="S284" s="116" t="str">
        <f>IF(Таблица335[[#This Row],[Тип СШ]]="Т3", " росп", "")</f>
        <v xml:space="preserve"> росп</v>
      </c>
      <c r="T284" s="116" t="str">
        <f>IF(AND(Таблица335[[#This Row],[Тип]]="Поперечник", Таблица335[[#This Row],[условие]]="Да", Таблица335[[#This Row],[№18]]=" росп"), "1,2,3",
"")</f>
        <v>1,2,3</v>
      </c>
      <c r="U284" s="116" t="str">
        <f>IF(AND(Таблица335[[#This Row],[Тип]]="Продол", Таблица335[[#This Row],[условие]]="Да", Таблица335[[#This Row],[№18]]=" росп"), "1,2",
"")</f>
        <v/>
      </c>
      <c r="V284" s="101" t="s">
        <v>88</v>
      </c>
      <c r="W2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84" s="152" t="str">
        <f>IF(Таблица335[[#This Row],[Тип СШ]]="Т3",
(IF(Таблица335[[#This Row],[Толщина]]&gt;16,"Δ8","Δ6")),Таблица335[[#This Row],[Толщина]])</f>
        <v>Δ8</v>
      </c>
      <c r="AD284" s="153"/>
      <c r="AE284"/>
    </row>
    <row r="285" spans="1:31" x14ac:dyDescent="0.2">
      <c r="A285" s="117">
        <f t="shared" si="183"/>
        <v>285</v>
      </c>
      <c r="B285" s="97" t="str">
        <f>IF(ISNUMBER(Таблица335[[#This Row],[№8]]), "Поперечник", "Продол")</f>
        <v>Поперечник</v>
      </c>
      <c r="C285" s="11" t="str">
        <f>CONCATENATE(I285,J285,K285,L285,Таблица335[[#This Row],[№12]],N285,O285,P285,Q285,R285,S285,T285,U285,)</f>
        <v>3Г-ВП_Р2 росп1,2,3</v>
      </c>
      <c r="D285" s="11" t="str">
        <f t="shared" si="185"/>
        <v>Т3</v>
      </c>
      <c r="E285" s="11" t="str">
        <f t="shared" si="181"/>
        <v>528 Δ8</v>
      </c>
      <c r="F285" s="101"/>
      <c r="G285" s="101"/>
      <c r="H2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5" s="132">
        <f t="shared" ref="I285:J285" si="214">I284</f>
        <v>3</v>
      </c>
      <c r="J285" s="132" t="str">
        <f t="shared" si="214"/>
        <v>Г</v>
      </c>
      <c r="K285" s="133" t="str">
        <f>IF(Таблица335[[#This Row],[условие]]="Да", "-", "")</f>
        <v>-</v>
      </c>
      <c r="L285" s="101" t="s">
        <v>35</v>
      </c>
      <c r="M285" s="114" t="str">
        <f>IF(Таблица335[[#This Row],[условие]]="Да", "", " - ")</f>
        <v/>
      </c>
      <c r="N285" s="101"/>
      <c r="O285" s="114" t="str">
        <f>IF(Таблица335[[#This Row],[условие]]="Да", "", " )")</f>
        <v/>
      </c>
      <c r="P285" s="115"/>
      <c r="Q285" s="101" t="s">
        <v>140</v>
      </c>
      <c r="R285" s="101" t="s">
        <v>74</v>
      </c>
      <c r="S285" s="116" t="str">
        <f>IF(Таблица335[[#This Row],[Тип СШ]]="Т3", " росп", "")</f>
        <v xml:space="preserve"> росп</v>
      </c>
      <c r="T285" s="116" t="str">
        <f>IF(AND(Таблица335[[#This Row],[Тип]]="Поперечник", Таблица335[[#This Row],[условие]]="Да", Таблица335[[#This Row],[№18]]=" росп"), "1,2,3",
"")</f>
        <v>1,2,3</v>
      </c>
      <c r="U285" s="116" t="str">
        <f>IF(AND(Таблица335[[#This Row],[Тип]]="Продол", Таблица335[[#This Row],[условие]]="Да", Таблица335[[#This Row],[№18]]=" росп"), "1,2",
"")</f>
        <v/>
      </c>
      <c r="V285" s="101" t="s">
        <v>88</v>
      </c>
      <c r="W2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85" s="152" t="str">
        <f>IF(Таблица335[[#This Row],[Тип СШ]]="Т3",
(IF(Таблица335[[#This Row],[Толщина]]&gt;16,"Δ8","Δ6")),Таблица335[[#This Row],[Толщина]])</f>
        <v>Δ8</v>
      </c>
      <c r="AD285" s="153"/>
      <c r="AE285"/>
    </row>
    <row r="286" spans="1:31" x14ac:dyDescent="0.2">
      <c r="A286" s="117">
        <f t="shared" si="183"/>
        <v>286</v>
      </c>
      <c r="B286" s="97" t="str">
        <f>IF(ISNUMBER(Таблица335[[#This Row],[№8]]), "Поперечник", "Продол")</f>
        <v>Поперечник</v>
      </c>
      <c r="C286" s="11" t="str">
        <f>CONCATENATE(I286,J286,K286,L286,Таблица335[[#This Row],[№12]],N286,O286,P286,Q286,R286,S286,T286,U286,)</f>
        <v>3Г-ВП_Р3 росп1,2,3</v>
      </c>
      <c r="D286" s="11" t="str">
        <f t="shared" si="185"/>
        <v>Т3</v>
      </c>
      <c r="E286" s="11" t="str">
        <f t="shared" si="181"/>
        <v>528 Δ8</v>
      </c>
      <c r="F286" s="101"/>
      <c r="G286" s="101"/>
      <c r="H2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6" s="132">
        <f t="shared" ref="I286:J286" si="215">I285</f>
        <v>3</v>
      </c>
      <c r="J286" s="132" t="str">
        <f t="shared" si="215"/>
        <v>Г</v>
      </c>
      <c r="K286" s="133" t="str">
        <f>IF(Таблица335[[#This Row],[условие]]="Да", "-", "")</f>
        <v>-</v>
      </c>
      <c r="L286" s="101" t="s">
        <v>35</v>
      </c>
      <c r="M286" s="114" t="str">
        <f>IF(Таблица335[[#This Row],[условие]]="Да", "", " - ")</f>
        <v/>
      </c>
      <c r="N286" s="101"/>
      <c r="O286" s="114" t="str">
        <f>IF(Таблица335[[#This Row],[условие]]="Да", "", " )")</f>
        <v/>
      </c>
      <c r="P286" s="115"/>
      <c r="Q286" s="101" t="s">
        <v>140</v>
      </c>
      <c r="R286" s="101" t="s">
        <v>75</v>
      </c>
      <c r="S286" s="116" t="str">
        <f>IF(Таблица335[[#This Row],[Тип СШ]]="Т3", " росп", "")</f>
        <v xml:space="preserve"> росп</v>
      </c>
      <c r="T286" s="116" t="str">
        <f>IF(AND(Таблица335[[#This Row],[Тип]]="Поперечник", Таблица335[[#This Row],[условие]]="Да", Таблица335[[#This Row],[№18]]=" росп"), "1,2,3",
"")</f>
        <v>1,2,3</v>
      </c>
      <c r="U286" s="116" t="str">
        <f>IF(AND(Таблица335[[#This Row],[Тип]]="Продол", Таблица335[[#This Row],[условие]]="Да", Таблица335[[#This Row],[№18]]=" росп"), "1,2",
"")</f>
        <v/>
      </c>
      <c r="V286" s="101" t="s">
        <v>88</v>
      </c>
      <c r="W2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86" s="152" t="str">
        <f>IF(Таблица335[[#This Row],[Тип СШ]]="Т3",
(IF(Таблица335[[#This Row],[Толщина]]&gt;16,"Δ8","Δ6")),Таблица335[[#This Row],[Толщина]])</f>
        <v>Δ8</v>
      </c>
      <c r="AD286" s="153"/>
      <c r="AE286"/>
    </row>
    <row r="287" spans="1:31" x14ac:dyDescent="0.2">
      <c r="A287" s="117">
        <f t="shared" si="183"/>
        <v>287</v>
      </c>
      <c r="B287" s="97" t="str">
        <f>IF(ISNUMBER(Таблица335[[#This Row],[№8]]), "Поперечник", "Продол")</f>
        <v>Поперечник</v>
      </c>
      <c r="C287" s="11" t="str">
        <f>CONCATENATE(I287,J287,K287,L287,Таблица335[[#This Row],[№12]],N287,O287,P287,Q287,R287,S287,T287,U287,)</f>
        <v>3Г-ВП_Р4 росп1,2,3</v>
      </c>
      <c r="D287" s="11" t="str">
        <f t="shared" si="185"/>
        <v>Т3</v>
      </c>
      <c r="E287" s="11" t="str">
        <f t="shared" si="181"/>
        <v>528 Δ8</v>
      </c>
      <c r="F287" s="101"/>
      <c r="G287" s="101"/>
      <c r="H2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7" s="132">
        <f t="shared" ref="I287:J287" si="216">I286</f>
        <v>3</v>
      </c>
      <c r="J287" s="132" t="str">
        <f t="shared" si="216"/>
        <v>Г</v>
      </c>
      <c r="K287" s="133" t="str">
        <f>IF(Таблица335[[#This Row],[условие]]="Да", "-", "")</f>
        <v>-</v>
      </c>
      <c r="L287" s="101" t="s">
        <v>35</v>
      </c>
      <c r="M287" s="114" t="str">
        <f>IF(Таблица335[[#This Row],[условие]]="Да", "", " - ")</f>
        <v/>
      </c>
      <c r="N287" s="101"/>
      <c r="O287" s="114" t="str">
        <f>IF(Таблица335[[#This Row],[условие]]="Да", "", " )")</f>
        <v/>
      </c>
      <c r="P287" s="115"/>
      <c r="Q287" s="101" t="s">
        <v>140</v>
      </c>
      <c r="R287" s="101" t="s">
        <v>76</v>
      </c>
      <c r="S287" s="116" t="str">
        <f>IF(Таблица335[[#This Row],[Тип СШ]]="Т3", " росп", "")</f>
        <v xml:space="preserve"> росп</v>
      </c>
      <c r="T287" s="116" t="str">
        <f>IF(AND(Таблица335[[#This Row],[Тип]]="Поперечник", Таблица335[[#This Row],[условие]]="Да", Таблица335[[#This Row],[№18]]=" росп"), "1,2,3",
"")</f>
        <v>1,2,3</v>
      </c>
      <c r="U287" s="116" t="str">
        <f>IF(AND(Таблица335[[#This Row],[Тип]]="Продол", Таблица335[[#This Row],[условие]]="Да", Таблица335[[#This Row],[№18]]=" росп"), "1,2",
"")</f>
        <v/>
      </c>
      <c r="V287" s="101" t="s">
        <v>88</v>
      </c>
      <c r="W2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87" s="152" t="str">
        <f>IF(Таблица335[[#This Row],[Тип СШ]]="Т3",
(IF(Таблица335[[#This Row],[Толщина]]&gt;16,"Δ8","Δ6")),Таблица335[[#This Row],[Толщина]])</f>
        <v>Δ8</v>
      </c>
      <c r="AD287" s="153"/>
      <c r="AE287"/>
    </row>
    <row r="288" spans="1:31" x14ac:dyDescent="0.2">
      <c r="A288" s="117">
        <f t="shared" si="183"/>
        <v>288</v>
      </c>
      <c r="B288" s="97" t="str">
        <f>IF(ISNUMBER(Таблица335[[#This Row],[№8]]), "Поперечник", "Продол")</f>
        <v>Поперечник</v>
      </c>
      <c r="C288" s="11" t="str">
        <f>CONCATENATE(I288,J288,K288,L288,Таблица335[[#This Row],[№12]],N288,O288,P288,Q288,R288,S288,T288,U288,)</f>
        <v>3Г-Т1/1</v>
      </c>
      <c r="D288" s="11" t="str">
        <f t="shared" si="185"/>
        <v>Т8</v>
      </c>
      <c r="E288" s="11" t="str">
        <f t="shared" si="181"/>
        <v>100×20</v>
      </c>
      <c r="F288" s="101"/>
      <c r="G288" s="101"/>
      <c r="H2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8" s="132">
        <f t="shared" ref="I288:J288" si="217">I287</f>
        <v>3</v>
      </c>
      <c r="J288" s="132" t="str">
        <f t="shared" si="217"/>
        <v>Г</v>
      </c>
      <c r="K288" s="133" t="str">
        <f>IF(Таблица335[[#This Row],[условие]]="Да", "-", "")</f>
        <v>-</v>
      </c>
      <c r="L288" s="101" t="s">
        <v>83</v>
      </c>
      <c r="M288" s="114" t="str">
        <f>IF(Таблица335[[#This Row],[условие]]="Да", "", " - ")</f>
        <v/>
      </c>
      <c r="N288" s="101"/>
      <c r="O288" s="114" t="str">
        <f>IF(Таблица335[[#This Row],[условие]]="Да", "", " )")</f>
        <v/>
      </c>
      <c r="P288" s="115"/>
      <c r="Q288" s="101" t="str">
        <f>"/"</f>
        <v>/</v>
      </c>
      <c r="R288" s="101">
        <v>1</v>
      </c>
      <c r="S288" s="116" t="str">
        <f>IF(Таблица335[[#This Row],[Тип СШ]]="Т3", " росп", "")</f>
        <v/>
      </c>
      <c r="T288" s="116" t="str">
        <f>IF(AND(Таблица335[[#This Row],[Тип]]="Поперечник", Таблица335[[#This Row],[условие]]="Да", Таблица335[[#This Row],[№18]]=" росп"), "1,2,3",
"")</f>
        <v/>
      </c>
      <c r="U288" s="116" t="str">
        <f>IF(AND(Таблица335[[#This Row],[Тип]]="Продол", Таблица335[[#This Row],[условие]]="Да", Таблица335[[#This Row],[№18]]=" росп"), "1,2",
"")</f>
        <v/>
      </c>
      <c r="V288" s="101" t="s">
        <v>89</v>
      </c>
      <c r="W2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88" s="152">
        <f>IF(Таблица335[[#This Row],[Тип СШ]]="Т3",
(IF(Таблица335[[#This Row],[Толщина]]&gt;16,"Δ8","Δ6")),Таблица335[[#This Row],[Толщина]])</f>
        <v>20</v>
      </c>
      <c r="AD288" s="153"/>
      <c r="AE288"/>
    </row>
    <row r="289" spans="1:31" x14ac:dyDescent="0.2">
      <c r="A289" s="117">
        <f t="shared" si="183"/>
        <v>289</v>
      </c>
      <c r="B289" s="97" t="str">
        <f>IF(ISNUMBER(Таблица335[[#This Row],[№8]]), "Поперечник", "Продол")</f>
        <v>Поперечник</v>
      </c>
      <c r="C289" s="11" t="str">
        <f>CONCATENATE(I289,J289,K289,L289,Таблица335[[#This Row],[№12]],N289,O289,P289,Q289,R289,S289,T289,U289,)</f>
        <v>3Г-Т1/1 росп1,2,3</v>
      </c>
      <c r="D289" s="11" t="str">
        <f t="shared" si="185"/>
        <v>Т3</v>
      </c>
      <c r="E289" s="11" t="str">
        <f t="shared" si="181"/>
        <v>100 Δ8</v>
      </c>
      <c r="F289" s="101"/>
      <c r="G289" s="101"/>
      <c r="H2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89" s="132">
        <f t="shared" ref="I289:J289" si="218">I288</f>
        <v>3</v>
      </c>
      <c r="J289" s="132" t="str">
        <f t="shared" si="218"/>
        <v>Г</v>
      </c>
      <c r="K289" s="133" t="str">
        <f>IF(Таблица335[[#This Row],[условие]]="Да", "-", "")</f>
        <v>-</v>
      </c>
      <c r="L289" s="101" t="s">
        <v>83</v>
      </c>
      <c r="M289" s="114" t="str">
        <f>IF(Таблица335[[#This Row],[условие]]="Да", "", " - ")</f>
        <v/>
      </c>
      <c r="N289" s="101"/>
      <c r="O289" s="114" t="str">
        <f>IF(Таблица335[[#This Row],[условие]]="Да", "", " )")</f>
        <v/>
      </c>
      <c r="P289" s="115"/>
      <c r="Q289" s="101" t="str">
        <f t="shared" ref="Q289:Q291" si="219">"/"</f>
        <v>/</v>
      </c>
      <c r="R289" s="101">
        <v>1</v>
      </c>
      <c r="S289" s="116" t="str">
        <f>IF(Таблица335[[#This Row],[Тип СШ]]="Т3", " росп", "")</f>
        <v xml:space="preserve"> росп</v>
      </c>
      <c r="T289" s="116" t="str">
        <f>IF(AND(Таблица335[[#This Row],[Тип]]="Поперечник", Таблица335[[#This Row],[условие]]="Да", Таблица335[[#This Row],[№18]]=" росп"), "1,2,3",
"")</f>
        <v>1,2,3</v>
      </c>
      <c r="U289" s="116" t="str">
        <f>IF(AND(Таблица335[[#This Row],[Тип]]="Продол", Таблица335[[#This Row],[условие]]="Да", Таблица335[[#This Row],[№18]]=" росп"), "1,2",
"")</f>
        <v/>
      </c>
      <c r="V289" s="101" t="s">
        <v>88</v>
      </c>
      <c r="W2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89" s="152" t="str">
        <f>IF(Таблица335[[#This Row],[Тип СШ]]="Т3",
(IF(Таблица335[[#This Row],[Толщина]]&gt;16,"Δ8","Δ6")),Таблица335[[#This Row],[Толщина]])</f>
        <v>Δ8</v>
      </c>
      <c r="AD289" s="153"/>
      <c r="AE289"/>
    </row>
    <row r="290" spans="1:31" x14ac:dyDescent="0.2">
      <c r="A290" s="117">
        <f t="shared" si="183"/>
        <v>290</v>
      </c>
      <c r="B290" s="97" t="str">
        <f>IF(ISNUMBER(Таблица335[[#This Row],[№8]]), "Поперечник", "Продол")</f>
        <v>Поперечник</v>
      </c>
      <c r="C290" s="11" t="str">
        <f>CONCATENATE(I290,J290,K290,L290,Таблица335[[#This Row],[№12]],N290,O290,P290,Q290,R290,S290,T290,U290,)</f>
        <v>3Г-Т1/2</v>
      </c>
      <c r="D290" s="11" t="str">
        <f t="shared" si="185"/>
        <v>Т8</v>
      </c>
      <c r="E290" s="11" t="str">
        <f t="shared" si="181"/>
        <v>100×20</v>
      </c>
      <c r="F290" s="101"/>
      <c r="G290" s="101"/>
      <c r="H2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0" s="132">
        <f t="shared" ref="I290:J290" si="220">I289</f>
        <v>3</v>
      </c>
      <c r="J290" s="132" t="str">
        <f t="shared" si="220"/>
        <v>Г</v>
      </c>
      <c r="K290" s="133" t="str">
        <f>IF(Таблица335[[#This Row],[условие]]="Да", "-", "")</f>
        <v>-</v>
      </c>
      <c r="L290" s="101" t="s">
        <v>83</v>
      </c>
      <c r="M290" s="114" t="str">
        <f>IF(Таблица335[[#This Row],[условие]]="Да", "", " - ")</f>
        <v/>
      </c>
      <c r="N290" s="101"/>
      <c r="O290" s="114" t="str">
        <f>IF(Таблица335[[#This Row],[условие]]="Да", "", " )")</f>
        <v/>
      </c>
      <c r="P290" s="115"/>
      <c r="Q290" s="101" t="str">
        <f t="shared" si="219"/>
        <v>/</v>
      </c>
      <c r="R290" s="101">
        <v>2</v>
      </c>
      <c r="S290" s="116" t="str">
        <f>IF(Таблица335[[#This Row],[Тип СШ]]="Т3", " росп", "")</f>
        <v/>
      </c>
      <c r="T290" s="116" t="str">
        <f>IF(AND(Таблица335[[#This Row],[Тип]]="Поперечник", Таблица335[[#This Row],[условие]]="Да", Таблица335[[#This Row],[№18]]=" росп"), "1,2,3",
"")</f>
        <v/>
      </c>
      <c r="U290" s="116" t="str">
        <f>IF(AND(Таблица335[[#This Row],[Тип]]="Продол", Таблица335[[#This Row],[условие]]="Да", Таблица335[[#This Row],[№18]]=" росп"), "1,2",
"")</f>
        <v/>
      </c>
      <c r="V290" s="101" t="s">
        <v>89</v>
      </c>
      <c r="W2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90" s="152">
        <f>IF(Таблица335[[#This Row],[Тип СШ]]="Т3",
(IF(Таблица335[[#This Row],[Толщина]]&gt;16,"Δ8","Δ6")),Таблица335[[#This Row],[Толщина]])</f>
        <v>20</v>
      </c>
      <c r="AD290" s="153"/>
      <c r="AE290"/>
    </row>
    <row r="291" spans="1:31" x14ac:dyDescent="0.2">
      <c r="A291" s="117">
        <f t="shared" si="183"/>
        <v>291</v>
      </c>
      <c r="B291" s="97" t="str">
        <f>IF(ISNUMBER(Таблица335[[#This Row],[№8]]), "Поперечник", "Продол")</f>
        <v>Поперечник</v>
      </c>
      <c r="C291" s="11" t="str">
        <f>CONCATENATE(I291,J291,K291,L291,Таблица335[[#This Row],[№12]],N291,O291,P291,Q291,R291,S291,T291,U291,)</f>
        <v>3Г-Т1/2 росп1,2,3</v>
      </c>
      <c r="D291" s="11" t="str">
        <f t="shared" si="185"/>
        <v>Т3</v>
      </c>
      <c r="E291" s="11" t="str">
        <f t="shared" si="181"/>
        <v>100 Δ8</v>
      </c>
      <c r="F291" s="101"/>
      <c r="G291" s="101"/>
      <c r="H2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1" s="132">
        <f t="shared" ref="I291:J291" si="221">I290</f>
        <v>3</v>
      </c>
      <c r="J291" s="132" t="str">
        <f t="shared" si="221"/>
        <v>Г</v>
      </c>
      <c r="K291" s="133" t="str">
        <f>IF(Таблица335[[#This Row],[условие]]="Да", "-", "")</f>
        <v>-</v>
      </c>
      <c r="L291" s="101" t="s">
        <v>83</v>
      </c>
      <c r="M291" s="114" t="str">
        <f>IF(Таблица335[[#This Row],[условие]]="Да", "", " - ")</f>
        <v/>
      </c>
      <c r="N291" s="101"/>
      <c r="O291" s="114" t="str">
        <f>IF(Таблица335[[#This Row],[условие]]="Да", "", " )")</f>
        <v/>
      </c>
      <c r="P291" s="115"/>
      <c r="Q291" s="101" t="str">
        <f t="shared" si="219"/>
        <v>/</v>
      </c>
      <c r="R291" s="101">
        <v>2</v>
      </c>
      <c r="S291" s="116" t="str">
        <f>IF(Таблица335[[#This Row],[Тип СШ]]="Т3", " росп", "")</f>
        <v xml:space="preserve"> росп</v>
      </c>
      <c r="T291" s="116" t="str">
        <f>IF(AND(Таблица335[[#This Row],[Тип]]="Поперечник", Таблица335[[#This Row],[условие]]="Да", Таблица335[[#This Row],[№18]]=" росп"), "1,2,3",
"")</f>
        <v>1,2,3</v>
      </c>
      <c r="U291" s="116" t="str">
        <f>IF(AND(Таблица335[[#This Row],[Тип]]="Продол", Таблица335[[#This Row],[условие]]="Да", Таблица335[[#This Row],[№18]]=" росп"), "1,2",
"")</f>
        <v/>
      </c>
      <c r="V291" s="101" t="s">
        <v>88</v>
      </c>
      <c r="W2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91" s="152" t="str">
        <f>IF(Таблица335[[#This Row],[Тип СШ]]="Т3",
(IF(Таблица335[[#This Row],[Толщина]]&gt;16,"Δ8","Δ6")),Таблица335[[#This Row],[Толщина]])</f>
        <v>Δ8</v>
      </c>
      <c r="AD291" s="153"/>
      <c r="AE291"/>
    </row>
    <row r="292" spans="1:31" x14ac:dyDescent="0.2">
      <c r="A292" s="117">
        <f t="shared" si="183"/>
        <v>292</v>
      </c>
      <c r="B292" s="97" t="str">
        <f>IF(ISNUMBER(Таблица335[[#This Row],[№8]]), "Поперечник", "Продол")</f>
        <v>Поперечник</v>
      </c>
      <c r="C292" s="11" t="str">
        <f>CONCATENATE(I292,J292,K292,L292,Таблица335[[#This Row],[№12]],N292,O292,P292,Q292,R292,S292,T292,U292,)</f>
        <v>3Г-ВП_Р5 росп1,2,3</v>
      </c>
      <c r="D292" s="11" t="str">
        <f t="shared" si="185"/>
        <v>Т3</v>
      </c>
      <c r="E292" s="11" t="str">
        <f t="shared" si="181"/>
        <v>528 Δ8</v>
      </c>
      <c r="F292" s="101"/>
      <c r="G292" s="101"/>
      <c r="H2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2" s="132">
        <f t="shared" ref="I292:J292" si="222">I291</f>
        <v>3</v>
      </c>
      <c r="J292" s="132" t="str">
        <f t="shared" si="222"/>
        <v>Г</v>
      </c>
      <c r="K292" s="133" t="str">
        <f>IF(Таблица335[[#This Row],[условие]]="Да", "-", "")</f>
        <v>-</v>
      </c>
      <c r="L292" s="101" t="s">
        <v>35</v>
      </c>
      <c r="M292" s="114" t="str">
        <f>IF(Таблица335[[#This Row],[условие]]="Да", "", " - ")</f>
        <v/>
      </c>
      <c r="N292" s="101"/>
      <c r="O292" s="114" t="str">
        <f>IF(Таблица335[[#This Row],[условие]]="Да", "", " )")</f>
        <v/>
      </c>
      <c r="P292" s="115"/>
      <c r="Q292" s="101" t="s">
        <v>140</v>
      </c>
      <c r="R292" s="101" t="s">
        <v>77</v>
      </c>
      <c r="S292" s="116" t="str">
        <f>IF(Таблица335[[#This Row],[Тип СШ]]="Т3", " росп", "")</f>
        <v xml:space="preserve"> росп</v>
      </c>
      <c r="T292" s="116" t="str">
        <f>IF(AND(Таблица335[[#This Row],[Тип]]="Поперечник", Таблица335[[#This Row],[условие]]="Да", Таблица335[[#This Row],[№18]]=" росп"), "1,2,3",
"")</f>
        <v>1,2,3</v>
      </c>
      <c r="U292" s="116" t="str">
        <f>IF(AND(Таблица335[[#This Row],[Тип]]="Продол", Таблица335[[#This Row],[условие]]="Да", Таблица335[[#This Row],[№18]]=" росп"), "1,2",
"")</f>
        <v/>
      </c>
      <c r="V292" s="101" t="s">
        <v>88</v>
      </c>
      <c r="W2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92" s="152" t="str">
        <f>IF(Таблица335[[#This Row],[Тип СШ]]="Т3",
(IF(Таблица335[[#This Row],[Толщина]]&gt;16,"Δ8","Δ6")),Таблица335[[#This Row],[Толщина]])</f>
        <v>Δ8</v>
      </c>
      <c r="AD292" s="153"/>
      <c r="AE292"/>
    </row>
    <row r="293" spans="1:31" x14ac:dyDescent="0.2">
      <c r="A293" s="117">
        <f t="shared" si="183"/>
        <v>293</v>
      </c>
      <c r="B293" s="97" t="str">
        <f>IF(ISNUMBER(Таблица335[[#This Row],[№8]]), "Поперечник", "Продол")</f>
        <v>Поперечник</v>
      </c>
      <c r="C293" s="11" t="str">
        <f>CONCATENATE(I293,J293,K293,L293,Таблица335[[#This Row],[№12]],N293,O293,P293,Q293,R293,S293,T293,U293,)</f>
        <v>3Г-ВП_Р6 росп1,2,3</v>
      </c>
      <c r="D293" s="11" t="str">
        <f t="shared" si="185"/>
        <v>Т3</v>
      </c>
      <c r="E293" s="11" t="str">
        <f t="shared" si="181"/>
        <v>528 Δ8</v>
      </c>
      <c r="F293" s="101"/>
      <c r="G293" s="101"/>
      <c r="H2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3" s="132">
        <f t="shared" ref="I293:J293" si="223">I292</f>
        <v>3</v>
      </c>
      <c r="J293" s="132" t="str">
        <f t="shared" si="223"/>
        <v>Г</v>
      </c>
      <c r="K293" s="133" t="str">
        <f>IF(Таблица335[[#This Row],[условие]]="Да", "-", "")</f>
        <v>-</v>
      </c>
      <c r="L293" s="101" t="s">
        <v>35</v>
      </c>
      <c r="M293" s="114" t="str">
        <f>IF(Таблица335[[#This Row],[условие]]="Да", "", " - ")</f>
        <v/>
      </c>
      <c r="N293" s="101"/>
      <c r="O293" s="114" t="str">
        <f>IF(Таблица335[[#This Row],[условие]]="Да", "", " )")</f>
        <v/>
      </c>
      <c r="P293" s="115"/>
      <c r="Q293" s="101" t="s">
        <v>140</v>
      </c>
      <c r="R293" s="101" t="s">
        <v>80</v>
      </c>
      <c r="S293" s="116" t="str">
        <f>IF(Таблица335[[#This Row],[Тип СШ]]="Т3", " росп", "")</f>
        <v xml:space="preserve"> росп</v>
      </c>
      <c r="T293" s="116" t="str">
        <f>IF(AND(Таблица335[[#This Row],[Тип]]="Поперечник", Таблица335[[#This Row],[условие]]="Да", Таблица335[[#This Row],[№18]]=" росп"), "1,2,3",
"")</f>
        <v>1,2,3</v>
      </c>
      <c r="U293" s="116" t="str">
        <f>IF(AND(Таблица335[[#This Row],[Тип]]="Продол", Таблица335[[#This Row],[условие]]="Да", Таблица335[[#This Row],[№18]]=" росп"), "1,2",
"")</f>
        <v/>
      </c>
      <c r="V293" s="101" t="s">
        <v>88</v>
      </c>
      <c r="W2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93" s="152" t="str">
        <f>IF(Таблица335[[#This Row],[Тип СШ]]="Т3",
(IF(Таблица335[[#This Row],[Толщина]]&gt;16,"Δ8","Δ6")),Таблица335[[#This Row],[Толщина]])</f>
        <v>Δ8</v>
      </c>
      <c r="AD293" s="153"/>
      <c r="AE293"/>
    </row>
    <row r="294" spans="1:31" x14ac:dyDescent="0.2">
      <c r="A294" s="117">
        <f t="shared" si="183"/>
        <v>294</v>
      </c>
      <c r="B294" s="97" t="str">
        <f>IF(ISNUMBER(Таблица335[[#This Row],[№8]]), "Поперечник", "Продол")</f>
        <v>Поперечник</v>
      </c>
      <c r="C294" s="11" t="str">
        <f>CONCATENATE(I294,J294,K294,L294,Таблица335[[#This Row],[№12]],N294,O294,P294,Q294,R294,S294,T294,U294,)</f>
        <v>3Г-ВП_Р7 росп1,2,3</v>
      </c>
      <c r="D294" s="11" t="str">
        <f t="shared" si="185"/>
        <v>Т3</v>
      </c>
      <c r="E294" s="11" t="str">
        <f t="shared" si="181"/>
        <v>528 Δ8</v>
      </c>
      <c r="F294" s="101"/>
      <c r="G294" s="101"/>
      <c r="H2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4" s="132">
        <f t="shared" ref="I294:J294" si="224">I293</f>
        <v>3</v>
      </c>
      <c r="J294" s="132" t="str">
        <f t="shared" si="224"/>
        <v>Г</v>
      </c>
      <c r="K294" s="133" t="str">
        <f>IF(Таблица335[[#This Row],[условие]]="Да", "-", "")</f>
        <v>-</v>
      </c>
      <c r="L294" s="101" t="s">
        <v>35</v>
      </c>
      <c r="M294" s="114" t="str">
        <f>IF(Таблица335[[#This Row],[условие]]="Да", "", " - ")</f>
        <v/>
      </c>
      <c r="N294" s="101"/>
      <c r="O294" s="114" t="str">
        <f>IF(Таблица335[[#This Row],[условие]]="Да", "", " )")</f>
        <v/>
      </c>
      <c r="P294" s="115"/>
      <c r="Q294" s="101" t="s">
        <v>140</v>
      </c>
      <c r="R294" s="101" t="s">
        <v>81</v>
      </c>
      <c r="S294" s="116" t="str">
        <f>IF(Таблица335[[#This Row],[Тип СШ]]="Т3", " росп", "")</f>
        <v xml:space="preserve"> росп</v>
      </c>
      <c r="T294" s="116" t="str">
        <f>IF(AND(Таблица335[[#This Row],[Тип]]="Поперечник", Таблица335[[#This Row],[условие]]="Да", Таблица335[[#This Row],[№18]]=" росп"), "1,2,3",
"")</f>
        <v>1,2,3</v>
      </c>
      <c r="U294" s="116" t="str">
        <f>IF(AND(Таблица335[[#This Row],[Тип]]="Продол", Таблица335[[#This Row],[условие]]="Да", Таблица335[[#This Row],[№18]]=" росп"), "1,2",
"")</f>
        <v/>
      </c>
      <c r="V294" s="101" t="s">
        <v>88</v>
      </c>
      <c r="W2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94" s="152" t="str">
        <f>IF(Таблица335[[#This Row],[Тип СШ]]="Т3",
(IF(Таблица335[[#This Row],[Толщина]]&gt;16,"Δ8","Δ6")),Таблица335[[#This Row],[Толщина]])</f>
        <v>Δ8</v>
      </c>
      <c r="AD294" s="153"/>
      <c r="AE294"/>
    </row>
    <row r="295" spans="1:31" x14ac:dyDescent="0.2">
      <c r="A295" s="117">
        <f t="shared" si="183"/>
        <v>295</v>
      </c>
      <c r="B295" s="97" t="str">
        <f>IF(ISNUMBER(Таблица335[[#This Row],[№8]]), "Поперечник", "Продол")</f>
        <v>Поперечник</v>
      </c>
      <c r="C295" s="11" t="str">
        <f>CONCATENATE(I295,J295,K295,L295,Таблица335[[#This Row],[№12]],N295,O295,P295,Q295,R295,S295,T295,U295,)</f>
        <v>3Г-ВП_Р8 росп1,2,3</v>
      </c>
      <c r="D295" s="11" t="str">
        <f t="shared" si="185"/>
        <v>Т3</v>
      </c>
      <c r="E295" s="11" t="str">
        <f t="shared" si="181"/>
        <v>528 Δ8</v>
      </c>
      <c r="F295" s="101"/>
      <c r="G295" s="101"/>
      <c r="H2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5" s="132">
        <f t="shared" ref="I295:J295" si="225">I294</f>
        <v>3</v>
      </c>
      <c r="J295" s="132" t="str">
        <f t="shared" si="225"/>
        <v>Г</v>
      </c>
      <c r="K295" s="133" t="str">
        <f>IF(Таблица335[[#This Row],[условие]]="Да", "-", "")</f>
        <v>-</v>
      </c>
      <c r="L295" s="101" t="s">
        <v>35</v>
      </c>
      <c r="M295" s="114" t="str">
        <f>IF(Таблица335[[#This Row],[условие]]="Да", "", " - ")</f>
        <v/>
      </c>
      <c r="N295" s="101"/>
      <c r="O295" s="114" t="str">
        <f>IF(Таблица335[[#This Row],[условие]]="Да", "", " )")</f>
        <v/>
      </c>
      <c r="P295" s="115"/>
      <c r="Q295" s="101" t="s">
        <v>140</v>
      </c>
      <c r="R295" s="101" t="s">
        <v>82</v>
      </c>
      <c r="S295" s="116" t="str">
        <f>IF(Таблица335[[#This Row],[Тип СШ]]="Т3", " росп", "")</f>
        <v xml:space="preserve"> росп</v>
      </c>
      <c r="T295" s="116" t="str">
        <f>IF(AND(Таблица335[[#This Row],[Тип]]="Поперечник", Таблица335[[#This Row],[условие]]="Да", Таблица335[[#This Row],[№18]]=" росп"), "1,2,3",
"")</f>
        <v>1,2,3</v>
      </c>
      <c r="U295" s="116" t="str">
        <f>IF(AND(Таблица335[[#This Row],[Тип]]="Продол", Таблица335[[#This Row],[условие]]="Да", Таблица335[[#This Row],[№18]]=" росп"), "1,2",
"")</f>
        <v/>
      </c>
      <c r="V295" s="101" t="s">
        <v>88</v>
      </c>
      <c r="W2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2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295" s="152" t="str">
        <f>IF(Таблица335[[#This Row],[Тип СШ]]="Т3",
(IF(Таблица335[[#This Row],[Толщина]]&gt;16,"Δ8","Δ6")),Таблица335[[#This Row],[Толщина]])</f>
        <v>Δ8</v>
      </c>
      <c r="AD295" s="153"/>
      <c r="AE295"/>
    </row>
    <row r="296" spans="1:31" x14ac:dyDescent="0.2">
      <c r="A296" s="117">
        <f t="shared" si="183"/>
        <v>296</v>
      </c>
      <c r="B296" s="97" t="str">
        <f>IF(ISNUMBER(Таблица335[[#This Row],[№8]]), "Поперечник", "Продол")</f>
        <v>Поперечник</v>
      </c>
      <c r="C296" s="11" t="str">
        <f>CONCATENATE(I296,J296,K296,L296,Таблица335[[#This Row],[№12]],N296,O296,P296,Q296,R296,S296,T296,U296,)</f>
        <v>3Г-НП</v>
      </c>
      <c r="D296" s="11" t="str">
        <f t="shared" si="185"/>
        <v>С18</v>
      </c>
      <c r="E296" s="11" t="str">
        <f t="shared" si="181"/>
        <v>600×32</v>
      </c>
      <c r="F296" s="101"/>
      <c r="G296" s="101"/>
      <c r="H2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6" s="132">
        <f t="shared" ref="I296:J296" si="226">I295</f>
        <v>3</v>
      </c>
      <c r="J296" s="132" t="str">
        <f t="shared" si="226"/>
        <v>Г</v>
      </c>
      <c r="K296" s="133" t="str">
        <f>IF(Таблица335[[#This Row],[условие]]="Да", "-", "")</f>
        <v>-</v>
      </c>
      <c r="L296" s="101" t="s">
        <v>13</v>
      </c>
      <c r="M296" s="114" t="str">
        <f>IF(Таблица335[[#This Row],[условие]]="Да", "", " - ")</f>
        <v/>
      </c>
      <c r="N296" s="101"/>
      <c r="O296" s="114" t="str">
        <f>IF(Таблица335[[#This Row],[условие]]="Да", "", " )")</f>
        <v/>
      </c>
      <c r="P296" s="115"/>
      <c r="Q296" s="101"/>
      <c r="R296" s="101"/>
      <c r="S296" s="116" t="str">
        <f>IF(Таблица335[[#This Row],[Тип СШ]]="Т3", " росп", "")</f>
        <v/>
      </c>
      <c r="T296" s="116" t="str">
        <f>IF(AND(Таблица335[[#This Row],[Тип]]="Поперечник", Таблица335[[#This Row],[условие]]="Да", Таблица335[[#This Row],[№18]]=" росп"), "1,2,3",
"")</f>
        <v/>
      </c>
      <c r="U296" s="116" t="str">
        <f>IF(AND(Таблица335[[#This Row],[Тип]]="Продол", Таблица335[[#This Row],[условие]]="Да", Таблица335[[#This Row],[№18]]=" росп"), "1,2",
"")</f>
        <v/>
      </c>
      <c r="V296" s="101" t="s">
        <v>87</v>
      </c>
      <c r="W29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2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296" s="228">
        <f>VALUE(CONCATENATE(Таблица335[[#This Row],[ДлинаС18]],Таблица335[[#This Row],[ДлинаС4]],Таблица335[[#This Row],[ДлинаТ8]],Таблица335[[#This Row],[ДлинаТ3]]))</f>
        <v>600</v>
      </c>
      <c r="AC296" s="152">
        <f>IF(Таблица335[[#This Row],[Тип СШ]]="Т3",
(IF(Таблица335[[#This Row],[Толщина]]&gt;16,"Δ8","Δ6")),Таблица335[[#This Row],[Толщина]])</f>
        <v>32</v>
      </c>
      <c r="AD296" s="153"/>
      <c r="AE296"/>
    </row>
    <row r="297" spans="1:31" x14ac:dyDescent="0.2">
      <c r="A297" s="117">
        <f t="shared" si="183"/>
        <v>297</v>
      </c>
      <c r="B297" s="97" t="str">
        <f>IF(ISNUMBER(Таблица335[[#This Row],[№8]]), "Поперечник", "Продол")</f>
        <v>Поперечник</v>
      </c>
      <c r="C297" s="11" t="str">
        <f>CONCATENATE(I297,J297,K297,L297,Таблица335[[#This Row],[№12]],N297,O297,P297,Q297,R297,S297,T297,U297,)</f>
        <v>3Г-Т2/1</v>
      </c>
      <c r="D297" s="11" t="str">
        <f t="shared" si="185"/>
        <v>Т8</v>
      </c>
      <c r="E297" s="11" t="str">
        <f t="shared" si="181"/>
        <v>100×20</v>
      </c>
      <c r="F297" s="101"/>
      <c r="G297" s="101"/>
      <c r="H2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7" s="132">
        <f t="shared" ref="I297:J297" si="227">I296</f>
        <v>3</v>
      </c>
      <c r="J297" s="132" t="str">
        <f t="shared" si="227"/>
        <v>Г</v>
      </c>
      <c r="K297" s="133" t="str">
        <f>IF(Таблица335[[#This Row],[условие]]="Да", "-", "")</f>
        <v>-</v>
      </c>
      <c r="L297" s="101" t="s">
        <v>84</v>
      </c>
      <c r="M297" s="114" t="str">
        <f>IF(Таблица335[[#This Row],[условие]]="Да", "", " - ")</f>
        <v/>
      </c>
      <c r="N297" s="101"/>
      <c r="O297" s="114" t="str">
        <f>IF(Таблица335[[#This Row],[условие]]="Да", "", " )")</f>
        <v/>
      </c>
      <c r="P297" s="115"/>
      <c r="Q297" s="101" t="str">
        <f>"/"</f>
        <v>/</v>
      </c>
      <c r="R297" s="101">
        <v>1</v>
      </c>
      <c r="S297" s="116" t="str">
        <f>IF(Таблица335[[#This Row],[Тип СШ]]="Т3", " росп", "")</f>
        <v/>
      </c>
      <c r="T297" s="116" t="str">
        <f>IF(AND(Таблица335[[#This Row],[Тип]]="Поперечник", Таблица335[[#This Row],[условие]]="Да", Таблица335[[#This Row],[№18]]=" росп"), "1,2,3",
"")</f>
        <v/>
      </c>
      <c r="U297" s="116" t="str">
        <f>IF(AND(Таблица335[[#This Row],[Тип]]="Продол", Таблица335[[#This Row],[условие]]="Да", Таблица335[[#This Row],[№18]]=" росп"), "1,2",
"")</f>
        <v/>
      </c>
      <c r="V297" s="101" t="s">
        <v>89</v>
      </c>
      <c r="W2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97" s="152">
        <f>IF(Таблица335[[#This Row],[Тип СШ]]="Т3",
(IF(Таблица335[[#This Row],[Толщина]]&gt;16,"Δ8","Δ6")),Таблица335[[#This Row],[Толщина]])</f>
        <v>20</v>
      </c>
      <c r="AD297" s="153"/>
      <c r="AE297"/>
    </row>
    <row r="298" spans="1:31" x14ac:dyDescent="0.2">
      <c r="A298" s="117">
        <f t="shared" si="183"/>
        <v>298</v>
      </c>
      <c r="B298" s="97" t="str">
        <f>IF(ISNUMBER(Таблица335[[#This Row],[№8]]), "Поперечник", "Продол")</f>
        <v>Поперечник</v>
      </c>
      <c r="C298" s="11" t="str">
        <f>CONCATENATE(I298,J298,K298,L298,Таблица335[[#This Row],[№12]],N298,O298,P298,Q298,R298,S298,T298,U298,)</f>
        <v>3Г-Т2/1 росп1,2,3</v>
      </c>
      <c r="D298" s="11" t="str">
        <f t="shared" si="185"/>
        <v>Т3</v>
      </c>
      <c r="E298" s="11" t="str">
        <f t="shared" si="181"/>
        <v>100 Δ8</v>
      </c>
      <c r="F298" s="101"/>
      <c r="G298" s="101"/>
      <c r="H2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8" s="132">
        <f t="shared" ref="I298:J298" si="228">I297</f>
        <v>3</v>
      </c>
      <c r="J298" s="132" t="str">
        <f t="shared" si="228"/>
        <v>Г</v>
      </c>
      <c r="K298" s="133" t="str">
        <f>IF(Таблица335[[#This Row],[условие]]="Да", "-", "")</f>
        <v>-</v>
      </c>
      <c r="L298" s="101" t="s">
        <v>84</v>
      </c>
      <c r="M298" s="114" t="str">
        <f>IF(Таблица335[[#This Row],[условие]]="Да", "", " - ")</f>
        <v/>
      </c>
      <c r="N298" s="101"/>
      <c r="O298" s="114" t="str">
        <f>IF(Таблица335[[#This Row],[условие]]="Да", "", " )")</f>
        <v/>
      </c>
      <c r="P298" s="115"/>
      <c r="Q298" s="101" t="str">
        <f t="shared" ref="Q298:Q300" si="229">"/"</f>
        <v>/</v>
      </c>
      <c r="R298" s="101">
        <v>1</v>
      </c>
      <c r="S298" s="116" t="str">
        <f>IF(Таблица335[[#This Row],[Тип СШ]]="Т3", " росп", "")</f>
        <v xml:space="preserve"> росп</v>
      </c>
      <c r="T298" s="116" t="str">
        <f>IF(AND(Таблица335[[#This Row],[Тип]]="Поперечник", Таблица335[[#This Row],[условие]]="Да", Таблица335[[#This Row],[№18]]=" росп"), "1,2,3",
"")</f>
        <v>1,2,3</v>
      </c>
      <c r="U298" s="116" t="str">
        <f>IF(AND(Таблица335[[#This Row],[Тип]]="Продол", Таблица335[[#This Row],[условие]]="Да", Таблица335[[#This Row],[№18]]=" росп"), "1,2",
"")</f>
        <v/>
      </c>
      <c r="V298" s="101" t="s">
        <v>88</v>
      </c>
      <c r="W2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2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2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98" s="152" t="str">
        <f>IF(Таблица335[[#This Row],[Тип СШ]]="Т3",
(IF(Таблица335[[#This Row],[Толщина]]&gt;16,"Δ8","Δ6")),Таблица335[[#This Row],[Толщина]])</f>
        <v>Δ8</v>
      </c>
      <c r="AD298" s="153"/>
      <c r="AE298"/>
    </row>
    <row r="299" spans="1:31" x14ac:dyDescent="0.2">
      <c r="A299" s="117">
        <f t="shared" si="183"/>
        <v>299</v>
      </c>
      <c r="B299" s="97" t="str">
        <f>IF(ISNUMBER(Таблица335[[#This Row],[№8]]), "Поперечник", "Продол")</f>
        <v>Поперечник</v>
      </c>
      <c r="C299" s="11" t="str">
        <f>CONCATENATE(I299,J299,K299,L299,Таблица335[[#This Row],[№12]],N299,O299,P299,Q299,R299,S299,T299,U299,)</f>
        <v>3Г-Т2/2</v>
      </c>
      <c r="D299" s="11" t="str">
        <f t="shared" si="185"/>
        <v>Т8</v>
      </c>
      <c r="E299" s="11" t="str">
        <f t="shared" si="181"/>
        <v>100×20</v>
      </c>
      <c r="F299" s="101"/>
      <c r="G299" s="101"/>
      <c r="H2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299" s="132">
        <f t="shared" ref="I299:J299" si="230">I298</f>
        <v>3</v>
      </c>
      <c r="J299" s="132" t="str">
        <f t="shared" si="230"/>
        <v>Г</v>
      </c>
      <c r="K299" s="133" t="str">
        <f>IF(Таблица335[[#This Row],[условие]]="Да", "-", "")</f>
        <v>-</v>
      </c>
      <c r="L299" s="101" t="s">
        <v>84</v>
      </c>
      <c r="M299" s="114" t="str">
        <f>IF(Таблица335[[#This Row],[условие]]="Да", "", " - ")</f>
        <v/>
      </c>
      <c r="N299" s="101"/>
      <c r="O299" s="114" t="str">
        <f>IF(Таблица335[[#This Row],[условие]]="Да", "", " )")</f>
        <v/>
      </c>
      <c r="P299" s="115"/>
      <c r="Q299" s="101" t="str">
        <f t="shared" si="229"/>
        <v>/</v>
      </c>
      <c r="R299" s="101">
        <v>2</v>
      </c>
      <c r="S299" s="116" t="str">
        <f>IF(Таблица335[[#This Row],[Тип СШ]]="Т3", " росп", "")</f>
        <v/>
      </c>
      <c r="T299" s="116" t="str">
        <f>IF(AND(Таблица335[[#This Row],[Тип]]="Поперечник", Таблица335[[#This Row],[условие]]="Да", Таблица335[[#This Row],[№18]]=" росп"), "1,2,3",
"")</f>
        <v/>
      </c>
      <c r="U299" s="116" t="str">
        <f>IF(AND(Таблица335[[#This Row],[Тип]]="Продол", Таблица335[[#This Row],[условие]]="Да", Таблица335[[#This Row],[№18]]=" росп"), "1,2",
"")</f>
        <v/>
      </c>
      <c r="V299" s="101" t="s">
        <v>89</v>
      </c>
      <c r="W2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2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2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2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2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2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299" s="152">
        <f>IF(Таблица335[[#This Row],[Тип СШ]]="Т3",
(IF(Таблица335[[#This Row],[Толщина]]&gt;16,"Δ8","Δ6")),Таблица335[[#This Row],[Толщина]])</f>
        <v>20</v>
      </c>
      <c r="AD299" s="153"/>
      <c r="AE299"/>
    </row>
    <row r="300" spans="1:31" x14ac:dyDescent="0.2">
      <c r="A300" s="117">
        <f t="shared" si="183"/>
        <v>300</v>
      </c>
      <c r="B300" s="97" t="str">
        <f>IF(ISNUMBER(Таблица335[[#This Row],[№8]]), "Поперечник", "Продол")</f>
        <v>Поперечник</v>
      </c>
      <c r="C300" s="11" t="str">
        <f>CONCATENATE(I300,J300,K300,L300,Таблица335[[#This Row],[№12]],N300,O300,P300,Q300,R300,S300,T300,U300,)</f>
        <v>3Г-Т2/2 росп1,2,3</v>
      </c>
      <c r="D300" s="11" t="str">
        <f t="shared" si="185"/>
        <v>Т3</v>
      </c>
      <c r="E300" s="11" t="str">
        <f t="shared" si="181"/>
        <v>100 Δ8</v>
      </c>
      <c r="F300" s="101"/>
      <c r="G300" s="101"/>
      <c r="H3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0" s="132">
        <f t="shared" ref="I300:J300" si="231">I299</f>
        <v>3</v>
      </c>
      <c r="J300" s="132" t="str">
        <f t="shared" si="231"/>
        <v>Г</v>
      </c>
      <c r="K300" s="133" t="str">
        <f>IF(Таблица335[[#This Row],[условие]]="Да", "-", "")</f>
        <v>-</v>
      </c>
      <c r="L300" s="101" t="s">
        <v>84</v>
      </c>
      <c r="M300" s="114" t="str">
        <f>IF(Таблица335[[#This Row],[условие]]="Да", "", " - ")</f>
        <v/>
      </c>
      <c r="N300" s="101"/>
      <c r="O300" s="114" t="str">
        <f>IF(Таблица335[[#This Row],[условие]]="Да", "", " )")</f>
        <v/>
      </c>
      <c r="P300" s="115"/>
      <c r="Q300" s="101" t="str">
        <f t="shared" si="229"/>
        <v>/</v>
      </c>
      <c r="R300" s="101">
        <v>2</v>
      </c>
      <c r="S300" s="116" t="str">
        <f>IF(Таблица335[[#This Row],[Тип СШ]]="Т3", " росп", "")</f>
        <v xml:space="preserve"> росп</v>
      </c>
      <c r="T300" s="116" t="str">
        <f>IF(AND(Таблица335[[#This Row],[Тип]]="Поперечник", Таблица335[[#This Row],[условие]]="Да", Таблица335[[#This Row],[№18]]=" росп"), "1,2,3",
"")</f>
        <v>1,2,3</v>
      </c>
      <c r="U300" s="116" t="str">
        <f>IF(AND(Таблица335[[#This Row],[Тип]]="Продол", Таблица335[[#This Row],[условие]]="Да", Таблица335[[#This Row],[№18]]=" росп"), "1,2",
"")</f>
        <v/>
      </c>
      <c r="V300" s="101" t="s">
        <v>88</v>
      </c>
      <c r="W3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00" s="152" t="str">
        <f>IF(Таблица335[[#This Row],[Тип СШ]]="Т3",
(IF(Таблица335[[#This Row],[Толщина]]&gt;16,"Δ8","Δ6")),Таблица335[[#This Row],[Толщина]])</f>
        <v>Δ8</v>
      </c>
      <c r="AD300" s="153"/>
      <c r="AE300"/>
    </row>
    <row r="301" spans="1:31" x14ac:dyDescent="0.2">
      <c r="A301" s="117">
        <f t="shared" si="183"/>
        <v>301</v>
      </c>
      <c r="B301" s="97" t="str">
        <f>IF(ISNUMBER(Таблица335[[#This Row],[№8]]), "Поперечник", "Продол")</f>
        <v>Поперечник</v>
      </c>
      <c r="C301" s="11" t="str">
        <f>CONCATENATE(I301,J301,K301,L301,Таблица335[[#This Row],[№12]],N301,O301,P301,Q301,R301,S301,T301,U301,)</f>
        <v>3Д-ВП</v>
      </c>
      <c r="D301" s="11" t="str">
        <f t="shared" si="185"/>
        <v>С4</v>
      </c>
      <c r="E301" s="11" t="str">
        <f t="shared" si="181"/>
        <v>2488×14</v>
      </c>
      <c r="F301" s="101"/>
      <c r="G301" s="101" t="s">
        <v>43</v>
      </c>
      <c r="H3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1" s="134">
        <f t="shared" ref="I301:J301" si="232">I300</f>
        <v>3</v>
      </c>
      <c r="J301" s="134" t="str">
        <f>Таблица335[[#This Row],[№7]]</f>
        <v>Д</v>
      </c>
      <c r="K301" s="133" t="str">
        <f>IF(Таблица335[[#This Row],[условие]]="Да", "-", "")</f>
        <v>-</v>
      </c>
      <c r="L301" s="72" t="s">
        <v>35</v>
      </c>
      <c r="M301" s="114" t="str">
        <f>IF(Таблица335[[#This Row],[условие]]="Да", "", " - ")</f>
        <v/>
      </c>
      <c r="N301" s="72"/>
      <c r="O301" s="114" t="str">
        <f>IF(Таблица335[[#This Row],[условие]]="Да", "", " )")</f>
        <v/>
      </c>
      <c r="P301" s="115"/>
      <c r="Q301" s="130"/>
      <c r="R301" s="130"/>
      <c r="S301" s="116" t="str">
        <f>IF(Таблица335[[#This Row],[Тип СШ]]="Т3", " росп", "")</f>
        <v/>
      </c>
      <c r="T301" s="116" t="str">
        <f>IF(AND(Таблица335[[#This Row],[Тип]]="Поперечник", Таблица335[[#This Row],[условие]]="Да", Таблица335[[#This Row],[№18]]=" росп"), "1,2,3",
"")</f>
        <v/>
      </c>
      <c r="U301" s="116" t="str">
        <f>IF(AND(Таблица335[[#This Row],[Тип]]="Продол", Таблица335[[#This Row],[условие]]="Да", Таблица335[[#This Row],[№18]]=" росп"), "1,2",
"")</f>
        <v/>
      </c>
      <c r="V301" s="130" t="s">
        <v>109</v>
      </c>
      <c r="W3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3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0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301" s="152">
        <f>IF(Таблица335[[#This Row],[Тип СШ]]="Т3",
(IF(Таблица335[[#This Row],[Толщина]]&gt;16,"Δ8","Δ6")),Таблица335[[#This Row],[Толщина]])</f>
        <v>14</v>
      </c>
      <c r="AD301" s="153"/>
      <c r="AE301"/>
    </row>
    <row r="302" spans="1:31" x14ac:dyDescent="0.2">
      <c r="A302" s="117">
        <f t="shared" si="183"/>
        <v>302</v>
      </c>
      <c r="B302" s="97" t="str">
        <f>IF(ISNUMBER(Таблица335[[#This Row],[№8]]), "Поперечник", "Продол")</f>
        <v>Поперечник</v>
      </c>
      <c r="C302" s="11" t="str">
        <f>CONCATENATE(I302,J302,K302,L302,Таблица335[[#This Row],[№12]],N302,O302,P302,Q302,R302,S302,T302,U302,)</f>
        <v>3Д-ВП_Р1 росп1,2,3</v>
      </c>
      <c r="D302" s="11" t="str">
        <f t="shared" si="185"/>
        <v>Т3</v>
      </c>
      <c r="E302" s="11" t="str">
        <f t="shared" si="181"/>
        <v>528 Δ6</v>
      </c>
      <c r="F302" s="101"/>
      <c r="G302" s="101"/>
      <c r="H3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2" s="132">
        <f t="shared" ref="I302:J302" si="233">I301</f>
        <v>3</v>
      </c>
      <c r="J302" s="132" t="str">
        <f>J301</f>
        <v>Д</v>
      </c>
      <c r="K302" s="133" t="str">
        <f>IF(Таблица335[[#This Row],[условие]]="Да", "-", "")</f>
        <v>-</v>
      </c>
      <c r="L302" s="101" t="s">
        <v>35</v>
      </c>
      <c r="M302" s="114" t="str">
        <f>IF(Таблица335[[#This Row],[условие]]="Да", "", " - ")</f>
        <v/>
      </c>
      <c r="N302" s="101"/>
      <c r="O302" s="114" t="str">
        <f>IF(Таблица335[[#This Row],[условие]]="Да", "", " )")</f>
        <v/>
      </c>
      <c r="P302" s="115"/>
      <c r="Q302" s="101" t="s">
        <v>140</v>
      </c>
      <c r="R302" s="101" t="s">
        <v>73</v>
      </c>
      <c r="S302" s="116" t="str">
        <f>IF(Таблица335[[#This Row],[Тип СШ]]="Т3", " росп", "")</f>
        <v xml:space="preserve"> росп</v>
      </c>
      <c r="T302" s="116" t="str">
        <f>IF(AND(Таблица335[[#This Row],[Тип]]="Поперечник", Таблица335[[#This Row],[условие]]="Да", Таблица335[[#This Row],[№18]]=" росп"), "1,2,3",
"")</f>
        <v>1,2,3</v>
      </c>
      <c r="U302" s="116" t="str">
        <f>IF(AND(Таблица335[[#This Row],[Тип]]="Продол", Таблица335[[#This Row],[условие]]="Да", Таблица335[[#This Row],[№18]]=" росп"), "1,2",
"")</f>
        <v/>
      </c>
      <c r="V302" s="101" t="s">
        <v>88</v>
      </c>
      <c r="W3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02" s="152" t="str">
        <f>IF(Таблица335[[#This Row],[Тип СШ]]="Т3",
(IF(Таблица335[[#This Row],[Толщина]]&gt;16,"Δ8","Δ6")),Таблица335[[#This Row],[Толщина]])</f>
        <v>Δ6</v>
      </c>
      <c r="AD302" s="153"/>
      <c r="AE302"/>
    </row>
    <row r="303" spans="1:31" x14ac:dyDescent="0.2">
      <c r="A303" s="117">
        <f t="shared" si="183"/>
        <v>303</v>
      </c>
      <c r="B303" s="97" t="str">
        <f>IF(ISNUMBER(Таблица335[[#This Row],[№8]]), "Поперечник", "Продол")</f>
        <v>Поперечник</v>
      </c>
      <c r="C303" s="11" t="str">
        <f>CONCATENATE(I303,J303,K303,L303,Таблица335[[#This Row],[№12]],N303,O303,P303,Q303,R303,S303,T303,U303,)</f>
        <v>3Д-ВП_Р2 росп1,2,3</v>
      </c>
      <c r="D303" s="11" t="str">
        <f t="shared" si="185"/>
        <v>Т3</v>
      </c>
      <c r="E303" s="11" t="str">
        <f t="shared" si="181"/>
        <v>528 Δ6</v>
      </c>
      <c r="F303" s="101"/>
      <c r="G303" s="101"/>
      <c r="H3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3" s="132">
        <f t="shared" ref="I303:J303" si="234">I302</f>
        <v>3</v>
      </c>
      <c r="J303" s="132" t="str">
        <f t="shared" si="234"/>
        <v>Д</v>
      </c>
      <c r="K303" s="133" t="str">
        <f>IF(Таблица335[[#This Row],[условие]]="Да", "-", "")</f>
        <v>-</v>
      </c>
      <c r="L303" s="101" t="s">
        <v>35</v>
      </c>
      <c r="M303" s="114" t="str">
        <f>IF(Таблица335[[#This Row],[условие]]="Да", "", " - ")</f>
        <v/>
      </c>
      <c r="N303" s="101"/>
      <c r="O303" s="114" t="str">
        <f>IF(Таблица335[[#This Row],[условие]]="Да", "", " )")</f>
        <v/>
      </c>
      <c r="P303" s="115"/>
      <c r="Q303" s="101" t="s">
        <v>140</v>
      </c>
      <c r="R303" s="101" t="s">
        <v>74</v>
      </c>
      <c r="S303" s="116" t="str">
        <f>IF(Таблица335[[#This Row],[Тип СШ]]="Т3", " росп", "")</f>
        <v xml:space="preserve"> росп</v>
      </c>
      <c r="T303" s="116" t="str">
        <f>IF(AND(Таблица335[[#This Row],[Тип]]="Поперечник", Таблица335[[#This Row],[условие]]="Да", Таблица335[[#This Row],[№18]]=" росп"), "1,2,3",
"")</f>
        <v>1,2,3</v>
      </c>
      <c r="U303" s="116" t="str">
        <f>IF(AND(Таблица335[[#This Row],[Тип]]="Продол", Таблица335[[#This Row],[условие]]="Да", Таблица335[[#This Row],[№18]]=" росп"), "1,2",
"")</f>
        <v/>
      </c>
      <c r="V303" s="101" t="s">
        <v>88</v>
      </c>
      <c r="W3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03" s="152" t="str">
        <f>IF(Таблица335[[#This Row],[Тип СШ]]="Т3",
(IF(Таблица335[[#This Row],[Толщина]]&gt;16,"Δ8","Δ6")),Таблица335[[#This Row],[Толщина]])</f>
        <v>Δ6</v>
      </c>
      <c r="AD303" s="153"/>
      <c r="AE303"/>
    </row>
    <row r="304" spans="1:31" x14ac:dyDescent="0.2">
      <c r="A304" s="117">
        <f t="shared" si="183"/>
        <v>304</v>
      </c>
      <c r="B304" s="97" t="str">
        <f>IF(ISNUMBER(Таблица335[[#This Row],[№8]]), "Поперечник", "Продол")</f>
        <v>Поперечник</v>
      </c>
      <c r="C304" s="11" t="str">
        <f>CONCATENATE(I304,J304,K304,L304,Таблица335[[#This Row],[№12]],N304,O304,P304,Q304,R304,S304,T304,U304,)</f>
        <v>3Д-ВП_Р3 росп1,2,3</v>
      </c>
      <c r="D304" s="11" t="str">
        <f t="shared" si="185"/>
        <v>Т3</v>
      </c>
      <c r="E304" s="11" t="str">
        <f t="shared" si="181"/>
        <v>528 Δ6</v>
      </c>
      <c r="F304" s="101"/>
      <c r="G304" s="101"/>
      <c r="H3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4" s="132">
        <f t="shared" ref="I304:J304" si="235">I303</f>
        <v>3</v>
      </c>
      <c r="J304" s="132" t="str">
        <f t="shared" si="235"/>
        <v>Д</v>
      </c>
      <c r="K304" s="133" t="str">
        <f>IF(Таблица335[[#This Row],[условие]]="Да", "-", "")</f>
        <v>-</v>
      </c>
      <c r="L304" s="101" t="s">
        <v>35</v>
      </c>
      <c r="M304" s="114" t="str">
        <f>IF(Таблица335[[#This Row],[условие]]="Да", "", " - ")</f>
        <v/>
      </c>
      <c r="N304" s="101"/>
      <c r="O304" s="114" t="str">
        <f>IF(Таблица335[[#This Row],[условие]]="Да", "", " )")</f>
        <v/>
      </c>
      <c r="P304" s="115"/>
      <c r="Q304" s="101" t="s">
        <v>140</v>
      </c>
      <c r="R304" s="101" t="s">
        <v>75</v>
      </c>
      <c r="S304" s="116" t="str">
        <f>IF(Таблица335[[#This Row],[Тип СШ]]="Т3", " росп", "")</f>
        <v xml:space="preserve"> росп</v>
      </c>
      <c r="T304" s="116" t="str">
        <f>IF(AND(Таблица335[[#This Row],[Тип]]="Поперечник", Таблица335[[#This Row],[условие]]="Да", Таблица335[[#This Row],[№18]]=" росп"), "1,2,3",
"")</f>
        <v>1,2,3</v>
      </c>
      <c r="U304" s="116" t="str">
        <f>IF(AND(Таблица335[[#This Row],[Тип]]="Продол", Таблица335[[#This Row],[условие]]="Да", Таблица335[[#This Row],[№18]]=" росп"), "1,2",
"")</f>
        <v/>
      </c>
      <c r="V304" s="101" t="s">
        <v>88</v>
      </c>
      <c r="W3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04" s="152" t="str">
        <f>IF(Таблица335[[#This Row],[Тип СШ]]="Т3",
(IF(Таблица335[[#This Row],[Толщина]]&gt;16,"Δ8","Δ6")),Таблица335[[#This Row],[Толщина]])</f>
        <v>Δ6</v>
      </c>
      <c r="AD304" s="153"/>
      <c r="AE304"/>
    </row>
    <row r="305" spans="1:31" x14ac:dyDescent="0.2">
      <c r="A305" s="117">
        <f t="shared" si="183"/>
        <v>305</v>
      </c>
      <c r="B305" s="97" t="str">
        <f>IF(ISNUMBER(Таблица335[[#This Row],[№8]]), "Поперечник", "Продол")</f>
        <v>Поперечник</v>
      </c>
      <c r="C305" s="11" t="str">
        <f>CONCATENATE(I305,J305,K305,L305,Таблица335[[#This Row],[№12]],N305,O305,P305,Q305,R305,S305,T305,U305,)</f>
        <v>3Д-ВП_Р4 росп1,2,3</v>
      </c>
      <c r="D305" s="11" t="str">
        <f t="shared" si="185"/>
        <v>Т3</v>
      </c>
      <c r="E305" s="11" t="str">
        <f t="shared" si="181"/>
        <v>528 Δ6</v>
      </c>
      <c r="F305" s="101"/>
      <c r="G305" s="101"/>
      <c r="H3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5" s="132">
        <f t="shared" ref="I305:J305" si="236">I304</f>
        <v>3</v>
      </c>
      <c r="J305" s="132" t="str">
        <f t="shared" si="236"/>
        <v>Д</v>
      </c>
      <c r="K305" s="133" t="str">
        <f>IF(Таблица335[[#This Row],[условие]]="Да", "-", "")</f>
        <v>-</v>
      </c>
      <c r="L305" s="101" t="s">
        <v>35</v>
      </c>
      <c r="M305" s="114" t="str">
        <f>IF(Таблица335[[#This Row],[условие]]="Да", "", " - ")</f>
        <v/>
      </c>
      <c r="N305" s="101"/>
      <c r="O305" s="114" t="str">
        <f>IF(Таблица335[[#This Row],[условие]]="Да", "", " )")</f>
        <v/>
      </c>
      <c r="P305" s="115"/>
      <c r="Q305" s="101" t="s">
        <v>140</v>
      </c>
      <c r="R305" s="101" t="s">
        <v>76</v>
      </c>
      <c r="S305" s="116" t="str">
        <f>IF(Таблица335[[#This Row],[Тип СШ]]="Т3", " росп", "")</f>
        <v xml:space="preserve"> росп</v>
      </c>
      <c r="T305" s="116" t="str">
        <f>IF(AND(Таблица335[[#This Row],[Тип]]="Поперечник", Таблица335[[#This Row],[условие]]="Да", Таблица335[[#This Row],[№18]]=" росп"), "1,2,3",
"")</f>
        <v>1,2,3</v>
      </c>
      <c r="U305" s="116" t="str">
        <f>IF(AND(Таблица335[[#This Row],[Тип]]="Продол", Таблица335[[#This Row],[условие]]="Да", Таблица335[[#This Row],[№18]]=" росп"), "1,2",
"")</f>
        <v/>
      </c>
      <c r="V305" s="101" t="s">
        <v>88</v>
      </c>
      <c r="W3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05" s="152" t="str">
        <f>IF(Таблица335[[#This Row],[Тип СШ]]="Т3",
(IF(Таблица335[[#This Row],[Толщина]]&gt;16,"Δ8","Δ6")),Таблица335[[#This Row],[Толщина]])</f>
        <v>Δ6</v>
      </c>
      <c r="AD305" s="153"/>
      <c r="AE305"/>
    </row>
    <row r="306" spans="1:31" x14ac:dyDescent="0.2">
      <c r="A306" s="117">
        <f t="shared" si="183"/>
        <v>306</v>
      </c>
      <c r="B306" s="97" t="str">
        <f>IF(ISNUMBER(Таблица335[[#This Row],[№8]]), "Поперечник", "Продол")</f>
        <v>Поперечник</v>
      </c>
      <c r="C306" s="11" t="str">
        <f>CONCATENATE(I306,J306,K306,L306,Таблица335[[#This Row],[№12]],N306,O306,P306,Q306,R306,S306,T306,U306,)</f>
        <v>3Д-Т1/1</v>
      </c>
      <c r="D306" s="11" t="str">
        <f t="shared" si="185"/>
        <v>Т8</v>
      </c>
      <c r="E306" s="11" t="str">
        <f t="shared" si="181"/>
        <v>100×16</v>
      </c>
      <c r="F306" s="101"/>
      <c r="G306" s="101"/>
      <c r="H3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6" s="132">
        <f t="shared" ref="I306:J306" si="237">I305</f>
        <v>3</v>
      </c>
      <c r="J306" s="132" t="str">
        <f t="shared" si="237"/>
        <v>Д</v>
      </c>
      <c r="K306" s="133" t="str">
        <f>IF(Таблица335[[#This Row],[условие]]="Да", "-", "")</f>
        <v>-</v>
      </c>
      <c r="L306" s="101" t="s">
        <v>83</v>
      </c>
      <c r="M306" s="114" t="str">
        <f>IF(Таблица335[[#This Row],[условие]]="Да", "", " - ")</f>
        <v/>
      </c>
      <c r="N306" s="101"/>
      <c r="O306" s="114" t="str">
        <f>IF(Таблица335[[#This Row],[условие]]="Да", "", " )")</f>
        <v/>
      </c>
      <c r="P306" s="115"/>
      <c r="Q306" s="101" t="str">
        <f>"/"</f>
        <v>/</v>
      </c>
      <c r="R306" s="101">
        <v>1</v>
      </c>
      <c r="S306" s="116" t="str">
        <f>IF(Таблица335[[#This Row],[Тип СШ]]="Т3", " росп", "")</f>
        <v/>
      </c>
      <c r="T306" s="116" t="str">
        <f>IF(AND(Таблица335[[#This Row],[Тип]]="Поперечник", Таблица335[[#This Row],[условие]]="Да", Таблица335[[#This Row],[№18]]=" росп"), "1,2,3",
"")</f>
        <v/>
      </c>
      <c r="U306" s="116" t="str">
        <f>IF(AND(Таблица335[[#This Row],[Тип]]="Продол", Таблица335[[#This Row],[условие]]="Да", Таблица335[[#This Row],[№18]]=" росп"), "1,2",
"")</f>
        <v/>
      </c>
      <c r="V306" s="101" t="s">
        <v>89</v>
      </c>
      <c r="W3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06" s="152">
        <f>IF(Таблица335[[#This Row],[Тип СШ]]="Т3",
(IF(Таблица335[[#This Row],[Толщина]]&gt;16,"Δ8","Δ6")),Таблица335[[#This Row],[Толщина]])</f>
        <v>16</v>
      </c>
      <c r="AD306" s="153"/>
      <c r="AE306"/>
    </row>
    <row r="307" spans="1:31" x14ac:dyDescent="0.2">
      <c r="A307" s="117">
        <f t="shared" si="183"/>
        <v>307</v>
      </c>
      <c r="B307" s="97" t="str">
        <f>IF(ISNUMBER(Таблица335[[#This Row],[№8]]), "Поперечник", "Продол")</f>
        <v>Поперечник</v>
      </c>
      <c r="C307" s="11" t="str">
        <f>CONCATENATE(I307,J307,K307,L307,Таблица335[[#This Row],[№12]],N307,O307,P307,Q307,R307,S307,T307,U307,)</f>
        <v>3Д-Т1/1 росп1,2,3</v>
      </c>
      <c r="D307" s="11" t="str">
        <f t="shared" si="185"/>
        <v>Т3</v>
      </c>
      <c r="E307" s="11" t="str">
        <f t="shared" si="181"/>
        <v>100 Δ6</v>
      </c>
      <c r="F307" s="101"/>
      <c r="G307" s="101"/>
      <c r="H3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7" s="132">
        <f t="shared" ref="I307:J307" si="238">I306</f>
        <v>3</v>
      </c>
      <c r="J307" s="132" t="str">
        <f t="shared" si="238"/>
        <v>Д</v>
      </c>
      <c r="K307" s="133" t="str">
        <f>IF(Таблица335[[#This Row],[условие]]="Да", "-", "")</f>
        <v>-</v>
      </c>
      <c r="L307" s="101" t="s">
        <v>83</v>
      </c>
      <c r="M307" s="114" t="str">
        <f>IF(Таблица335[[#This Row],[условие]]="Да", "", " - ")</f>
        <v/>
      </c>
      <c r="N307" s="101"/>
      <c r="O307" s="114" t="str">
        <f>IF(Таблица335[[#This Row],[условие]]="Да", "", " )")</f>
        <v/>
      </c>
      <c r="P307" s="115"/>
      <c r="Q307" s="101" t="str">
        <f t="shared" ref="Q307:Q309" si="239">"/"</f>
        <v>/</v>
      </c>
      <c r="R307" s="101">
        <v>1</v>
      </c>
      <c r="S307" s="116" t="str">
        <f>IF(Таблица335[[#This Row],[Тип СШ]]="Т3", " росп", "")</f>
        <v xml:space="preserve"> росп</v>
      </c>
      <c r="T307" s="116" t="str">
        <f>IF(AND(Таблица335[[#This Row],[Тип]]="Поперечник", Таблица335[[#This Row],[условие]]="Да", Таблица335[[#This Row],[№18]]=" росп"), "1,2,3",
"")</f>
        <v>1,2,3</v>
      </c>
      <c r="U307" s="116" t="str">
        <f>IF(AND(Таблица335[[#This Row],[Тип]]="Продол", Таблица335[[#This Row],[условие]]="Да", Таблица335[[#This Row],[№18]]=" росп"), "1,2",
"")</f>
        <v/>
      </c>
      <c r="V307" s="101" t="s">
        <v>88</v>
      </c>
      <c r="W3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07" s="152" t="str">
        <f>IF(Таблица335[[#This Row],[Тип СШ]]="Т3",
(IF(Таблица335[[#This Row],[Толщина]]&gt;16,"Δ8","Δ6")),Таблица335[[#This Row],[Толщина]])</f>
        <v>Δ6</v>
      </c>
      <c r="AD307" s="153"/>
      <c r="AE307"/>
    </row>
    <row r="308" spans="1:31" x14ac:dyDescent="0.2">
      <c r="A308" s="117">
        <f t="shared" si="183"/>
        <v>308</v>
      </c>
      <c r="B308" s="97" t="str">
        <f>IF(ISNUMBER(Таблица335[[#This Row],[№8]]), "Поперечник", "Продол")</f>
        <v>Поперечник</v>
      </c>
      <c r="C308" s="11" t="str">
        <f>CONCATENATE(I308,J308,K308,L308,Таблица335[[#This Row],[№12]],N308,O308,P308,Q308,R308,S308,T308,U308,)</f>
        <v>3Д-Т1/2</v>
      </c>
      <c r="D308" s="11" t="str">
        <f t="shared" si="185"/>
        <v>Т8</v>
      </c>
      <c r="E308" s="11" t="str">
        <f t="shared" si="181"/>
        <v>100×16</v>
      </c>
      <c r="F308" s="101"/>
      <c r="G308" s="101"/>
      <c r="H3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8" s="132">
        <f t="shared" ref="I308:J308" si="240">I307</f>
        <v>3</v>
      </c>
      <c r="J308" s="132" t="str">
        <f t="shared" si="240"/>
        <v>Д</v>
      </c>
      <c r="K308" s="133" t="str">
        <f>IF(Таблица335[[#This Row],[условие]]="Да", "-", "")</f>
        <v>-</v>
      </c>
      <c r="L308" s="101" t="s">
        <v>83</v>
      </c>
      <c r="M308" s="114" t="str">
        <f>IF(Таблица335[[#This Row],[условие]]="Да", "", " - ")</f>
        <v/>
      </c>
      <c r="N308" s="101"/>
      <c r="O308" s="114" t="str">
        <f>IF(Таблица335[[#This Row],[условие]]="Да", "", " )")</f>
        <v/>
      </c>
      <c r="P308" s="115"/>
      <c r="Q308" s="101" t="str">
        <f t="shared" si="239"/>
        <v>/</v>
      </c>
      <c r="R308" s="101">
        <v>2</v>
      </c>
      <c r="S308" s="116" t="str">
        <f>IF(Таблица335[[#This Row],[Тип СШ]]="Т3", " росп", "")</f>
        <v/>
      </c>
      <c r="T308" s="116" t="str">
        <f>IF(AND(Таблица335[[#This Row],[Тип]]="Поперечник", Таблица335[[#This Row],[условие]]="Да", Таблица335[[#This Row],[№18]]=" росп"), "1,2,3",
"")</f>
        <v/>
      </c>
      <c r="U308" s="116" t="str">
        <f>IF(AND(Таблица335[[#This Row],[Тип]]="Продол", Таблица335[[#This Row],[условие]]="Да", Таблица335[[#This Row],[№18]]=" росп"), "1,2",
"")</f>
        <v/>
      </c>
      <c r="V308" s="101" t="s">
        <v>89</v>
      </c>
      <c r="W3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08" s="152">
        <f>IF(Таблица335[[#This Row],[Тип СШ]]="Т3",
(IF(Таблица335[[#This Row],[Толщина]]&gt;16,"Δ8","Δ6")),Таблица335[[#This Row],[Толщина]])</f>
        <v>16</v>
      </c>
      <c r="AD308" s="153"/>
      <c r="AE308"/>
    </row>
    <row r="309" spans="1:31" x14ac:dyDescent="0.2">
      <c r="A309" s="117">
        <f t="shared" si="183"/>
        <v>309</v>
      </c>
      <c r="B309" s="97" t="str">
        <f>IF(ISNUMBER(Таблица335[[#This Row],[№8]]), "Поперечник", "Продол")</f>
        <v>Поперечник</v>
      </c>
      <c r="C309" s="11" t="str">
        <f>CONCATENATE(I309,J309,K309,L309,Таблица335[[#This Row],[№12]],N309,O309,P309,Q309,R309,S309,T309,U309,)</f>
        <v>3Д-Т1/2 росп1,2,3</v>
      </c>
      <c r="D309" s="11" t="str">
        <f t="shared" si="185"/>
        <v>Т3</v>
      </c>
      <c r="E309" s="11" t="str">
        <f t="shared" si="181"/>
        <v>100 Δ6</v>
      </c>
      <c r="F309" s="101"/>
      <c r="G309" s="101"/>
      <c r="H3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09" s="132">
        <f t="shared" ref="I309:J309" si="241">I308</f>
        <v>3</v>
      </c>
      <c r="J309" s="132" t="str">
        <f t="shared" si="241"/>
        <v>Д</v>
      </c>
      <c r="K309" s="133" t="str">
        <f>IF(Таблица335[[#This Row],[условие]]="Да", "-", "")</f>
        <v>-</v>
      </c>
      <c r="L309" s="101" t="s">
        <v>83</v>
      </c>
      <c r="M309" s="114" t="str">
        <f>IF(Таблица335[[#This Row],[условие]]="Да", "", " - ")</f>
        <v/>
      </c>
      <c r="N309" s="101"/>
      <c r="O309" s="114" t="str">
        <f>IF(Таблица335[[#This Row],[условие]]="Да", "", " )")</f>
        <v/>
      </c>
      <c r="P309" s="115"/>
      <c r="Q309" s="101" t="str">
        <f t="shared" si="239"/>
        <v>/</v>
      </c>
      <c r="R309" s="101">
        <v>2</v>
      </c>
      <c r="S309" s="116" t="str">
        <f>IF(Таблица335[[#This Row],[Тип СШ]]="Т3", " росп", "")</f>
        <v xml:space="preserve"> росп</v>
      </c>
      <c r="T309" s="116" t="str">
        <f>IF(AND(Таблица335[[#This Row],[Тип]]="Поперечник", Таблица335[[#This Row],[условие]]="Да", Таблица335[[#This Row],[№18]]=" росп"), "1,2,3",
"")</f>
        <v>1,2,3</v>
      </c>
      <c r="U309" s="116" t="str">
        <f>IF(AND(Таблица335[[#This Row],[Тип]]="Продол", Таблица335[[#This Row],[условие]]="Да", Таблица335[[#This Row],[№18]]=" росп"), "1,2",
"")</f>
        <v/>
      </c>
      <c r="V309" s="101" t="s">
        <v>88</v>
      </c>
      <c r="W3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09" s="152" t="str">
        <f>IF(Таблица335[[#This Row],[Тип СШ]]="Т3",
(IF(Таблица335[[#This Row],[Толщина]]&gt;16,"Δ8","Δ6")),Таблица335[[#This Row],[Толщина]])</f>
        <v>Δ6</v>
      </c>
      <c r="AD309" s="153"/>
      <c r="AE309"/>
    </row>
    <row r="310" spans="1:31" x14ac:dyDescent="0.2">
      <c r="A310" s="117">
        <f t="shared" si="183"/>
        <v>310</v>
      </c>
      <c r="B310" s="97" t="str">
        <f>IF(ISNUMBER(Таблица335[[#This Row],[№8]]), "Поперечник", "Продол")</f>
        <v>Поперечник</v>
      </c>
      <c r="C310" s="11" t="str">
        <f>CONCATENATE(I310,J310,K310,L310,Таблица335[[#This Row],[№12]],N310,O310,P310,Q310,R310,S310,T310,U310,)</f>
        <v>3Д-ВП_Р5 росп1,2,3</v>
      </c>
      <c r="D310" s="11" t="str">
        <f t="shared" si="185"/>
        <v>Т3</v>
      </c>
      <c r="E310" s="11" t="str">
        <f t="shared" si="181"/>
        <v>528 Δ6</v>
      </c>
      <c r="F310" s="101"/>
      <c r="G310" s="101"/>
      <c r="H3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0" s="132">
        <f t="shared" ref="I310:J310" si="242">I309</f>
        <v>3</v>
      </c>
      <c r="J310" s="132" t="str">
        <f t="shared" si="242"/>
        <v>Д</v>
      </c>
      <c r="K310" s="133" t="str">
        <f>IF(Таблица335[[#This Row],[условие]]="Да", "-", "")</f>
        <v>-</v>
      </c>
      <c r="L310" s="101" t="s">
        <v>35</v>
      </c>
      <c r="M310" s="114" t="str">
        <f>IF(Таблица335[[#This Row],[условие]]="Да", "", " - ")</f>
        <v/>
      </c>
      <c r="N310" s="101"/>
      <c r="O310" s="114" t="str">
        <f>IF(Таблица335[[#This Row],[условие]]="Да", "", " )")</f>
        <v/>
      </c>
      <c r="P310" s="115"/>
      <c r="Q310" s="101" t="s">
        <v>140</v>
      </c>
      <c r="R310" s="101" t="s">
        <v>77</v>
      </c>
      <c r="S310" s="116" t="str">
        <f>IF(Таблица335[[#This Row],[Тип СШ]]="Т3", " росп", "")</f>
        <v xml:space="preserve"> росп</v>
      </c>
      <c r="T310" s="116" t="str">
        <f>IF(AND(Таблица335[[#This Row],[Тип]]="Поперечник", Таблица335[[#This Row],[условие]]="Да", Таблица335[[#This Row],[№18]]=" росп"), "1,2,3",
"")</f>
        <v>1,2,3</v>
      </c>
      <c r="U310" s="116" t="str">
        <f>IF(AND(Таблица335[[#This Row],[Тип]]="Продол", Таблица335[[#This Row],[условие]]="Да", Таблица335[[#This Row],[№18]]=" росп"), "1,2",
"")</f>
        <v/>
      </c>
      <c r="V310" s="101" t="s">
        <v>88</v>
      </c>
      <c r="W3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10" s="152" t="str">
        <f>IF(Таблица335[[#This Row],[Тип СШ]]="Т3",
(IF(Таблица335[[#This Row],[Толщина]]&gt;16,"Δ8","Δ6")),Таблица335[[#This Row],[Толщина]])</f>
        <v>Δ6</v>
      </c>
      <c r="AD310" s="153"/>
      <c r="AE310"/>
    </row>
    <row r="311" spans="1:31" x14ac:dyDescent="0.2">
      <c r="A311" s="117">
        <f t="shared" si="183"/>
        <v>311</v>
      </c>
      <c r="B311" s="97" t="str">
        <f>IF(ISNUMBER(Таблица335[[#This Row],[№8]]), "Поперечник", "Продол")</f>
        <v>Поперечник</v>
      </c>
      <c r="C311" s="11" t="str">
        <f>CONCATENATE(I311,J311,K311,L311,Таблица335[[#This Row],[№12]],N311,O311,P311,Q311,R311,S311,T311,U311,)</f>
        <v>3Д-ВП_Р6 росп1,2,3</v>
      </c>
      <c r="D311" s="11" t="str">
        <f t="shared" si="185"/>
        <v>Т3</v>
      </c>
      <c r="E311" s="11" t="str">
        <f t="shared" si="181"/>
        <v>528 Δ6</v>
      </c>
      <c r="F311" s="101"/>
      <c r="G311" s="101"/>
      <c r="H3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1" s="132">
        <f t="shared" ref="I311:J311" si="243">I310</f>
        <v>3</v>
      </c>
      <c r="J311" s="132" t="str">
        <f t="shared" si="243"/>
        <v>Д</v>
      </c>
      <c r="K311" s="133" t="str">
        <f>IF(Таблица335[[#This Row],[условие]]="Да", "-", "")</f>
        <v>-</v>
      </c>
      <c r="L311" s="101" t="s">
        <v>35</v>
      </c>
      <c r="M311" s="114" t="str">
        <f>IF(Таблица335[[#This Row],[условие]]="Да", "", " - ")</f>
        <v/>
      </c>
      <c r="N311" s="101"/>
      <c r="O311" s="114" t="str">
        <f>IF(Таблица335[[#This Row],[условие]]="Да", "", " )")</f>
        <v/>
      </c>
      <c r="P311" s="115"/>
      <c r="Q311" s="101" t="s">
        <v>140</v>
      </c>
      <c r="R311" s="101" t="s">
        <v>80</v>
      </c>
      <c r="S311" s="116" t="str">
        <f>IF(Таблица335[[#This Row],[Тип СШ]]="Т3", " росп", "")</f>
        <v xml:space="preserve"> росп</v>
      </c>
      <c r="T311" s="116" t="str">
        <f>IF(AND(Таблица335[[#This Row],[Тип]]="Поперечник", Таблица335[[#This Row],[условие]]="Да", Таблица335[[#This Row],[№18]]=" росп"), "1,2,3",
"")</f>
        <v>1,2,3</v>
      </c>
      <c r="U311" s="116" t="str">
        <f>IF(AND(Таблица335[[#This Row],[Тип]]="Продол", Таблица335[[#This Row],[условие]]="Да", Таблица335[[#This Row],[№18]]=" росп"), "1,2",
"")</f>
        <v/>
      </c>
      <c r="V311" s="101" t="s">
        <v>88</v>
      </c>
      <c r="W3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11" s="152" t="str">
        <f>IF(Таблица335[[#This Row],[Тип СШ]]="Т3",
(IF(Таблица335[[#This Row],[Толщина]]&gt;16,"Δ8","Δ6")),Таблица335[[#This Row],[Толщина]])</f>
        <v>Δ6</v>
      </c>
      <c r="AD311" s="153"/>
      <c r="AE311"/>
    </row>
    <row r="312" spans="1:31" x14ac:dyDescent="0.2">
      <c r="A312" s="117">
        <f t="shared" si="183"/>
        <v>312</v>
      </c>
      <c r="B312" s="97" t="str">
        <f>IF(ISNUMBER(Таблица335[[#This Row],[№8]]), "Поперечник", "Продол")</f>
        <v>Поперечник</v>
      </c>
      <c r="C312" s="11" t="str">
        <f>CONCATENATE(I312,J312,K312,L312,Таблица335[[#This Row],[№12]],N312,O312,P312,Q312,R312,S312,T312,U312,)</f>
        <v>3Д-ВП_Р7 росп1,2,3</v>
      </c>
      <c r="D312" s="11" t="str">
        <f t="shared" si="185"/>
        <v>Т3</v>
      </c>
      <c r="E312" s="11" t="str">
        <f t="shared" si="181"/>
        <v>528 Δ6</v>
      </c>
      <c r="F312" s="101"/>
      <c r="G312" s="101"/>
      <c r="H3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2" s="132">
        <f t="shared" ref="I312:J312" si="244">I311</f>
        <v>3</v>
      </c>
      <c r="J312" s="132" t="str">
        <f t="shared" si="244"/>
        <v>Д</v>
      </c>
      <c r="K312" s="133" t="str">
        <f>IF(Таблица335[[#This Row],[условие]]="Да", "-", "")</f>
        <v>-</v>
      </c>
      <c r="L312" s="101" t="s">
        <v>35</v>
      </c>
      <c r="M312" s="114" t="str">
        <f>IF(Таблица335[[#This Row],[условие]]="Да", "", " - ")</f>
        <v/>
      </c>
      <c r="N312" s="101"/>
      <c r="O312" s="114" t="str">
        <f>IF(Таблица335[[#This Row],[условие]]="Да", "", " )")</f>
        <v/>
      </c>
      <c r="P312" s="115"/>
      <c r="Q312" s="101" t="s">
        <v>140</v>
      </c>
      <c r="R312" s="101" t="s">
        <v>81</v>
      </c>
      <c r="S312" s="116" t="str">
        <f>IF(Таблица335[[#This Row],[Тип СШ]]="Т3", " росп", "")</f>
        <v xml:space="preserve"> росп</v>
      </c>
      <c r="T312" s="116" t="str">
        <f>IF(AND(Таблица335[[#This Row],[Тип]]="Поперечник", Таблица335[[#This Row],[условие]]="Да", Таблица335[[#This Row],[№18]]=" росп"), "1,2,3",
"")</f>
        <v>1,2,3</v>
      </c>
      <c r="U312" s="116" t="str">
        <f>IF(AND(Таблица335[[#This Row],[Тип]]="Продол", Таблица335[[#This Row],[условие]]="Да", Таблица335[[#This Row],[№18]]=" росп"), "1,2",
"")</f>
        <v/>
      </c>
      <c r="V312" s="101" t="s">
        <v>88</v>
      </c>
      <c r="W3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12" s="152" t="str">
        <f>IF(Таблица335[[#This Row],[Тип СШ]]="Т3",
(IF(Таблица335[[#This Row],[Толщина]]&gt;16,"Δ8","Δ6")),Таблица335[[#This Row],[Толщина]])</f>
        <v>Δ6</v>
      </c>
      <c r="AD312" s="153"/>
      <c r="AE312"/>
    </row>
    <row r="313" spans="1:31" x14ac:dyDescent="0.2">
      <c r="A313" s="117">
        <f t="shared" si="183"/>
        <v>313</v>
      </c>
      <c r="B313" s="97" t="str">
        <f>IF(ISNUMBER(Таблица335[[#This Row],[№8]]), "Поперечник", "Продол")</f>
        <v>Поперечник</v>
      </c>
      <c r="C313" s="11" t="str">
        <f>CONCATENATE(I313,J313,K313,L313,Таблица335[[#This Row],[№12]],N313,O313,P313,Q313,R313,S313,T313,U313,)</f>
        <v>3Д-ВП_Р8 росп1,2,3</v>
      </c>
      <c r="D313" s="11" t="str">
        <f t="shared" si="185"/>
        <v>Т3</v>
      </c>
      <c r="E313" s="11" t="str">
        <f t="shared" si="181"/>
        <v>528 Δ6</v>
      </c>
      <c r="F313" s="101"/>
      <c r="G313" s="101"/>
      <c r="H3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3" s="132">
        <f t="shared" ref="I313:J313" si="245">I312</f>
        <v>3</v>
      </c>
      <c r="J313" s="132" t="str">
        <f t="shared" si="245"/>
        <v>Д</v>
      </c>
      <c r="K313" s="133" t="str">
        <f>IF(Таблица335[[#This Row],[условие]]="Да", "-", "")</f>
        <v>-</v>
      </c>
      <c r="L313" s="101" t="s">
        <v>35</v>
      </c>
      <c r="M313" s="114" t="str">
        <f>IF(Таблица335[[#This Row],[условие]]="Да", "", " - ")</f>
        <v/>
      </c>
      <c r="N313" s="101"/>
      <c r="O313" s="114" t="str">
        <f>IF(Таблица335[[#This Row],[условие]]="Да", "", " )")</f>
        <v/>
      </c>
      <c r="P313" s="115"/>
      <c r="Q313" s="101" t="s">
        <v>140</v>
      </c>
      <c r="R313" s="101" t="s">
        <v>82</v>
      </c>
      <c r="S313" s="116" t="str">
        <f>IF(Таблица335[[#This Row],[Тип СШ]]="Т3", " росп", "")</f>
        <v xml:space="preserve"> росп</v>
      </c>
      <c r="T313" s="116" t="str">
        <f>IF(AND(Таблица335[[#This Row],[Тип]]="Поперечник", Таблица335[[#This Row],[условие]]="Да", Таблица335[[#This Row],[№18]]=" росп"), "1,2,3",
"")</f>
        <v>1,2,3</v>
      </c>
      <c r="U313" s="116" t="str">
        <f>IF(AND(Таблица335[[#This Row],[Тип]]="Продол", Таблица335[[#This Row],[условие]]="Да", Таблица335[[#This Row],[№18]]=" росп"), "1,2",
"")</f>
        <v/>
      </c>
      <c r="V313" s="101" t="s">
        <v>88</v>
      </c>
      <c r="W3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13" s="152" t="str">
        <f>IF(Таблица335[[#This Row],[Тип СШ]]="Т3",
(IF(Таблица335[[#This Row],[Толщина]]&gt;16,"Δ8","Δ6")),Таблица335[[#This Row],[Толщина]])</f>
        <v>Δ6</v>
      </c>
      <c r="AD313" s="153"/>
      <c r="AE313"/>
    </row>
    <row r="314" spans="1:31" x14ac:dyDescent="0.2">
      <c r="A314" s="117">
        <f t="shared" si="183"/>
        <v>314</v>
      </c>
      <c r="B314" s="97" t="str">
        <f>IF(ISNUMBER(Таблица335[[#This Row],[№8]]), "Поперечник", "Продол")</f>
        <v>Поперечник</v>
      </c>
      <c r="C314" s="11" t="str">
        <f>CONCATENATE(I314,J314,K314,L314,Таблица335[[#This Row],[№12]],N314,O314,P314,Q314,R314,S314,T314,U314,)</f>
        <v>3Д-НП</v>
      </c>
      <c r="D314" s="11" t="str">
        <f t="shared" si="185"/>
        <v>С18</v>
      </c>
      <c r="E314" s="11" t="str">
        <f t="shared" si="181"/>
        <v>600×32</v>
      </c>
      <c r="F314" s="101"/>
      <c r="G314" s="101"/>
      <c r="H3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4" s="132">
        <f t="shared" ref="I314:J314" si="246">I313</f>
        <v>3</v>
      </c>
      <c r="J314" s="132" t="str">
        <f t="shared" si="246"/>
        <v>Д</v>
      </c>
      <c r="K314" s="133" t="str">
        <f>IF(Таблица335[[#This Row],[условие]]="Да", "-", "")</f>
        <v>-</v>
      </c>
      <c r="L314" s="101" t="s">
        <v>13</v>
      </c>
      <c r="M314" s="114" t="str">
        <f>IF(Таблица335[[#This Row],[условие]]="Да", "", " - ")</f>
        <v/>
      </c>
      <c r="N314" s="101"/>
      <c r="O314" s="114" t="str">
        <f>IF(Таблица335[[#This Row],[условие]]="Да", "", " )")</f>
        <v/>
      </c>
      <c r="P314" s="115"/>
      <c r="Q314" s="101"/>
      <c r="R314" s="101"/>
      <c r="S314" s="116" t="str">
        <f>IF(Таблица335[[#This Row],[Тип СШ]]="Т3", " росп", "")</f>
        <v/>
      </c>
      <c r="T314" s="116" t="str">
        <f>IF(AND(Таблица335[[#This Row],[Тип]]="Поперечник", Таблица335[[#This Row],[условие]]="Да", Таблица335[[#This Row],[№18]]=" росп"), "1,2,3",
"")</f>
        <v/>
      </c>
      <c r="U314" s="116" t="str">
        <f>IF(AND(Таблица335[[#This Row],[Тип]]="Продол", Таблица335[[#This Row],[условие]]="Да", Таблица335[[#This Row],[№18]]=" росп"), "1,2",
"")</f>
        <v/>
      </c>
      <c r="V314" s="101" t="s">
        <v>87</v>
      </c>
      <c r="W31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3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314" s="228">
        <f>VALUE(CONCATENATE(Таблица335[[#This Row],[ДлинаС18]],Таблица335[[#This Row],[ДлинаС4]],Таблица335[[#This Row],[ДлинаТ8]],Таблица335[[#This Row],[ДлинаТ3]]))</f>
        <v>600</v>
      </c>
      <c r="AC314" s="152">
        <f>IF(Таблица335[[#This Row],[Тип СШ]]="Т3",
(IF(Таблица335[[#This Row],[Толщина]]&gt;16,"Δ8","Δ6")),Таблица335[[#This Row],[Толщина]])</f>
        <v>32</v>
      </c>
      <c r="AD314" s="153"/>
      <c r="AE314"/>
    </row>
    <row r="315" spans="1:31" x14ac:dyDescent="0.2">
      <c r="A315" s="117">
        <f t="shared" si="183"/>
        <v>315</v>
      </c>
      <c r="B315" s="97" t="str">
        <f>IF(ISNUMBER(Таблица335[[#This Row],[№8]]), "Поперечник", "Продол")</f>
        <v>Поперечник</v>
      </c>
      <c r="C315" s="11" t="str">
        <f>CONCATENATE(I315,J315,K315,L315,Таблица335[[#This Row],[№12]],N315,O315,P315,Q315,R315,S315,T315,U315,)</f>
        <v>3Д-Т2/1</v>
      </c>
      <c r="D315" s="11" t="str">
        <f t="shared" si="185"/>
        <v>Т8</v>
      </c>
      <c r="E315" s="11" t="str">
        <f t="shared" si="181"/>
        <v>100×16</v>
      </c>
      <c r="F315" s="101"/>
      <c r="G315" s="101"/>
      <c r="H3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5" s="132">
        <f t="shared" ref="I315:J315" si="247">I314</f>
        <v>3</v>
      </c>
      <c r="J315" s="132" t="str">
        <f t="shared" si="247"/>
        <v>Д</v>
      </c>
      <c r="K315" s="133" t="str">
        <f>IF(Таблица335[[#This Row],[условие]]="Да", "-", "")</f>
        <v>-</v>
      </c>
      <c r="L315" s="101" t="s">
        <v>84</v>
      </c>
      <c r="M315" s="114" t="str">
        <f>IF(Таблица335[[#This Row],[условие]]="Да", "", " - ")</f>
        <v/>
      </c>
      <c r="N315" s="101"/>
      <c r="O315" s="114" t="str">
        <f>IF(Таблица335[[#This Row],[условие]]="Да", "", " )")</f>
        <v/>
      </c>
      <c r="P315" s="115"/>
      <c r="Q315" s="101" t="str">
        <f>"/"</f>
        <v>/</v>
      </c>
      <c r="R315" s="101">
        <v>1</v>
      </c>
      <c r="S315" s="116" t="str">
        <f>IF(Таблица335[[#This Row],[Тип СШ]]="Т3", " росп", "")</f>
        <v/>
      </c>
      <c r="T315" s="116" t="str">
        <f>IF(AND(Таблица335[[#This Row],[Тип]]="Поперечник", Таблица335[[#This Row],[условие]]="Да", Таблица335[[#This Row],[№18]]=" росп"), "1,2,3",
"")</f>
        <v/>
      </c>
      <c r="U315" s="116" t="str">
        <f>IF(AND(Таблица335[[#This Row],[Тип]]="Продол", Таблица335[[#This Row],[условие]]="Да", Таблица335[[#This Row],[№18]]=" росп"), "1,2",
"")</f>
        <v/>
      </c>
      <c r="V315" s="101" t="s">
        <v>89</v>
      </c>
      <c r="W3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15" s="152">
        <f>IF(Таблица335[[#This Row],[Тип СШ]]="Т3",
(IF(Таблица335[[#This Row],[Толщина]]&gt;16,"Δ8","Δ6")),Таблица335[[#This Row],[Толщина]])</f>
        <v>16</v>
      </c>
      <c r="AD315" s="153"/>
      <c r="AE315"/>
    </row>
    <row r="316" spans="1:31" x14ac:dyDescent="0.2">
      <c r="A316" s="117">
        <f t="shared" si="183"/>
        <v>316</v>
      </c>
      <c r="B316" s="97" t="str">
        <f>IF(ISNUMBER(Таблица335[[#This Row],[№8]]), "Поперечник", "Продол")</f>
        <v>Поперечник</v>
      </c>
      <c r="C316" s="11" t="str">
        <f>CONCATENATE(I316,J316,K316,L316,Таблица335[[#This Row],[№12]],N316,O316,P316,Q316,R316,S316,T316,U316,)</f>
        <v>3Д-Т2/1 росп1,2,3</v>
      </c>
      <c r="D316" s="11" t="str">
        <f t="shared" si="185"/>
        <v>Т3</v>
      </c>
      <c r="E316" s="11" t="str">
        <f t="shared" si="181"/>
        <v>100 Δ6</v>
      </c>
      <c r="F316" s="101"/>
      <c r="G316" s="101"/>
      <c r="H3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6" s="132">
        <f t="shared" ref="I316:J316" si="248">I315</f>
        <v>3</v>
      </c>
      <c r="J316" s="132" t="str">
        <f t="shared" si="248"/>
        <v>Д</v>
      </c>
      <c r="K316" s="133" t="str">
        <f>IF(Таблица335[[#This Row],[условие]]="Да", "-", "")</f>
        <v>-</v>
      </c>
      <c r="L316" s="101" t="s">
        <v>84</v>
      </c>
      <c r="M316" s="114" t="str">
        <f>IF(Таблица335[[#This Row],[условие]]="Да", "", " - ")</f>
        <v/>
      </c>
      <c r="N316" s="101"/>
      <c r="O316" s="114" t="str">
        <f>IF(Таблица335[[#This Row],[условие]]="Да", "", " )")</f>
        <v/>
      </c>
      <c r="P316" s="115"/>
      <c r="Q316" s="101" t="str">
        <f t="shared" ref="Q316:Q318" si="249">"/"</f>
        <v>/</v>
      </c>
      <c r="R316" s="101">
        <v>1</v>
      </c>
      <c r="S316" s="116" t="str">
        <f>IF(Таблица335[[#This Row],[Тип СШ]]="Т3", " росп", "")</f>
        <v xml:space="preserve"> росп</v>
      </c>
      <c r="T316" s="116" t="str">
        <f>IF(AND(Таблица335[[#This Row],[Тип]]="Поперечник", Таблица335[[#This Row],[условие]]="Да", Таблица335[[#This Row],[№18]]=" росп"), "1,2,3",
"")</f>
        <v>1,2,3</v>
      </c>
      <c r="U316" s="116" t="str">
        <f>IF(AND(Таблица335[[#This Row],[Тип]]="Продол", Таблица335[[#This Row],[условие]]="Да", Таблица335[[#This Row],[№18]]=" росп"), "1,2",
"")</f>
        <v/>
      </c>
      <c r="V316" s="101" t="s">
        <v>88</v>
      </c>
      <c r="W3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16" s="152" t="str">
        <f>IF(Таблица335[[#This Row],[Тип СШ]]="Т3",
(IF(Таблица335[[#This Row],[Толщина]]&gt;16,"Δ8","Δ6")),Таблица335[[#This Row],[Толщина]])</f>
        <v>Δ6</v>
      </c>
      <c r="AD316" s="153"/>
      <c r="AE316"/>
    </row>
    <row r="317" spans="1:31" x14ac:dyDescent="0.2">
      <c r="A317" s="117">
        <f t="shared" si="183"/>
        <v>317</v>
      </c>
      <c r="B317" s="97" t="str">
        <f>IF(ISNUMBER(Таблица335[[#This Row],[№8]]), "Поперечник", "Продол")</f>
        <v>Поперечник</v>
      </c>
      <c r="C317" s="11" t="str">
        <f>CONCATENATE(I317,J317,K317,L317,Таблица335[[#This Row],[№12]],N317,O317,P317,Q317,R317,S317,T317,U317,)</f>
        <v>3Д-Т2/2</v>
      </c>
      <c r="D317" s="11" t="str">
        <f t="shared" si="185"/>
        <v>Т8</v>
      </c>
      <c r="E317" s="11" t="str">
        <f t="shared" si="181"/>
        <v>100×16</v>
      </c>
      <c r="F317" s="101"/>
      <c r="G317" s="101"/>
      <c r="H3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7" s="132">
        <f t="shared" ref="I317:J317" si="250">I316</f>
        <v>3</v>
      </c>
      <c r="J317" s="132" t="str">
        <f t="shared" si="250"/>
        <v>Д</v>
      </c>
      <c r="K317" s="133" t="str">
        <f>IF(Таблица335[[#This Row],[условие]]="Да", "-", "")</f>
        <v>-</v>
      </c>
      <c r="L317" s="101" t="s">
        <v>84</v>
      </c>
      <c r="M317" s="114" t="str">
        <f>IF(Таблица335[[#This Row],[условие]]="Да", "", " - ")</f>
        <v/>
      </c>
      <c r="N317" s="101"/>
      <c r="O317" s="114" t="str">
        <f>IF(Таблица335[[#This Row],[условие]]="Да", "", " )")</f>
        <v/>
      </c>
      <c r="P317" s="115"/>
      <c r="Q317" s="101" t="str">
        <f t="shared" si="249"/>
        <v>/</v>
      </c>
      <c r="R317" s="101">
        <v>2</v>
      </c>
      <c r="S317" s="116" t="str">
        <f>IF(Таблица335[[#This Row],[Тип СШ]]="Т3", " росп", "")</f>
        <v/>
      </c>
      <c r="T317" s="116" t="str">
        <f>IF(AND(Таблица335[[#This Row],[Тип]]="Поперечник", Таблица335[[#This Row],[условие]]="Да", Таблица335[[#This Row],[№18]]=" росп"), "1,2,3",
"")</f>
        <v/>
      </c>
      <c r="U317" s="116" t="str">
        <f>IF(AND(Таблица335[[#This Row],[Тип]]="Продол", Таблица335[[#This Row],[условие]]="Да", Таблица335[[#This Row],[№18]]=" росп"), "1,2",
"")</f>
        <v/>
      </c>
      <c r="V317" s="101" t="s">
        <v>89</v>
      </c>
      <c r="W3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17" s="152">
        <f>IF(Таблица335[[#This Row],[Тип СШ]]="Т3",
(IF(Таблица335[[#This Row],[Толщина]]&gt;16,"Δ8","Δ6")),Таблица335[[#This Row],[Толщина]])</f>
        <v>16</v>
      </c>
      <c r="AD317" s="153"/>
      <c r="AE317"/>
    </row>
    <row r="318" spans="1:31" x14ac:dyDescent="0.2">
      <c r="A318" s="117">
        <f t="shared" si="183"/>
        <v>318</v>
      </c>
      <c r="B318" s="97" t="str">
        <f>IF(ISNUMBER(Таблица335[[#This Row],[№8]]), "Поперечник", "Продол")</f>
        <v>Поперечник</v>
      </c>
      <c r="C318" s="11" t="str">
        <f>CONCATENATE(I318,J318,K318,L318,Таблица335[[#This Row],[№12]],N318,O318,P318,Q318,R318,S318,T318,U318,)</f>
        <v>3Д-Т2/2 росп1,2,3</v>
      </c>
      <c r="D318" s="11" t="str">
        <f t="shared" si="185"/>
        <v>Т3</v>
      </c>
      <c r="E318" s="11" t="str">
        <f t="shared" si="181"/>
        <v>100 Δ6</v>
      </c>
      <c r="F318" s="101"/>
      <c r="G318" s="101"/>
      <c r="H3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8" s="132">
        <f t="shared" ref="I318:J318" si="251">I317</f>
        <v>3</v>
      </c>
      <c r="J318" s="132" t="str">
        <f t="shared" si="251"/>
        <v>Д</v>
      </c>
      <c r="K318" s="133" t="str">
        <f>IF(Таблица335[[#This Row],[условие]]="Да", "-", "")</f>
        <v>-</v>
      </c>
      <c r="L318" s="101" t="s">
        <v>84</v>
      </c>
      <c r="M318" s="114" t="str">
        <f>IF(Таблица335[[#This Row],[условие]]="Да", "", " - ")</f>
        <v/>
      </c>
      <c r="N318" s="101"/>
      <c r="O318" s="114" t="str">
        <f>IF(Таблица335[[#This Row],[условие]]="Да", "", " )")</f>
        <v/>
      </c>
      <c r="P318" s="115"/>
      <c r="Q318" s="101" t="str">
        <f t="shared" si="249"/>
        <v>/</v>
      </c>
      <c r="R318" s="101">
        <v>2</v>
      </c>
      <c r="S318" s="116" t="str">
        <f>IF(Таблица335[[#This Row],[Тип СШ]]="Т3", " росп", "")</f>
        <v xml:space="preserve"> росп</v>
      </c>
      <c r="T318" s="116" t="str">
        <f>IF(AND(Таблица335[[#This Row],[Тип]]="Поперечник", Таблица335[[#This Row],[условие]]="Да", Таблица335[[#This Row],[№18]]=" росп"), "1,2,3",
"")</f>
        <v>1,2,3</v>
      </c>
      <c r="U318" s="116" t="str">
        <f>IF(AND(Таблица335[[#This Row],[Тип]]="Продол", Таблица335[[#This Row],[условие]]="Да", Таблица335[[#This Row],[№18]]=" росп"), "1,2",
"")</f>
        <v/>
      </c>
      <c r="V318" s="101" t="s">
        <v>88</v>
      </c>
      <c r="W3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3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18" s="152" t="str">
        <f>IF(Таблица335[[#This Row],[Тип СШ]]="Т3",
(IF(Таблица335[[#This Row],[Толщина]]&gt;16,"Δ8","Δ6")),Таблица335[[#This Row],[Толщина]])</f>
        <v>Δ6</v>
      </c>
      <c r="AD318" s="153"/>
      <c r="AE318"/>
    </row>
    <row r="319" spans="1:31" x14ac:dyDescent="0.2">
      <c r="A319" s="117">
        <f t="shared" si="183"/>
        <v>319</v>
      </c>
      <c r="B319" s="97" t="str">
        <f>IF(ISNUMBER(Таблица335[[#This Row],[№8]]), "Поперечник", "Продол")</f>
        <v>Поперечник</v>
      </c>
      <c r="C319" s="11" t="str">
        <f>CONCATENATE(I319,J319,K319,L319,Таблица335[[#This Row],[№12]],N319,O319,P319,Q319,R319,S319,T319,U319,)</f>
        <v>3Д`-В1</v>
      </c>
      <c r="D319" s="11" t="str">
        <f t="shared" si="185"/>
        <v>С18</v>
      </c>
      <c r="E319" s="11" t="str">
        <f t="shared" si="181"/>
        <v>385×20</v>
      </c>
      <c r="F319" s="101"/>
      <c r="G319" s="101" t="s">
        <v>85</v>
      </c>
      <c r="H3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19" s="132">
        <f t="shared" ref="I319:J319" si="252">I318</f>
        <v>3</v>
      </c>
      <c r="J319" s="134" t="str">
        <f>Таблица335[[#This Row],[№7]]</f>
        <v>Д`</v>
      </c>
      <c r="K319" s="133" t="str">
        <f>IF(Таблица335[[#This Row],[условие]]="Да", "-", "")</f>
        <v>-</v>
      </c>
      <c r="L319" s="72" t="s">
        <v>78</v>
      </c>
      <c r="M319" s="114" t="str">
        <f>IF(Таблица335[[#This Row],[условие]]="Да", "", " - ")</f>
        <v/>
      </c>
      <c r="N319" s="72"/>
      <c r="O319" s="114" t="str">
        <f>IF(Таблица335[[#This Row],[условие]]="Да", "", " )")</f>
        <v/>
      </c>
      <c r="P319" s="115"/>
      <c r="Q319" s="130"/>
      <c r="R319" s="130"/>
      <c r="S319" s="116" t="str">
        <f>IF(Таблица335[[#This Row],[Тип СШ]]="Т3", " росп", "")</f>
        <v/>
      </c>
      <c r="T319" s="116" t="str">
        <f>IF(AND(Таблица335[[#This Row],[Тип]]="Поперечник", Таблица335[[#This Row],[условие]]="Да", Таблица335[[#This Row],[№18]]=" росп"), "1,2,3",
"")</f>
        <v/>
      </c>
      <c r="U319" s="116" t="str">
        <f>IF(AND(Таблица335[[#This Row],[Тип]]="Продол", Таблица335[[#This Row],[условие]]="Да", Таблица335[[#This Row],[№18]]=" росп"), "1,2",
"")</f>
        <v/>
      </c>
      <c r="V319" s="130" t="s">
        <v>87</v>
      </c>
      <c r="W31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3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1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319" s="152">
        <f>IF(Таблица335[[#This Row],[Тип СШ]]="Т3",
(IF(Таблица335[[#This Row],[Толщина]]&gt;16,"Δ8","Δ6")),Таблица335[[#This Row],[Толщина]])</f>
        <v>20</v>
      </c>
      <c r="AD319" s="153"/>
      <c r="AE319"/>
    </row>
    <row r="320" spans="1:31" x14ac:dyDescent="0.2">
      <c r="A320" s="117">
        <f t="shared" si="183"/>
        <v>320</v>
      </c>
      <c r="B320" s="97" t="str">
        <f>IF(ISNUMBER(Таблица335[[#This Row],[№8]]), "Поперечник", "Продол")</f>
        <v>Поперечник</v>
      </c>
      <c r="C320" s="11" t="str">
        <f>CONCATENATE(I320,J320,K320,L320,Таблица335[[#This Row],[№12]],N320,O320,P320,Q320,R320,S320,T320,U320,)</f>
        <v>3Д`-В2</v>
      </c>
      <c r="D320" s="11" t="str">
        <f t="shared" si="185"/>
        <v>С18</v>
      </c>
      <c r="E320" s="11" t="str">
        <f t="shared" si="181"/>
        <v>385×20</v>
      </c>
      <c r="F320" s="101"/>
      <c r="G320" s="101"/>
      <c r="H3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0" s="132">
        <f t="shared" ref="I320:J320" si="253">I319</f>
        <v>3</v>
      </c>
      <c r="J320" s="132" t="str">
        <f>J319</f>
        <v>Д`</v>
      </c>
      <c r="K320" s="133" t="str">
        <f>IF(Таблица335[[#This Row],[условие]]="Да", "-", "")</f>
        <v>-</v>
      </c>
      <c r="L320" s="101" t="s">
        <v>79</v>
      </c>
      <c r="M320" s="114" t="str">
        <f>IF(Таблица335[[#This Row],[условие]]="Да", "", " - ")</f>
        <v/>
      </c>
      <c r="N320" s="101"/>
      <c r="O320" s="114" t="str">
        <f>IF(Таблица335[[#This Row],[условие]]="Да", "", " )")</f>
        <v/>
      </c>
      <c r="P320" s="115"/>
      <c r="Q320" s="101"/>
      <c r="R320" s="101"/>
      <c r="S320" s="116" t="str">
        <f>IF(Таблица335[[#This Row],[Тип СШ]]="Т3", " росп", "")</f>
        <v/>
      </c>
      <c r="T320" s="116" t="str">
        <f>IF(AND(Таблица335[[#This Row],[Тип]]="Поперечник", Таблица335[[#This Row],[условие]]="Да", Таблица335[[#This Row],[№18]]=" росп"), "1,2,3",
"")</f>
        <v/>
      </c>
      <c r="U320" s="116" t="str">
        <f>IF(AND(Таблица335[[#This Row],[Тип]]="Продол", Таблица335[[#This Row],[условие]]="Да", Таблица335[[#This Row],[№18]]=" росп"), "1,2",
"")</f>
        <v/>
      </c>
      <c r="V320" s="101" t="s">
        <v>87</v>
      </c>
      <c r="W32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3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320" s="152">
        <f>IF(Таблица335[[#This Row],[Тип СШ]]="Т3",
(IF(Таблица335[[#This Row],[Толщина]]&gt;16,"Δ8","Δ6")),Таблица335[[#This Row],[Толщина]])</f>
        <v>20</v>
      </c>
      <c r="AD320" s="153"/>
      <c r="AE320"/>
    </row>
    <row r="321" spans="1:31" x14ac:dyDescent="0.2">
      <c r="A321" s="117">
        <f t="shared" si="183"/>
        <v>321</v>
      </c>
      <c r="B321" s="97" t="str">
        <f>IF(ISNUMBER(Таблица335[[#This Row],[№8]]), "Поперечник", "Продол")</f>
        <v>Поперечник</v>
      </c>
      <c r="C321" s="11" t="str">
        <f>CONCATENATE(I321,J321,K321,L321,Таблица335[[#This Row],[№12]],N321,O321,P321,Q321,R321,S321,T321,U321,)</f>
        <v>3Д`-В  росп1,2,3</v>
      </c>
      <c r="D321" s="11" t="str">
        <f t="shared" si="185"/>
        <v>Т3</v>
      </c>
      <c r="E321" s="11" t="str">
        <f t="shared" si="181"/>
        <v>900 Δ8</v>
      </c>
      <c r="F321" s="101"/>
      <c r="G321" s="101"/>
      <c r="H32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1" s="132">
        <f t="shared" ref="I321:J321" si="254">I320</f>
        <v>3</v>
      </c>
      <c r="J321" s="134" t="str">
        <f t="shared" si="254"/>
        <v>Д`</v>
      </c>
      <c r="K321" s="133" t="str">
        <f>IF(Таблица335[[#This Row],[условие]]="Да", "-", "")</f>
        <v>-</v>
      </c>
      <c r="L321" s="72" t="s">
        <v>41</v>
      </c>
      <c r="M321" s="114" t="str">
        <f>IF(Таблица335[[#This Row],[условие]]="Да", "", " - ")</f>
        <v/>
      </c>
      <c r="N321" s="72"/>
      <c r="O321" s="114" t="str">
        <f>IF(Таблица335[[#This Row],[условие]]="Да", "", " )")</f>
        <v/>
      </c>
      <c r="P321" s="115"/>
      <c r="Q321" s="101" t="s">
        <v>141</v>
      </c>
      <c r="R321" s="101"/>
      <c r="S321" s="116" t="str">
        <f>IF(Таблица335[[#This Row],[Тип СШ]]="Т3", " росп", "")</f>
        <v xml:space="preserve"> росп</v>
      </c>
      <c r="T321" s="116" t="str">
        <f>IF(AND(Таблица335[[#This Row],[Тип]]="Поперечник", Таблица335[[#This Row],[условие]]="Да", Таблица335[[#This Row],[№18]]=" росп"), "1,2,3",
"")</f>
        <v>1,2,3</v>
      </c>
      <c r="U321" s="116" t="str">
        <f>IF(AND(Таблица335[[#This Row],[Тип]]="Продол", Таблица335[[#This Row],[условие]]="Да", Таблица335[[#This Row],[№18]]=" росп"), "1,2",
"")</f>
        <v/>
      </c>
      <c r="V321" s="101" t="s">
        <v>88</v>
      </c>
      <c r="W3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3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1" s="228">
        <f>VALUE(CONCATENATE(Таблица335[[#This Row],[ДлинаС18]],Таблица335[[#This Row],[ДлинаС4]],Таблица335[[#This Row],[ДлинаТ8]],Таблица335[[#This Row],[ДлинаТ3]]))</f>
        <v>900</v>
      </c>
      <c r="AC321" s="152" t="str">
        <f>IF(Таблица335[[#This Row],[Тип СШ]]="Т3",
(IF(Таблица335[[#This Row],[Толщина]]&gt;16,"Δ8","Δ6")),Таблица335[[#This Row],[Толщина]])</f>
        <v>Δ8</v>
      </c>
      <c r="AD321" s="153"/>
      <c r="AE321"/>
    </row>
    <row r="322" spans="1:31" x14ac:dyDescent="0.2">
      <c r="A322" s="117">
        <f t="shared" si="183"/>
        <v>322</v>
      </c>
      <c r="B322" s="97" t="str">
        <f>IF(ISNUMBER(Таблица335[[#This Row],[№8]]), "Поперечник", "Продол")</f>
        <v>Поперечник</v>
      </c>
      <c r="C322" s="11" t="str">
        <f>CONCATENATE(I322,J322,K322,L322,Таблица335[[#This Row],[№12]],N322,O322,P322,Q322,R322,S322,T322,U322,)</f>
        <v>3Д`-ВП</v>
      </c>
      <c r="D322" s="11" t="str">
        <f t="shared" si="185"/>
        <v>С4</v>
      </c>
      <c r="E322" s="11" t="str">
        <f t="shared" ref="E322:E385" si="255">IF(V322="Т3",(CONCATENATE(AB322," ",AC322)),(CONCATENATE(AB322,"×",AC322)))</f>
        <v>1845×14</v>
      </c>
      <c r="F322" s="101"/>
      <c r="G322" s="101"/>
      <c r="H3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2" s="132">
        <f t="shared" ref="I322:J322" si="256">I321</f>
        <v>3</v>
      </c>
      <c r="J322" s="132" t="str">
        <f t="shared" si="256"/>
        <v>Д`</v>
      </c>
      <c r="K322" s="133" t="str">
        <f>IF(Таблица335[[#This Row],[условие]]="Да", "-", "")</f>
        <v>-</v>
      </c>
      <c r="L322" s="101" t="s">
        <v>35</v>
      </c>
      <c r="M322" s="114" t="str">
        <f>IF(Таблица335[[#This Row],[условие]]="Да", "", " - ")</f>
        <v/>
      </c>
      <c r="N322" s="101"/>
      <c r="O322" s="114" t="str">
        <f>IF(Таблица335[[#This Row],[условие]]="Да", "", " )")</f>
        <v/>
      </c>
      <c r="P322" s="115"/>
      <c r="Q322" s="101"/>
      <c r="R322" s="101"/>
      <c r="S322" s="116" t="str">
        <f>IF(Таблица335[[#This Row],[Тип СШ]]="Т3", " росп", "")</f>
        <v/>
      </c>
      <c r="T322" s="116" t="str">
        <f>IF(AND(Таблица335[[#This Row],[Тип]]="Поперечник", Таблица335[[#This Row],[условие]]="Да", Таблица335[[#This Row],[№18]]=" росп"), "1,2,3",
"")</f>
        <v/>
      </c>
      <c r="U322" s="116" t="str">
        <f>IF(AND(Таблица335[[#This Row],[Тип]]="Продол", Таблица335[[#This Row],[условие]]="Да", Таблица335[[#This Row],[№18]]=" росп"), "1,2",
"")</f>
        <v/>
      </c>
      <c r="V322" s="101" t="s">
        <v>109</v>
      </c>
      <c r="W3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3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22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322" s="152">
        <f>IF(Таблица335[[#This Row],[Тип СШ]]="Т3",
(IF(Таблица335[[#This Row],[Толщина]]&gt;16,"Δ8","Δ6")),Таблица335[[#This Row],[Толщина]])</f>
        <v>14</v>
      </c>
      <c r="AD322" s="153"/>
      <c r="AE322"/>
    </row>
    <row r="323" spans="1:31" x14ac:dyDescent="0.2">
      <c r="A323" s="117">
        <f t="shared" ref="A323:A386" si="257">A322+1</f>
        <v>323</v>
      </c>
      <c r="B323" s="97" t="str">
        <f>IF(ISNUMBER(Таблица335[[#This Row],[№8]]), "Поперечник", "Продол")</f>
        <v>Поперечник</v>
      </c>
      <c r="C323" s="11" t="str">
        <f>CONCATENATE(I323,J323,K323,L323,Таблица335[[#This Row],[№12]],N323,O323,P323,Q323,R323,S323,T323,U323,)</f>
        <v>3Д`-ВП_Р1 росп1,2,3</v>
      </c>
      <c r="D323" s="11" t="str">
        <f t="shared" si="185"/>
        <v>Т3</v>
      </c>
      <c r="E323" s="11" t="str">
        <f t="shared" si="255"/>
        <v>528 Δ8</v>
      </c>
      <c r="F323" s="101"/>
      <c r="G323" s="101"/>
      <c r="H3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3" s="132">
        <f t="shared" ref="I323:J323" si="258">I322</f>
        <v>3</v>
      </c>
      <c r="J323" s="132" t="str">
        <f t="shared" si="258"/>
        <v>Д`</v>
      </c>
      <c r="K323" s="133" t="str">
        <f>IF(Таблица335[[#This Row],[условие]]="Да", "-", "")</f>
        <v>-</v>
      </c>
      <c r="L323" s="101" t="s">
        <v>35</v>
      </c>
      <c r="M323" s="114" t="str">
        <f>IF(Таблица335[[#This Row],[условие]]="Да", "", " - ")</f>
        <v/>
      </c>
      <c r="N323" s="101"/>
      <c r="O323" s="114" t="str">
        <f>IF(Таблица335[[#This Row],[условие]]="Да", "", " )")</f>
        <v/>
      </c>
      <c r="P323" s="115"/>
      <c r="Q323" s="101" t="s">
        <v>140</v>
      </c>
      <c r="R323" s="101" t="s">
        <v>73</v>
      </c>
      <c r="S323" s="116" t="str">
        <f>IF(Таблица335[[#This Row],[Тип СШ]]="Т3", " росп", "")</f>
        <v xml:space="preserve"> росп</v>
      </c>
      <c r="T323" s="116" t="str">
        <f>IF(AND(Таблица335[[#This Row],[Тип]]="Поперечник", Таблица335[[#This Row],[условие]]="Да", Таблица335[[#This Row],[№18]]=" росп"), "1,2,3",
"")</f>
        <v>1,2,3</v>
      </c>
      <c r="U323" s="116" t="str">
        <f>IF(AND(Таблица335[[#This Row],[Тип]]="Продол", Таблица335[[#This Row],[условие]]="Да", Таблица335[[#This Row],[№18]]=" росп"), "1,2",
"")</f>
        <v/>
      </c>
      <c r="V323" s="101" t="s">
        <v>88</v>
      </c>
      <c r="W3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3" s="152" t="str">
        <f>IF(Таблица335[[#This Row],[Тип СШ]]="Т3",
(IF(Таблица335[[#This Row],[Толщина]]&gt;16,"Δ8","Δ6")),Таблица335[[#This Row],[Толщина]])</f>
        <v>Δ8</v>
      </c>
      <c r="AD323" s="153"/>
      <c r="AE323"/>
    </row>
    <row r="324" spans="1:31" x14ac:dyDescent="0.2">
      <c r="A324" s="117">
        <f t="shared" si="257"/>
        <v>324</v>
      </c>
      <c r="B324" s="97" t="str">
        <f>IF(ISNUMBER(Таблица335[[#This Row],[№8]]), "Поперечник", "Продол")</f>
        <v>Поперечник</v>
      </c>
      <c r="C324" s="11" t="str">
        <f>CONCATENATE(I324,J324,K324,L324,Таблица335[[#This Row],[№12]],N324,O324,P324,Q324,R324,S324,T324,U324,)</f>
        <v>3Д`-ВП_Р2 росп1,2,3</v>
      </c>
      <c r="D324" s="11" t="str">
        <f t="shared" ref="D324:D387" si="259">V324</f>
        <v>Т3</v>
      </c>
      <c r="E324" s="11" t="str">
        <f t="shared" si="255"/>
        <v>528 Δ8</v>
      </c>
      <c r="F324" s="101"/>
      <c r="G324" s="101"/>
      <c r="H3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4" s="132">
        <f t="shared" ref="I324:J324" si="260">I323</f>
        <v>3</v>
      </c>
      <c r="J324" s="132" t="str">
        <f t="shared" si="260"/>
        <v>Д`</v>
      </c>
      <c r="K324" s="133" t="str">
        <f>IF(Таблица335[[#This Row],[условие]]="Да", "-", "")</f>
        <v>-</v>
      </c>
      <c r="L324" s="101" t="s">
        <v>35</v>
      </c>
      <c r="M324" s="114" t="str">
        <f>IF(Таблица335[[#This Row],[условие]]="Да", "", " - ")</f>
        <v/>
      </c>
      <c r="N324" s="101"/>
      <c r="O324" s="114" t="str">
        <f>IF(Таблица335[[#This Row],[условие]]="Да", "", " )")</f>
        <v/>
      </c>
      <c r="P324" s="115"/>
      <c r="Q324" s="101" t="s">
        <v>140</v>
      </c>
      <c r="R324" s="101" t="s">
        <v>74</v>
      </c>
      <c r="S324" s="116" t="str">
        <f>IF(Таблица335[[#This Row],[Тип СШ]]="Т3", " росп", "")</f>
        <v xml:space="preserve"> росп</v>
      </c>
      <c r="T324" s="116" t="str">
        <f>IF(AND(Таблица335[[#This Row],[Тип]]="Поперечник", Таблица335[[#This Row],[условие]]="Да", Таблица335[[#This Row],[№18]]=" росп"), "1,2,3",
"")</f>
        <v>1,2,3</v>
      </c>
      <c r="U324" s="116" t="str">
        <f>IF(AND(Таблица335[[#This Row],[Тип]]="Продол", Таблица335[[#This Row],[условие]]="Да", Таблица335[[#This Row],[№18]]=" росп"), "1,2",
"")</f>
        <v/>
      </c>
      <c r="V324" s="101" t="s">
        <v>88</v>
      </c>
      <c r="W3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4" s="152" t="str">
        <f>IF(Таблица335[[#This Row],[Тип СШ]]="Т3",
(IF(Таблица335[[#This Row],[Толщина]]&gt;16,"Δ8","Δ6")),Таблица335[[#This Row],[Толщина]])</f>
        <v>Δ8</v>
      </c>
      <c r="AD324" s="153"/>
      <c r="AE324"/>
    </row>
    <row r="325" spans="1:31" x14ac:dyDescent="0.2">
      <c r="A325" s="117">
        <f t="shared" si="257"/>
        <v>325</v>
      </c>
      <c r="B325" s="97" t="str">
        <f>IF(ISNUMBER(Таблица335[[#This Row],[№8]]), "Поперечник", "Продол")</f>
        <v>Поперечник</v>
      </c>
      <c r="C325" s="11" t="str">
        <f>CONCATENATE(I325,J325,K325,L325,Таблица335[[#This Row],[№12]],N325,O325,P325,Q325,R325,S325,T325,U325,)</f>
        <v>3Д`-ВП_Р3 росп1,2,3</v>
      </c>
      <c r="D325" s="11" t="str">
        <f t="shared" si="259"/>
        <v>Т3</v>
      </c>
      <c r="E325" s="11" t="str">
        <f t="shared" si="255"/>
        <v>528 Δ8</v>
      </c>
      <c r="F325" s="101"/>
      <c r="G325" s="101"/>
      <c r="H3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5" s="132">
        <f t="shared" ref="I325:J325" si="261">I324</f>
        <v>3</v>
      </c>
      <c r="J325" s="132" t="str">
        <f t="shared" si="261"/>
        <v>Д`</v>
      </c>
      <c r="K325" s="133" t="str">
        <f>IF(Таблица335[[#This Row],[условие]]="Да", "-", "")</f>
        <v>-</v>
      </c>
      <c r="L325" s="101" t="s">
        <v>35</v>
      </c>
      <c r="M325" s="114" t="str">
        <f>IF(Таблица335[[#This Row],[условие]]="Да", "", " - ")</f>
        <v/>
      </c>
      <c r="N325" s="101"/>
      <c r="O325" s="114" t="str">
        <f>IF(Таблица335[[#This Row],[условие]]="Да", "", " )")</f>
        <v/>
      </c>
      <c r="P325" s="115"/>
      <c r="Q325" s="101" t="s">
        <v>140</v>
      </c>
      <c r="R325" s="101" t="s">
        <v>75</v>
      </c>
      <c r="S325" s="116" t="str">
        <f>IF(Таблица335[[#This Row],[Тип СШ]]="Т3", " росп", "")</f>
        <v xml:space="preserve"> росп</v>
      </c>
      <c r="T325" s="116" t="str">
        <f>IF(AND(Таблица335[[#This Row],[Тип]]="Поперечник", Таблица335[[#This Row],[условие]]="Да", Таблица335[[#This Row],[№18]]=" росп"), "1,2,3",
"")</f>
        <v>1,2,3</v>
      </c>
      <c r="U325" s="116" t="str">
        <f>IF(AND(Таблица335[[#This Row],[Тип]]="Продол", Таблица335[[#This Row],[условие]]="Да", Таблица335[[#This Row],[№18]]=" росп"), "1,2",
"")</f>
        <v/>
      </c>
      <c r="V325" s="101" t="s">
        <v>88</v>
      </c>
      <c r="W3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5" s="152" t="str">
        <f>IF(Таблица335[[#This Row],[Тип СШ]]="Т3",
(IF(Таблица335[[#This Row],[Толщина]]&gt;16,"Δ8","Δ6")),Таблица335[[#This Row],[Толщина]])</f>
        <v>Δ8</v>
      </c>
      <c r="AD325" s="153"/>
      <c r="AE325"/>
    </row>
    <row r="326" spans="1:31" x14ac:dyDescent="0.2">
      <c r="A326" s="117">
        <f t="shared" si="257"/>
        <v>326</v>
      </c>
      <c r="B326" s="97" t="str">
        <f>IF(ISNUMBER(Таблица335[[#This Row],[№8]]), "Поперечник", "Продол")</f>
        <v>Поперечник</v>
      </c>
      <c r="C326" s="11" t="str">
        <f>CONCATENATE(I326,J326,K326,L326,Таблица335[[#This Row],[№12]],N326,O326,P326,Q326,R326,S326,T326,U326,)</f>
        <v>3Д`-ВП_Р4 росп1,2,3</v>
      </c>
      <c r="D326" s="11" t="str">
        <f t="shared" si="259"/>
        <v>Т3</v>
      </c>
      <c r="E326" s="11" t="str">
        <f t="shared" si="255"/>
        <v>528 Δ8</v>
      </c>
      <c r="F326" s="101"/>
      <c r="G326" s="101"/>
      <c r="H3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6" s="132">
        <f t="shared" ref="I326:J326" si="262">I325</f>
        <v>3</v>
      </c>
      <c r="J326" s="132" t="str">
        <f t="shared" si="262"/>
        <v>Д`</v>
      </c>
      <c r="K326" s="133" t="str">
        <f>IF(Таблица335[[#This Row],[условие]]="Да", "-", "")</f>
        <v>-</v>
      </c>
      <c r="L326" s="101" t="s">
        <v>35</v>
      </c>
      <c r="M326" s="114" t="str">
        <f>IF(Таблица335[[#This Row],[условие]]="Да", "", " - ")</f>
        <v/>
      </c>
      <c r="N326" s="101"/>
      <c r="O326" s="114" t="str">
        <f>IF(Таблица335[[#This Row],[условие]]="Да", "", " )")</f>
        <v/>
      </c>
      <c r="P326" s="115"/>
      <c r="Q326" s="101" t="s">
        <v>140</v>
      </c>
      <c r="R326" s="101" t="s">
        <v>76</v>
      </c>
      <c r="S326" s="116" t="str">
        <f>IF(Таблица335[[#This Row],[Тип СШ]]="Т3", " росп", "")</f>
        <v xml:space="preserve"> росп</v>
      </c>
      <c r="T326" s="116" t="str">
        <f>IF(AND(Таблица335[[#This Row],[Тип]]="Поперечник", Таблица335[[#This Row],[условие]]="Да", Таблица335[[#This Row],[№18]]=" росп"), "1,2,3",
"")</f>
        <v>1,2,3</v>
      </c>
      <c r="U326" s="116" t="str">
        <f>IF(AND(Таблица335[[#This Row],[Тип]]="Продол", Таблица335[[#This Row],[условие]]="Да", Таблица335[[#This Row],[№18]]=" росп"), "1,2",
"")</f>
        <v/>
      </c>
      <c r="V326" s="101" t="s">
        <v>88</v>
      </c>
      <c r="W3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6" s="152" t="str">
        <f>IF(Таблица335[[#This Row],[Тип СШ]]="Т3",
(IF(Таблица335[[#This Row],[Толщина]]&gt;16,"Δ8","Δ6")),Таблица335[[#This Row],[Толщина]])</f>
        <v>Δ8</v>
      </c>
      <c r="AD326" s="153"/>
      <c r="AE326"/>
    </row>
    <row r="327" spans="1:31" x14ac:dyDescent="0.2">
      <c r="A327" s="117">
        <f t="shared" si="257"/>
        <v>327</v>
      </c>
      <c r="B327" s="97" t="str">
        <f>IF(ISNUMBER(Таблица335[[#This Row],[№8]]), "Поперечник", "Продол")</f>
        <v>Поперечник</v>
      </c>
      <c r="C327" s="11" t="str">
        <f>CONCATENATE(I327,J327,K327,L327,Таблица335[[#This Row],[№12]],N327,O327,P327,Q327,R327,S327,T327,U327,)</f>
        <v>3Д`-ВП_Р5 росп1,2,3</v>
      </c>
      <c r="D327" s="11" t="str">
        <f t="shared" si="259"/>
        <v>Т3</v>
      </c>
      <c r="E327" s="11" t="str">
        <f t="shared" si="255"/>
        <v>528 Δ8</v>
      </c>
      <c r="F327" s="101"/>
      <c r="G327" s="101"/>
      <c r="H3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7" s="132">
        <f t="shared" ref="I327:J327" si="263">I326</f>
        <v>3</v>
      </c>
      <c r="J327" s="132" t="str">
        <f t="shared" si="263"/>
        <v>Д`</v>
      </c>
      <c r="K327" s="133" t="str">
        <f>IF(Таблица335[[#This Row],[условие]]="Да", "-", "")</f>
        <v>-</v>
      </c>
      <c r="L327" s="101" t="s">
        <v>35</v>
      </c>
      <c r="M327" s="114" t="str">
        <f>IF(Таблица335[[#This Row],[условие]]="Да", "", " - ")</f>
        <v/>
      </c>
      <c r="N327" s="101"/>
      <c r="O327" s="114" t="str">
        <f>IF(Таблица335[[#This Row],[условие]]="Да", "", " )")</f>
        <v/>
      </c>
      <c r="P327" s="115"/>
      <c r="Q327" s="101" t="s">
        <v>140</v>
      </c>
      <c r="R327" s="101" t="s">
        <v>77</v>
      </c>
      <c r="S327" s="116" t="str">
        <f>IF(Таблица335[[#This Row],[Тип СШ]]="Т3", " росп", "")</f>
        <v xml:space="preserve"> росп</v>
      </c>
      <c r="T327" s="116" t="str">
        <f>IF(AND(Таблица335[[#This Row],[Тип]]="Поперечник", Таблица335[[#This Row],[условие]]="Да", Таблица335[[#This Row],[№18]]=" росп"), "1,2,3",
"")</f>
        <v>1,2,3</v>
      </c>
      <c r="U327" s="116" t="str">
        <f>IF(AND(Таблица335[[#This Row],[Тип]]="Продол", Таблица335[[#This Row],[условие]]="Да", Таблица335[[#This Row],[№18]]=" росп"), "1,2",
"")</f>
        <v/>
      </c>
      <c r="V327" s="101" t="s">
        <v>88</v>
      </c>
      <c r="W3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7" s="152" t="str">
        <f>IF(Таблица335[[#This Row],[Тип СШ]]="Т3",
(IF(Таблица335[[#This Row],[Толщина]]&gt;16,"Δ8","Δ6")),Таблица335[[#This Row],[Толщина]])</f>
        <v>Δ8</v>
      </c>
      <c r="AD327" s="153"/>
      <c r="AE327"/>
    </row>
    <row r="328" spans="1:31" x14ac:dyDescent="0.2">
      <c r="A328" s="117">
        <f t="shared" si="257"/>
        <v>328</v>
      </c>
      <c r="B328" s="97" t="str">
        <f>IF(ISNUMBER(Таблица335[[#This Row],[№8]]), "Поперечник", "Продол")</f>
        <v>Поперечник</v>
      </c>
      <c r="C328" s="11" t="str">
        <f>CONCATENATE(I328,J328,K328,L328,Таблица335[[#This Row],[№12]],N328,O328,P328,Q328,R328,S328,T328,U328,)</f>
        <v>3Д`-ВП_Р6 росп1,2,3</v>
      </c>
      <c r="D328" s="11" t="str">
        <f t="shared" si="259"/>
        <v>Т3</v>
      </c>
      <c r="E328" s="11" t="str">
        <f t="shared" si="255"/>
        <v>528 Δ8</v>
      </c>
      <c r="F328" s="101"/>
      <c r="G328" s="101"/>
      <c r="H3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8" s="158">
        <f>I327</f>
        <v>3</v>
      </c>
      <c r="J328" s="132" t="str">
        <f t="shared" ref="J328:K328" si="264">J327</f>
        <v>Д`</v>
      </c>
      <c r="K328" s="160" t="str">
        <f>IF(Таблица335[[#This Row],[условие]]="Да", "-", "")</f>
        <v>-</v>
      </c>
      <c r="L328" s="101" t="s">
        <v>35</v>
      </c>
      <c r="M328" s="114" t="str">
        <f>IF(Таблица335[[#This Row],[условие]]="Да", "", " - ")</f>
        <v/>
      </c>
      <c r="N328" s="162"/>
      <c r="O328" s="114" t="str">
        <f>IF(Таблица335[[#This Row],[условие]]="Да", "", " )")</f>
        <v/>
      </c>
      <c r="P328" s="115"/>
      <c r="Q328" s="101" t="s">
        <v>140</v>
      </c>
      <c r="R328" s="101" t="s">
        <v>80</v>
      </c>
      <c r="S328" s="116" t="str">
        <f>IF(Таблица335[[#This Row],[Тип СШ]]="Т3", " росп", "")</f>
        <v xml:space="preserve"> росп</v>
      </c>
      <c r="T328" s="116" t="str">
        <f>IF(AND(Таблица335[[#This Row],[Тип]]="Поперечник", Таблица335[[#This Row],[условие]]="Да", Таблица335[[#This Row],[№18]]=" росп"), "1,2,3",
"")</f>
        <v>1,2,3</v>
      </c>
      <c r="U328" s="116" t="str">
        <f>IF(AND(Таблица335[[#This Row],[Тип]]="Продол", Таблица335[[#This Row],[условие]]="Да", Таблица335[[#This Row],[№18]]=" росп"), "1,2",
"")</f>
        <v/>
      </c>
      <c r="V328" s="101" t="s">
        <v>88</v>
      </c>
      <c r="W328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28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8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8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28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28" s="164" t="str">
        <f>IF(Таблица335[[#This Row],[Тип СШ]]="Т3",
(IF(Таблица335[[#This Row],[Толщина]]&gt;16,"Δ8","Δ6")),Таблица335[[#This Row],[Толщина]])</f>
        <v>Δ8</v>
      </c>
      <c r="AD328" s="153"/>
      <c r="AE328"/>
    </row>
    <row r="329" spans="1:31" x14ac:dyDescent="0.2">
      <c r="A329" s="117">
        <f t="shared" si="257"/>
        <v>329</v>
      </c>
      <c r="B329" s="97" t="str">
        <f>IF(ISNUMBER(Таблица335[[#This Row],[№8]]), "Поперечник", "Продол")</f>
        <v>Поперечник</v>
      </c>
      <c r="C329" s="11" t="str">
        <f>CONCATENATE(I329,J329,K329,L329,Таблица335[[#This Row],[№12]],N329,O329,P329,Q329,R329,S329,T329,U329,)</f>
        <v>4А`-В1</v>
      </c>
      <c r="D329" s="11" t="str">
        <f t="shared" si="259"/>
        <v>С18</v>
      </c>
      <c r="E329" s="11" t="str">
        <f t="shared" si="255"/>
        <v>385×20</v>
      </c>
      <c r="F329" s="101">
        <f>F220+1</f>
        <v>4</v>
      </c>
      <c r="G329" s="101" t="s">
        <v>72</v>
      </c>
      <c r="H32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29" s="134">
        <f>Таблица335[[#This Row],[№6]]</f>
        <v>4</v>
      </c>
      <c r="J329" s="134" t="str">
        <f>Таблица335[[#This Row],[№7]]</f>
        <v>А`</v>
      </c>
      <c r="K329" s="133" t="str">
        <f>IF(Таблица335[[#This Row],[условие]]="Да", "-", "")</f>
        <v>-</v>
      </c>
      <c r="L329" s="72" t="s">
        <v>78</v>
      </c>
      <c r="M329" s="114" t="str">
        <f>IF(Таблица335[[#This Row],[условие]]="Да", "", " - ")</f>
        <v/>
      </c>
      <c r="N329" s="72"/>
      <c r="O329" s="114" t="str">
        <f>IF(Таблица335[[#This Row],[условие]]="Да", "", " )")</f>
        <v/>
      </c>
      <c r="P329" s="115"/>
      <c r="Q329" s="93"/>
      <c r="R329" s="93"/>
      <c r="S329" s="116" t="str">
        <f>IF(Таблица335[[#This Row],[Тип СШ]]="Т3", " росп", "")</f>
        <v/>
      </c>
      <c r="T329" s="116" t="str">
        <f>IF(AND(Таблица335[[#This Row],[Тип]]="Поперечник", Таблица335[[#This Row],[условие]]="Да", Таблица335[[#This Row],[№18]]=" росп"), "1,2,3",
"")</f>
        <v/>
      </c>
      <c r="U329" s="116" t="str">
        <f>IF(AND(Таблица335[[#This Row],[Тип]]="Продол", Таблица335[[#This Row],[условие]]="Да", Таблица335[[#This Row],[№18]]=" росп"), "1,2",
"")</f>
        <v/>
      </c>
      <c r="V329" s="93" t="s">
        <v>87</v>
      </c>
      <c r="W32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3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2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2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329" s="152">
        <f>IF(Таблица335[[#This Row],[Тип СШ]]="Т3",
(IF(Таблица335[[#This Row],[Толщина]]&gt;16,"Δ8","Δ6")),Таблица335[[#This Row],[Толщина]])</f>
        <v>20</v>
      </c>
      <c r="AD329" s="153"/>
      <c r="AE329"/>
    </row>
    <row r="330" spans="1:31" x14ac:dyDescent="0.2">
      <c r="A330" s="117">
        <f t="shared" si="257"/>
        <v>330</v>
      </c>
      <c r="B330" s="97" t="str">
        <f>IF(ISNUMBER(Таблица335[[#This Row],[№8]]), "Поперечник", "Продол")</f>
        <v>Поперечник</v>
      </c>
      <c r="C330" s="11" t="str">
        <f>CONCATENATE(I330,J330,K330,L330,Таблица335[[#This Row],[№12]],N330,O330,P330,Q330,R330,S330,T330,U330,)</f>
        <v>4А`-В2</v>
      </c>
      <c r="D330" s="11" t="str">
        <f t="shared" si="259"/>
        <v>С18</v>
      </c>
      <c r="E330" s="11" t="str">
        <f t="shared" si="255"/>
        <v>385×20</v>
      </c>
      <c r="F330" s="101"/>
      <c r="G330" s="101"/>
      <c r="H3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0" s="132">
        <f>I329</f>
        <v>4</v>
      </c>
      <c r="J330" s="132" t="str">
        <f>J329</f>
        <v>А`</v>
      </c>
      <c r="K330" s="133" t="str">
        <f>IF(Таблица335[[#This Row],[условие]]="Да", "-", "")</f>
        <v>-</v>
      </c>
      <c r="L330" s="101" t="s">
        <v>79</v>
      </c>
      <c r="M330" s="114" t="str">
        <f>IF(Таблица335[[#This Row],[условие]]="Да", "", " - ")</f>
        <v/>
      </c>
      <c r="N330" s="101"/>
      <c r="O330" s="114" t="str">
        <f>IF(Таблица335[[#This Row],[условие]]="Да", "", " )")</f>
        <v/>
      </c>
      <c r="P330" s="115"/>
      <c r="Q330" s="101"/>
      <c r="R330" s="101"/>
      <c r="S330" s="116" t="str">
        <f>IF(Таблица335[[#This Row],[Тип СШ]]="Т3", " росп", "")</f>
        <v/>
      </c>
      <c r="T330" s="116" t="str">
        <f>IF(AND(Таблица335[[#This Row],[Тип]]="Поперечник", Таблица335[[#This Row],[условие]]="Да", Таблица335[[#This Row],[№18]]=" росп"), "1,2,3",
"")</f>
        <v/>
      </c>
      <c r="U330" s="116" t="str">
        <f>IF(AND(Таблица335[[#This Row],[Тип]]="Продол", Таблица335[[#This Row],[условие]]="Да", Таблица335[[#This Row],[№18]]=" росп"), "1,2",
"")</f>
        <v/>
      </c>
      <c r="V330" s="101" t="s">
        <v>87</v>
      </c>
      <c r="W33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3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330" s="152">
        <f>IF(Таблица335[[#This Row],[Тип СШ]]="Т3",
(IF(Таблица335[[#This Row],[Толщина]]&gt;16,"Δ8","Δ6")),Таблица335[[#This Row],[Толщина]])</f>
        <v>20</v>
      </c>
      <c r="AD330" s="153"/>
      <c r="AE330"/>
    </row>
    <row r="331" spans="1:31" x14ac:dyDescent="0.2">
      <c r="A331" s="117">
        <f t="shared" si="257"/>
        <v>331</v>
      </c>
      <c r="B331" s="97" t="str">
        <f>IF(ISNUMBER(Таблица335[[#This Row],[№8]]), "Поперечник", "Продол")</f>
        <v>Поперечник</v>
      </c>
      <c r="C331" s="11" t="str">
        <f>CONCATENATE(I331,J331,K331,L331,Таблица335[[#This Row],[№12]],N331,O331,P331,Q331,R331,S331,T331,U331,)</f>
        <v>4А`-В росп1,2,3</v>
      </c>
      <c r="D331" s="11" t="str">
        <f t="shared" si="259"/>
        <v>Т3</v>
      </c>
      <c r="E331" s="11" t="str">
        <f t="shared" si="255"/>
        <v>900 Δ8</v>
      </c>
      <c r="F331" s="101"/>
      <c r="G331" s="101"/>
      <c r="H33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1" s="134">
        <f>I330</f>
        <v>4</v>
      </c>
      <c r="J331" s="134" t="str">
        <f t="shared" ref="J331:K331" si="265">J330</f>
        <v>А`</v>
      </c>
      <c r="K331" s="133" t="str">
        <f>IF(Таблица335[[#This Row],[условие]]="Да", "-", "")</f>
        <v>-</v>
      </c>
      <c r="L331" s="72" t="s">
        <v>41</v>
      </c>
      <c r="M331" s="114" t="str">
        <f>IF(Таблица335[[#This Row],[условие]]="Да", "", " - ")</f>
        <v/>
      </c>
      <c r="N331" s="72"/>
      <c r="O331" s="114" t="str">
        <f>IF(Таблица335[[#This Row],[условие]]="Да", "", " )")</f>
        <v/>
      </c>
      <c r="P331" s="115"/>
      <c r="Q331" s="101"/>
      <c r="R331" s="101"/>
      <c r="S331" s="116" t="str">
        <f>IF(Таблица335[[#This Row],[Тип СШ]]="Т3", " росп", "")</f>
        <v xml:space="preserve"> росп</v>
      </c>
      <c r="T331" s="116" t="str">
        <f>IF(AND(Таблица335[[#This Row],[Тип]]="Поперечник", Таблица335[[#This Row],[условие]]="Да", Таблица335[[#This Row],[№18]]=" росп"), "1,2,3",
"")</f>
        <v>1,2,3</v>
      </c>
      <c r="U331" s="116" t="str">
        <f>IF(AND(Таблица335[[#This Row],[Тип]]="Продол", Таблица335[[#This Row],[условие]]="Да", Таблица335[[#This Row],[№18]]=" росп"), "1,2",
"")</f>
        <v/>
      </c>
      <c r="V331" s="101" t="s">
        <v>88</v>
      </c>
      <c r="W3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3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1" s="228">
        <f>VALUE(CONCATENATE(Таблица335[[#This Row],[ДлинаС18]],Таблица335[[#This Row],[ДлинаС4]],Таблица335[[#This Row],[ДлинаТ8]],Таблица335[[#This Row],[ДлинаТ3]]))</f>
        <v>900</v>
      </c>
      <c r="AC331" s="152" t="str">
        <f>IF(Таблица335[[#This Row],[Тип СШ]]="Т3",
(IF(Таблица335[[#This Row],[Толщина]]&gt;16,"Δ8","Δ6")),Таблица335[[#This Row],[Толщина]])</f>
        <v>Δ8</v>
      </c>
      <c r="AD331" s="153"/>
      <c r="AE331"/>
    </row>
    <row r="332" spans="1:31" x14ac:dyDescent="0.2">
      <c r="A332" s="117">
        <f t="shared" si="257"/>
        <v>332</v>
      </c>
      <c r="B332" s="97" t="str">
        <f>IF(ISNUMBER(Таблица335[[#This Row],[№8]]), "Поперечник", "Продол")</f>
        <v>Поперечник</v>
      </c>
      <c r="C332" s="11" t="str">
        <f>CONCATENATE(I332,J332,K332,L332,Таблица335[[#This Row],[№12]],N332,O332,P332,Q332,R332,S332,T332,U332,)</f>
        <v>4А`-ВП</v>
      </c>
      <c r="D332" s="11" t="str">
        <f t="shared" si="259"/>
        <v>С4</v>
      </c>
      <c r="E332" s="11" t="str">
        <f t="shared" si="255"/>
        <v>1726×14</v>
      </c>
      <c r="F332" s="101"/>
      <c r="G332" s="101"/>
      <c r="H3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2" s="132">
        <f t="shared" ref="I332:J332" si="266">I331</f>
        <v>4</v>
      </c>
      <c r="J332" s="132" t="str">
        <f t="shared" si="266"/>
        <v>А`</v>
      </c>
      <c r="K332" s="133" t="str">
        <f>IF(Таблица335[[#This Row],[условие]]="Да", "-", "")</f>
        <v>-</v>
      </c>
      <c r="L332" s="101" t="s">
        <v>35</v>
      </c>
      <c r="M332" s="114" t="str">
        <f>IF(Таблица335[[#This Row],[условие]]="Да", "", " - ")</f>
        <v/>
      </c>
      <c r="N332" s="101"/>
      <c r="O332" s="114" t="str">
        <f>IF(Таблица335[[#This Row],[условие]]="Да", "", " )")</f>
        <v/>
      </c>
      <c r="P332" s="115"/>
      <c r="Q332" s="101"/>
      <c r="R332" s="101"/>
      <c r="S332" s="116" t="str">
        <f>IF(Таблица335[[#This Row],[Тип СШ]]="Т3", " росп", "")</f>
        <v/>
      </c>
      <c r="T332" s="116" t="str">
        <f>IF(AND(Таблица335[[#This Row],[Тип]]="Поперечник", Таблица335[[#This Row],[условие]]="Да", Таблица335[[#This Row],[№18]]=" росп"), "1,2,3",
"")</f>
        <v/>
      </c>
      <c r="U332" s="116" t="str">
        <f>IF(AND(Таблица335[[#This Row],[Тип]]="Продол", Таблица335[[#This Row],[условие]]="Да", Таблица335[[#This Row],[№18]]=" росп"), "1,2",
"")</f>
        <v/>
      </c>
      <c r="V332" s="101" t="s">
        <v>109</v>
      </c>
      <c r="W3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3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32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332" s="152">
        <f>IF(Таблица335[[#This Row],[Тип СШ]]="Т3",
(IF(Таблица335[[#This Row],[Толщина]]&gt;16,"Δ8","Δ6")),Таблица335[[#This Row],[Толщина]])</f>
        <v>14</v>
      </c>
      <c r="AD332" s="153"/>
      <c r="AE332"/>
    </row>
    <row r="333" spans="1:31" x14ac:dyDescent="0.2">
      <c r="A333" s="117">
        <f t="shared" si="257"/>
        <v>333</v>
      </c>
      <c r="B333" s="97" t="str">
        <f>IF(ISNUMBER(Таблица335[[#This Row],[№8]]), "Поперечник", "Продол")</f>
        <v>Поперечник</v>
      </c>
      <c r="C333" s="11" t="str">
        <f>CONCATENATE(I333,J333,K333,L333,Таблица335[[#This Row],[№12]],N333,O333,P333,Q333,R333,S333,T333,U333,)</f>
        <v>4А`-ВП_Р1 росп1,2,3</v>
      </c>
      <c r="D333" s="11" t="str">
        <f t="shared" si="259"/>
        <v>Т3</v>
      </c>
      <c r="E333" s="11" t="str">
        <f t="shared" si="255"/>
        <v>528 Δ8</v>
      </c>
      <c r="F333" s="101"/>
      <c r="G333" s="101"/>
      <c r="H3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3" s="132">
        <f t="shared" ref="I333:J333" si="267">I332</f>
        <v>4</v>
      </c>
      <c r="J333" s="132" t="str">
        <f t="shared" si="267"/>
        <v>А`</v>
      </c>
      <c r="K333" s="133" t="str">
        <f>IF(Таблица335[[#This Row],[условие]]="Да", "-", "")</f>
        <v>-</v>
      </c>
      <c r="L333" s="101" t="s">
        <v>35</v>
      </c>
      <c r="M333" s="114" t="str">
        <f>IF(Таблица335[[#This Row],[условие]]="Да", "", " - ")</f>
        <v/>
      </c>
      <c r="N333" s="101"/>
      <c r="O333" s="114" t="str">
        <f>IF(Таблица335[[#This Row],[условие]]="Да", "", " )")</f>
        <v/>
      </c>
      <c r="P333" s="115"/>
      <c r="Q333" s="101" t="s">
        <v>140</v>
      </c>
      <c r="R333" s="101" t="s">
        <v>73</v>
      </c>
      <c r="S333" s="116" t="str">
        <f>IF(Таблица335[[#This Row],[Тип СШ]]="Т3", " росп", "")</f>
        <v xml:space="preserve"> росп</v>
      </c>
      <c r="T333" s="116" t="str">
        <f>IF(AND(Таблица335[[#This Row],[Тип]]="Поперечник", Таблица335[[#This Row],[условие]]="Да", Таблица335[[#This Row],[№18]]=" росп"), "1,2,3",
"")</f>
        <v>1,2,3</v>
      </c>
      <c r="U333" s="116" t="str">
        <f>IF(AND(Таблица335[[#This Row],[Тип]]="Продол", Таблица335[[#This Row],[условие]]="Да", Таблица335[[#This Row],[№18]]=" росп"), "1,2",
"")</f>
        <v/>
      </c>
      <c r="V333" s="101" t="s">
        <v>88</v>
      </c>
      <c r="W3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3" s="152" t="str">
        <f>IF(Таблица335[[#This Row],[Тип СШ]]="Т3",
(IF(Таблица335[[#This Row],[Толщина]]&gt;16,"Δ8","Δ6")),Таблица335[[#This Row],[Толщина]])</f>
        <v>Δ8</v>
      </c>
      <c r="AD333" s="153"/>
      <c r="AE333"/>
    </row>
    <row r="334" spans="1:31" x14ac:dyDescent="0.2">
      <c r="A334" s="117">
        <f t="shared" si="257"/>
        <v>334</v>
      </c>
      <c r="B334" s="97" t="str">
        <f>IF(ISNUMBER(Таблица335[[#This Row],[№8]]), "Поперечник", "Продол")</f>
        <v>Поперечник</v>
      </c>
      <c r="C334" s="11" t="str">
        <f>CONCATENATE(I334,J334,K334,L334,Таблица335[[#This Row],[№12]],N334,O334,P334,Q334,R334,S334,T334,U334,)</f>
        <v>4А`-ВП_Р2 росп1,2,3</v>
      </c>
      <c r="D334" s="11" t="str">
        <f t="shared" si="259"/>
        <v>Т3</v>
      </c>
      <c r="E334" s="11" t="str">
        <f t="shared" si="255"/>
        <v>528 Δ8</v>
      </c>
      <c r="F334" s="101"/>
      <c r="G334" s="101"/>
      <c r="H3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4" s="132">
        <f t="shared" ref="I334:J334" si="268">I333</f>
        <v>4</v>
      </c>
      <c r="J334" s="132" t="str">
        <f t="shared" si="268"/>
        <v>А`</v>
      </c>
      <c r="K334" s="133" t="str">
        <f>IF(Таблица335[[#This Row],[условие]]="Да", "-", "")</f>
        <v>-</v>
      </c>
      <c r="L334" s="101" t="s">
        <v>35</v>
      </c>
      <c r="M334" s="114" t="str">
        <f>IF(Таблица335[[#This Row],[условие]]="Да", "", " - ")</f>
        <v/>
      </c>
      <c r="N334" s="101"/>
      <c r="O334" s="114" t="str">
        <f>IF(Таблица335[[#This Row],[условие]]="Да", "", " )")</f>
        <v/>
      </c>
      <c r="P334" s="115"/>
      <c r="Q334" s="101" t="s">
        <v>140</v>
      </c>
      <c r="R334" s="101" t="s">
        <v>74</v>
      </c>
      <c r="S334" s="116" t="str">
        <f>IF(Таблица335[[#This Row],[Тип СШ]]="Т3", " росп", "")</f>
        <v xml:space="preserve"> росп</v>
      </c>
      <c r="T334" s="116" t="str">
        <f>IF(AND(Таблица335[[#This Row],[Тип]]="Поперечник", Таблица335[[#This Row],[условие]]="Да", Таблица335[[#This Row],[№18]]=" росп"), "1,2,3",
"")</f>
        <v>1,2,3</v>
      </c>
      <c r="U334" s="116" t="str">
        <f>IF(AND(Таблица335[[#This Row],[Тип]]="Продол", Таблица335[[#This Row],[условие]]="Да", Таблица335[[#This Row],[№18]]=" росп"), "1,2",
"")</f>
        <v/>
      </c>
      <c r="V334" s="101" t="s">
        <v>88</v>
      </c>
      <c r="W3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4" s="152" t="str">
        <f>IF(Таблица335[[#This Row],[Тип СШ]]="Т3",
(IF(Таблица335[[#This Row],[Толщина]]&gt;16,"Δ8","Δ6")),Таблица335[[#This Row],[Толщина]])</f>
        <v>Δ8</v>
      </c>
      <c r="AD334" s="153"/>
      <c r="AE334"/>
    </row>
    <row r="335" spans="1:31" x14ac:dyDescent="0.2">
      <c r="A335" s="117">
        <f t="shared" si="257"/>
        <v>335</v>
      </c>
      <c r="B335" s="97" t="str">
        <f>IF(ISNUMBER(Таблица335[[#This Row],[№8]]), "Поперечник", "Продол")</f>
        <v>Поперечник</v>
      </c>
      <c r="C335" s="11" t="str">
        <f>CONCATENATE(I335,J335,K335,L335,Таблица335[[#This Row],[№12]],N335,O335,P335,Q335,R335,S335,T335,U335,)</f>
        <v>4А`-ВП_Р3 росп1,2,3</v>
      </c>
      <c r="D335" s="11" t="str">
        <f t="shared" si="259"/>
        <v>Т3</v>
      </c>
      <c r="E335" s="11" t="str">
        <f t="shared" si="255"/>
        <v>528 Δ8</v>
      </c>
      <c r="F335" s="101"/>
      <c r="G335" s="101"/>
      <c r="H3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5" s="132">
        <f t="shared" ref="I335:J335" si="269">I334</f>
        <v>4</v>
      </c>
      <c r="J335" s="132" t="str">
        <f t="shared" si="269"/>
        <v>А`</v>
      </c>
      <c r="K335" s="133" t="str">
        <f>IF(Таблица335[[#This Row],[условие]]="Да", "-", "")</f>
        <v>-</v>
      </c>
      <c r="L335" s="101" t="s">
        <v>35</v>
      </c>
      <c r="M335" s="114" t="str">
        <f>IF(Таблица335[[#This Row],[условие]]="Да", "", " - ")</f>
        <v/>
      </c>
      <c r="N335" s="101"/>
      <c r="O335" s="114" t="str">
        <f>IF(Таблица335[[#This Row],[условие]]="Да", "", " )")</f>
        <v/>
      </c>
      <c r="P335" s="115"/>
      <c r="Q335" s="101" t="s">
        <v>140</v>
      </c>
      <c r="R335" s="101" t="s">
        <v>75</v>
      </c>
      <c r="S335" s="116" t="str">
        <f>IF(Таблица335[[#This Row],[Тип СШ]]="Т3", " росп", "")</f>
        <v xml:space="preserve"> росп</v>
      </c>
      <c r="T335" s="116" t="str">
        <f>IF(AND(Таблица335[[#This Row],[Тип]]="Поперечник", Таблица335[[#This Row],[условие]]="Да", Таблица335[[#This Row],[№18]]=" росп"), "1,2,3",
"")</f>
        <v>1,2,3</v>
      </c>
      <c r="U335" s="116" t="str">
        <f>IF(AND(Таблица335[[#This Row],[Тип]]="Продол", Таблица335[[#This Row],[условие]]="Да", Таблица335[[#This Row],[№18]]=" росп"), "1,2",
"")</f>
        <v/>
      </c>
      <c r="V335" s="101" t="s">
        <v>88</v>
      </c>
      <c r="W3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5" s="152" t="str">
        <f>IF(Таблица335[[#This Row],[Тип СШ]]="Т3",
(IF(Таблица335[[#This Row],[Толщина]]&gt;16,"Δ8","Δ6")),Таблица335[[#This Row],[Толщина]])</f>
        <v>Δ8</v>
      </c>
      <c r="AD335" s="153"/>
      <c r="AE335"/>
    </row>
    <row r="336" spans="1:31" x14ac:dyDescent="0.2">
      <c r="A336" s="117">
        <f t="shared" si="257"/>
        <v>336</v>
      </c>
      <c r="B336" s="97" t="str">
        <f>IF(ISNUMBER(Таблица335[[#This Row],[№8]]), "Поперечник", "Продол")</f>
        <v>Поперечник</v>
      </c>
      <c r="C336" s="11" t="str">
        <f>CONCATENATE(I336,J336,K336,L336,Таблица335[[#This Row],[№12]],N336,O336,P336,Q336,R336,S336,T336,U336,)</f>
        <v>4А`-ВП_Р4 росп1,2,3</v>
      </c>
      <c r="D336" s="11" t="str">
        <f t="shared" si="259"/>
        <v>Т3</v>
      </c>
      <c r="E336" s="11" t="str">
        <f t="shared" si="255"/>
        <v>528 Δ8</v>
      </c>
      <c r="F336" s="101"/>
      <c r="G336" s="101"/>
      <c r="H3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6" s="132">
        <f t="shared" ref="I336:J336" si="270">I335</f>
        <v>4</v>
      </c>
      <c r="J336" s="132" t="str">
        <f t="shared" si="270"/>
        <v>А`</v>
      </c>
      <c r="K336" s="133" t="str">
        <f>IF(Таблица335[[#This Row],[условие]]="Да", "-", "")</f>
        <v>-</v>
      </c>
      <c r="L336" s="101" t="s">
        <v>35</v>
      </c>
      <c r="M336" s="114" t="str">
        <f>IF(Таблица335[[#This Row],[условие]]="Да", "", " - ")</f>
        <v/>
      </c>
      <c r="N336" s="101"/>
      <c r="O336" s="114" t="str">
        <f>IF(Таблица335[[#This Row],[условие]]="Да", "", " )")</f>
        <v/>
      </c>
      <c r="P336" s="115"/>
      <c r="Q336" s="101" t="s">
        <v>140</v>
      </c>
      <c r="R336" s="101" t="s">
        <v>76</v>
      </c>
      <c r="S336" s="116" t="str">
        <f>IF(Таблица335[[#This Row],[Тип СШ]]="Т3", " росп", "")</f>
        <v xml:space="preserve"> росп</v>
      </c>
      <c r="T336" s="116" t="str">
        <f>IF(AND(Таблица335[[#This Row],[Тип]]="Поперечник", Таблица335[[#This Row],[условие]]="Да", Таблица335[[#This Row],[№18]]=" росп"), "1,2,3",
"")</f>
        <v>1,2,3</v>
      </c>
      <c r="U336" s="116" t="str">
        <f>IF(AND(Таблица335[[#This Row],[Тип]]="Продол", Таблица335[[#This Row],[условие]]="Да", Таблица335[[#This Row],[№18]]=" росп"), "1,2",
"")</f>
        <v/>
      </c>
      <c r="V336" s="101" t="s">
        <v>88</v>
      </c>
      <c r="W3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6" s="152" t="str">
        <f>IF(Таблица335[[#This Row],[Тип СШ]]="Т3",
(IF(Таблица335[[#This Row],[Толщина]]&gt;16,"Δ8","Δ6")),Таблица335[[#This Row],[Толщина]])</f>
        <v>Δ8</v>
      </c>
      <c r="AD336" s="153"/>
      <c r="AE336"/>
    </row>
    <row r="337" spans="1:31" x14ac:dyDescent="0.2">
      <c r="A337" s="117">
        <f t="shared" si="257"/>
        <v>337</v>
      </c>
      <c r="B337" s="97" t="str">
        <f>IF(ISNUMBER(Таблица335[[#This Row],[№8]]), "Поперечник", "Продол")</f>
        <v>Поперечник</v>
      </c>
      <c r="C337" s="11" t="str">
        <f>CONCATENATE(I337,J337,K337,L337,Таблица335[[#This Row],[№12]],N337,O337,P337,Q337,R337,S337,T337,U337,)</f>
        <v>4А`-ВП_Р5 росп1,2,3</v>
      </c>
      <c r="D337" s="11" t="str">
        <f t="shared" si="259"/>
        <v>Т3</v>
      </c>
      <c r="E337" s="11" t="str">
        <f t="shared" si="255"/>
        <v>528 Δ8</v>
      </c>
      <c r="F337" s="101"/>
      <c r="G337" s="101"/>
      <c r="H3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7" s="132">
        <f t="shared" ref="I337:J337" si="271">I336</f>
        <v>4</v>
      </c>
      <c r="J337" s="132" t="str">
        <f t="shared" si="271"/>
        <v>А`</v>
      </c>
      <c r="K337" s="133" t="str">
        <f>IF(Таблица335[[#This Row],[условие]]="Да", "-", "")</f>
        <v>-</v>
      </c>
      <c r="L337" s="101" t="s">
        <v>35</v>
      </c>
      <c r="M337" s="114" t="str">
        <f>IF(Таблица335[[#This Row],[условие]]="Да", "", " - ")</f>
        <v/>
      </c>
      <c r="N337" s="101"/>
      <c r="O337" s="114" t="str">
        <f>IF(Таблица335[[#This Row],[условие]]="Да", "", " )")</f>
        <v/>
      </c>
      <c r="P337" s="115"/>
      <c r="Q337" s="101" t="s">
        <v>140</v>
      </c>
      <c r="R337" s="101" t="s">
        <v>77</v>
      </c>
      <c r="S337" s="116" t="str">
        <f>IF(Таблица335[[#This Row],[Тип СШ]]="Т3", " росп", "")</f>
        <v xml:space="preserve"> росп</v>
      </c>
      <c r="T337" s="116" t="str">
        <f>IF(AND(Таблица335[[#This Row],[Тип]]="Поперечник", Таблица335[[#This Row],[условие]]="Да", Таблица335[[#This Row],[№18]]=" росп"), "1,2,3",
"")</f>
        <v>1,2,3</v>
      </c>
      <c r="U337" s="116" t="str">
        <f>IF(AND(Таблица335[[#This Row],[Тип]]="Продол", Таблица335[[#This Row],[условие]]="Да", Таблица335[[#This Row],[№18]]=" росп"), "1,2",
"")</f>
        <v/>
      </c>
      <c r="V337" s="101" t="s">
        <v>88</v>
      </c>
      <c r="W3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7" s="152" t="str">
        <f>IF(Таблица335[[#This Row],[Тип СШ]]="Т3",
(IF(Таблица335[[#This Row],[Толщина]]&gt;16,"Δ8","Δ6")),Таблица335[[#This Row],[Толщина]])</f>
        <v>Δ8</v>
      </c>
      <c r="AD337" s="153"/>
      <c r="AE337"/>
    </row>
    <row r="338" spans="1:31" x14ac:dyDescent="0.2">
      <c r="A338" s="117">
        <f t="shared" si="257"/>
        <v>338</v>
      </c>
      <c r="B338" s="97" t="str">
        <f>IF(ISNUMBER(Таблица335[[#This Row],[№8]]), "Поперечник", "Продол")</f>
        <v>Поперечник</v>
      </c>
      <c r="C338" s="11" t="str">
        <f>CONCATENATE(I338,J338,K338,L338,Таблица335[[#This Row],[№12]],N338,O338,P338,Q338,R338,S338,T338,U338,)</f>
        <v>4А-ВП</v>
      </c>
      <c r="D338" s="11" t="str">
        <f t="shared" si="259"/>
        <v>С4</v>
      </c>
      <c r="E338" s="11" t="str">
        <f t="shared" si="255"/>
        <v>2488×14</v>
      </c>
      <c r="F338" s="101"/>
      <c r="G338" s="101" t="s">
        <v>40</v>
      </c>
      <c r="H33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8" s="134">
        <f t="shared" ref="I338:J338" si="272">I337</f>
        <v>4</v>
      </c>
      <c r="J338" s="134" t="str">
        <f>Таблица335[[#This Row],[№7]]</f>
        <v>А</v>
      </c>
      <c r="K338" s="133" t="str">
        <f>IF(Таблица335[[#This Row],[условие]]="Да", "-", "")</f>
        <v>-</v>
      </c>
      <c r="L338" s="72" t="s">
        <v>35</v>
      </c>
      <c r="M338" s="114" t="str">
        <f>IF(Таблица335[[#This Row],[условие]]="Да", "", " - ")</f>
        <v/>
      </c>
      <c r="N338" s="72"/>
      <c r="O338" s="114" t="str">
        <f>IF(Таблица335[[#This Row],[условие]]="Да", "", " )")</f>
        <v/>
      </c>
      <c r="P338" s="115"/>
      <c r="Q338" s="130"/>
      <c r="R338" s="130"/>
      <c r="S338" s="116" t="str">
        <f>IF(Таблица335[[#This Row],[Тип СШ]]="Т3", " росп", "")</f>
        <v/>
      </c>
      <c r="T338" s="116" t="str">
        <f>IF(AND(Таблица335[[#This Row],[Тип]]="Поперечник", Таблица335[[#This Row],[условие]]="Да", Таблица335[[#This Row],[№18]]=" росп"), "1,2,3",
"")</f>
        <v/>
      </c>
      <c r="U338" s="116" t="str">
        <f>IF(AND(Таблица335[[#This Row],[Тип]]="Продол", Таблица335[[#This Row],[условие]]="Да", Таблица335[[#This Row],[№18]]=" росп"), "1,2",
"")</f>
        <v/>
      </c>
      <c r="V338" s="130" t="s">
        <v>109</v>
      </c>
      <c r="W3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3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3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338" s="152">
        <f>IF(Таблица335[[#This Row],[Тип СШ]]="Т3",
(IF(Таблица335[[#This Row],[Толщина]]&gt;16,"Δ8","Δ6")),Таблица335[[#This Row],[Толщина]])</f>
        <v>14</v>
      </c>
      <c r="AD338" s="153"/>
      <c r="AE338"/>
    </row>
    <row r="339" spans="1:31" x14ac:dyDescent="0.2">
      <c r="A339" s="117">
        <f t="shared" si="257"/>
        <v>339</v>
      </c>
      <c r="B339" s="97" t="str">
        <f>IF(ISNUMBER(Таблица335[[#This Row],[№8]]), "Поперечник", "Продол")</f>
        <v>Поперечник</v>
      </c>
      <c r="C339" s="11" t="str">
        <f>CONCATENATE(I339,J339,K339,L339,Таблица335[[#This Row],[№12]],N339,O339,P339,Q339,R339,S339,T339,U339,)</f>
        <v>4А-ВП_Р1 росп1,2,3</v>
      </c>
      <c r="D339" s="11" t="str">
        <f t="shared" si="259"/>
        <v>Т3</v>
      </c>
      <c r="E339" s="11" t="str">
        <f t="shared" si="255"/>
        <v>528 Δ8</v>
      </c>
      <c r="F339" s="101"/>
      <c r="G339" s="101"/>
      <c r="H3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39" s="132">
        <f t="shared" ref="I339:J339" si="273">I338</f>
        <v>4</v>
      </c>
      <c r="J339" s="132" t="str">
        <f>J338</f>
        <v>А</v>
      </c>
      <c r="K339" s="133" t="str">
        <f>IF(Таблица335[[#This Row],[условие]]="Да", "-", "")</f>
        <v>-</v>
      </c>
      <c r="L339" s="101" t="s">
        <v>35</v>
      </c>
      <c r="M339" s="114" t="str">
        <f>IF(Таблица335[[#This Row],[условие]]="Да", "", " - ")</f>
        <v/>
      </c>
      <c r="N339" s="101"/>
      <c r="O339" s="114" t="str">
        <f>IF(Таблица335[[#This Row],[условие]]="Да", "", " )")</f>
        <v/>
      </c>
      <c r="P339" s="115"/>
      <c r="Q339" s="101" t="s">
        <v>140</v>
      </c>
      <c r="R339" s="101" t="s">
        <v>73</v>
      </c>
      <c r="S339" s="116" t="str">
        <f>IF(Таблица335[[#This Row],[Тип СШ]]="Т3", " росп", "")</f>
        <v xml:space="preserve"> росп</v>
      </c>
      <c r="T339" s="116" t="str">
        <f>IF(AND(Таблица335[[#This Row],[Тип]]="Поперечник", Таблица335[[#This Row],[условие]]="Да", Таблица335[[#This Row],[№18]]=" росп"), "1,2,3",
"")</f>
        <v>1,2,3</v>
      </c>
      <c r="U339" s="116" t="str">
        <f>IF(AND(Таблица335[[#This Row],[Тип]]="Продол", Таблица335[[#This Row],[условие]]="Да", Таблица335[[#This Row],[№18]]=" росп"), "1,2",
"")</f>
        <v/>
      </c>
      <c r="V339" s="101" t="s">
        <v>88</v>
      </c>
      <c r="W3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39" s="152" t="str">
        <f>IF(Таблица335[[#This Row],[Тип СШ]]="Т3",
(IF(Таблица335[[#This Row],[Толщина]]&gt;16,"Δ8","Δ6")),Таблица335[[#This Row],[Толщина]])</f>
        <v>Δ8</v>
      </c>
      <c r="AD339" s="153"/>
      <c r="AE339"/>
    </row>
    <row r="340" spans="1:31" x14ac:dyDescent="0.2">
      <c r="A340" s="117">
        <f t="shared" si="257"/>
        <v>340</v>
      </c>
      <c r="B340" s="97" t="str">
        <f>IF(ISNUMBER(Таблица335[[#This Row],[№8]]), "Поперечник", "Продол")</f>
        <v>Поперечник</v>
      </c>
      <c r="C340" s="11" t="str">
        <f>CONCATENATE(I340,J340,K340,L340,Таблица335[[#This Row],[№12]],N340,O340,P340,Q340,R340,S340,T340,U340,)</f>
        <v>4А-ВП_Р2 росп1,2,3</v>
      </c>
      <c r="D340" s="11" t="str">
        <f t="shared" si="259"/>
        <v>Т3</v>
      </c>
      <c r="E340" s="11" t="str">
        <f t="shared" si="255"/>
        <v>528 Δ8</v>
      </c>
      <c r="F340" s="101"/>
      <c r="G340" s="101"/>
      <c r="H3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0" s="132">
        <f t="shared" ref="I340:K340" si="274">I339</f>
        <v>4</v>
      </c>
      <c r="J340" s="132" t="str">
        <f t="shared" si="274"/>
        <v>А</v>
      </c>
      <c r="K340" s="133" t="str">
        <f>IF(Таблица335[[#This Row],[условие]]="Да", "-", "")</f>
        <v>-</v>
      </c>
      <c r="L340" s="101" t="s">
        <v>35</v>
      </c>
      <c r="M340" s="114" t="str">
        <f>IF(Таблица335[[#This Row],[условие]]="Да", "", " - ")</f>
        <v/>
      </c>
      <c r="N340" s="101"/>
      <c r="O340" s="114" t="str">
        <f>IF(Таблица335[[#This Row],[условие]]="Да", "", " )")</f>
        <v/>
      </c>
      <c r="P340" s="115"/>
      <c r="Q340" s="101" t="s">
        <v>140</v>
      </c>
      <c r="R340" s="101" t="s">
        <v>74</v>
      </c>
      <c r="S340" s="116" t="str">
        <f>IF(Таблица335[[#This Row],[Тип СШ]]="Т3", " росп", "")</f>
        <v xml:space="preserve"> росп</v>
      </c>
      <c r="T340" s="116" t="str">
        <f>IF(AND(Таблица335[[#This Row],[Тип]]="Поперечник", Таблица335[[#This Row],[условие]]="Да", Таблица335[[#This Row],[№18]]=" росп"), "1,2,3",
"")</f>
        <v>1,2,3</v>
      </c>
      <c r="U340" s="116" t="str">
        <f>IF(AND(Таблица335[[#This Row],[Тип]]="Продол", Таблица335[[#This Row],[условие]]="Да", Таблица335[[#This Row],[№18]]=" росп"), "1,2",
"")</f>
        <v/>
      </c>
      <c r="V340" s="101" t="s">
        <v>88</v>
      </c>
      <c r="W3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40" s="152" t="str">
        <f>IF(Таблица335[[#This Row],[Тип СШ]]="Т3",
(IF(Таблица335[[#This Row],[Толщина]]&gt;16,"Δ8","Δ6")),Таблица335[[#This Row],[Толщина]])</f>
        <v>Δ8</v>
      </c>
      <c r="AD340" s="153"/>
      <c r="AE340"/>
    </row>
    <row r="341" spans="1:31" x14ac:dyDescent="0.2">
      <c r="A341" s="117">
        <f t="shared" si="257"/>
        <v>341</v>
      </c>
      <c r="B341" s="97" t="str">
        <f>IF(ISNUMBER(Таблица335[[#This Row],[№8]]), "Поперечник", "Продол")</f>
        <v>Поперечник</v>
      </c>
      <c r="C341" s="11" t="str">
        <f>CONCATENATE(I341,J341,K341,L341,Таблица335[[#This Row],[№12]],N341,O341,P341,Q341,R341,S341,T341,U341,)</f>
        <v>4А-ВП_Р3 росп1,2,3</v>
      </c>
      <c r="D341" s="11" t="str">
        <f t="shared" si="259"/>
        <v>Т3</v>
      </c>
      <c r="E341" s="11" t="str">
        <f t="shared" si="255"/>
        <v>528 Δ8</v>
      </c>
      <c r="F341" s="101"/>
      <c r="G341" s="101"/>
      <c r="H3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1" s="132">
        <f t="shared" ref="I341:K341" si="275">I340</f>
        <v>4</v>
      </c>
      <c r="J341" s="132" t="str">
        <f t="shared" si="275"/>
        <v>А</v>
      </c>
      <c r="K341" s="133" t="str">
        <f>IF(Таблица335[[#This Row],[условие]]="Да", "-", "")</f>
        <v>-</v>
      </c>
      <c r="L341" s="101" t="s">
        <v>35</v>
      </c>
      <c r="M341" s="114" t="str">
        <f>IF(Таблица335[[#This Row],[условие]]="Да", "", " - ")</f>
        <v/>
      </c>
      <c r="N341" s="101"/>
      <c r="O341" s="114" t="str">
        <f>IF(Таблица335[[#This Row],[условие]]="Да", "", " )")</f>
        <v/>
      </c>
      <c r="P341" s="115"/>
      <c r="Q341" s="101" t="s">
        <v>140</v>
      </c>
      <c r="R341" s="101" t="s">
        <v>75</v>
      </c>
      <c r="S341" s="116" t="str">
        <f>IF(Таблица335[[#This Row],[Тип СШ]]="Т3", " росп", "")</f>
        <v xml:space="preserve"> росп</v>
      </c>
      <c r="T341" s="116" t="str">
        <f>IF(AND(Таблица335[[#This Row],[Тип]]="Поперечник", Таблица335[[#This Row],[условие]]="Да", Таблица335[[#This Row],[№18]]=" росп"), "1,2,3",
"")</f>
        <v>1,2,3</v>
      </c>
      <c r="U341" s="116" t="str">
        <f>IF(AND(Таблица335[[#This Row],[Тип]]="Продол", Таблица335[[#This Row],[условие]]="Да", Таблица335[[#This Row],[№18]]=" росп"), "1,2",
"")</f>
        <v/>
      </c>
      <c r="V341" s="101" t="s">
        <v>88</v>
      </c>
      <c r="W3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41" s="152" t="str">
        <f>IF(Таблица335[[#This Row],[Тип СШ]]="Т3",
(IF(Таблица335[[#This Row],[Толщина]]&gt;16,"Δ8","Δ6")),Таблица335[[#This Row],[Толщина]])</f>
        <v>Δ8</v>
      </c>
      <c r="AD341" s="153"/>
      <c r="AE341"/>
    </row>
    <row r="342" spans="1:31" x14ac:dyDescent="0.2">
      <c r="A342" s="117">
        <f t="shared" si="257"/>
        <v>342</v>
      </c>
      <c r="B342" s="97" t="str">
        <f>IF(ISNUMBER(Таблица335[[#This Row],[№8]]), "Поперечник", "Продол")</f>
        <v>Поперечник</v>
      </c>
      <c r="C342" s="11" t="str">
        <f>CONCATENATE(I342,J342,K342,L342,Таблица335[[#This Row],[№12]],N342,O342,P342,Q342,R342,S342,T342,U342,)</f>
        <v>4А-ВП_Р4 росп1,2,3</v>
      </c>
      <c r="D342" s="11" t="str">
        <f t="shared" si="259"/>
        <v>Т3</v>
      </c>
      <c r="E342" s="11" t="str">
        <f t="shared" si="255"/>
        <v>528 Δ8</v>
      </c>
      <c r="F342" s="101"/>
      <c r="G342" s="101"/>
      <c r="H3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2" s="132">
        <f t="shared" ref="I342:K342" si="276">I341</f>
        <v>4</v>
      </c>
      <c r="J342" s="132" t="str">
        <f t="shared" si="276"/>
        <v>А</v>
      </c>
      <c r="K342" s="133" t="str">
        <f>IF(Таблица335[[#This Row],[условие]]="Да", "-", "")</f>
        <v>-</v>
      </c>
      <c r="L342" s="101" t="s">
        <v>35</v>
      </c>
      <c r="M342" s="114" t="str">
        <f>IF(Таблица335[[#This Row],[условие]]="Да", "", " - ")</f>
        <v/>
      </c>
      <c r="N342" s="101"/>
      <c r="O342" s="114" t="str">
        <f>IF(Таблица335[[#This Row],[условие]]="Да", "", " )")</f>
        <v/>
      </c>
      <c r="P342" s="115"/>
      <c r="Q342" s="101" t="s">
        <v>140</v>
      </c>
      <c r="R342" s="101" t="s">
        <v>76</v>
      </c>
      <c r="S342" s="116" t="str">
        <f>IF(Таблица335[[#This Row],[Тип СШ]]="Т3", " росп", "")</f>
        <v xml:space="preserve"> росп</v>
      </c>
      <c r="T342" s="116" t="str">
        <f>IF(AND(Таблица335[[#This Row],[Тип]]="Поперечник", Таблица335[[#This Row],[условие]]="Да", Таблица335[[#This Row],[№18]]=" росп"), "1,2,3",
"")</f>
        <v>1,2,3</v>
      </c>
      <c r="U342" s="116" t="str">
        <f>IF(AND(Таблица335[[#This Row],[Тип]]="Продол", Таблица335[[#This Row],[условие]]="Да", Таблица335[[#This Row],[№18]]=" росп"), "1,2",
"")</f>
        <v/>
      </c>
      <c r="V342" s="101" t="s">
        <v>88</v>
      </c>
      <c r="W3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42" s="152" t="str">
        <f>IF(Таблица335[[#This Row],[Тип СШ]]="Т3",
(IF(Таблица335[[#This Row],[Толщина]]&gt;16,"Δ8","Δ6")),Таблица335[[#This Row],[Толщина]])</f>
        <v>Δ8</v>
      </c>
      <c r="AD342" s="153"/>
      <c r="AE342"/>
    </row>
    <row r="343" spans="1:31" x14ac:dyDescent="0.2">
      <c r="A343" s="117">
        <f t="shared" si="257"/>
        <v>343</v>
      </c>
      <c r="B343" s="97" t="str">
        <f>IF(ISNUMBER(Таблица335[[#This Row],[№8]]), "Поперечник", "Продол")</f>
        <v>Поперечник</v>
      </c>
      <c r="C343" s="11" t="str">
        <f>CONCATENATE(I343,J343,K343,L343,Таблица335[[#This Row],[№12]],N343,O343,P343,Q343,R343,S343,T343,U343,)</f>
        <v>4А-Т1/1</v>
      </c>
      <c r="D343" s="11" t="str">
        <f t="shared" si="259"/>
        <v>Т8</v>
      </c>
      <c r="E343" s="11" t="str">
        <f t="shared" si="255"/>
        <v>100×20</v>
      </c>
      <c r="F343" s="101"/>
      <c r="G343" s="101"/>
      <c r="H3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3" s="132">
        <f t="shared" ref="I343:K343" si="277">I342</f>
        <v>4</v>
      </c>
      <c r="J343" s="132" t="str">
        <f t="shared" si="277"/>
        <v>А</v>
      </c>
      <c r="K343" s="133" t="str">
        <f>IF(Таблица335[[#This Row],[условие]]="Да", "-", "")</f>
        <v>-</v>
      </c>
      <c r="L343" s="101" t="s">
        <v>83</v>
      </c>
      <c r="M343" s="114" t="str">
        <f>IF(Таблица335[[#This Row],[условие]]="Да", "", " - ")</f>
        <v/>
      </c>
      <c r="N343" s="101"/>
      <c r="O343" s="114" t="str">
        <f>IF(Таблица335[[#This Row],[условие]]="Да", "", " )")</f>
        <v/>
      </c>
      <c r="P343" s="115"/>
      <c r="Q343" s="101" t="str">
        <f>"/"</f>
        <v>/</v>
      </c>
      <c r="R343" s="101">
        <v>1</v>
      </c>
      <c r="S343" s="116" t="str">
        <f>IF(Таблица335[[#This Row],[Тип СШ]]="Т3", " росп", "")</f>
        <v/>
      </c>
      <c r="T343" s="116" t="str">
        <f>IF(AND(Таблица335[[#This Row],[Тип]]="Поперечник", Таблица335[[#This Row],[условие]]="Да", Таблица335[[#This Row],[№18]]=" росп"), "1,2,3",
"")</f>
        <v/>
      </c>
      <c r="U343" s="116" t="str">
        <f>IF(AND(Таблица335[[#This Row],[Тип]]="Продол", Таблица335[[#This Row],[условие]]="Да", Таблица335[[#This Row],[№18]]=" росп"), "1,2",
"")</f>
        <v/>
      </c>
      <c r="V343" s="101" t="s">
        <v>89</v>
      </c>
      <c r="W3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4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43" s="152">
        <f>IF(Таблица335[[#This Row],[Тип СШ]]="Т3",
(IF(Таблица335[[#This Row],[Толщина]]&gt;16,"Δ8","Δ6")),Таблица335[[#This Row],[Толщина]])</f>
        <v>20</v>
      </c>
      <c r="AD343" s="153"/>
      <c r="AE343"/>
    </row>
    <row r="344" spans="1:31" x14ac:dyDescent="0.2">
      <c r="A344" s="117">
        <f t="shared" si="257"/>
        <v>344</v>
      </c>
      <c r="B344" s="97" t="str">
        <f>IF(ISNUMBER(Таблица335[[#This Row],[№8]]), "Поперечник", "Продол")</f>
        <v>Поперечник</v>
      </c>
      <c r="C344" s="11" t="str">
        <f>CONCATENATE(I344,J344,K344,L344,Таблица335[[#This Row],[№12]],N344,O344,P344,Q344,R344,S344,T344,U344,)</f>
        <v>4А-Т1/1 росп1,2,3</v>
      </c>
      <c r="D344" s="11" t="str">
        <f t="shared" si="259"/>
        <v>Т3</v>
      </c>
      <c r="E344" s="11" t="str">
        <f t="shared" si="255"/>
        <v>100 Δ8</v>
      </c>
      <c r="F344" s="101"/>
      <c r="G344" s="101"/>
      <c r="H3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4" s="132">
        <f t="shared" ref="I344:K344" si="278">I343</f>
        <v>4</v>
      </c>
      <c r="J344" s="132" t="str">
        <f t="shared" si="278"/>
        <v>А</v>
      </c>
      <c r="K344" s="133" t="str">
        <f>IF(Таблица335[[#This Row],[условие]]="Да", "-", "")</f>
        <v>-</v>
      </c>
      <c r="L344" s="101" t="s">
        <v>83</v>
      </c>
      <c r="M344" s="114" t="str">
        <f>IF(Таблица335[[#This Row],[условие]]="Да", "", " - ")</f>
        <v/>
      </c>
      <c r="N344" s="101"/>
      <c r="O344" s="114" t="str">
        <f>IF(Таблица335[[#This Row],[условие]]="Да", "", " )")</f>
        <v/>
      </c>
      <c r="P344" s="115"/>
      <c r="Q344" s="101" t="str">
        <f t="shared" ref="Q344:Q348" si="279">"/"</f>
        <v>/</v>
      </c>
      <c r="R344" s="101">
        <v>1</v>
      </c>
      <c r="S344" s="116" t="str">
        <f>IF(Таблица335[[#This Row],[Тип СШ]]="Т3", " росп", "")</f>
        <v xml:space="preserve"> росп</v>
      </c>
      <c r="T344" s="116" t="str">
        <f>IF(AND(Таблица335[[#This Row],[Тип]]="Поперечник", Таблица335[[#This Row],[условие]]="Да", Таблица335[[#This Row],[№18]]=" росп"), "1,2,3",
"")</f>
        <v>1,2,3</v>
      </c>
      <c r="U344" s="116" t="str">
        <f>IF(AND(Таблица335[[#This Row],[Тип]]="Продол", Таблица335[[#This Row],[условие]]="Да", Таблица335[[#This Row],[№18]]=" росп"), "1,2",
"")</f>
        <v/>
      </c>
      <c r="V344" s="101" t="s">
        <v>88</v>
      </c>
      <c r="W3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44" s="152" t="str">
        <f>IF(Таблица335[[#This Row],[Тип СШ]]="Т3",
(IF(Таблица335[[#This Row],[Толщина]]&gt;16,"Δ8","Δ6")),Таблица335[[#This Row],[Толщина]])</f>
        <v>Δ8</v>
      </c>
      <c r="AD344" s="153"/>
      <c r="AE344"/>
    </row>
    <row r="345" spans="1:31" x14ac:dyDescent="0.2">
      <c r="A345" s="117">
        <f t="shared" si="257"/>
        <v>345</v>
      </c>
      <c r="B345" s="97" t="str">
        <f>IF(ISNUMBER(Таблица335[[#This Row],[№8]]), "Поперечник", "Продол")</f>
        <v>Поперечник</v>
      </c>
      <c r="C345" s="11" t="str">
        <f>CONCATENATE(I345,J345,K345,L345,Таблица335[[#This Row],[№12]],N345,O345,P345,Q345,R345,S345,T345,U345,)</f>
        <v>4А-Т1/2</v>
      </c>
      <c r="D345" s="11" t="str">
        <f t="shared" si="259"/>
        <v>Т8</v>
      </c>
      <c r="E345" s="11" t="str">
        <f t="shared" si="255"/>
        <v>100×20</v>
      </c>
      <c r="F345" s="101"/>
      <c r="G345" s="101"/>
      <c r="H3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5" s="132">
        <f t="shared" ref="I345:K345" si="280">I344</f>
        <v>4</v>
      </c>
      <c r="J345" s="132" t="str">
        <f t="shared" si="280"/>
        <v>А</v>
      </c>
      <c r="K345" s="133" t="str">
        <f>IF(Таблица335[[#This Row],[условие]]="Да", "-", "")</f>
        <v>-</v>
      </c>
      <c r="L345" s="101" t="s">
        <v>83</v>
      </c>
      <c r="M345" s="114" t="str">
        <f>IF(Таблица335[[#This Row],[условие]]="Да", "", " - ")</f>
        <v/>
      </c>
      <c r="N345" s="101"/>
      <c r="O345" s="114" t="str">
        <f>IF(Таблица335[[#This Row],[условие]]="Да", "", " )")</f>
        <v/>
      </c>
      <c r="P345" s="115"/>
      <c r="Q345" s="101" t="str">
        <f t="shared" si="279"/>
        <v>/</v>
      </c>
      <c r="R345" s="101">
        <v>2</v>
      </c>
      <c r="S345" s="116" t="str">
        <f>IF(Таблица335[[#This Row],[Тип СШ]]="Т3", " росп", "")</f>
        <v/>
      </c>
      <c r="T345" s="116" t="str">
        <f>IF(AND(Таблица335[[#This Row],[Тип]]="Поперечник", Таблица335[[#This Row],[условие]]="Да", Таблица335[[#This Row],[№18]]=" росп"), "1,2,3",
"")</f>
        <v/>
      </c>
      <c r="U345" s="116" t="str">
        <f>IF(AND(Таблица335[[#This Row],[Тип]]="Продол", Таблица335[[#This Row],[условие]]="Да", Таблица335[[#This Row],[№18]]=" росп"), "1,2",
"")</f>
        <v/>
      </c>
      <c r="V345" s="101" t="s">
        <v>89</v>
      </c>
      <c r="W3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4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45" s="152">
        <f>IF(Таблица335[[#This Row],[Тип СШ]]="Т3",
(IF(Таблица335[[#This Row],[Толщина]]&gt;16,"Δ8","Δ6")),Таблица335[[#This Row],[Толщина]])</f>
        <v>20</v>
      </c>
      <c r="AD345" s="153"/>
      <c r="AE345"/>
    </row>
    <row r="346" spans="1:31" x14ac:dyDescent="0.2">
      <c r="A346" s="117">
        <f t="shared" si="257"/>
        <v>346</v>
      </c>
      <c r="B346" s="97" t="str">
        <f>IF(ISNUMBER(Таблица335[[#This Row],[№8]]), "Поперечник", "Продол")</f>
        <v>Поперечник</v>
      </c>
      <c r="C346" s="11" t="str">
        <f>CONCATENATE(I346,J346,K346,L346,Таблица335[[#This Row],[№12]],N346,O346,P346,Q346,R346,S346,T346,U346,)</f>
        <v>4А-Т1/2 росп1,2,3</v>
      </c>
      <c r="D346" s="11" t="str">
        <f t="shared" si="259"/>
        <v>Т3</v>
      </c>
      <c r="E346" s="11" t="str">
        <f t="shared" si="255"/>
        <v>100 Δ8</v>
      </c>
      <c r="F346" s="101"/>
      <c r="G346" s="101"/>
      <c r="H3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6" s="132">
        <f t="shared" ref="I346:K346" si="281">I345</f>
        <v>4</v>
      </c>
      <c r="J346" s="132" t="str">
        <f t="shared" si="281"/>
        <v>А</v>
      </c>
      <c r="K346" s="133" t="str">
        <f>IF(Таблица335[[#This Row],[условие]]="Да", "-", "")</f>
        <v>-</v>
      </c>
      <c r="L346" s="101" t="s">
        <v>83</v>
      </c>
      <c r="M346" s="114" t="str">
        <f>IF(Таблица335[[#This Row],[условие]]="Да", "", " - ")</f>
        <v/>
      </c>
      <c r="N346" s="101"/>
      <c r="O346" s="114" t="str">
        <f>IF(Таблица335[[#This Row],[условие]]="Да", "", " )")</f>
        <v/>
      </c>
      <c r="P346" s="115"/>
      <c r="Q346" s="101" t="str">
        <f t="shared" si="279"/>
        <v>/</v>
      </c>
      <c r="R346" s="101">
        <v>2</v>
      </c>
      <c r="S346" s="116" t="str">
        <f>IF(Таблица335[[#This Row],[Тип СШ]]="Т3", " росп", "")</f>
        <v xml:space="preserve"> росп</v>
      </c>
      <c r="T346" s="116" t="str">
        <f>IF(AND(Таблица335[[#This Row],[Тип]]="Поперечник", Таблица335[[#This Row],[условие]]="Да", Таблица335[[#This Row],[№18]]=" росп"), "1,2,3",
"")</f>
        <v>1,2,3</v>
      </c>
      <c r="U346" s="116" t="str">
        <f>IF(AND(Таблица335[[#This Row],[Тип]]="Продол", Таблица335[[#This Row],[условие]]="Да", Таблица335[[#This Row],[№18]]=" росп"), "1,2",
"")</f>
        <v/>
      </c>
      <c r="V346" s="101" t="s">
        <v>88</v>
      </c>
      <c r="W3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46" s="152" t="str">
        <f>IF(Таблица335[[#This Row],[Тип СШ]]="Т3",
(IF(Таблица335[[#This Row],[Толщина]]&gt;16,"Δ8","Δ6")),Таблица335[[#This Row],[Толщина]])</f>
        <v>Δ8</v>
      </c>
      <c r="AD346" s="153"/>
      <c r="AE346"/>
    </row>
    <row r="347" spans="1:31" x14ac:dyDescent="0.2">
      <c r="A347" s="117">
        <f t="shared" si="257"/>
        <v>347</v>
      </c>
      <c r="B347" s="97" t="str">
        <f>IF(ISNUMBER(Таблица335[[#This Row],[№8]]), "Поперечник", "Продол")</f>
        <v>Поперечник</v>
      </c>
      <c r="C347" s="11" t="str">
        <f>CONCATENATE(I347,J347,K347,L347,Таблица335[[#This Row],[№12]],N347,O347,P347,Q347,R347,S347,T347,U347,)</f>
        <v>4А-ВП_Р5 росп1,2,3</v>
      </c>
      <c r="D347" s="11" t="str">
        <f t="shared" si="259"/>
        <v>Т3</v>
      </c>
      <c r="E347" s="11" t="str">
        <f t="shared" si="255"/>
        <v>528 Δ8</v>
      </c>
      <c r="F347" s="101"/>
      <c r="G347" s="101"/>
      <c r="H3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7" s="132">
        <f t="shared" ref="I347:K347" si="282">I346</f>
        <v>4</v>
      </c>
      <c r="J347" s="132" t="str">
        <f t="shared" si="282"/>
        <v>А</v>
      </c>
      <c r="K347" s="133" t="str">
        <f>IF(Таблица335[[#This Row],[условие]]="Да", "-", "")</f>
        <v>-</v>
      </c>
      <c r="L347" s="101" t="s">
        <v>35</v>
      </c>
      <c r="M347" s="114" t="str">
        <f>IF(Таблица335[[#This Row],[условие]]="Да", "", " - ")</f>
        <v/>
      </c>
      <c r="N347" s="101"/>
      <c r="O347" s="114" t="str">
        <f>IF(Таблица335[[#This Row],[условие]]="Да", "", " )")</f>
        <v/>
      </c>
      <c r="P347" s="115"/>
      <c r="Q347" s="101" t="s">
        <v>140</v>
      </c>
      <c r="R347" s="101" t="s">
        <v>77</v>
      </c>
      <c r="S347" s="116" t="str">
        <f>IF(Таблица335[[#This Row],[Тип СШ]]="Т3", " росп", "")</f>
        <v xml:space="preserve"> росп</v>
      </c>
      <c r="T347" s="116" t="str">
        <f>IF(AND(Таблица335[[#This Row],[Тип]]="Поперечник", Таблица335[[#This Row],[условие]]="Да", Таблица335[[#This Row],[№18]]=" росп"), "1,2,3",
"")</f>
        <v>1,2,3</v>
      </c>
      <c r="U347" s="116" t="str">
        <f>IF(AND(Таблица335[[#This Row],[Тип]]="Продол", Таблица335[[#This Row],[условие]]="Да", Таблица335[[#This Row],[№18]]=" росп"), "1,2",
"")</f>
        <v/>
      </c>
      <c r="V347" s="101" t="s">
        <v>88</v>
      </c>
      <c r="W3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47" s="152" t="str">
        <f>IF(Таблица335[[#This Row],[Тип СШ]]="Т3",
(IF(Таблица335[[#This Row],[Толщина]]&gt;16,"Δ8","Δ6")),Таблица335[[#This Row],[Толщина]])</f>
        <v>Δ8</v>
      </c>
      <c r="AD347" s="153"/>
      <c r="AE347"/>
    </row>
    <row r="348" spans="1:31" x14ac:dyDescent="0.2">
      <c r="A348" s="117">
        <f t="shared" si="257"/>
        <v>348</v>
      </c>
      <c r="B348" s="97" t="str">
        <f>IF(ISNUMBER(Таблица335[[#This Row],[№8]]), "Поперечник", "Продол")</f>
        <v>Поперечник</v>
      </c>
      <c r="C348" s="11" t="str">
        <f>CONCATENATE(I348,J348,K348,L348,Таблица335[[#This Row],[№12]],N348,O348,P348,Q348,R348,S348,T348,U348,)</f>
        <v>4А-ВП_Р6 росп1,2,3</v>
      </c>
      <c r="D348" s="11" t="str">
        <f t="shared" si="259"/>
        <v>Т3</v>
      </c>
      <c r="E348" s="11" t="str">
        <f t="shared" si="255"/>
        <v>528 Δ8</v>
      </c>
      <c r="F348" s="101"/>
      <c r="G348" s="101"/>
      <c r="H3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8" s="132">
        <f t="shared" ref="I348:K348" si="283">I347</f>
        <v>4</v>
      </c>
      <c r="J348" s="132" t="str">
        <f t="shared" si="283"/>
        <v>А</v>
      </c>
      <c r="K348" s="133" t="str">
        <f>IF(Таблица335[[#This Row],[условие]]="Да", "-", "")</f>
        <v>-</v>
      </c>
      <c r="L348" s="101" t="s">
        <v>35</v>
      </c>
      <c r="M348" s="114" t="str">
        <f>IF(Таблица335[[#This Row],[условие]]="Да", "", " - ")</f>
        <v/>
      </c>
      <c r="N348" s="101"/>
      <c r="O348" s="114" t="str">
        <f>IF(Таблица335[[#This Row],[условие]]="Да", "", " )")</f>
        <v/>
      </c>
      <c r="P348" s="115"/>
      <c r="Q348" s="101" t="s">
        <v>140</v>
      </c>
      <c r="R348" s="101" t="s">
        <v>80</v>
      </c>
      <c r="S348" s="116" t="str">
        <f>IF(Таблица335[[#This Row],[Тип СШ]]="Т3", " росп", "")</f>
        <v xml:space="preserve"> росп</v>
      </c>
      <c r="T348" s="116" t="str">
        <f>IF(AND(Таблица335[[#This Row],[Тип]]="Поперечник", Таблица335[[#This Row],[условие]]="Да", Таблица335[[#This Row],[№18]]=" росп"), "1,2,3",
"")</f>
        <v>1,2,3</v>
      </c>
      <c r="U348" s="116" t="str">
        <f>IF(AND(Таблица335[[#This Row],[Тип]]="Продол", Таблица335[[#This Row],[условие]]="Да", Таблица335[[#This Row],[№18]]=" росп"), "1,2",
"")</f>
        <v/>
      </c>
      <c r="V348" s="101" t="s">
        <v>88</v>
      </c>
      <c r="W3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48" s="152" t="str">
        <f>IF(Таблица335[[#This Row],[Тип СШ]]="Т3",
(IF(Таблица335[[#This Row],[Толщина]]&gt;16,"Δ8","Δ6")),Таблица335[[#This Row],[Толщина]])</f>
        <v>Δ8</v>
      </c>
      <c r="AD348" s="153"/>
      <c r="AE348"/>
    </row>
    <row r="349" spans="1:31" x14ac:dyDescent="0.2">
      <c r="A349" s="117">
        <f t="shared" si="257"/>
        <v>349</v>
      </c>
      <c r="B349" s="97" t="str">
        <f>IF(ISNUMBER(Таблица335[[#This Row],[№8]]), "Поперечник", "Продол")</f>
        <v>Поперечник</v>
      </c>
      <c r="C349" s="11" t="str">
        <f>CONCATENATE(I349,J349,K349,L349,Таблица335[[#This Row],[№12]],N349,O349,P349,Q349,R349,S349,T349,U349,)</f>
        <v>4А-ВП_Р7 росп1,2,3</v>
      </c>
      <c r="D349" s="11" t="str">
        <f t="shared" si="259"/>
        <v>Т3</v>
      </c>
      <c r="E349" s="11" t="str">
        <f t="shared" si="255"/>
        <v>528 Δ8</v>
      </c>
      <c r="F349" s="101"/>
      <c r="G349" s="101"/>
      <c r="H3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49" s="132">
        <f t="shared" ref="I349:K349" si="284">I348</f>
        <v>4</v>
      </c>
      <c r="J349" s="132" t="str">
        <f t="shared" si="284"/>
        <v>А</v>
      </c>
      <c r="K349" s="133" t="str">
        <f>IF(Таблица335[[#This Row],[условие]]="Да", "-", "")</f>
        <v>-</v>
      </c>
      <c r="L349" s="101" t="s">
        <v>35</v>
      </c>
      <c r="M349" s="114" t="str">
        <f>IF(Таблица335[[#This Row],[условие]]="Да", "", " - ")</f>
        <v/>
      </c>
      <c r="N349" s="101"/>
      <c r="O349" s="114" t="str">
        <f>IF(Таблица335[[#This Row],[условие]]="Да", "", " )")</f>
        <v/>
      </c>
      <c r="P349" s="115"/>
      <c r="Q349" s="101" t="s">
        <v>140</v>
      </c>
      <c r="R349" s="101" t="s">
        <v>81</v>
      </c>
      <c r="S349" s="116" t="str">
        <f>IF(Таблица335[[#This Row],[Тип СШ]]="Т3", " росп", "")</f>
        <v xml:space="preserve"> росп</v>
      </c>
      <c r="T349" s="116" t="str">
        <f>IF(AND(Таблица335[[#This Row],[Тип]]="Поперечник", Таблица335[[#This Row],[условие]]="Да", Таблица335[[#This Row],[№18]]=" росп"), "1,2,3",
"")</f>
        <v>1,2,3</v>
      </c>
      <c r="U349" s="116" t="str">
        <f>IF(AND(Таблица335[[#This Row],[Тип]]="Продол", Таблица335[[#This Row],[условие]]="Да", Таблица335[[#This Row],[№18]]=" росп"), "1,2",
"")</f>
        <v/>
      </c>
      <c r="V349" s="101" t="s">
        <v>88</v>
      </c>
      <c r="W3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49" s="152" t="str">
        <f>IF(Таблица335[[#This Row],[Тип СШ]]="Т3",
(IF(Таблица335[[#This Row],[Толщина]]&gt;16,"Δ8","Δ6")),Таблица335[[#This Row],[Толщина]])</f>
        <v>Δ8</v>
      </c>
      <c r="AD349" s="153"/>
      <c r="AE349"/>
    </row>
    <row r="350" spans="1:31" x14ac:dyDescent="0.2">
      <c r="A350" s="117">
        <f t="shared" si="257"/>
        <v>350</v>
      </c>
      <c r="B350" s="97" t="str">
        <f>IF(ISNUMBER(Таблица335[[#This Row],[№8]]), "Поперечник", "Продол")</f>
        <v>Поперечник</v>
      </c>
      <c r="C350" s="11" t="str">
        <f>CONCATENATE(I350,J350,K350,L350,Таблица335[[#This Row],[№12]],N350,O350,P350,Q350,R350,S350,T350,U350,)</f>
        <v>4А-ВП_Р8 росп1,2,3</v>
      </c>
      <c r="D350" s="11" t="str">
        <f t="shared" si="259"/>
        <v>Т3</v>
      </c>
      <c r="E350" s="11" t="str">
        <f t="shared" si="255"/>
        <v>528 Δ8</v>
      </c>
      <c r="F350" s="101"/>
      <c r="G350" s="101"/>
      <c r="H3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0" s="132">
        <f t="shared" ref="I350:K350" si="285">I349</f>
        <v>4</v>
      </c>
      <c r="J350" s="132" t="str">
        <f t="shared" si="285"/>
        <v>А</v>
      </c>
      <c r="K350" s="133" t="str">
        <f>IF(Таблица335[[#This Row],[условие]]="Да", "-", "")</f>
        <v>-</v>
      </c>
      <c r="L350" s="101" t="s">
        <v>35</v>
      </c>
      <c r="M350" s="114" t="str">
        <f>IF(Таблица335[[#This Row],[условие]]="Да", "", " - ")</f>
        <v/>
      </c>
      <c r="N350" s="101"/>
      <c r="O350" s="114" t="str">
        <f>IF(Таблица335[[#This Row],[условие]]="Да", "", " )")</f>
        <v/>
      </c>
      <c r="P350" s="115"/>
      <c r="Q350" s="101" t="s">
        <v>140</v>
      </c>
      <c r="R350" s="101" t="s">
        <v>82</v>
      </c>
      <c r="S350" s="116" t="str">
        <f>IF(Таблица335[[#This Row],[Тип СШ]]="Т3", " росп", "")</f>
        <v xml:space="preserve"> росп</v>
      </c>
      <c r="T350" s="116" t="str">
        <f>IF(AND(Таблица335[[#This Row],[Тип]]="Поперечник", Таблица335[[#This Row],[условие]]="Да", Таблица335[[#This Row],[№18]]=" росп"), "1,2,3",
"")</f>
        <v>1,2,3</v>
      </c>
      <c r="U350" s="116" t="str">
        <f>IF(AND(Таблица335[[#This Row],[Тип]]="Продол", Таблица335[[#This Row],[условие]]="Да", Таблица335[[#This Row],[№18]]=" росп"), "1,2",
"")</f>
        <v/>
      </c>
      <c r="V350" s="101" t="s">
        <v>88</v>
      </c>
      <c r="W3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50" s="152" t="str">
        <f>IF(Таблица335[[#This Row],[Тип СШ]]="Т3",
(IF(Таблица335[[#This Row],[Толщина]]&gt;16,"Δ8","Δ6")),Таблица335[[#This Row],[Толщина]])</f>
        <v>Δ8</v>
      </c>
      <c r="AD350" s="153"/>
      <c r="AE350"/>
    </row>
    <row r="351" spans="1:31" x14ac:dyDescent="0.2">
      <c r="A351" s="117">
        <f t="shared" si="257"/>
        <v>351</v>
      </c>
      <c r="B351" s="97" t="str">
        <f>IF(ISNUMBER(Таблица335[[#This Row],[№8]]), "Поперечник", "Продол")</f>
        <v>Поперечник</v>
      </c>
      <c r="C351" s="11" t="str">
        <f>CONCATENATE(I351,J351,K351,L351,Таблица335[[#This Row],[№12]],N351,O351,P351,Q351,R351,S351,T351,U351,)</f>
        <v>4А-НП</v>
      </c>
      <c r="D351" s="11" t="str">
        <f t="shared" si="259"/>
        <v>С18</v>
      </c>
      <c r="E351" s="11" t="str">
        <f t="shared" si="255"/>
        <v>700×32/40</v>
      </c>
      <c r="F351" s="101"/>
      <c r="G351" s="101"/>
      <c r="H3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1" s="132">
        <f t="shared" ref="I351:K351" si="286">I350</f>
        <v>4</v>
      </c>
      <c r="J351" s="132" t="str">
        <f t="shared" si="286"/>
        <v>А</v>
      </c>
      <c r="K351" s="133" t="str">
        <f>IF(Таблица335[[#This Row],[условие]]="Да", "-", "")</f>
        <v>-</v>
      </c>
      <c r="L351" s="101" t="s">
        <v>13</v>
      </c>
      <c r="M351" s="114" t="str">
        <f>IF(Таблица335[[#This Row],[условие]]="Да", "", " - ")</f>
        <v/>
      </c>
      <c r="N351" s="101"/>
      <c r="O351" s="114" t="str">
        <f>IF(Таблица335[[#This Row],[условие]]="Да", "", " )")</f>
        <v/>
      </c>
      <c r="P351" s="115"/>
      <c r="Q351" s="101"/>
      <c r="R351" s="101"/>
      <c r="S351" s="116" t="str">
        <f>IF(Таблица335[[#This Row],[Тип СШ]]="Т3", " росп", "")</f>
        <v/>
      </c>
      <c r="T351" s="116" t="str">
        <f>IF(AND(Таблица335[[#This Row],[Тип]]="Поперечник", Таблица335[[#This Row],[условие]]="Да", Таблица335[[#This Row],[№18]]=" росп"), "1,2,3",
"")</f>
        <v/>
      </c>
      <c r="U351" s="116" t="str">
        <f>IF(AND(Таблица335[[#This Row],[Тип]]="Продол", Таблица335[[#This Row],[условие]]="Да", Таблица335[[#This Row],[№18]]=" росп"), "1,2",
"")</f>
        <v/>
      </c>
      <c r="V351" s="101" t="s">
        <v>87</v>
      </c>
      <c r="W35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3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51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32/40</v>
      </c>
      <c r="AB351" s="228">
        <f>VALUE(CONCATENATE(Таблица335[[#This Row],[ДлинаС18]],Таблица335[[#This Row],[ДлинаС4]],Таблица335[[#This Row],[ДлинаТ8]],Таблица335[[#This Row],[ДлинаТ3]]))</f>
        <v>700</v>
      </c>
      <c r="AC351" s="152" t="str">
        <f>IF(Таблица335[[#This Row],[Тип СШ]]="Т3",
(IF(Таблица335[[#This Row],[Толщина]]&gt;16,"Δ8","Δ6")),Таблица335[[#This Row],[Толщина]])</f>
        <v>32/40</v>
      </c>
      <c r="AD351" s="153"/>
      <c r="AE351"/>
    </row>
    <row r="352" spans="1:31" x14ac:dyDescent="0.2">
      <c r="A352" s="117">
        <f t="shared" si="257"/>
        <v>352</v>
      </c>
      <c r="B352" s="97" t="str">
        <f>IF(ISNUMBER(Таблица335[[#This Row],[№8]]), "Поперечник", "Продол")</f>
        <v>Поперечник</v>
      </c>
      <c r="C352" s="11" t="str">
        <f>CONCATENATE(I352,J352,K352,L352,Таблица335[[#This Row],[№12]],N352,O352,P352,Q352,R352,S352,T352,U352,)</f>
        <v>4А-Т2/1</v>
      </c>
      <c r="D352" s="11" t="str">
        <f t="shared" si="259"/>
        <v>Т8</v>
      </c>
      <c r="E352" s="11" t="str">
        <f t="shared" si="255"/>
        <v>100×20</v>
      </c>
      <c r="F352" s="101"/>
      <c r="G352" s="101"/>
      <c r="H3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2" s="132">
        <f t="shared" ref="I352:K352" si="287">I351</f>
        <v>4</v>
      </c>
      <c r="J352" s="132" t="str">
        <f t="shared" si="287"/>
        <v>А</v>
      </c>
      <c r="K352" s="133" t="str">
        <f>IF(Таблица335[[#This Row],[условие]]="Да", "-", "")</f>
        <v>-</v>
      </c>
      <c r="L352" s="101" t="s">
        <v>84</v>
      </c>
      <c r="M352" s="114" t="str">
        <f>IF(Таблица335[[#This Row],[условие]]="Да", "", " - ")</f>
        <v/>
      </c>
      <c r="N352" s="101"/>
      <c r="O352" s="114" t="str">
        <f>IF(Таблица335[[#This Row],[условие]]="Да", "", " )")</f>
        <v/>
      </c>
      <c r="P352" s="115"/>
      <c r="Q352" s="101" t="str">
        <f>"/"</f>
        <v>/</v>
      </c>
      <c r="R352" s="101">
        <v>1</v>
      </c>
      <c r="S352" s="116" t="str">
        <f>IF(Таблица335[[#This Row],[Тип СШ]]="Т3", " росп", "")</f>
        <v/>
      </c>
      <c r="T352" s="116" t="str">
        <f>IF(AND(Таблица335[[#This Row],[Тип]]="Поперечник", Таблица335[[#This Row],[условие]]="Да", Таблица335[[#This Row],[№18]]=" росп"), "1,2,3",
"")</f>
        <v/>
      </c>
      <c r="U352" s="116" t="str">
        <f>IF(AND(Таблица335[[#This Row],[Тип]]="Продол", Таблица335[[#This Row],[условие]]="Да", Таблица335[[#This Row],[№18]]=" росп"), "1,2",
"")</f>
        <v/>
      </c>
      <c r="V352" s="101" t="s">
        <v>89</v>
      </c>
      <c r="W3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5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52" s="152">
        <f>IF(Таблица335[[#This Row],[Тип СШ]]="Т3",
(IF(Таблица335[[#This Row],[Толщина]]&gt;16,"Δ8","Δ6")),Таблица335[[#This Row],[Толщина]])</f>
        <v>20</v>
      </c>
      <c r="AD352" s="153"/>
      <c r="AE352"/>
    </row>
    <row r="353" spans="1:31" x14ac:dyDescent="0.2">
      <c r="A353" s="117">
        <f t="shared" si="257"/>
        <v>353</v>
      </c>
      <c r="B353" s="97" t="str">
        <f>IF(ISNUMBER(Таблица335[[#This Row],[№8]]), "Поперечник", "Продол")</f>
        <v>Поперечник</v>
      </c>
      <c r="C353" s="11" t="str">
        <f>CONCATENATE(I353,J353,K353,L353,Таблица335[[#This Row],[№12]],N353,O353,P353,Q353,R353,S353,T353,U353,)</f>
        <v>4А-Т2/1 росп1,2,3</v>
      </c>
      <c r="D353" s="11" t="str">
        <f t="shared" si="259"/>
        <v>Т3</v>
      </c>
      <c r="E353" s="11" t="str">
        <f t="shared" si="255"/>
        <v>100 Δ8</v>
      </c>
      <c r="F353" s="101"/>
      <c r="G353" s="101"/>
      <c r="H3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3" s="132">
        <f t="shared" ref="I353:K353" si="288">I352</f>
        <v>4</v>
      </c>
      <c r="J353" s="132" t="str">
        <f t="shared" si="288"/>
        <v>А</v>
      </c>
      <c r="K353" s="133" t="str">
        <f>IF(Таблица335[[#This Row],[условие]]="Да", "-", "")</f>
        <v>-</v>
      </c>
      <c r="L353" s="101" t="s">
        <v>84</v>
      </c>
      <c r="M353" s="114" t="str">
        <f>IF(Таблица335[[#This Row],[условие]]="Да", "", " - ")</f>
        <v/>
      </c>
      <c r="N353" s="101"/>
      <c r="O353" s="114" t="str">
        <f>IF(Таблица335[[#This Row],[условие]]="Да", "", " )")</f>
        <v/>
      </c>
      <c r="P353" s="115"/>
      <c r="Q353" s="101" t="str">
        <f t="shared" ref="Q353:Q357" si="289">"/"</f>
        <v>/</v>
      </c>
      <c r="R353" s="101">
        <v>1</v>
      </c>
      <c r="S353" s="116" t="str">
        <f>IF(Таблица335[[#This Row],[Тип СШ]]="Т3", " росп", "")</f>
        <v xml:space="preserve"> росп</v>
      </c>
      <c r="T353" s="116" t="str">
        <f>IF(AND(Таблица335[[#This Row],[Тип]]="Поперечник", Таблица335[[#This Row],[условие]]="Да", Таблица335[[#This Row],[№18]]=" росп"), "1,2,3",
"")</f>
        <v>1,2,3</v>
      </c>
      <c r="U353" s="116" t="str">
        <f>IF(AND(Таблица335[[#This Row],[Тип]]="Продол", Таблица335[[#This Row],[условие]]="Да", Таблица335[[#This Row],[№18]]=" росп"), "1,2",
"")</f>
        <v/>
      </c>
      <c r="V353" s="101" t="s">
        <v>88</v>
      </c>
      <c r="W3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53" s="152" t="str">
        <f>IF(Таблица335[[#This Row],[Тип СШ]]="Т3",
(IF(Таблица335[[#This Row],[Толщина]]&gt;16,"Δ8","Δ6")),Таблица335[[#This Row],[Толщина]])</f>
        <v>Δ8</v>
      </c>
      <c r="AD353" s="153"/>
      <c r="AE353"/>
    </row>
    <row r="354" spans="1:31" x14ac:dyDescent="0.2">
      <c r="A354" s="117">
        <f t="shared" si="257"/>
        <v>354</v>
      </c>
      <c r="B354" s="97" t="str">
        <f>IF(ISNUMBER(Таблица335[[#This Row],[№8]]), "Поперечник", "Продол")</f>
        <v>Поперечник</v>
      </c>
      <c r="C354" s="11" t="str">
        <f>CONCATENATE(I354,J354,K354,L354,Таблица335[[#This Row],[№12]],N354,O354,P354,Q354,R354,S354,T354,U354,)</f>
        <v>4А-Т2/2</v>
      </c>
      <c r="D354" s="11" t="str">
        <f t="shared" si="259"/>
        <v>Т8</v>
      </c>
      <c r="E354" s="11" t="str">
        <f t="shared" si="255"/>
        <v>100×20</v>
      </c>
      <c r="F354" s="101"/>
      <c r="G354" s="101"/>
      <c r="H3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4" s="132">
        <f t="shared" ref="I354:K354" si="290">I353</f>
        <v>4</v>
      </c>
      <c r="J354" s="132" t="str">
        <f t="shared" si="290"/>
        <v>А</v>
      </c>
      <c r="K354" s="133" t="str">
        <f>IF(Таблица335[[#This Row],[условие]]="Да", "-", "")</f>
        <v>-</v>
      </c>
      <c r="L354" s="101" t="s">
        <v>84</v>
      </c>
      <c r="M354" s="114" t="str">
        <f>IF(Таблица335[[#This Row],[условие]]="Да", "", " - ")</f>
        <v/>
      </c>
      <c r="N354" s="101"/>
      <c r="O354" s="114" t="str">
        <f>IF(Таблица335[[#This Row],[условие]]="Да", "", " )")</f>
        <v/>
      </c>
      <c r="P354" s="115"/>
      <c r="Q354" s="101" t="str">
        <f t="shared" si="289"/>
        <v>/</v>
      </c>
      <c r="R354" s="101">
        <v>2</v>
      </c>
      <c r="S354" s="116" t="str">
        <f>IF(Таблица335[[#This Row],[Тип СШ]]="Т3", " росп", "")</f>
        <v/>
      </c>
      <c r="T354" s="116" t="str">
        <f>IF(AND(Таблица335[[#This Row],[Тип]]="Поперечник", Таблица335[[#This Row],[условие]]="Да", Таблица335[[#This Row],[№18]]=" росп"), "1,2,3",
"")</f>
        <v/>
      </c>
      <c r="U354" s="116" t="str">
        <f>IF(AND(Таблица335[[#This Row],[Тип]]="Продол", Таблица335[[#This Row],[условие]]="Да", Таблица335[[#This Row],[№18]]=" росп"), "1,2",
"")</f>
        <v/>
      </c>
      <c r="V354" s="101" t="s">
        <v>89</v>
      </c>
      <c r="W3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5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54" s="152">
        <f>IF(Таблица335[[#This Row],[Тип СШ]]="Т3",
(IF(Таблица335[[#This Row],[Толщина]]&gt;16,"Δ8","Δ6")),Таблица335[[#This Row],[Толщина]])</f>
        <v>20</v>
      </c>
      <c r="AD354" s="153"/>
      <c r="AE354"/>
    </row>
    <row r="355" spans="1:31" x14ac:dyDescent="0.2">
      <c r="A355" s="117">
        <f t="shared" si="257"/>
        <v>355</v>
      </c>
      <c r="B355" s="97" t="str">
        <f>IF(ISNUMBER(Таблица335[[#This Row],[№8]]), "Поперечник", "Продол")</f>
        <v>Поперечник</v>
      </c>
      <c r="C355" s="11" t="str">
        <f>CONCATENATE(I355,J355,K355,L355,Таблица335[[#This Row],[№12]],N355,O355,P355,Q355,R355,S355,T355,U355,)</f>
        <v>4А-Т2/2 росп1,2,3</v>
      </c>
      <c r="D355" s="11" t="str">
        <f t="shared" si="259"/>
        <v>Т3</v>
      </c>
      <c r="E355" s="11" t="str">
        <f t="shared" si="255"/>
        <v>100 Δ8</v>
      </c>
      <c r="F355" s="101"/>
      <c r="G355" s="101"/>
      <c r="H3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5" s="132">
        <f t="shared" ref="I355:K355" si="291">I354</f>
        <v>4</v>
      </c>
      <c r="J355" s="132" t="str">
        <f t="shared" si="291"/>
        <v>А</v>
      </c>
      <c r="K355" s="133" t="str">
        <f>IF(Таблица335[[#This Row],[условие]]="Да", "-", "")</f>
        <v>-</v>
      </c>
      <c r="L355" s="101" t="s">
        <v>84</v>
      </c>
      <c r="M355" s="114" t="str">
        <f>IF(Таблица335[[#This Row],[условие]]="Да", "", " - ")</f>
        <v/>
      </c>
      <c r="N355" s="101"/>
      <c r="O355" s="114" t="str">
        <f>IF(Таблица335[[#This Row],[условие]]="Да", "", " )")</f>
        <v/>
      </c>
      <c r="P355" s="115"/>
      <c r="Q355" s="101" t="str">
        <f t="shared" si="289"/>
        <v>/</v>
      </c>
      <c r="R355" s="101">
        <v>2</v>
      </c>
      <c r="S355" s="116" t="str">
        <f>IF(Таблица335[[#This Row],[Тип СШ]]="Т3", " росп", "")</f>
        <v xml:space="preserve"> росп</v>
      </c>
      <c r="T355" s="116" t="str">
        <f>IF(AND(Таблица335[[#This Row],[Тип]]="Поперечник", Таблица335[[#This Row],[условие]]="Да", Таблица335[[#This Row],[№18]]=" росп"), "1,2,3",
"")</f>
        <v>1,2,3</v>
      </c>
      <c r="U355" s="116" t="str">
        <f>IF(AND(Таблица335[[#This Row],[Тип]]="Продол", Таблица335[[#This Row],[условие]]="Да", Таблица335[[#This Row],[№18]]=" росп"), "1,2",
"")</f>
        <v/>
      </c>
      <c r="V355" s="101" t="s">
        <v>88</v>
      </c>
      <c r="W3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5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55" s="152" t="str">
        <f>IF(Таблица335[[#This Row],[Тип СШ]]="Т3",
(IF(Таблица335[[#This Row],[Толщина]]&gt;16,"Δ8","Δ6")),Таблица335[[#This Row],[Толщина]])</f>
        <v>Δ8</v>
      </c>
      <c r="AD355" s="153"/>
      <c r="AE355"/>
    </row>
    <row r="356" spans="1:31" x14ac:dyDescent="0.2">
      <c r="A356" s="117">
        <f t="shared" si="257"/>
        <v>356</v>
      </c>
      <c r="B356" s="97" t="str">
        <f>IF(ISNUMBER(Таблица335[[#This Row],[№8]]), "Поперечник", "Продол")</f>
        <v>Поперечник</v>
      </c>
      <c r="C356" s="11" t="str">
        <f>CONCATENATE(I356,J356,K356,L356,Таблица335[[#This Row],[№12]],N356,O356,P356,Q356,R356,S356,T356,U356,)</f>
        <v>4Б-ВП</v>
      </c>
      <c r="D356" s="11" t="str">
        <f t="shared" si="259"/>
        <v>С4</v>
      </c>
      <c r="E356" s="11" t="str">
        <f t="shared" si="255"/>
        <v>2488×14</v>
      </c>
      <c r="F356" s="101"/>
      <c r="G356" s="101" t="s">
        <v>61</v>
      </c>
      <c r="H35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6" s="134">
        <f t="shared" ref="I356:J356" si="292">I355</f>
        <v>4</v>
      </c>
      <c r="J356" s="134" t="str">
        <f>Таблица335[[#This Row],[№7]]</f>
        <v>Б</v>
      </c>
      <c r="K356" s="133" t="str">
        <f>IF(Таблица335[[#This Row],[условие]]="Да", "-", "")</f>
        <v>-</v>
      </c>
      <c r="L356" s="72" t="s">
        <v>35</v>
      </c>
      <c r="M356" s="114" t="str">
        <f>IF(Таблица335[[#This Row],[условие]]="Да", "", " - ")</f>
        <v/>
      </c>
      <c r="N356" s="72"/>
      <c r="O356" s="114" t="str">
        <f>IF(Таблица335[[#This Row],[условие]]="Да", "", " )")</f>
        <v/>
      </c>
      <c r="P356" s="115"/>
      <c r="Q356" s="130"/>
      <c r="R356" s="130"/>
      <c r="S356" s="116" t="str">
        <f>IF(Таблица335[[#This Row],[Тип СШ]]="Т3", " росп", "")</f>
        <v/>
      </c>
      <c r="T356" s="116" t="str">
        <f>IF(AND(Таблица335[[#This Row],[Тип]]="Поперечник", Таблица335[[#This Row],[условие]]="Да", Таблица335[[#This Row],[№18]]=" росп"), "1,2,3",
"")</f>
        <v/>
      </c>
      <c r="U356" s="116" t="str">
        <f>IF(AND(Таблица335[[#This Row],[Тип]]="Продол", Таблица335[[#This Row],[условие]]="Да", Таблица335[[#This Row],[№18]]=" росп"), "1,2",
"")</f>
        <v/>
      </c>
      <c r="V356" s="130" t="s">
        <v>109</v>
      </c>
      <c r="W3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3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5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356" s="152">
        <f>IF(Таблица335[[#This Row],[Тип СШ]]="Т3",
(IF(Таблица335[[#This Row],[Толщина]]&gt;16,"Δ8","Δ6")),Таблица335[[#This Row],[Толщина]])</f>
        <v>14</v>
      </c>
      <c r="AD356" s="153"/>
      <c r="AE356"/>
    </row>
    <row r="357" spans="1:31" x14ac:dyDescent="0.2">
      <c r="A357" s="117">
        <f t="shared" si="257"/>
        <v>357</v>
      </c>
      <c r="B357" s="97" t="str">
        <f>IF(ISNUMBER(Таблица335[[#This Row],[№8]]), "Поперечник", "Продол")</f>
        <v>Поперечник</v>
      </c>
      <c r="C357" s="11" t="str">
        <f>CONCATENATE(I357,J357,K357,L357,Таблица335[[#This Row],[№12]],N357,O357,P357,Q357,R357,S357,T357,U357,)</f>
        <v>4Б-ВП_Р1 росп1,2,3</v>
      </c>
      <c r="D357" s="11" t="str">
        <f t="shared" si="259"/>
        <v>Т3</v>
      </c>
      <c r="E357" s="11" t="str">
        <f t="shared" si="255"/>
        <v>528 Δ8</v>
      </c>
      <c r="F357" s="101"/>
      <c r="G357" s="101"/>
      <c r="H3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7" s="132">
        <f t="shared" ref="I357:J357" si="293">I356</f>
        <v>4</v>
      </c>
      <c r="J357" s="132" t="str">
        <f>J356</f>
        <v>Б</v>
      </c>
      <c r="K357" s="133" t="str">
        <f>IF(Таблица335[[#This Row],[условие]]="Да", "-", "")</f>
        <v>-</v>
      </c>
      <c r="L357" s="101" t="s">
        <v>35</v>
      </c>
      <c r="M357" s="114" t="str">
        <f>IF(Таблица335[[#This Row],[условие]]="Да", "", " - ")</f>
        <v/>
      </c>
      <c r="N357" s="101"/>
      <c r="O357" s="114" t="str">
        <f>IF(Таблица335[[#This Row],[условие]]="Да", "", " )")</f>
        <v/>
      </c>
      <c r="P357" s="115"/>
      <c r="Q357" s="101" t="s">
        <v>140</v>
      </c>
      <c r="R357" s="101" t="s">
        <v>73</v>
      </c>
      <c r="S357" s="116" t="str">
        <f>IF(Таблица335[[#This Row],[Тип СШ]]="Т3", " росп", "")</f>
        <v xml:space="preserve"> росп</v>
      </c>
      <c r="T357" s="116" t="str">
        <f>IF(AND(Таблица335[[#This Row],[Тип]]="Поперечник", Таблица335[[#This Row],[условие]]="Да", Таблица335[[#This Row],[№18]]=" росп"), "1,2,3",
"")</f>
        <v>1,2,3</v>
      </c>
      <c r="U357" s="116" t="str">
        <f>IF(AND(Таблица335[[#This Row],[Тип]]="Продол", Таблица335[[#This Row],[условие]]="Да", Таблица335[[#This Row],[№18]]=" росп"), "1,2",
"")</f>
        <v/>
      </c>
      <c r="V357" s="101" t="s">
        <v>88</v>
      </c>
      <c r="W3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57" s="152" t="str">
        <f>IF(Таблица335[[#This Row],[Тип СШ]]="Т3",
(IF(Таблица335[[#This Row],[Толщина]]&gt;16,"Δ8","Δ6")),Таблица335[[#This Row],[Толщина]])</f>
        <v>Δ8</v>
      </c>
      <c r="AD357" s="153"/>
      <c r="AE357"/>
    </row>
    <row r="358" spans="1:31" x14ac:dyDescent="0.2">
      <c r="A358" s="117">
        <f t="shared" si="257"/>
        <v>358</v>
      </c>
      <c r="B358" s="97" t="str">
        <f>IF(ISNUMBER(Таблица335[[#This Row],[№8]]), "Поперечник", "Продол")</f>
        <v>Поперечник</v>
      </c>
      <c r="C358" s="11" t="str">
        <f>CONCATENATE(I358,J358,K358,L358,Таблица335[[#This Row],[№12]],N358,O358,P358,Q358,R358,S358,T358,U358,)</f>
        <v>4Б-ВП_Р2 росп1,2,3</v>
      </c>
      <c r="D358" s="11" t="str">
        <f t="shared" si="259"/>
        <v>Т3</v>
      </c>
      <c r="E358" s="11" t="str">
        <f t="shared" si="255"/>
        <v>528 Δ8</v>
      </c>
      <c r="F358" s="101"/>
      <c r="G358" s="101"/>
      <c r="H3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8" s="132">
        <f t="shared" ref="I358:K358" si="294">I357</f>
        <v>4</v>
      </c>
      <c r="J358" s="132" t="str">
        <f t="shared" si="294"/>
        <v>Б</v>
      </c>
      <c r="K358" s="133" t="str">
        <f>IF(Таблица335[[#This Row],[условие]]="Да", "-", "")</f>
        <v>-</v>
      </c>
      <c r="L358" s="101" t="s">
        <v>35</v>
      </c>
      <c r="M358" s="114" t="str">
        <f>IF(Таблица335[[#This Row],[условие]]="Да", "", " - ")</f>
        <v/>
      </c>
      <c r="N358" s="101"/>
      <c r="O358" s="114" t="str">
        <f>IF(Таблица335[[#This Row],[условие]]="Да", "", " )")</f>
        <v/>
      </c>
      <c r="P358" s="115"/>
      <c r="Q358" s="101" t="s">
        <v>140</v>
      </c>
      <c r="R358" s="101" t="s">
        <v>74</v>
      </c>
      <c r="S358" s="116" t="str">
        <f>IF(Таблица335[[#This Row],[Тип СШ]]="Т3", " росп", "")</f>
        <v xml:space="preserve"> росп</v>
      </c>
      <c r="T358" s="116" t="str">
        <f>IF(AND(Таблица335[[#This Row],[Тип]]="Поперечник", Таблица335[[#This Row],[условие]]="Да", Таблица335[[#This Row],[№18]]=" росп"), "1,2,3",
"")</f>
        <v>1,2,3</v>
      </c>
      <c r="U358" s="116" t="str">
        <f>IF(AND(Таблица335[[#This Row],[Тип]]="Продол", Таблица335[[#This Row],[условие]]="Да", Таблица335[[#This Row],[№18]]=" росп"), "1,2",
"")</f>
        <v/>
      </c>
      <c r="V358" s="101" t="s">
        <v>88</v>
      </c>
      <c r="W3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58" s="152" t="str">
        <f>IF(Таблица335[[#This Row],[Тип СШ]]="Т3",
(IF(Таблица335[[#This Row],[Толщина]]&gt;16,"Δ8","Δ6")),Таблица335[[#This Row],[Толщина]])</f>
        <v>Δ8</v>
      </c>
      <c r="AD358" s="153"/>
      <c r="AE358"/>
    </row>
    <row r="359" spans="1:31" x14ac:dyDescent="0.2">
      <c r="A359" s="117">
        <f t="shared" si="257"/>
        <v>359</v>
      </c>
      <c r="B359" s="97" t="str">
        <f>IF(ISNUMBER(Таблица335[[#This Row],[№8]]), "Поперечник", "Продол")</f>
        <v>Поперечник</v>
      </c>
      <c r="C359" s="11" t="str">
        <f>CONCATENATE(I359,J359,K359,L359,Таблица335[[#This Row],[№12]],N359,O359,P359,Q359,R359,S359,T359,U359,)</f>
        <v>4Б-ВП_Р3 росп1,2,3</v>
      </c>
      <c r="D359" s="11" t="str">
        <f t="shared" si="259"/>
        <v>Т3</v>
      </c>
      <c r="E359" s="11" t="str">
        <f t="shared" si="255"/>
        <v>528 Δ8</v>
      </c>
      <c r="F359" s="101"/>
      <c r="G359" s="101"/>
      <c r="H3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59" s="132">
        <f t="shared" ref="I359:K359" si="295">I358</f>
        <v>4</v>
      </c>
      <c r="J359" s="132" t="str">
        <f t="shared" si="295"/>
        <v>Б</v>
      </c>
      <c r="K359" s="133" t="str">
        <f>IF(Таблица335[[#This Row],[условие]]="Да", "-", "")</f>
        <v>-</v>
      </c>
      <c r="L359" s="101" t="s">
        <v>35</v>
      </c>
      <c r="M359" s="114" t="str">
        <f>IF(Таблица335[[#This Row],[условие]]="Да", "", " - ")</f>
        <v/>
      </c>
      <c r="N359" s="101"/>
      <c r="O359" s="114" t="str">
        <f>IF(Таблица335[[#This Row],[условие]]="Да", "", " )")</f>
        <v/>
      </c>
      <c r="P359" s="115"/>
      <c r="Q359" s="101" t="s">
        <v>140</v>
      </c>
      <c r="R359" s="101" t="s">
        <v>75</v>
      </c>
      <c r="S359" s="116" t="str">
        <f>IF(Таблица335[[#This Row],[Тип СШ]]="Т3", " росп", "")</f>
        <v xml:space="preserve"> росп</v>
      </c>
      <c r="T359" s="116" t="str">
        <f>IF(AND(Таблица335[[#This Row],[Тип]]="Поперечник", Таблица335[[#This Row],[условие]]="Да", Таблица335[[#This Row],[№18]]=" росп"), "1,2,3",
"")</f>
        <v>1,2,3</v>
      </c>
      <c r="U359" s="116" t="str">
        <f>IF(AND(Таблица335[[#This Row],[Тип]]="Продол", Таблица335[[#This Row],[условие]]="Да", Таблица335[[#This Row],[№18]]=" росп"), "1,2",
"")</f>
        <v/>
      </c>
      <c r="V359" s="101" t="s">
        <v>88</v>
      </c>
      <c r="W3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59" s="152" t="str">
        <f>IF(Таблица335[[#This Row],[Тип СШ]]="Т3",
(IF(Таблица335[[#This Row],[Толщина]]&gt;16,"Δ8","Δ6")),Таблица335[[#This Row],[Толщина]])</f>
        <v>Δ8</v>
      </c>
      <c r="AD359" s="153"/>
      <c r="AE359"/>
    </row>
    <row r="360" spans="1:31" x14ac:dyDescent="0.2">
      <c r="A360" s="117">
        <f t="shared" si="257"/>
        <v>360</v>
      </c>
      <c r="B360" s="97" t="str">
        <f>IF(ISNUMBER(Таблица335[[#This Row],[№8]]), "Поперечник", "Продол")</f>
        <v>Поперечник</v>
      </c>
      <c r="C360" s="11" t="str">
        <f>CONCATENATE(I360,J360,K360,L360,Таблица335[[#This Row],[№12]],N360,O360,P360,Q360,R360,S360,T360,U360,)</f>
        <v>4Б-ВП_Р4 росп1,2,3</v>
      </c>
      <c r="D360" s="11" t="str">
        <f t="shared" si="259"/>
        <v>Т3</v>
      </c>
      <c r="E360" s="11" t="str">
        <f t="shared" si="255"/>
        <v>528 Δ8</v>
      </c>
      <c r="F360" s="101"/>
      <c r="G360" s="101"/>
      <c r="H3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0" s="132">
        <f t="shared" ref="I360:K360" si="296">I359</f>
        <v>4</v>
      </c>
      <c r="J360" s="132" t="str">
        <f t="shared" si="296"/>
        <v>Б</v>
      </c>
      <c r="K360" s="133" t="str">
        <f>IF(Таблица335[[#This Row],[условие]]="Да", "-", "")</f>
        <v>-</v>
      </c>
      <c r="L360" s="101" t="s">
        <v>35</v>
      </c>
      <c r="M360" s="114" t="str">
        <f>IF(Таблица335[[#This Row],[условие]]="Да", "", " - ")</f>
        <v/>
      </c>
      <c r="N360" s="101"/>
      <c r="O360" s="114" t="str">
        <f>IF(Таблица335[[#This Row],[условие]]="Да", "", " )")</f>
        <v/>
      </c>
      <c r="P360" s="115"/>
      <c r="Q360" s="101" t="s">
        <v>140</v>
      </c>
      <c r="R360" s="101" t="s">
        <v>76</v>
      </c>
      <c r="S360" s="116" t="str">
        <f>IF(Таблица335[[#This Row],[Тип СШ]]="Т3", " росп", "")</f>
        <v xml:space="preserve"> росп</v>
      </c>
      <c r="T360" s="116" t="str">
        <f>IF(AND(Таблица335[[#This Row],[Тип]]="Поперечник", Таблица335[[#This Row],[условие]]="Да", Таблица335[[#This Row],[№18]]=" росп"), "1,2,3",
"")</f>
        <v>1,2,3</v>
      </c>
      <c r="U360" s="116" t="str">
        <f>IF(AND(Таблица335[[#This Row],[Тип]]="Продол", Таблица335[[#This Row],[условие]]="Да", Таблица335[[#This Row],[№18]]=" росп"), "1,2",
"")</f>
        <v/>
      </c>
      <c r="V360" s="101" t="s">
        <v>88</v>
      </c>
      <c r="W3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60" s="152" t="str">
        <f>IF(Таблица335[[#This Row],[Тип СШ]]="Т3",
(IF(Таблица335[[#This Row],[Толщина]]&gt;16,"Δ8","Δ6")),Таблица335[[#This Row],[Толщина]])</f>
        <v>Δ8</v>
      </c>
      <c r="AD360" s="153"/>
      <c r="AE360"/>
    </row>
    <row r="361" spans="1:31" x14ac:dyDescent="0.2">
      <c r="A361" s="117">
        <f t="shared" si="257"/>
        <v>361</v>
      </c>
      <c r="B361" s="97" t="str">
        <f>IF(ISNUMBER(Таблица335[[#This Row],[№8]]), "Поперечник", "Продол")</f>
        <v>Поперечник</v>
      </c>
      <c r="C361" s="11" t="str">
        <f>CONCATENATE(I361,J361,K361,L361,Таблица335[[#This Row],[№12]],N361,O361,P361,Q361,R361,S361,T361,U361,)</f>
        <v>4Б-Т1/1</v>
      </c>
      <c r="D361" s="11" t="str">
        <f t="shared" si="259"/>
        <v>Т8</v>
      </c>
      <c r="E361" s="11" t="str">
        <f t="shared" si="255"/>
        <v>100×25</v>
      </c>
      <c r="F361" s="101"/>
      <c r="G361" s="101"/>
      <c r="H3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1" s="132">
        <f t="shared" ref="I361:K361" si="297">I360</f>
        <v>4</v>
      </c>
      <c r="J361" s="132" t="str">
        <f t="shared" si="297"/>
        <v>Б</v>
      </c>
      <c r="K361" s="133" t="str">
        <f>IF(Таблица335[[#This Row],[условие]]="Да", "-", "")</f>
        <v>-</v>
      </c>
      <c r="L361" s="101" t="s">
        <v>83</v>
      </c>
      <c r="M361" s="114" t="str">
        <f>IF(Таблица335[[#This Row],[условие]]="Да", "", " - ")</f>
        <v/>
      </c>
      <c r="N361" s="101"/>
      <c r="O361" s="114" t="str">
        <f>IF(Таблица335[[#This Row],[условие]]="Да", "", " )")</f>
        <v/>
      </c>
      <c r="P361" s="115"/>
      <c r="Q361" s="101" t="str">
        <f>"/"</f>
        <v>/</v>
      </c>
      <c r="R361" s="101">
        <v>1</v>
      </c>
      <c r="S361" s="116" t="str">
        <f>IF(Таблица335[[#This Row],[Тип СШ]]="Т3", " росп", "")</f>
        <v/>
      </c>
      <c r="T361" s="116" t="str">
        <f>IF(AND(Таблица335[[#This Row],[Тип]]="Поперечник", Таблица335[[#This Row],[условие]]="Да", Таблица335[[#This Row],[№18]]=" росп"), "1,2,3",
"")</f>
        <v/>
      </c>
      <c r="U361" s="116" t="str">
        <f>IF(AND(Таблица335[[#This Row],[Тип]]="Продол", Таблица335[[#This Row],[условие]]="Да", Таблица335[[#This Row],[№18]]=" росп"), "1,2",
"")</f>
        <v/>
      </c>
      <c r="V361" s="101" t="s">
        <v>89</v>
      </c>
      <c r="W3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6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61" s="152">
        <f>IF(Таблица335[[#This Row],[Тип СШ]]="Т3",
(IF(Таблица335[[#This Row],[Толщина]]&gt;16,"Δ8","Δ6")),Таблица335[[#This Row],[Толщина]])</f>
        <v>25</v>
      </c>
      <c r="AD361" s="153"/>
      <c r="AE361"/>
    </row>
    <row r="362" spans="1:31" x14ac:dyDescent="0.2">
      <c r="A362" s="117">
        <f t="shared" si="257"/>
        <v>362</v>
      </c>
      <c r="B362" s="97" t="str">
        <f>IF(ISNUMBER(Таблица335[[#This Row],[№8]]), "Поперечник", "Продол")</f>
        <v>Поперечник</v>
      </c>
      <c r="C362" s="11" t="str">
        <f>CONCATENATE(I362,J362,K362,L362,Таблица335[[#This Row],[№12]],N362,O362,P362,Q362,R362,S362,T362,U362,)</f>
        <v>4Б-Т1/1 росп1,2,3</v>
      </c>
      <c r="D362" s="11" t="str">
        <f t="shared" si="259"/>
        <v>Т3</v>
      </c>
      <c r="E362" s="11" t="str">
        <f t="shared" si="255"/>
        <v>100 Δ8</v>
      </c>
      <c r="F362" s="101"/>
      <c r="G362" s="101"/>
      <c r="H3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2" s="132">
        <f t="shared" ref="I362:K362" si="298">I361</f>
        <v>4</v>
      </c>
      <c r="J362" s="132" t="str">
        <f t="shared" si="298"/>
        <v>Б</v>
      </c>
      <c r="K362" s="133" t="str">
        <f>IF(Таблица335[[#This Row],[условие]]="Да", "-", "")</f>
        <v>-</v>
      </c>
      <c r="L362" s="101" t="s">
        <v>83</v>
      </c>
      <c r="M362" s="114" t="str">
        <f>IF(Таблица335[[#This Row],[условие]]="Да", "", " - ")</f>
        <v/>
      </c>
      <c r="N362" s="101"/>
      <c r="O362" s="114" t="str">
        <f>IF(Таблица335[[#This Row],[условие]]="Да", "", " )")</f>
        <v/>
      </c>
      <c r="P362" s="115"/>
      <c r="Q362" s="101" t="str">
        <f t="shared" ref="Q362:Q366" si="299">"/"</f>
        <v>/</v>
      </c>
      <c r="R362" s="101">
        <v>1</v>
      </c>
      <c r="S362" s="116" t="str">
        <f>IF(Таблица335[[#This Row],[Тип СШ]]="Т3", " росп", "")</f>
        <v xml:space="preserve"> росп</v>
      </c>
      <c r="T362" s="116" t="str">
        <f>IF(AND(Таблица335[[#This Row],[Тип]]="Поперечник", Таблица335[[#This Row],[условие]]="Да", Таблица335[[#This Row],[№18]]=" росп"), "1,2,3",
"")</f>
        <v>1,2,3</v>
      </c>
      <c r="U362" s="116" t="str">
        <f>IF(AND(Таблица335[[#This Row],[Тип]]="Продол", Таблица335[[#This Row],[условие]]="Да", Таблица335[[#This Row],[№18]]=" росп"), "1,2",
"")</f>
        <v/>
      </c>
      <c r="V362" s="101" t="s">
        <v>88</v>
      </c>
      <c r="W3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62" s="152" t="str">
        <f>IF(Таблица335[[#This Row],[Тип СШ]]="Т3",
(IF(Таблица335[[#This Row],[Толщина]]&gt;16,"Δ8","Δ6")),Таблица335[[#This Row],[Толщина]])</f>
        <v>Δ8</v>
      </c>
      <c r="AD362" s="153"/>
      <c r="AE362"/>
    </row>
    <row r="363" spans="1:31" x14ac:dyDescent="0.2">
      <c r="A363" s="117">
        <f t="shared" si="257"/>
        <v>363</v>
      </c>
      <c r="B363" s="97" t="str">
        <f>IF(ISNUMBER(Таблица335[[#This Row],[№8]]), "Поперечник", "Продол")</f>
        <v>Поперечник</v>
      </c>
      <c r="C363" s="11" t="str">
        <f>CONCATENATE(I363,J363,K363,L363,Таблица335[[#This Row],[№12]],N363,O363,P363,Q363,R363,S363,T363,U363,)</f>
        <v>4Б-Т1/2</v>
      </c>
      <c r="D363" s="11" t="str">
        <f t="shared" si="259"/>
        <v>Т8</v>
      </c>
      <c r="E363" s="11" t="str">
        <f t="shared" si="255"/>
        <v>100×25</v>
      </c>
      <c r="F363" s="101"/>
      <c r="G363" s="101"/>
      <c r="H3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3" s="132">
        <f t="shared" ref="I363:K363" si="300">I362</f>
        <v>4</v>
      </c>
      <c r="J363" s="132" t="str">
        <f t="shared" si="300"/>
        <v>Б</v>
      </c>
      <c r="K363" s="133" t="str">
        <f>IF(Таблица335[[#This Row],[условие]]="Да", "-", "")</f>
        <v>-</v>
      </c>
      <c r="L363" s="101" t="s">
        <v>83</v>
      </c>
      <c r="M363" s="114" t="str">
        <f>IF(Таблица335[[#This Row],[условие]]="Да", "", " - ")</f>
        <v/>
      </c>
      <c r="N363" s="101"/>
      <c r="O363" s="114" t="str">
        <f>IF(Таблица335[[#This Row],[условие]]="Да", "", " )")</f>
        <v/>
      </c>
      <c r="P363" s="115"/>
      <c r="Q363" s="101" t="str">
        <f t="shared" si="299"/>
        <v>/</v>
      </c>
      <c r="R363" s="101">
        <v>2</v>
      </c>
      <c r="S363" s="116" t="str">
        <f>IF(Таблица335[[#This Row],[Тип СШ]]="Т3", " росп", "")</f>
        <v/>
      </c>
      <c r="T363" s="116" t="str">
        <f>IF(AND(Таблица335[[#This Row],[Тип]]="Поперечник", Таблица335[[#This Row],[условие]]="Да", Таблица335[[#This Row],[№18]]=" росп"), "1,2,3",
"")</f>
        <v/>
      </c>
      <c r="U363" s="116" t="str">
        <f>IF(AND(Таблица335[[#This Row],[Тип]]="Продол", Таблица335[[#This Row],[условие]]="Да", Таблица335[[#This Row],[№18]]=" росп"), "1,2",
"")</f>
        <v/>
      </c>
      <c r="V363" s="101" t="s">
        <v>89</v>
      </c>
      <c r="W3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6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63" s="152">
        <f>IF(Таблица335[[#This Row],[Тип СШ]]="Т3",
(IF(Таблица335[[#This Row],[Толщина]]&gt;16,"Δ8","Δ6")),Таблица335[[#This Row],[Толщина]])</f>
        <v>25</v>
      </c>
      <c r="AD363" s="153"/>
      <c r="AE363"/>
    </row>
    <row r="364" spans="1:31" x14ac:dyDescent="0.2">
      <c r="A364" s="117">
        <f t="shared" si="257"/>
        <v>364</v>
      </c>
      <c r="B364" s="97" t="str">
        <f>IF(ISNUMBER(Таблица335[[#This Row],[№8]]), "Поперечник", "Продол")</f>
        <v>Поперечник</v>
      </c>
      <c r="C364" s="11" t="str">
        <f>CONCATENATE(I364,J364,K364,L364,Таблица335[[#This Row],[№12]],N364,O364,P364,Q364,R364,S364,T364,U364,)</f>
        <v>4Б-Т1/2 росп1,2,3</v>
      </c>
      <c r="D364" s="11" t="str">
        <f t="shared" si="259"/>
        <v>Т3</v>
      </c>
      <c r="E364" s="11" t="str">
        <f t="shared" si="255"/>
        <v>100 Δ8</v>
      </c>
      <c r="F364" s="101"/>
      <c r="G364" s="101"/>
      <c r="H3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4" s="132">
        <f t="shared" ref="I364:K364" si="301">I363</f>
        <v>4</v>
      </c>
      <c r="J364" s="132" t="str">
        <f t="shared" si="301"/>
        <v>Б</v>
      </c>
      <c r="K364" s="133" t="str">
        <f>IF(Таблица335[[#This Row],[условие]]="Да", "-", "")</f>
        <v>-</v>
      </c>
      <c r="L364" s="101" t="s">
        <v>83</v>
      </c>
      <c r="M364" s="114" t="str">
        <f>IF(Таблица335[[#This Row],[условие]]="Да", "", " - ")</f>
        <v/>
      </c>
      <c r="N364" s="101"/>
      <c r="O364" s="114" t="str">
        <f>IF(Таблица335[[#This Row],[условие]]="Да", "", " )")</f>
        <v/>
      </c>
      <c r="P364" s="115"/>
      <c r="Q364" s="101" t="str">
        <f t="shared" si="299"/>
        <v>/</v>
      </c>
      <c r="R364" s="101">
        <v>2</v>
      </c>
      <c r="S364" s="116" t="str">
        <f>IF(Таблица335[[#This Row],[Тип СШ]]="Т3", " росп", "")</f>
        <v xml:space="preserve"> росп</v>
      </c>
      <c r="T364" s="116" t="str">
        <f>IF(AND(Таблица335[[#This Row],[Тип]]="Поперечник", Таблица335[[#This Row],[условие]]="Да", Таблица335[[#This Row],[№18]]=" росп"), "1,2,3",
"")</f>
        <v>1,2,3</v>
      </c>
      <c r="U364" s="116" t="str">
        <f>IF(AND(Таблица335[[#This Row],[Тип]]="Продол", Таблица335[[#This Row],[условие]]="Да", Таблица335[[#This Row],[№18]]=" росп"), "1,2",
"")</f>
        <v/>
      </c>
      <c r="V364" s="101" t="s">
        <v>88</v>
      </c>
      <c r="W3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64" s="152" t="str">
        <f>IF(Таблица335[[#This Row],[Тип СШ]]="Т3",
(IF(Таблица335[[#This Row],[Толщина]]&gt;16,"Δ8","Δ6")),Таблица335[[#This Row],[Толщина]])</f>
        <v>Δ8</v>
      </c>
      <c r="AD364" s="153"/>
      <c r="AE364"/>
    </row>
    <row r="365" spans="1:31" x14ac:dyDescent="0.2">
      <c r="A365" s="117">
        <f t="shared" si="257"/>
        <v>365</v>
      </c>
      <c r="B365" s="97" t="str">
        <f>IF(ISNUMBER(Таблица335[[#This Row],[№8]]), "Поперечник", "Продол")</f>
        <v>Поперечник</v>
      </c>
      <c r="C365" s="11" t="str">
        <f>CONCATENATE(I365,J365,K365,L365,Таблица335[[#This Row],[№12]],N365,O365,P365,Q365,R365,S365,T365,U365,)</f>
        <v>4Б-ВП_Р5 росп1,2,3</v>
      </c>
      <c r="D365" s="11" t="str">
        <f t="shared" si="259"/>
        <v>Т3</v>
      </c>
      <c r="E365" s="11" t="str">
        <f t="shared" si="255"/>
        <v>528 Δ8</v>
      </c>
      <c r="F365" s="101"/>
      <c r="G365" s="101"/>
      <c r="H3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5" s="132">
        <f t="shared" ref="I365:K365" si="302">I364</f>
        <v>4</v>
      </c>
      <c r="J365" s="132" t="str">
        <f t="shared" si="302"/>
        <v>Б</v>
      </c>
      <c r="K365" s="133" t="str">
        <f>IF(Таблица335[[#This Row],[условие]]="Да", "-", "")</f>
        <v>-</v>
      </c>
      <c r="L365" s="101" t="s">
        <v>35</v>
      </c>
      <c r="M365" s="114" t="str">
        <f>IF(Таблица335[[#This Row],[условие]]="Да", "", " - ")</f>
        <v/>
      </c>
      <c r="N365" s="101"/>
      <c r="O365" s="114" t="str">
        <f>IF(Таблица335[[#This Row],[условие]]="Да", "", " )")</f>
        <v/>
      </c>
      <c r="P365" s="115"/>
      <c r="Q365" s="101" t="s">
        <v>140</v>
      </c>
      <c r="R365" s="101" t="s">
        <v>77</v>
      </c>
      <c r="S365" s="116" t="str">
        <f>IF(Таблица335[[#This Row],[Тип СШ]]="Т3", " росп", "")</f>
        <v xml:space="preserve"> росп</v>
      </c>
      <c r="T365" s="116" t="str">
        <f>IF(AND(Таблица335[[#This Row],[Тип]]="Поперечник", Таблица335[[#This Row],[условие]]="Да", Таблица335[[#This Row],[№18]]=" росп"), "1,2,3",
"")</f>
        <v>1,2,3</v>
      </c>
      <c r="U365" s="116" t="str">
        <f>IF(AND(Таблица335[[#This Row],[Тип]]="Продол", Таблица335[[#This Row],[условие]]="Да", Таблица335[[#This Row],[№18]]=" росп"), "1,2",
"")</f>
        <v/>
      </c>
      <c r="V365" s="101" t="s">
        <v>88</v>
      </c>
      <c r="W3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65" s="152" t="str">
        <f>IF(Таблица335[[#This Row],[Тип СШ]]="Т3",
(IF(Таблица335[[#This Row],[Толщина]]&gt;16,"Δ8","Δ6")),Таблица335[[#This Row],[Толщина]])</f>
        <v>Δ8</v>
      </c>
      <c r="AD365" s="153"/>
      <c r="AE365"/>
    </row>
    <row r="366" spans="1:31" x14ac:dyDescent="0.2">
      <c r="A366" s="117">
        <f t="shared" si="257"/>
        <v>366</v>
      </c>
      <c r="B366" s="97" t="str">
        <f>IF(ISNUMBER(Таблица335[[#This Row],[№8]]), "Поперечник", "Продол")</f>
        <v>Поперечник</v>
      </c>
      <c r="C366" s="11" t="str">
        <f>CONCATENATE(I366,J366,K366,L366,Таблица335[[#This Row],[№12]],N366,O366,P366,Q366,R366,S366,T366,U366,)</f>
        <v>4Б-ВП_Р6 росп1,2,3</v>
      </c>
      <c r="D366" s="11" t="str">
        <f t="shared" si="259"/>
        <v>Т3</v>
      </c>
      <c r="E366" s="11" t="str">
        <f t="shared" si="255"/>
        <v>528 Δ8</v>
      </c>
      <c r="F366" s="101"/>
      <c r="G366" s="101"/>
      <c r="H3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6" s="132">
        <f t="shared" ref="I366:K366" si="303">I365</f>
        <v>4</v>
      </c>
      <c r="J366" s="132" t="str">
        <f t="shared" si="303"/>
        <v>Б</v>
      </c>
      <c r="K366" s="133" t="str">
        <f>IF(Таблица335[[#This Row],[условие]]="Да", "-", "")</f>
        <v>-</v>
      </c>
      <c r="L366" s="101" t="s">
        <v>35</v>
      </c>
      <c r="M366" s="114" t="str">
        <f>IF(Таблица335[[#This Row],[условие]]="Да", "", " - ")</f>
        <v/>
      </c>
      <c r="N366" s="101"/>
      <c r="O366" s="114" t="str">
        <f>IF(Таблица335[[#This Row],[условие]]="Да", "", " )")</f>
        <v/>
      </c>
      <c r="P366" s="115"/>
      <c r="Q366" s="101" t="s">
        <v>140</v>
      </c>
      <c r="R366" s="101" t="s">
        <v>80</v>
      </c>
      <c r="S366" s="116" t="str">
        <f>IF(Таблица335[[#This Row],[Тип СШ]]="Т3", " росп", "")</f>
        <v xml:space="preserve"> росп</v>
      </c>
      <c r="T366" s="116" t="str">
        <f>IF(AND(Таблица335[[#This Row],[Тип]]="Поперечник", Таблица335[[#This Row],[условие]]="Да", Таблица335[[#This Row],[№18]]=" росп"), "1,2,3",
"")</f>
        <v>1,2,3</v>
      </c>
      <c r="U366" s="116" t="str">
        <f>IF(AND(Таблица335[[#This Row],[Тип]]="Продол", Таблица335[[#This Row],[условие]]="Да", Таблица335[[#This Row],[№18]]=" росп"), "1,2",
"")</f>
        <v/>
      </c>
      <c r="V366" s="101" t="s">
        <v>88</v>
      </c>
      <c r="W3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66" s="152" t="str">
        <f>IF(Таблица335[[#This Row],[Тип СШ]]="Т3",
(IF(Таблица335[[#This Row],[Толщина]]&gt;16,"Δ8","Δ6")),Таблица335[[#This Row],[Толщина]])</f>
        <v>Δ8</v>
      </c>
      <c r="AD366" s="153"/>
      <c r="AE366"/>
    </row>
    <row r="367" spans="1:31" x14ac:dyDescent="0.2">
      <c r="A367" s="117">
        <f t="shared" si="257"/>
        <v>367</v>
      </c>
      <c r="B367" s="97" t="str">
        <f>IF(ISNUMBER(Таблица335[[#This Row],[№8]]), "Поперечник", "Продол")</f>
        <v>Поперечник</v>
      </c>
      <c r="C367" s="11" t="str">
        <f>CONCATENATE(I367,J367,K367,L367,Таблица335[[#This Row],[№12]],N367,O367,P367,Q367,R367,S367,T367,U367,)</f>
        <v>4Б-ВП_Р7 росп1,2,3</v>
      </c>
      <c r="D367" s="11" t="str">
        <f t="shared" si="259"/>
        <v>Т3</v>
      </c>
      <c r="E367" s="11" t="str">
        <f t="shared" si="255"/>
        <v>528 Δ8</v>
      </c>
      <c r="F367" s="101"/>
      <c r="G367" s="101"/>
      <c r="H3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7" s="132">
        <f t="shared" ref="I367:K367" si="304">I366</f>
        <v>4</v>
      </c>
      <c r="J367" s="132" t="str">
        <f t="shared" si="304"/>
        <v>Б</v>
      </c>
      <c r="K367" s="133" t="str">
        <f>IF(Таблица335[[#This Row],[условие]]="Да", "-", "")</f>
        <v>-</v>
      </c>
      <c r="L367" s="101" t="s">
        <v>35</v>
      </c>
      <c r="M367" s="114" t="str">
        <f>IF(Таблица335[[#This Row],[условие]]="Да", "", " - ")</f>
        <v/>
      </c>
      <c r="N367" s="101"/>
      <c r="O367" s="114" t="str">
        <f>IF(Таблица335[[#This Row],[условие]]="Да", "", " )")</f>
        <v/>
      </c>
      <c r="P367" s="115"/>
      <c r="Q367" s="101" t="s">
        <v>140</v>
      </c>
      <c r="R367" s="101" t="s">
        <v>81</v>
      </c>
      <c r="S367" s="116" t="str">
        <f>IF(Таблица335[[#This Row],[Тип СШ]]="Т3", " росп", "")</f>
        <v xml:space="preserve"> росп</v>
      </c>
      <c r="T367" s="116" t="str">
        <f>IF(AND(Таблица335[[#This Row],[Тип]]="Поперечник", Таблица335[[#This Row],[условие]]="Да", Таблица335[[#This Row],[№18]]=" росп"), "1,2,3",
"")</f>
        <v>1,2,3</v>
      </c>
      <c r="U367" s="116" t="str">
        <f>IF(AND(Таблица335[[#This Row],[Тип]]="Продол", Таблица335[[#This Row],[условие]]="Да", Таблица335[[#This Row],[№18]]=" росп"), "1,2",
"")</f>
        <v/>
      </c>
      <c r="V367" s="101" t="s">
        <v>88</v>
      </c>
      <c r="W3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67" s="152" t="str">
        <f>IF(Таблица335[[#This Row],[Тип СШ]]="Т3",
(IF(Таблица335[[#This Row],[Толщина]]&gt;16,"Δ8","Δ6")),Таблица335[[#This Row],[Толщина]])</f>
        <v>Δ8</v>
      </c>
      <c r="AD367" s="153"/>
      <c r="AE367"/>
    </row>
    <row r="368" spans="1:31" x14ac:dyDescent="0.2">
      <c r="A368" s="117">
        <f t="shared" si="257"/>
        <v>368</v>
      </c>
      <c r="B368" s="97" t="str">
        <f>IF(ISNUMBER(Таблица335[[#This Row],[№8]]), "Поперечник", "Продол")</f>
        <v>Поперечник</v>
      </c>
      <c r="C368" s="11" t="str">
        <f>CONCATENATE(I368,J368,K368,L368,Таблица335[[#This Row],[№12]],N368,O368,P368,Q368,R368,S368,T368,U368,)</f>
        <v>4Б-ВП_Р8 росп1,2,3</v>
      </c>
      <c r="D368" s="11" t="str">
        <f t="shared" si="259"/>
        <v>Т3</v>
      </c>
      <c r="E368" s="11" t="str">
        <f t="shared" si="255"/>
        <v>528 Δ8</v>
      </c>
      <c r="F368" s="101"/>
      <c r="G368" s="101"/>
      <c r="H3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8" s="132">
        <f t="shared" ref="I368:K368" si="305">I367</f>
        <v>4</v>
      </c>
      <c r="J368" s="132" t="str">
        <f t="shared" si="305"/>
        <v>Б</v>
      </c>
      <c r="K368" s="133" t="str">
        <f>IF(Таблица335[[#This Row],[условие]]="Да", "-", "")</f>
        <v>-</v>
      </c>
      <c r="L368" s="101" t="s">
        <v>35</v>
      </c>
      <c r="M368" s="114" t="str">
        <f>IF(Таблица335[[#This Row],[условие]]="Да", "", " - ")</f>
        <v/>
      </c>
      <c r="N368" s="101"/>
      <c r="O368" s="114" t="str">
        <f>IF(Таблица335[[#This Row],[условие]]="Да", "", " )")</f>
        <v/>
      </c>
      <c r="P368" s="115"/>
      <c r="Q368" s="101" t="s">
        <v>140</v>
      </c>
      <c r="R368" s="101" t="s">
        <v>82</v>
      </c>
      <c r="S368" s="116" t="str">
        <f>IF(Таблица335[[#This Row],[Тип СШ]]="Т3", " росп", "")</f>
        <v xml:space="preserve"> росп</v>
      </c>
      <c r="T368" s="116" t="str">
        <f>IF(AND(Таблица335[[#This Row],[Тип]]="Поперечник", Таблица335[[#This Row],[условие]]="Да", Таблица335[[#This Row],[№18]]=" росп"), "1,2,3",
"")</f>
        <v>1,2,3</v>
      </c>
      <c r="U368" s="116" t="str">
        <f>IF(AND(Таблица335[[#This Row],[Тип]]="Продол", Таблица335[[#This Row],[условие]]="Да", Таблица335[[#This Row],[№18]]=" росп"), "1,2",
"")</f>
        <v/>
      </c>
      <c r="V368" s="101" t="s">
        <v>88</v>
      </c>
      <c r="W3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68" s="152" t="str">
        <f>IF(Таблица335[[#This Row],[Тип СШ]]="Т3",
(IF(Таблица335[[#This Row],[Толщина]]&gt;16,"Δ8","Δ6")),Таблица335[[#This Row],[Толщина]])</f>
        <v>Δ8</v>
      </c>
      <c r="AD368" s="153"/>
      <c r="AE368"/>
    </row>
    <row r="369" spans="1:31" x14ac:dyDescent="0.2">
      <c r="A369" s="117">
        <f t="shared" si="257"/>
        <v>369</v>
      </c>
      <c r="B369" s="97" t="str">
        <f>IF(ISNUMBER(Таблица335[[#This Row],[№8]]), "Поперечник", "Продол")</f>
        <v>Поперечник</v>
      </c>
      <c r="C369" s="11" t="str">
        <f>CONCATENATE(I369,J369,K369,L369,Таблица335[[#This Row],[№12]],N369,O369,P369,Q369,R369,S369,T369,U369,)</f>
        <v>4Б-НП</v>
      </c>
      <c r="D369" s="11" t="str">
        <f t="shared" si="259"/>
        <v>С18</v>
      </c>
      <c r="E369" s="11" t="str">
        <f t="shared" si="255"/>
        <v>600×32/40</v>
      </c>
      <c r="F369" s="101"/>
      <c r="G369" s="101"/>
      <c r="H3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69" s="132">
        <f t="shared" ref="I369:K369" si="306">I368</f>
        <v>4</v>
      </c>
      <c r="J369" s="132" t="str">
        <f t="shared" si="306"/>
        <v>Б</v>
      </c>
      <c r="K369" s="133" t="str">
        <f>IF(Таблица335[[#This Row],[условие]]="Да", "-", "")</f>
        <v>-</v>
      </c>
      <c r="L369" s="101" t="s">
        <v>13</v>
      </c>
      <c r="M369" s="114" t="str">
        <f>IF(Таблица335[[#This Row],[условие]]="Да", "", " - ")</f>
        <v/>
      </c>
      <c r="N369" s="101"/>
      <c r="O369" s="114" t="str">
        <f>IF(Таблица335[[#This Row],[условие]]="Да", "", " )")</f>
        <v/>
      </c>
      <c r="P369" s="115"/>
      <c r="Q369" s="101"/>
      <c r="R369" s="101"/>
      <c r="S369" s="116" t="str">
        <f>IF(Таблица335[[#This Row],[Тип СШ]]="Т3", " росп", "")</f>
        <v/>
      </c>
      <c r="T369" s="116" t="str">
        <f>IF(AND(Таблица335[[#This Row],[Тип]]="Поперечник", Таблица335[[#This Row],[условие]]="Да", Таблица335[[#This Row],[№18]]=" росп"), "1,2,3",
"")</f>
        <v/>
      </c>
      <c r="U369" s="116" t="str">
        <f>IF(AND(Таблица335[[#This Row],[Тип]]="Продол", Таблица335[[#This Row],[условие]]="Да", Таблица335[[#This Row],[№18]]=" росп"), "1,2",
"")</f>
        <v/>
      </c>
      <c r="V369" s="101" t="s">
        <v>87</v>
      </c>
      <c r="W36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3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69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32/40</v>
      </c>
      <c r="AB369" s="228">
        <f>VALUE(CONCATENATE(Таблица335[[#This Row],[ДлинаС18]],Таблица335[[#This Row],[ДлинаС4]],Таблица335[[#This Row],[ДлинаТ8]],Таблица335[[#This Row],[ДлинаТ3]]))</f>
        <v>600</v>
      </c>
      <c r="AC369" s="152" t="str">
        <f>IF(Таблица335[[#This Row],[Тип СШ]]="Т3",
(IF(Таблица335[[#This Row],[Толщина]]&gt;16,"Δ8","Δ6")),Таблица335[[#This Row],[Толщина]])</f>
        <v>32/40</v>
      </c>
      <c r="AD369" s="153"/>
      <c r="AE369"/>
    </row>
    <row r="370" spans="1:31" x14ac:dyDescent="0.2">
      <c r="A370" s="117">
        <f t="shared" si="257"/>
        <v>370</v>
      </c>
      <c r="B370" s="97" t="str">
        <f>IF(ISNUMBER(Таблица335[[#This Row],[№8]]), "Поперечник", "Продол")</f>
        <v>Поперечник</v>
      </c>
      <c r="C370" s="11" t="str">
        <f>CONCATENATE(I370,J370,K370,L370,Таблица335[[#This Row],[№12]],N370,O370,P370,Q370,R370,S370,T370,U370,)</f>
        <v>4Б-Т2/1</v>
      </c>
      <c r="D370" s="11" t="str">
        <f t="shared" si="259"/>
        <v>Т8</v>
      </c>
      <c r="E370" s="11" t="str">
        <f t="shared" si="255"/>
        <v>100×25</v>
      </c>
      <c r="F370" s="101"/>
      <c r="G370" s="101"/>
      <c r="H3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0" s="132">
        <f t="shared" ref="I370:K370" si="307">I369</f>
        <v>4</v>
      </c>
      <c r="J370" s="132" t="str">
        <f t="shared" si="307"/>
        <v>Б</v>
      </c>
      <c r="K370" s="133" t="str">
        <f>IF(Таблица335[[#This Row],[условие]]="Да", "-", "")</f>
        <v>-</v>
      </c>
      <c r="L370" s="101" t="s">
        <v>84</v>
      </c>
      <c r="M370" s="114" t="str">
        <f>IF(Таблица335[[#This Row],[условие]]="Да", "", " - ")</f>
        <v/>
      </c>
      <c r="N370" s="101"/>
      <c r="O370" s="114" t="str">
        <f>IF(Таблица335[[#This Row],[условие]]="Да", "", " )")</f>
        <v/>
      </c>
      <c r="P370" s="115"/>
      <c r="Q370" s="101" t="str">
        <f>"/"</f>
        <v>/</v>
      </c>
      <c r="R370" s="101">
        <v>1</v>
      </c>
      <c r="S370" s="116" t="str">
        <f>IF(Таблица335[[#This Row],[Тип СШ]]="Т3", " росп", "")</f>
        <v/>
      </c>
      <c r="T370" s="116" t="str">
        <f>IF(AND(Таблица335[[#This Row],[Тип]]="Поперечник", Таблица335[[#This Row],[условие]]="Да", Таблица335[[#This Row],[№18]]=" росп"), "1,2,3",
"")</f>
        <v/>
      </c>
      <c r="U370" s="116" t="str">
        <f>IF(AND(Таблица335[[#This Row],[Тип]]="Продол", Таблица335[[#This Row],[условие]]="Да", Таблица335[[#This Row],[№18]]=" росп"), "1,2",
"")</f>
        <v/>
      </c>
      <c r="V370" s="101" t="s">
        <v>89</v>
      </c>
      <c r="W3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70" s="152">
        <f>IF(Таблица335[[#This Row],[Тип СШ]]="Т3",
(IF(Таблица335[[#This Row],[Толщина]]&gt;16,"Δ8","Δ6")),Таблица335[[#This Row],[Толщина]])</f>
        <v>25</v>
      </c>
      <c r="AD370" s="153"/>
      <c r="AE370"/>
    </row>
    <row r="371" spans="1:31" x14ac:dyDescent="0.2">
      <c r="A371" s="117">
        <f t="shared" si="257"/>
        <v>371</v>
      </c>
      <c r="B371" s="97" t="str">
        <f>IF(ISNUMBER(Таблица335[[#This Row],[№8]]), "Поперечник", "Продол")</f>
        <v>Поперечник</v>
      </c>
      <c r="C371" s="11" t="str">
        <f>CONCATENATE(I371,J371,K371,L371,Таблица335[[#This Row],[№12]],N371,O371,P371,Q371,R371,S371,T371,U371,)</f>
        <v>4Б-Т2/1 росп1,2,3</v>
      </c>
      <c r="D371" s="11" t="str">
        <f t="shared" si="259"/>
        <v>Т3</v>
      </c>
      <c r="E371" s="11" t="str">
        <f t="shared" si="255"/>
        <v>100 Δ8</v>
      </c>
      <c r="F371" s="101"/>
      <c r="G371" s="101"/>
      <c r="H3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1" s="132">
        <f t="shared" ref="I371:K371" si="308">I370</f>
        <v>4</v>
      </c>
      <c r="J371" s="132" t="str">
        <f t="shared" si="308"/>
        <v>Б</v>
      </c>
      <c r="K371" s="133" t="str">
        <f>IF(Таблица335[[#This Row],[условие]]="Да", "-", "")</f>
        <v>-</v>
      </c>
      <c r="L371" s="101" t="s">
        <v>84</v>
      </c>
      <c r="M371" s="114" t="str">
        <f>IF(Таблица335[[#This Row],[условие]]="Да", "", " - ")</f>
        <v/>
      </c>
      <c r="N371" s="101"/>
      <c r="O371" s="114" t="str">
        <f>IF(Таблица335[[#This Row],[условие]]="Да", "", " )")</f>
        <v/>
      </c>
      <c r="P371" s="115"/>
      <c r="Q371" s="101" t="str">
        <f t="shared" ref="Q371:Q375" si="309">"/"</f>
        <v>/</v>
      </c>
      <c r="R371" s="101">
        <v>1</v>
      </c>
      <c r="S371" s="116" t="str">
        <f>IF(Таблица335[[#This Row],[Тип СШ]]="Т3", " росп", "")</f>
        <v xml:space="preserve"> росп</v>
      </c>
      <c r="T371" s="116" t="str">
        <f>IF(AND(Таблица335[[#This Row],[Тип]]="Поперечник", Таблица335[[#This Row],[условие]]="Да", Таблица335[[#This Row],[№18]]=" росп"), "1,2,3",
"")</f>
        <v>1,2,3</v>
      </c>
      <c r="U371" s="116" t="str">
        <f>IF(AND(Таблица335[[#This Row],[Тип]]="Продол", Таблица335[[#This Row],[условие]]="Да", Таблица335[[#This Row],[№18]]=" росп"), "1,2",
"")</f>
        <v/>
      </c>
      <c r="V371" s="101" t="s">
        <v>88</v>
      </c>
      <c r="W3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71" s="152" t="str">
        <f>IF(Таблица335[[#This Row],[Тип СШ]]="Т3",
(IF(Таблица335[[#This Row],[Толщина]]&gt;16,"Δ8","Δ6")),Таблица335[[#This Row],[Толщина]])</f>
        <v>Δ8</v>
      </c>
      <c r="AD371" s="153"/>
      <c r="AE371"/>
    </row>
    <row r="372" spans="1:31" x14ac:dyDescent="0.2">
      <c r="A372" s="117">
        <f t="shared" si="257"/>
        <v>372</v>
      </c>
      <c r="B372" s="97" t="str">
        <f>IF(ISNUMBER(Таблица335[[#This Row],[№8]]), "Поперечник", "Продол")</f>
        <v>Поперечник</v>
      </c>
      <c r="C372" s="11" t="str">
        <f>CONCATENATE(I372,J372,K372,L372,Таблица335[[#This Row],[№12]],N372,O372,P372,Q372,R372,S372,T372,U372,)</f>
        <v>4Б-Т2/2</v>
      </c>
      <c r="D372" s="11" t="str">
        <f t="shared" si="259"/>
        <v>Т8</v>
      </c>
      <c r="E372" s="11" t="str">
        <f t="shared" si="255"/>
        <v>100×25</v>
      </c>
      <c r="F372" s="101"/>
      <c r="G372" s="101"/>
      <c r="H3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2" s="132">
        <f t="shared" ref="I372:K372" si="310">I371</f>
        <v>4</v>
      </c>
      <c r="J372" s="132" t="str">
        <f t="shared" si="310"/>
        <v>Б</v>
      </c>
      <c r="K372" s="133" t="str">
        <f>IF(Таблица335[[#This Row],[условие]]="Да", "-", "")</f>
        <v>-</v>
      </c>
      <c r="L372" s="101" t="s">
        <v>84</v>
      </c>
      <c r="M372" s="114" t="str">
        <f>IF(Таблица335[[#This Row],[условие]]="Да", "", " - ")</f>
        <v/>
      </c>
      <c r="N372" s="101"/>
      <c r="O372" s="114" t="str">
        <f>IF(Таблица335[[#This Row],[условие]]="Да", "", " )")</f>
        <v/>
      </c>
      <c r="P372" s="115"/>
      <c r="Q372" s="101" t="str">
        <f t="shared" si="309"/>
        <v>/</v>
      </c>
      <c r="R372" s="101">
        <v>2</v>
      </c>
      <c r="S372" s="116" t="str">
        <f>IF(Таблица335[[#This Row],[Тип СШ]]="Т3", " росп", "")</f>
        <v/>
      </c>
      <c r="T372" s="116" t="str">
        <f>IF(AND(Таблица335[[#This Row],[Тип]]="Поперечник", Таблица335[[#This Row],[условие]]="Да", Таблица335[[#This Row],[№18]]=" росп"), "1,2,3",
"")</f>
        <v/>
      </c>
      <c r="U372" s="116" t="str">
        <f>IF(AND(Таблица335[[#This Row],[Тип]]="Продол", Таблица335[[#This Row],[условие]]="Да", Таблица335[[#This Row],[№18]]=" росп"), "1,2",
"")</f>
        <v/>
      </c>
      <c r="V372" s="101" t="s">
        <v>89</v>
      </c>
      <c r="W3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72" s="152">
        <f>IF(Таблица335[[#This Row],[Тип СШ]]="Т3",
(IF(Таблица335[[#This Row],[Толщина]]&gt;16,"Δ8","Δ6")),Таблица335[[#This Row],[Толщина]])</f>
        <v>25</v>
      </c>
      <c r="AD372" s="153"/>
      <c r="AE372"/>
    </row>
    <row r="373" spans="1:31" x14ac:dyDescent="0.2">
      <c r="A373" s="117">
        <f t="shared" si="257"/>
        <v>373</v>
      </c>
      <c r="B373" s="97" t="str">
        <f>IF(ISNUMBER(Таблица335[[#This Row],[№8]]), "Поперечник", "Продол")</f>
        <v>Поперечник</v>
      </c>
      <c r="C373" s="11" t="str">
        <f>CONCATENATE(I373,J373,K373,L373,Таблица335[[#This Row],[№12]],N373,O373,P373,Q373,R373,S373,T373,U373,)</f>
        <v>4Б-Т2/2 росп1,2,3</v>
      </c>
      <c r="D373" s="11" t="str">
        <f t="shared" si="259"/>
        <v>Т3</v>
      </c>
      <c r="E373" s="11" t="str">
        <f t="shared" si="255"/>
        <v>100 Δ8</v>
      </c>
      <c r="F373" s="101"/>
      <c r="G373" s="101"/>
      <c r="H3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3" s="132">
        <f t="shared" ref="I373:K373" si="311">I372</f>
        <v>4</v>
      </c>
      <c r="J373" s="132" t="str">
        <f t="shared" si="311"/>
        <v>Б</v>
      </c>
      <c r="K373" s="133" t="str">
        <f>IF(Таблица335[[#This Row],[условие]]="Да", "-", "")</f>
        <v>-</v>
      </c>
      <c r="L373" s="101" t="s">
        <v>84</v>
      </c>
      <c r="M373" s="114" t="str">
        <f>IF(Таблица335[[#This Row],[условие]]="Да", "", " - ")</f>
        <v/>
      </c>
      <c r="N373" s="101"/>
      <c r="O373" s="114" t="str">
        <f>IF(Таблица335[[#This Row],[условие]]="Да", "", " )")</f>
        <v/>
      </c>
      <c r="P373" s="115"/>
      <c r="Q373" s="101" t="str">
        <f t="shared" si="309"/>
        <v>/</v>
      </c>
      <c r="R373" s="101">
        <v>2</v>
      </c>
      <c r="S373" s="116" t="str">
        <f>IF(Таблица335[[#This Row],[Тип СШ]]="Т3", " росп", "")</f>
        <v xml:space="preserve"> росп</v>
      </c>
      <c r="T373" s="116" t="str">
        <f>IF(AND(Таблица335[[#This Row],[Тип]]="Поперечник", Таблица335[[#This Row],[условие]]="Да", Таблица335[[#This Row],[№18]]=" росп"), "1,2,3",
"")</f>
        <v>1,2,3</v>
      </c>
      <c r="U373" s="116" t="str">
        <f>IF(AND(Таблица335[[#This Row],[Тип]]="Продол", Таблица335[[#This Row],[условие]]="Да", Таблица335[[#This Row],[№18]]=" росп"), "1,2",
"")</f>
        <v/>
      </c>
      <c r="V373" s="101" t="s">
        <v>88</v>
      </c>
      <c r="W3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73" s="152" t="str">
        <f>IF(Таблица335[[#This Row],[Тип СШ]]="Т3",
(IF(Таблица335[[#This Row],[Толщина]]&gt;16,"Δ8","Δ6")),Таблица335[[#This Row],[Толщина]])</f>
        <v>Δ8</v>
      </c>
      <c r="AD373" s="153"/>
      <c r="AE373"/>
    </row>
    <row r="374" spans="1:31" x14ac:dyDescent="0.2">
      <c r="A374" s="117">
        <f t="shared" si="257"/>
        <v>374</v>
      </c>
      <c r="B374" s="97" t="str">
        <f>IF(ISNUMBER(Таблица335[[#This Row],[№8]]), "Поперечник", "Продол")</f>
        <v>Поперечник</v>
      </c>
      <c r="C374" s="11" t="str">
        <f>CONCATENATE(I374,J374,K374,L374,Таблица335[[#This Row],[№12]],N374,O374,P374,Q374,R374,S374,T374,U374,)</f>
        <v>4В-ВП</v>
      </c>
      <c r="D374" s="11" t="str">
        <f t="shared" si="259"/>
        <v>С4</v>
      </c>
      <c r="E374" s="11" t="str">
        <f t="shared" si="255"/>
        <v>2488×14</v>
      </c>
      <c r="F374" s="101"/>
      <c r="G374" s="101" t="s">
        <v>41</v>
      </c>
      <c r="H37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4" s="134">
        <f t="shared" ref="I374:J374" si="312">I373</f>
        <v>4</v>
      </c>
      <c r="J374" s="134" t="str">
        <f>Таблица335[[#This Row],[№7]]</f>
        <v>В</v>
      </c>
      <c r="K374" s="133" t="str">
        <f>IF(Таблица335[[#This Row],[условие]]="Да", "-", "")</f>
        <v>-</v>
      </c>
      <c r="L374" s="72" t="s">
        <v>35</v>
      </c>
      <c r="M374" s="114" t="str">
        <f>IF(Таблица335[[#This Row],[условие]]="Да", "", " - ")</f>
        <v/>
      </c>
      <c r="N374" s="72"/>
      <c r="O374" s="114" t="str">
        <f>IF(Таблица335[[#This Row],[условие]]="Да", "", " )")</f>
        <v/>
      </c>
      <c r="P374" s="115"/>
      <c r="Q374" s="130"/>
      <c r="R374" s="130"/>
      <c r="S374" s="116" t="str">
        <f>IF(Таблица335[[#This Row],[Тип СШ]]="Т3", " росп", "")</f>
        <v/>
      </c>
      <c r="T374" s="116" t="str">
        <f>IF(AND(Таблица335[[#This Row],[Тип]]="Поперечник", Таблица335[[#This Row],[условие]]="Да", Таблица335[[#This Row],[№18]]=" росп"), "1,2,3",
"")</f>
        <v/>
      </c>
      <c r="U374" s="116" t="str">
        <f>IF(AND(Таблица335[[#This Row],[Тип]]="Продол", Таблица335[[#This Row],[условие]]="Да", Таблица335[[#This Row],[№18]]=" росп"), "1,2",
"")</f>
        <v/>
      </c>
      <c r="V374" s="130" t="s">
        <v>109</v>
      </c>
      <c r="W3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3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7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374" s="152">
        <f>IF(Таблица335[[#This Row],[Тип СШ]]="Т3",
(IF(Таблица335[[#This Row],[Толщина]]&gt;16,"Δ8","Δ6")),Таблица335[[#This Row],[Толщина]])</f>
        <v>14</v>
      </c>
      <c r="AD374" s="153"/>
      <c r="AE374"/>
    </row>
    <row r="375" spans="1:31" x14ac:dyDescent="0.2">
      <c r="A375" s="117">
        <f t="shared" si="257"/>
        <v>375</v>
      </c>
      <c r="B375" s="97" t="str">
        <f>IF(ISNUMBER(Таблица335[[#This Row],[№8]]), "Поперечник", "Продол")</f>
        <v>Поперечник</v>
      </c>
      <c r="C375" s="11" t="str">
        <f>CONCATENATE(I375,J375,K375,L375,Таблица335[[#This Row],[№12]],N375,O375,P375,Q375,R375,S375,T375,U375,)</f>
        <v>4В-ВП_Р1 росп1,2,3</v>
      </c>
      <c r="D375" s="11" t="str">
        <f t="shared" si="259"/>
        <v>Т3</v>
      </c>
      <c r="E375" s="11" t="str">
        <f t="shared" si="255"/>
        <v>528 Δ8</v>
      </c>
      <c r="F375" s="101"/>
      <c r="G375" s="101"/>
      <c r="H3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5" s="132">
        <f t="shared" ref="I375:J375" si="313">I374</f>
        <v>4</v>
      </c>
      <c r="J375" s="132" t="str">
        <f>J374</f>
        <v>В</v>
      </c>
      <c r="K375" s="133" t="str">
        <f>IF(Таблица335[[#This Row],[условие]]="Да", "-", "")</f>
        <v>-</v>
      </c>
      <c r="L375" s="101" t="s">
        <v>35</v>
      </c>
      <c r="M375" s="114" t="str">
        <f>IF(Таблица335[[#This Row],[условие]]="Да", "", " - ")</f>
        <v/>
      </c>
      <c r="N375" s="101"/>
      <c r="O375" s="114" t="str">
        <f>IF(Таблица335[[#This Row],[условие]]="Да", "", " )")</f>
        <v/>
      </c>
      <c r="P375" s="115"/>
      <c r="Q375" s="101" t="s">
        <v>140</v>
      </c>
      <c r="R375" s="101" t="s">
        <v>73</v>
      </c>
      <c r="S375" s="116" t="str">
        <f>IF(Таблица335[[#This Row],[Тип СШ]]="Т3", " росп", "")</f>
        <v xml:space="preserve"> росп</v>
      </c>
      <c r="T375" s="116" t="str">
        <f>IF(AND(Таблица335[[#This Row],[Тип]]="Поперечник", Таблица335[[#This Row],[условие]]="Да", Таблица335[[#This Row],[№18]]=" росп"), "1,2,3",
"")</f>
        <v>1,2,3</v>
      </c>
      <c r="U375" s="116" t="str">
        <f>IF(AND(Таблица335[[#This Row],[Тип]]="Продол", Таблица335[[#This Row],[условие]]="Да", Таблица335[[#This Row],[№18]]=" росп"), "1,2",
"")</f>
        <v/>
      </c>
      <c r="V375" s="101" t="s">
        <v>88</v>
      </c>
      <c r="W3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75" s="152" t="str">
        <f>IF(Таблица335[[#This Row],[Тип СШ]]="Т3",
(IF(Таблица335[[#This Row],[Толщина]]&gt;16,"Δ8","Δ6")),Таблица335[[#This Row],[Толщина]])</f>
        <v>Δ8</v>
      </c>
      <c r="AD375" s="153"/>
      <c r="AE375"/>
    </row>
    <row r="376" spans="1:31" x14ac:dyDescent="0.2">
      <c r="A376" s="117">
        <f t="shared" si="257"/>
        <v>376</v>
      </c>
      <c r="B376" s="97" t="str">
        <f>IF(ISNUMBER(Таблица335[[#This Row],[№8]]), "Поперечник", "Продол")</f>
        <v>Поперечник</v>
      </c>
      <c r="C376" s="11" t="str">
        <f>CONCATENATE(I376,J376,K376,L376,Таблица335[[#This Row],[№12]],N376,O376,P376,Q376,R376,S376,T376,U376,)</f>
        <v>4В-ВП_Р2 росп1,2,3</v>
      </c>
      <c r="D376" s="11" t="str">
        <f t="shared" si="259"/>
        <v>Т3</v>
      </c>
      <c r="E376" s="11" t="str">
        <f t="shared" si="255"/>
        <v>528 Δ8</v>
      </c>
      <c r="F376" s="101"/>
      <c r="G376" s="101"/>
      <c r="H3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6" s="132">
        <f t="shared" ref="I376:K376" si="314">I375</f>
        <v>4</v>
      </c>
      <c r="J376" s="132" t="str">
        <f t="shared" si="314"/>
        <v>В</v>
      </c>
      <c r="K376" s="133" t="str">
        <f>IF(Таблица335[[#This Row],[условие]]="Да", "-", "")</f>
        <v>-</v>
      </c>
      <c r="L376" s="101" t="s">
        <v>35</v>
      </c>
      <c r="M376" s="114" t="str">
        <f>IF(Таблица335[[#This Row],[условие]]="Да", "", " - ")</f>
        <v/>
      </c>
      <c r="N376" s="101"/>
      <c r="O376" s="114" t="str">
        <f>IF(Таблица335[[#This Row],[условие]]="Да", "", " )")</f>
        <v/>
      </c>
      <c r="P376" s="115"/>
      <c r="Q376" s="101" t="s">
        <v>140</v>
      </c>
      <c r="R376" s="101" t="s">
        <v>74</v>
      </c>
      <c r="S376" s="116" t="str">
        <f>IF(Таблица335[[#This Row],[Тип СШ]]="Т3", " росп", "")</f>
        <v xml:space="preserve"> росп</v>
      </c>
      <c r="T376" s="116" t="str">
        <f>IF(AND(Таблица335[[#This Row],[Тип]]="Поперечник", Таблица335[[#This Row],[условие]]="Да", Таблица335[[#This Row],[№18]]=" росп"), "1,2,3",
"")</f>
        <v>1,2,3</v>
      </c>
      <c r="U376" s="116" t="str">
        <f>IF(AND(Таблица335[[#This Row],[Тип]]="Продол", Таблица335[[#This Row],[условие]]="Да", Таблица335[[#This Row],[№18]]=" росп"), "1,2",
"")</f>
        <v/>
      </c>
      <c r="V376" s="101" t="s">
        <v>88</v>
      </c>
      <c r="W3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76" s="152" t="str">
        <f>IF(Таблица335[[#This Row],[Тип СШ]]="Т3",
(IF(Таблица335[[#This Row],[Толщина]]&gt;16,"Δ8","Δ6")),Таблица335[[#This Row],[Толщина]])</f>
        <v>Δ8</v>
      </c>
      <c r="AD376" s="153"/>
      <c r="AE376"/>
    </row>
    <row r="377" spans="1:31" x14ac:dyDescent="0.2">
      <c r="A377" s="117">
        <f t="shared" si="257"/>
        <v>377</v>
      </c>
      <c r="B377" s="97" t="str">
        <f>IF(ISNUMBER(Таблица335[[#This Row],[№8]]), "Поперечник", "Продол")</f>
        <v>Поперечник</v>
      </c>
      <c r="C377" s="11" t="str">
        <f>CONCATENATE(I377,J377,K377,L377,Таблица335[[#This Row],[№12]],N377,O377,P377,Q377,R377,S377,T377,U377,)</f>
        <v>4В-ВП_Р3 росп1,2,3</v>
      </c>
      <c r="D377" s="11" t="str">
        <f t="shared" si="259"/>
        <v>Т3</v>
      </c>
      <c r="E377" s="11" t="str">
        <f t="shared" si="255"/>
        <v>528 Δ8</v>
      </c>
      <c r="F377" s="101"/>
      <c r="G377" s="101"/>
      <c r="H3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7" s="132">
        <f t="shared" ref="I377:K377" si="315">I376</f>
        <v>4</v>
      </c>
      <c r="J377" s="132" t="str">
        <f t="shared" si="315"/>
        <v>В</v>
      </c>
      <c r="K377" s="133" t="str">
        <f>IF(Таблица335[[#This Row],[условие]]="Да", "-", "")</f>
        <v>-</v>
      </c>
      <c r="L377" s="101" t="s">
        <v>35</v>
      </c>
      <c r="M377" s="114" t="str">
        <f>IF(Таблица335[[#This Row],[условие]]="Да", "", " - ")</f>
        <v/>
      </c>
      <c r="N377" s="101"/>
      <c r="O377" s="114" t="str">
        <f>IF(Таблица335[[#This Row],[условие]]="Да", "", " )")</f>
        <v/>
      </c>
      <c r="P377" s="115"/>
      <c r="Q377" s="101" t="s">
        <v>140</v>
      </c>
      <c r="R377" s="101" t="s">
        <v>75</v>
      </c>
      <c r="S377" s="116" t="str">
        <f>IF(Таблица335[[#This Row],[Тип СШ]]="Т3", " росп", "")</f>
        <v xml:space="preserve"> росп</v>
      </c>
      <c r="T377" s="116" t="str">
        <f>IF(AND(Таблица335[[#This Row],[Тип]]="Поперечник", Таблица335[[#This Row],[условие]]="Да", Таблица335[[#This Row],[№18]]=" росп"), "1,2,3",
"")</f>
        <v>1,2,3</v>
      </c>
      <c r="U377" s="116" t="str">
        <f>IF(AND(Таблица335[[#This Row],[Тип]]="Продол", Таблица335[[#This Row],[условие]]="Да", Таблица335[[#This Row],[№18]]=" росп"), "1,2",
"")</f>
        <v/>
      </c>
      <c r="V377" s="101" t="s">
        <v>88</v>
      </c>
      <c r="W3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77" s="152" t="str">
        <f>IF(Таблица335[[#This Row],[Тип СШ]]="Т3",
(IF(Таблица335[[#This Row],[Толщина]]&gt;16,"Δ8","Δ6")),Таблица335[[#This Row],[Толщина]])</f>
        <v>Δ8</v>
      </c>
      <c r="AD377" s="153"/>
      <c r="AE377"/>
    </row>
    <row r="378" spans="1:31" x14ac:dyDescent="0.2">
      <c r="A378" s="117">
        <f t="shared" si="257"/>
        <v>378</v>
      </c>
      <c r="B378" s="97" t="str">
        <f>IF(ISNUMBER(Таблица335[[#This Row],[№8]]), "Поперечник", "Продол")</f>
        <v>Поперечник</v>
      </c>
      <c r="C378" s="11" t="str">
        <f>CONCATENATE(I378,J378,K378,L378,Таблица335[[#This Row],[№12]],N378,O378,P378,Q378,R378,S378,T378,U378,)</f>
        <v>4В-ВП_Р4 росп1,2,3</v>
      </c>
      <c r="D378" s="11" t="str">
        <f t="shared" si="259"/>
        <v>Т3</v>
      </c>
      <c r="E378" s="11" t="str">
        <f t="shared" si="255"/>
        <v>528 Δ8</v>
      </c>
      <c r="F378" s="101"/>
      <c r="G378" s="101"/>
      <c r="H3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8" s="132">
        <f t="shared" ref="I378:K378" si="316">I377</f>
        <v>4</v>
      </c>
      <c r="J378" s="132" t="str">
        <f t="shared" si="316"/>
        <v>В</v>
      </c>
      <c r="K378" s="133" t="str">
        <f>IF(Таблица335[[#This Row],[условие]]="Да", "-", "")</f>
        <v>-</v>
      </c>
      <c r="L378" s="101" t="s">
        <v>35</v>
      </c>
      <c r="M378" s="114" t="str">
        <f>IF(Таблица335[[#This Row],[условие]]="Да", "", " - ")</f>
        <v/>
      </c>
      <c r="N378" s="101"/>
      <c r="O378" s="114" t="str">
        <f>IF(Таблица335[[#This Row],[условие]]="Да", "", " )")</f>
        <v/>
      </c>
      <c r="P378" s="115"/>
      <c r="Q378" s="101" t="s">
        <v>140</v>
      </c>
      <c r="R378" s="101" t="s">
        <v>76</v>
      </c>
      <c r="S378" s="116" t="str">
        <f>IF(Таблица335[[#This Row],[Тип СШ]]="Т3", " росп", "")</f>
        <v xml:space="preserve"> росп</v>
      </c>
      <c r="T378" s="116" t="str">
        <f>IF(AND(Таблица335[[#This Row],[Тип]]="Поперечник", Таблица335[[#This Row],[условие]]="Да", Таблица335[[#This Row],[№18]]=" росп"), "1,2,3",
"")</f>
        <v>1,2,3</v>
      </c>
      <c r="U378" s="116" t="str">
        <f>IF(AND(Таблица335[[#This Row],[Тип]]="Продол", Таблица335[[#This Row],[условие]]="Да", Таблица335[[#This Row],[№18]]=" росп"), "1,2",
"")</f>
        <v/>
      </c>
      <c r="V378" s="101" t="s">
        <v>88</v>
      </c>
      <c r="W3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7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7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78" s="152" t="str">
        <f>IF(Таблица335[[#This Row],[Тип СШ]]="Т3",
(IF(Таблица335[[#This Row],[Толщина]]&gt;16,"Δ8","Δ6")),Таблица335[[#This Row],[Толщина]])</f>
        <v>Δ8</v>
      </c>
      <c r="AD378" s="153"/>
      <c r="AE378"/>
    </row>
    <row r="379" spans="1:31" x14ac:dyDescent="0.2">
      <c r="A379" s="117">
        <f t="shared" si="257"/>
        <v>379</v>
      </c>
      <c r="B379" s="97" t="str">
        <f>IF(ISNUMBER(Таблица335[[#This Row],[№8]]), "Поперечник", "Продол")</f>
        <v>Поперечник</v>
      </c>
      <c r="C379" s="11" t="str">
        <f>CONCATENATE(I379,J379,K379,L379,Таблица335[[#This Row],[№12]],N379,O379,P379,Q379,R379,S379,T379,U379,)</f>
        <v>4В-Т1/1</v>
      </c>
      <c r="D379" s="11" t="str">
        <f t="shared" si="259"/>
        <v>Т8</v>
      </c>
      <c r="E379" s="11" t="str">
        <f t="shared" si="255"/>
        <v>100×20</v>
      </c>
      <c r="F379" s="101"/>
      <c r="G379" s="101"/>
      <c r="H3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79" s="132">
        <f t="shared" ref="I379:K379" si="317">I378</f>
        <v>4</v>
      </c>
      <c r="J379" s="132" t="str">
        <f t="shared" si="317"/>
        <v>В</v>
      </c>
      <c r="K379" s="133" t="str">
        <f>IF(Таблица335[[#This Row],[условие]]="Да", "-", "")</f>
        <v>-</v>
      </c>
      <c r="L379" s="101" t="s">
        <v>83</v>
      </c>
      <c r="M379" s="114" t="str">
        <f>IF(Таблица335[[#This Row],[условие]]="Да", "", " - ")</f>
        <v/>
      </c>
      <c r="N379" s="101"/>
      <c r="O379" s="114" t="str">
        <f>IF(Таблица335[[#This Row],[условие]]="Да", "", " )")</f>
        <v/>
      </c>
      <c r="P379" s="115"/>
      <c r="Q379" s="101" t="str">
        <f>"/"</f>
        <v>/</v>
      </c>
      <c r="R379" s="101">
        <v>1</v>
      </c>
      <c r="S379" s="116" t="str">
        <f>IF(Таблица335[[#This Row],[Тип СШ]]="Т3", " росп", "")</f>
        <v/>
      </c>
      <c r="T379" s="116" t="str">
        <f>IF(AND(Таблица335[[#This Row],[Тип]]="Поперечник", Таблица335[[#This Row],[условие]]="Да", Таблица335[[#This Row],[№18]]=" росп"), "1,2,3",
"")</f>
        <v/>
      </c>
      <c r="U379" s="116" t="str">
        <f>IF(AND(Таблица335[[#This Row],[Тип]]="Продол", Таблица335[[#This Row],[условие]]="Да", Таблица335[[#This Row],[№18]]=" росп"), "1,2",
"")</f>
        <v/>
      </c>
      <c r="V379" s="101" t="s">
        <v>89</v>
      </c>
      <c r="W3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79" s="152">
        <f>IF(Таблица335[[#This Row],[Тип СШ]]="Т3",
(IF(Таблица335[[#This Row],[Толщина]]&gt;16,"Δ8","Δ6")),Таблица335[[#This Row],[Толщина]])</f>
        <v>20</v>
      </c>
      <c r="AD379" s="153"/>
      <c r="AE379"/>
    </row>
    <row r="380" spans="1:31" x14ac:dyDescent="0.2">
      <c r="A380" s="117">
        <f t="shared" si="257"/>
        <v>380</v>
      </c>
      <c r="B380" s="97" t="str">
        <f>IF(ISNUMBER(Таблица335[[#This Row],[№8]]), "Поперечник", "Продол")</f>
        <v>Поперечник</v>
      </c>
      <c r="C380" s="11" t="str">
        <f>CONCATENATE(I380,J380,K380,L380,Таблица335[[#This Row],[№12]],N380,O380,P380,Q380,R380,S380,T380,U380,)</f>
        <v>4В-Т1/1 росп1,2,3</v>
      </c>
      <c r="D380" s="11" t="str">
        <f t="shared" si="259"/>
        <v>Т3</v>
      </c>
      <c r="E380" s="11" t="str">
        <f t="shared" si="255"/>
        <v>100 Δ8</v>
      </c>
      <c r="F380" s="101"/>
      <c r="G380" s="101"/>
      <c r="H3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0" s="132">
        <f t="shared" ref="I380:K380" si="318">I379</f>
        <v>4</v>
      </c>
      <c r="J380" s="132" t="str">
        <f t="shared" si="318"/>
        <v>В</v>
      </c>
      <c r="K380" s="133" t="str">
        <f>IF(Таблица335[[#This Row],[условие]]="Да", "-", "")</f>
        <v>-</v>
      </c>
      <c r="L380" s="101" t="s">
        <v>83</v>
      </c>
      <c r="M380" s="114" t="str">
        <f>IF(Таблица335[[#This Row],[условие]]="Да", "", " - ")</f>
        <v/>
      </c>
      <c r="N380" s="101"/>
      <c r="O380" s="114" t="str">
        <f>IF(Таблица335[[#This Row],[условие]]="Да", "", " )")</f>
        <v/>
      </c>
      <c r="P380" s="115"/>
      <c r="Q380" s="101" t="str">
        <f t="shared" ref="Q380:Q384" si="319">"/"</f>
        <v>/</v>
      </c>
      <c r="R380" s="101">
        <v>1</v>
      </c>
      <c r="S380" s="116" t="str">
        <f>IF(Таблица335[[#This Row],[Тип СШ]]="Т3", " росп", "")</f>
        <v xml:space="preserve"> росп</v>
      </c>
      <c r="T380" s="116" t="str">
        <f>IF(AND(Таблица335[[#This Row],[Тип]]="Поперечник", Таблица335[[#This Row],[условие]]="Да", Таблица335[[#This Row],[№18]]=" росп"), "1,2,3",
"")</f>
        <v>1,2,3</v>
      </c>
      <c r="U380" s="116" t="str">
        <f>IF(AND(Таблица335[[#This Row],[Тип]]="Продол", Таблица335[[#This Row],[условие]]="Да", Таблица335[[#This Row],[№18]]=" росп"), "1,2",
"")</f>
        <v/>
      </c>
      <c r="V380" s="101" t="s">
        <v>88</v>
      </c>
      <c r="W3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80" s="152" t="str">
        <f>IF(Таблица335[[#This Row],[Тип СШ]]="Т3",
(IF(Таблица335[[#This Row],[Толщина]]&gt;16,"Δ8","Δ6")),Таблица335[[#This Row],[Толщина]])</f>
        <v>Δ8</v>
      </c>
      <c r="AD380" s="153"/>
      <c r="AE380"/>
    </row>
    <row r="381" spans="1:31" x14ac:dyDescent="0.2">
      <c r="A381" s="117">
        <f t="shared" si="257"/>
        <v>381</v>
      </c>
      <c r="B381" s="97" t="str">
        <f>IF(ISNUMBER(Таблица335[[#This Row],[№8]]), "Поперечник", "Продол")</f>
        <v>Поперечник</v>
      </c>
      <c r="C381" s="11" t="str">
        <f>CONCATENATE(I381,J381,K381,L381,Таблица335[[#This Row],[№12]],N381,O381,P381,Q381,R381,S381,T381,U381,)</f>
        <v>4В-Т1/2</v>
      </c>
      <c r="D381" s="11" t="str">
        <f t="shared" si="259"/>
        <v>Т8</v>
      </c>
      <c r="E381" s="11" t="str">
        <f t="shared" si="255"/>
        <v>100×20</v>
      </c>
      <c r="F381" s="101"/>
      <c r="G381" s="101"/>
      <c r="H3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1" s="132">
        <f t="shared" ref="I381:K381" si="320">I380</f>
        <v>4</v>
      </c>
      <c r="J381" s="132" t="str">
        <f t="shared" si="320"/>
        <v>В</v>
      </c>
      <c r="K381" s="133" t="str">
        <f>IF(Таблица335[[#This Row],[условие]]="Да", "-", "")</f>
        <v>-</v>
      </c>
      <c r="L381" s="101" t="s">
        <v>83</v>
      </c>
      <c r="M381" s="114" t="str">
        <f>IF(Таблица335[[#This Row],[условие]]="Да", "", " - ")</f>
        <v/>
      </c>
      <c r="N381" s="101"/>
      <c r="O381" s="114" t="str">
        <f>IF(Таблица335[[#This Row],[условие]]="Да", "", " )")</f>
        <v/>
      </c>
      <c r="P381" s="115"/>
      <c r="Q381" s="101" t="str">
        <f t="shared" si="319"/>
        <v>/</v>
      </c>
      <c r="R381" s="101">
        <v>2</v>
      </c>
      <c r="S381" s="116" t="str">
        <f>IF(Таблица335[[#This Row],[Тип СШ]]="Т3", " росп", "")</f>
        <v/>
      </c>
      <c r="T381" s="116" t="str">
        <f>IF(AND(Таблица335[[#This Row],[Тип]]="Поперечник", Таблица335[[#This Row],[условие]]="Да", Таблица335[[#This Row],[№18]]=" росп"), "1,2,3",
"")</f>
        <v/>
      </c>
      <c r="U381" s="116" t="str">
        <f>IF(AND(Таблица335[[#This Row],[Тип]]="Продол", Таблица335[[#This Row],[условие]]="Да", Таблица335[[#This Row],[№18]]=" росп"), "1,2",
"")</f>
        <v/>
      </c>
      <c r="V381" s="101" t="s">
        <v>89</v>
      </c>
      <c r="W3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81" s="152">
        <f>IF(Таблица335[[#This Row],[Тип СШ]]="Т3",
(IF(Таблица335[[#This Row],[Толщина]]&gt;16,"Δ8","Δ6")),Таблица335[[#This Row],[Толщина]])</f>
        <v>20</v>
      </c>
      <c r="AD381" s="153"/>
      <c r="AE381"/>
    </row>
    <row r="382" spans="1:31" x14ac:dyDescent="0.2">
      <c r="A382" s="117">
        <f t="shared" si="257"/>
        <v>382</v>
      </c>
      <c r="B382" s="97" t="str">
        <f>IF(ISNUMBER(Таблица335[[#This Row],[№8]]), "Поперечник", "Продол")</f>
        <v>Поперечник</v>
      </c>
      <c r="C382" s="11" t="str">
        <f>CONCATENATE(I382,J382,K382,L382,Таблица335[[#This Row],[№12]],N382,O382,P382,Q382,R382,S382,T382,U382,)</f>
        <v>4В-Т1/2 росп1,2,3</v>
      </c>
      <c r="D382" s="11" t="str">
        <f t="shared" si="259"/>
        <v>Т3</v>
      </c>
      <c r="E382" s="11" t="str">
        <f t="shared" si="255"/>
        <v>100 Δ8</v>
      </c>
      <c r="F382" s="101"/>
      <c r="G382" s="101"/>
      <c r="H3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2" s="132">
        <f t="shared" ref="I382:K382" si="321">I381</f>
        <v>4</v>
      </c>
      <c r="J382" s="132" t="str">
        <f t="shared" si="321"/>
        <v>В</v>
      </c>
      <c r="K382" s="133" t="str">
        <f>IF(Таблица335[[#This Row],[условие]]="Да", "-", "")</f>
        <v>-</v>
      </c>
      <c r="L382" s="101" t="s">
        <v>83</v>
      </c>
      <c r="M382" s="114" t="str">
        <f>IF(Таблица335[[#This Row],[условие]]="Да", "", " - ")</f>
        <v/>
      </c>
      <c r="N382" s="101"/>
      <c r="O382" s="114" t="str">
        <f>IF(Таблица335[[#This Row],[условие]]="Да", "", " )")</f>
        <v/>
      </c>
      <c r="P382" s="115"/>
      <c r="Q382" s="101" t="str">
        <f t="shared" si="319"/>
        <v>/</v>
      </c>
      <c r="R382" s="101">
        <v>2</v>
      </c>
      <c r="S382" s="116" t="str">
        <f>IF(Таблица335[[#This Row],[Тип СШ]]="Т3", " росп", "")</f>
        <v xml:space="preserve"> росп</v>
      </c>
      <c r="T382" s="116" t="str">
        <f>IF(AND(Таблица335[[#This Row],[Тип]]="Поперечник", Таблица335[[#This Row],[условие]]="Да", Таблица335[[#This Row],[№18]]=" росп"), "1,2,3",
"")</f>
        <v>1,2,3</v>
      </c>
      <c r="U382" s="116" t="str">
        <f>IF(AND(Таблица335[[#This Row],[Тип]]="Продол", Таблица335[[#This Row],[условие]]="Да", Таблица335[[#This Row],[№18]]=" росп"), "1,2",
"")</f>
        <v/>
      </c>
      <c r="V382" s="101" t="s">
        <v>88</v>
      </c>
      <c r="W3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82" s="152" t="str">
        <f>IF(Таблица335[[#This Row],[Тип СШ]]="Т3",
(IF(Таблица335[[#This Row],[Толщина]]&gt;16,"Δ8","Δ6")),Таблица335[[#This Row],[Толщина]])</f>
        <v>Δ8</v>
      </c>
      <c r="AD382" s="153"/>
      <c r="AE382"/>
    </row>
    <row r="383" spans="1:31" x14ac:dyDescent="0.2">
      <c r="A383" s="117">
        <f t="shared" si="257"/>
        <v>383</v>
      </c>
      <c r="B383" s="97" t="str">
        <f>IF(ISNUMBER(Таблица335[[#This Row],[№8]]), "Поперечник", "Продол")</f>
        <v>Поперечник</v>
      </c>
      <c r="C383" s="11" t="str">
        <f>CONCATENATE(I383,J383,K383,L383,Таблица335[[#This Row],[№12]],N383,O383,P383,Q383,R383,S383,T383,U383,)</f>
        <v>4В-ВП_Р5 росп1,2,3</v>
      </c>
      <c r="D383" s="11" t="str">
        <f t="shared" si="259"/>
        <v>Т3</v>
      </c>
      <c r="E383" s="11" t="str">
        <f t="shared" si="255"/>
        <v>528 Δ8</v>
      </c>
      <c r="F383" s="101"/>
      <c r="G383" s="101"/>
      <c r="H3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3" s="132">
        <f t="shared" ref="I383:K383" si="322">I382</f>
        <v>4</v>
      </c>
      <c r="J383" s="132" t="str">
        <f t="shared" si="322"/>
        <v>В</v>
      </c>
      <c r="K383" s="133" t="str">
        <f>IF(Таблица335[[#This Row],[условие]]="Да", "-", "")</f>
        <v>-</v>
      </c>
      <c r="L383" s="101" t="s">
        <v>35</v>
      </c>
      <c r="M383" s="114" t="str">
        <f>IF(Таблица335[[#This Row],[условие]]="Да", "", " - ")</f>
        <v/>
      </c>
      <c r="N383" s="101"/>
      <c r="O383" s="114" t="str">
        <f>IF(Таблица335[[#This Row],[условие]]="Да", "", " )")</f>
        <v/>
      </c>
      <c r="P383" s="115"/>
      <c r="Q383" s="101" t="s">
        <v>140</v>
      </c>
      <c r="R383" s="101" t="s">
        <v>77</v>
      </c>
      <c r="S383" s="116" t="str">
        <f>IF(Таблица335[[#This Row],[Тип СШ]]="Т3", " росп", "")</f>
        <v xml:space="preserve"> росп</v>
      </c>
      <c r="T383" s="116" t="str">
        <f>IF(AND(Таблица335[[#This Row],[Тип]]="Поперечник", Таблица335[[#This Row],[условие]]="Да", Таблица335[[#This Row],[№18]]=" росп"), "1,2,3",
"")</f>
        <v>1,2,3</v>
      </c>
      <c r="U383" s="116" t="str">
        <f>IF(AND(Таблица335[[#This Row],[Тип]]="Продол", Таблица335[[#This Row],[условие]]="Да", Таблица335[[#This Row],[№18]]=" росп"), "1,2",
"")</f>
        <v/>
      </c>
      <c r="V383" s="101" t="s">
        <v>88</v>
      </c>
      <c r="W3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83" s="152" t="str">
        <f>IF(Таблица335[[#This Row],[Тип СШ]]="Т3",
(IF(Таблица335[[#This Row],[Толщина]]&gt;16,"Δ8","Δ6")),Таблица335[[#This Row],[Толщина]])</f>
        <v>Δ8</v>
      </c>
      <c r="AD383" s="153"/>
      <c r="AE383"/>
    </row>
    <row r="384" spans="1:31" x14ac:dyDescent="0.2">
      <c r="A384" s="117">
        <f t="shared" si="257"/>
        <v>384</v>
      </c>
      <c r="B384" s="97" t="str">
        <f>IF(ISNUMBER(Таблица335[[#This Row],[№8]]), "Поперечник", "Продол")</f>
        <v>Поперечник</v>
      </c>
      <c r="C384" s="11" t="str">
        <f>CONCATENATE(I384,J384,K384,L384,Таблица335[[#This Row],[№12]],N384,O384,P384,Q384,R384,S384,T384,U384,)</f>
        <v>4В-ВП_Р6 росп1,2,3</v>
      </c>
      <c r="D384" s="11" t="str">
        <f t="shared" si="259"/>
        <v>Т3</v>
      </c>
      <c r="E384" s="11" t="str">
        <f t="shared" si="255"/>
        <v>528 Δ8</v>
      </c>
      <c r="F384" s="101"/>
      <c r="G384" s="101"/>
      <c r="H3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4" s="132">
        <f t="shared" ref="I384:K384" si="323">I383</f>
        <v>4</v>
      </c>
      <c r="J384" s="132" t="str">
        <f t="shared" si="323"/>
        <v>В</v>
      </c>
      <c r="K384" s="133" t="str">
        <f>IF(Таблица335[[#This Row],[условие]]="Да", "-", "")</f>
        <v>-</v>
      </c>
      <c r="L384" s="101" t="s">
        <v>35</v>
      </c>
      <c r="M384" s="114" t="str">
        <f>IF(Таблица335[[#This Row],[условие]]="Да", "", " - ")</f>
        <v/>
      </c>
      <c r="N384" s="101"/>
      <c r="O384" s="114" t="str">
        <f>IF(Таблица335[[#This Row],[условие]]="Да", "", " )")</f>
        <v/>
      </c>
      <c r="P384" s="115"/>
      <c r="Q384" s="101" t="s">
        <v>140</v>
      </c>
      <c r="R384" s="101" t="s">
        <v>80</v>
      </c>
      <c r="S384" s="116" t="str">
        <f>IF(Таблица335[[#This Row],[Тип СШ]]="Т3", " росп", "")</f>
        <v xml:space="preserve"> росп</v>
      </c>
      <c r="T384" s="116" t="str">
        <f>IF(AND(Таблица335[[#This Row],[Тип]]="Поперечник", Таблица335[[#This Row],[условие]]="Да", Таблица335[[#This Row],[№18]]=" росп"), "1,2,3",
"")</f>
        <v>1,2,3</v>
      </c>
      <c r="U384" s="116" t="str">
        <f>IF(AND(Таблица335[[#This Row],[Тип]]="Продол", Таблица335[[#This Row],[условие]]="Да", Таблица335[[#This Row],[№18]]=" росп"), "1,2",
"")</f>
        <v/>
      </c>
      <c r="V384" s="101" t="s">
        <v>88</v>
      </c>
      <c r="W3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84" s="152" t="str">
        <f>IF(Таблица335[[#This Row],[Тип СШ]]="Т3",
(IF(Таблица335[[#This Row],[Толщина]]&gt;16,"Δ8","Δ6")),Таблица335[[#This Row],[Толщина]])</f>
        <v>Δ8</v>
      </c>
      <c r="AD384" s="153"/>
      <c r="AE384"/>
    </row>
    <row r="385" spans="1:31" x14ac:dyDescent="0.2">
      <c r="A385" s="117">
        <f t="shared" si="257"/>
        <v>385</v>
      </c>
      <c r="B385" s="97" t="str">
        <f>IF(ISNUMBER(Таблица335[[#This Row],[№8]]), "Поперечник", "Продол")</f>
        <v>Поперечник</v>
      </c>
      <c r="C385" s="11" t="str">
        <f>CONCATENATE(I385,J385,K385,L385,Таблица335[[#This Row],[№12]],N385,O385,P385,Q385,R385,S385,T385,U385,)</f>
        <v>4В-ВП_Р7 росп1,2,3</v>
      </c>
      <c r="D385" s="11" t="str">
        <f t="shared" si="259"/>
        <v>Т3</v>
      </c>
      <c r="E385" s="11" t="str">
        <f t="shared" si="255"/>
        <v>528 Δ8</v>
      </c>
      <c r="F385" s="101"/>
      <c r="G385" s="101"/>
      <c r="H3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5" s="132">
        <f t="shared" ref="I385:K385" si="324">I384</f>
        <v>4</v>
      </c>
      <c r="J385" s="132" t="str">
        <f t="shared" si="324"/>
        <v>В</v>
      </c>
      <c r="K385" s="133" t="str">
        <f>IF(Таблица335[[#This Row],[условие]]="Да", "-", "")</f>
        <v>-</v>
      </c>
      <c r="L385" s="101" t="s">
        <v>35</v>
      </c>
      <c r="M385" s="114" t="str">
        <f>IF(Таблица335[[#This Row],[условие]]="Да", "", " - ")</f>
        <v/>
      </c>
      <c r="N385" s="101"/>
      <c r="O385" s="114" t="str">
        <f>IF(Таблица335[[#This Row],[условие]]="Да", "", " )")</f>
        <v/>
      </c>
      <c r="P385" s="115"/>
      <c r="Q385" s="101" t="s">
        <v>140</v>
      </c>
      <c r="R385" s="101" t="s">
        <v>81</v>
      </c>
      <c r="S385" s="116" t="str">
        <f>IF(Таблица335[[#This Row],[Тип СШ]]="Т3", " росп", "")</f>
        <v xml:space="preserve"> росп</v>
      </c>
      <c r="T385" s="116" t="str">
        <f>IF(AND(Таблица335[[#This Row],[Тип]]="Поперечник", Таблица335[[#This Row],[условие]]="Да", Таблица335[[#This Row],[№18]]=" росп"), "1,2,3",
"")</f>
        <v>1,2,3</v>
      </c>
      <c r="U385" s="116" t="str">
        <f>IF(AND(Таблица335[[#This Row],[Тип]]="Продол", Таблица335[[#This Row],[условие]]="Да", Таблица335[[#This Row],[№18]]=" росп"), "1,2",
"")</f>
        <v/>
      </c>
      <c r="V385" s="101" t="s">
        <v>88</v>
      </c>
      <c r="W3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85" s="152" t="str">
        <f>IF(Таблица335[[#This Row],[Тип СШ]]="Т3",
(IF(Таблица335[[#This Row],[Толщина]]&gt;16,"Δ8","Δ6")),Таблица335[[#This Row],[Толщина]])</f>
        <v>Δ8</v>
      </c>
      <c r="AD385" s="153"/>
      <c r="AE385"/>
    </row>
    <row r="386" spans="1:31" x14ac:dyDescent="0.2">
      <c r="A386" s="117">
        <f t="shared" si="257"/>
        <v>386</v>
      </c>
      <c r="B386" s="97" t="str">
        <f>IF(ISNUMBER(Таблица335[[#This Row],[№8]]), "Поперечник", "Продол")</f>
        <v>Поперечник</v>
      </c>
      <c r="C386" s="11" t="str">
        <f>CONCATENATE(I386,J386,K386,L386,Таблица335[[#This Row],[№12]],N386,O386,P386,Q386,R386,S386,T386,U386,)</f>
        <v>4В-ВП_Р8 росп1,2,3</v>
      </c>
      <c r="D386" s="11" t="str">
        <f t="shared" si="259"/>
        <v>Т3</v>
      </c>
      <c r="E386" s="11" t="str">
        <f t="shared" ref="E386:E449" si="325">IF(V386="Т3",(CONCATENATE(AB386," ",AC386)),(CONCATENATE(AB386,"×",AC386)))</f>
        <v>528 Δ8</v>
      </c>
      <c r="F386" s="101"/>
      <c r="G386" s="101"/>
      <c r="H3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6" s="132">
        <f t="shared" ref="I386:K386" si="326">I385</f>
        <v>4</v>
      </c>
      <c r="J386" s="132" t="str">
        <f t="shared" si="326"/>
        <v>В</v>
      </c>
      <c r="K386" s="133" t="str">
        <f>IF(Таблица335[[#This Row],[условие]]="Да", "-", "")</f>
        <v>-</v>
      </c>
      <c r="L386" s="101" t="s">
        <v>35</v>
      </c>
      <c r="M386" s="114" t="str">
        <f>IF(Таблица335[[#This Row],[условие]]="Да", "", " - ")</f>
        <v/>
      </c>
      <c r="N386" s="101"/>
      <c r="O386" s="114" t="str">
        <f>IF(Таблица335[[#This Row],[условие]]="Да", "", " )")</f>
        <v/>
      </c>
      <c r="P386" s="115"/>
      <c r="Q386" s="101" t="s">
        <v>140</v>
      </c>
      <c r="R386" s="101" t="s">
        <v>82</v>
      </c>
      <c r="S386" s="116" t="str">
        <f>IF(Таблица335[[#This Row],[Тип СШ]]="Т3", " росп", "")</f>
        <v xml:space="preserve"> росп</v>
      </c>
      <c r="T386" s="116" t="str">
        <f>IF(AND(Таблица335[[#This Row],[Тип]]="Поперечник", Таблица335[[#This Row],[условие]]="Да", Таблица335[[#This Row],[№18]]=" росп"), "1,2,3",
"")</f>
        <v>1,2,3</v>
      </c>
      <c r="U386" s="116" t="str">
        <f>IF(AND(Таблица335[[#This Row],[Тип]]="Продол", Таблица335[[#This Row],[условие]]="Да", Таблица335[[#This Row],[№18]]=" росп"), "1,2",
"")</f>
        <v/>
      </c>
      <c r="V386" s="101" t="s">
        <v>88</v>
      </c>
      <c r="W3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86" s="152" t="str">
        <f>IF(Таблица335[[#This Row],[Тип СШ]]="Т3",
(IF(Таблица335[[#This Row],[Толщина]]&gt;16,"Δ8","Δ6")),Таблица335[[#This Row],[Толщина]])</f>
        <v>Δ8</v>
      </c>
      <c r="AD386" s="153"/>
      <c r="AE386"/>
    </row>
    <row r="387" spans="1:31" x14ac:dyDescent="0.2">
      <c r="A387" s="117">
        <f t="shared" ref="A387:A450" si="327">A386+1</f>
        <v>387</v>
      </c>
      <c r="B387" s="97" t="str">
        <f>IF(ISNUMBER(Таблица335[[#This Row],[№8]]), "Поперечник", "Продол")</f>
        <v>Поперечник</v>
      </c>
      <c r="C387" s="11" t="str">
        <f>CONCATENATE(I387,J387,K387,L387,Таблица335[[#This Row],[№12]],N387,O387,P387,Q387,R387,S387,T387,U387,)</f>
        <v>4В-НП</v>
      </c>
      <c r="D387" s="11" t="str">
        <f t="shared" si="259"/>
        <v>С18</v>
      </c>
      <c r="E387" s="11" t="str">
        <f t="shared" si="325"/>
        <v>700×32/40</v>
      </c>
      <c r="F387" s="101"/>
      <c r="G387" s="101"/>
      <c r="H3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7" s="132">
        <f t="shared" ref="I387:K387" si="328">I386</f>
        <v>4</v>
      </c>
      <c r="J387" s="132" t="str">
        <f t="shared" si="328"/>
        <v>В</v>
      </c>
      <c r="K387" s="133" t="str">
        <f>IF(Таблица335[[#This Row],[условие]]="Да", "-", "")</f>
        <v>-</v>
      </c>
      <c r="L387" s="101" t="s">
        <v>13</v>
      </c>
      <c r="M387" s="114" t="str">
        <f>IF(Таблица335[[#This Row],[условие]]="Да", "", " - ")</f>
        <v/>
      </c>
      <c r="N387" s="101"/>
      <c r="O387" s="114" t="str">
        <f>IF(Таблица335[[#This Row],[условие]]="Да", "", " )")</f>
        <v/>
      </c>
      <c r="P387" s="115"/>
      <c r="Q387" s="101"/>
      <c r="R387" s="101"/>
      <c r="S387" s="116" t="str">
        <f>IF(Таблица335[[#This Row],[Тип СШ]]="Т3", " росп", "")</f>
        <v/>
      </c>
      <c r="T387" s="116" t="str">
        <f>IF(AND(Таблица335[[#This Row],[Тип]]="Поперечник", Таблица335[[#This Row],[условие]]="Да", Таблица335[[#This Row],[№18]]=" росп"), "1,2,3",
"")</f>
        <v/>
      </c>
      <c r="U387" s="116" t="str">
        <f>IF(AND(Таблица335[[#This Row],[Тип]]="Продол", Таблица335[[#This Row],[условие]]="Да", Таблица335[[#This Row],[№18]]=" росп"), "1,2",
"")</f>
        <v/>
      </c>
      <c r="V387" s="101" t="s">
        <v>87</v>
      </c>
      <c r="W38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3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87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32/40</v>
      </c>
      <c r="AB387" s="228">
        <f>VALUE(CONCATENATE(Таблица335[[#This Row],[ДлинаС18]],Таблица335[[#This Row],[ДлинаС4]],Таблица335[[#This Row],[ДлинаТ8]],Таблица335[[#This Row],[ДлинаТ3]]))</f>
        <v>700</v>
      </c>
      <c r="AC387" s="152" t="str">
        <f>IF(Таблица335[[#This Row],[Тип СШ]]="Т3",
(IF(Таблица335[[#This Row],[Толщина]]&gt;16,"Δ8","Δ6")),Таблица335[[#This Row],[Толщина]])</f>
        <v>32/40</v>
      </c>
      <c r="AD387" s="153"/>
      <c r="AE387"/>
    </row>
    <row r="388" spans="1:31" x14ac:dyDescent="0.2">
      <c r="A388" s="117">
        <f t="shared" si="327"/>
        <v>388</v>
      </c>
      <c r="B388" s="97" t="str">
        <f>IF(ISNUMBER(Таблица335[[#This Row],[№8]]), "Поперечник", "Продол")</f>
        <v>Поперечник</v>
      </c>
      <c r="C388" s="11" t="str">
        <f>CONCATENATE(I388,J388,K388,L388,Таблица335[[#This Row],[№12]],N388,O388,P388,Q388,R388,S388,T388,U388,)</f>
        <v>4В-Т2/1</v>
      </c>
      <c r="D388" s="11" t="str">
        <f t="shared" ref="D388:D451" si="329">V388</f>
        <v>Т8</v>
      </c>
      <c r="E388" s="11" t="str">
        <f t="shared" si="325"/>
        <v>100×20</v>
      </c>
      <c r="F388" s="101"/>
      <c r="G388" s="101"/>
      <c r="H3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8" s="132">
        <f t="shared" ref="I388:K388" si="330">I387</f>
        <v>4</v>
      </c>
      <c r="J388" s="132" t="str">
        <f t="shared" si="330"/>
        <v>В</v>
      </c>
      <c r="K388" s="133" t="str">
        <f>IF(Таблица335[[#This Row],[условие]]="Да", "-", "")</f>
        <v>-</v>
      </c>
      <c r="L388" s="101" t="s">
        <v>84</v>
      </c>
      <c r="M388" s="114" t="str">
        <f>IF(Таблица335[[#This Row],[условие]]="Да", "", " - ")</f>
        <v/>
      </c>
      <c r="N388" s="101"/>
      <c r="O388" s="114" t="str">
        <f>IF(Таблица335[[#This Row],[условие]]="Да", "", " )")</f>
        <v/>
      </c>
      <c r="P388" s="115"/>
      <c r="Q388" s="101" t="str">
        <f>"/"</f>
        <v>/</v>
      </c>
      <c r="R388" s="101">
        <v>1</v>
      </c>
      <c r="S388" s="116" t="str">
        <f>IF(Таблица335[[#This Row],[Тип СШ]]="Т3", " росп", "")</f>
        <v/>
      </c>
      <c r="T388" s="116" t="str">
        <f>IF(AND(Таблица335[[#This Row],[Тип]]="Поперечник", Таблица335[[#This Row],[условие]]="Да", Таблица335[[#This Row],[№18]]=" росп"), "1,2,3",
"")</f>
        <v/>
      </c>
      <c r="U388" s="116" t="str">
        <f>IF(AND(Таблица335[[#This Row],[Тип]]="Продол", Таблица335[[#This Row],[условие]]="Да", Таблица335[[#This Row],[№18]]=" росп"), "1,2",
"")</f>
        <v/>
      </c>
      <c r="V388" s="101" t="s">
        <v>89</v>
      </c>
      <c r="W3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88" s="152">
        <f>IF(Таблица335[[#This Row],[Тип СШ]]="Т3",
(IF(Таблица335[[#This Row],[Толщина]]&gt;16,"Δ8","Δ6")),Таблица335[[#This Row],[Толщина]])</f>
        <v>20</v>
      </c>
      <c r="AD388" s="153"/>
      <c r="AE388"/>
    </row>
    <row r="389" spans="1:31" x14ac:dyDescent="0.2">
      <c r="A389" s="117">
        <f t="shared" si="327"/>
        <v>389</v>
      </c>
      <c r="B389" s="97" t="str">
        <f>IF(ISNUMBER(Таблица335[[#This Row],[№8]]), "Поперечник", "Продол")</f>
        <v>Поперечник</v>
      </c>
      <c r="C389" s="11" t="str">
        <f>CONCATENATE(I389,J389,K389,L389,Таблица335[[#This Row],[№12]],N389,O389,P389,Q389,R389,S389,T389,U389,)</f>
        <v>4В-Т2/1 росп1,2,3</v>
      </c>
      <c r="D389" s="11" t="str">
        <f t="shared" si="329"/>
        <v>Т3</v>
      </c>
      <c r="E389" s="11" t="str">
        <f t="shared" si="325"/>
        <v>100 Δ8</v>
      </c>
      <c r="F389" s="101"/>
      <c r="G389" s="101"/>
      <c r="H3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89" s="132">
        <f t="shared" ref="I389:K389" si="331">I388</f>
        <v>4</v>
      </c>
      <c r="J389" s="132" t="str">
        <f t="shared" si="331"/>
        <v>В</v>
      </c>
      <c r="K389" s="133" t="str">
        <f>IF(Таблица335[[#This Row],[условие]]="Да", "-", "")</f>
        <v>-</v>
      </c>
      <c r="L389" s="101" t="s">
        <v>84</v>
      </c>
      <c r="M389" s="114" t="str">
        <f>IF(Таблица335[[#This Row],[условие]]="Да", "", " - ")</f>
        <v/>
      </c>
      <c r="N389" s="101"/>
      <c r="O389" s="114" t="str">
        <f>IF(Таблица335[[#This Row],[условие]]="Да", "", " )")</f>
        <v/>
      </c>
      <c r="P389" s="115"/>
      <c r="Q389" s="101" t="str">
        <f t="shared" ref="Q389:Q393" si="332">"/"</f>
        <v>/</v>
      </c>
      <c r="R389" s="101">
        <v>1</v>
      </c>
      <c r="S389" s="116" t="str">
        <f>IF(Таблица335[[#This Row],[Тип СШ]]="Т3", " росп", "")</f>
        <v xml:space="preserve"> росп</v>
      </c>
      <c r="T389" s="116" t="str">
        <f>IF(AND(Таблица335[[#This Row],[Тип]]="Поперечник", Таблица335[[#This Row],[условие]]="Да", Таблица335[[#This Row],[№18]]=" росп"), "1,2,3",
"")</f>
        <v>1,2,3</v>
      </c>
      <c r="U389" s="116" t="str">
        <f>IF(AND(Таблица335[[#This Row],[Тип]]="Продол", Таблица335[[#This Row],[условие]]="Да", Таблица335[[#This Row],[№18]]=" росп"), "1,2",
"")</f>
        <v/>
      </c>
      <c r="V389" s="101" t="s">
        <v>88</v>
      </c>
      <c r="W3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89" s="152" t="str">
        <f>IF(Таблица335[[#This Row],[Тип СШ]]="Т3",
(IF(Таблица335[[#This Row],[Толщина]]&gt;16,"Δ8","Δ6")),Таблица335[[#This Row],[Толщина]])</f>
        <v>Δ8</v>
      </c>
      <c r="AD389" s="153"/>
      <c r="AE389"/>
    </row>
    <row r="390" spans="1:31" x14ac:dyDescent="0.2">
      <c r="A390" s="117">
        <f t="shared" si="327"/>
        <v>390</v>
      </c>
      <c r="B390" s="97" t="str">
        <f>IF(ISNUMBER(Таблица335[[#This Row],[№8]]), "Поперечник", "Продол")</f>
        <v>Поперечник</v>
      </c>
      <c r="C390" s="11" t="str">
        <f>CONCATENATE(I390,J390,K390,L390,Таблица335[[#This Row],[№12]],N390,O390,P390,Q390,R390,S390,T390,U390,)</f>
        <v>4В-Т2/2</v>
      </c>
      <c r="D390" s="11" t="str">
        <f t="shared" si="329"/>
        <v>Т8</v>
      </c>
      <c r="E390" s="11" t="str">
        <f t="shared" si="325"/>
        <v>100×20</v>
      </c>
      <c r="F390" s="101"/>
      <c r="G390" s="101"/>
      <c r="H3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0" s="132">
        <f t="shared" ref="I390:K390" si="333">I389</f>
        <v>4</v>
      </c>
      <c r="J390" s="132" t="str">
        <f t="shared" si="333"/>
        <v>В</v>
      </c>
      <c r="K390" s="133" t="str">
        <f>IF(Таблица335[[#This Row],[условие]]="Да", "-", "")</f>
        <v>-</v>
      </c>
      <c r="L390" s="101" t="s">
        <v>84</v>
      </c>
      <c r="M390" s="114" t="str">
        <f>IF(Таблица335[[#This Row],[условие]]="Да", "", " - ")</f>
        <v/>
      </c>
      <c r="N390" s="101"/>
      <c r="O390" s="114" t="str">
        <f>IF(Таблица335[[#This Row],[условие]]="Да", "", " )")</f>
        <v/>
      </c>
      <c r="P390" s="115"/>
      <c r="Q390" s="101" t="str">
        <f t="shared" si="332"/>
        <v>/</v>
      </c>
      <c r="R390" s="101">
        <v>2</v>
      </c>
      <c r="S390" s="116" t="str">
        <f>IF(Таблица335[[#This Row],[Тип СШ]]="Т3", " росп", "")</f>
        <v/>
      </c>
      <c r="T390" s="116" t="str">
        <f>IF(AND(Таблица335[[#This Row],[Тип]]="Поперечник", Таблица335[[#This Row],[условие]]="Да", Таблица335[[#This Row],[№18]]=" росп"), "1,2,3",
"")</f>
        <v/>
      </c>
      <c r="U390" s="116" t="str">
        <f>IF(AND(Таблица335[[#This Row],[Тип]]="Продол", Таблица335[[#This Row],[условие]]="Да", Таблица335[[#This Row],[№18]]=" росп"), "1,2",
"")</f>
        <v/>
      </c>
      <c r="V390" s="101" t="s">
        <v>89</v>
      </c>
      <c r="W3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90" s="152">
        <f>IF(Таблица335[[#This Row],[Тип СШ]]="Т3",
(IF(Таблица335[[#This Row],[Толщина]]&gt;16,"Δ8","Δ6")),Таблица335[[#This Row],[Толщина]])</f>
        <v>20</v>
      </c>
      <c r="AD390" s="153"/>
      <c r="AE390"/>
    </row>
    <row r="391" spans="1:31" x14ac:dyDescent="0.2">
      <c r="A391" s="117">
        <f t="shared" si="327"/>
        <v>391</v>
      </c>
      <c r="B391" s="97" t="str">
        <f>IF(ISNUMBER(Таблица335[[#This Row],[№8]]), "Поперечник", "Продол")</f>
        <v>Поперечник</v>
      </c>
      <c r="C391" s="11" t="str">
        <f>CONCATENATE(I391,J391,K391,L391,Таблица335[[#This Row],[№12]],N391,O391,P391,Q391,R391,S391,T391,U391,)</f>
        <v>4В-Т2/2 росп1,2,3</v>
      </c>
      <c r="D391" s="11" t="str">
        <f t="shared" si="329"/>
        <v>Т3</v>
      </c>
      <c r="E391" s="11" t="str">
        <f t="shared" si="325"/>
        <v>100 Δ8</v>
      </c>
      <c r="F391" s="101"/>
      <c r="G391" s="101"/>
      <c r="H3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1" s="132">
        <f t="shared" ref="I391:K391" si="334">I390</f>
        <v>4</v>
      </c>
      <c r="J391" s="132" t="str">
        <f t="shared" si="334"/>
        <v>В</v>
      </c>
      <c r="K391" s="133" t="str">
        <f>IF(Таблица335[[#This Row],[условие]]="Да", "-", "")</f>
        <v>-</v>
      </c>
      <c r="L391" s="101" t="s">
        <v>84</v>
      </c>
      <c r="M391" s="114" t="str">
        <f>IF(Таблица335[[#This Row],[условие]]="Да", "", " - ")</f>
        <v/>
      </c>
      <c r="N391" s="101"/>
      <c r="O391" s="114" t="str">
        <f>IF(Таблица335[[#This Row],[условие]]="Да", "", " )")</f>
        <v/>
      </c>
      <c r="P391" s="115"/>
      <c r="Q391" s="101" t="str">
        <f t="shared" si="332"/>
        <v>/</v>
      </c>
      <c r="R391" s="101">
        <v>2</v>
      </c>
      <c r="S391" s="116" t="str">
        <f>IF(Таблица335[[#This Row],[Тип СШ]]="Т3", " росп", "")</f>
        <v xml:space="preserve"> росп</v>
      </c>
      <c r="T391" s="116" t="str">
        <f>IF(AND(Таблица335[[#This Row],[Тип]]="Поперечник", Таблица335[[#This Row],[условие]]="Да", Таблица335[[#This Row],[№18]]=" росп"), "1,2,3",
"")</f>
        <v>1,2,3</v>
      </c>
      <c r="U391" s="116" t="str">
        <f>IF(AND(Таблица335[[#This Row],[Тип]]="Продол", Таблица335[[#This Row],[условие]]="Да", Таблица335[[#This Row],[№18]]=" росп"), "1,2",
"")</f>
        <v/>
      </c>
      <c r="V391" s="101" t="s">
        <v>88</v>
      </c>
      <c r="W3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3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91" s="152" t="str">
        <f>IF(Таблица335[[#This Row],[Тип СШ]]="Т3",
(IF(Таблица335[[#This Row],[Толщина]]&gt;16,"Δ8","Δ6")),Таблица335[[#This Row],[Толщина]])</f>
        <v>Δ8</v>
      </c>
      <c r="AD391" s="153"/>
      <c r="AE391"/>
    </row>
    <row r="392" spans="1:31" x14ac:dyDescent="0.2">
      <c r="A392" s="117">
        <f t="shared" si="327"/>
        <v>392</v>
      </c>
      <c r="B392" s="97" t="str">
        <f>IF(ISNUMBER(Таблица335[[#This Row],[№8]]), "Поперечник", "Продол")</f>
        <v>Поперечник</v>
      </c>
      <c r="C392" s="11" t="str">
        <f>CONCATENATE(I392,J392,K392,L392,Таблица335[[#This Row],[№12]],N392,O392,P392,Q392,R392,S392,T392,U392,)</f>
        <v>4Г-ВП</v>
      </c>
      <c r="D392" s="11" t="str">
        <f t="shared" si="329"/>
        <v>С4</v>
      </c>
      <c r="E392" s="11" t="str">
        <f t="shared" si="325"/>
        <v>2488×14</v>
      </c>
      <c r="F392" s="101"/>
      <c r="G392" s="101" t="s">
        <v>42</v>
      </c>
      <c r="H39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2" s="134">
        <f t="shared" ref="I392:J392" si="335">I391</f>
        <v>4</v>
      </c>
      <c r="J392" s="134" t="str">
        <f>Таблица335[[#This Row],[№7]]</f>
        <v>Г</v>
      </c>
      <c r="K392" s="133" t="str">
        <f>IF(Таблица335[[#This Row],[условие]]="Да", "-", "")</f>
        <v>-</v>
      </c>
      <c r="L392" s="72" t="s">
        <v>35</v>
      </c>
      <c r="M392" s="114" t="str">
        <f>IF(Таблица335[[#This Row],[условие]]="Да", "", " - ")</f>
        <v/>
      </c>
      <c r="N392" s="72"/>
      <c r="O392" s="114" t="str">
        <f>IF(Таблица335[[#This Row],[условие]]="Да", "", " )")</f>
        <v/>
      </c>
      <c r="P392" s="115"/>
      <c r="Q392" s="130"/>
      <c r="R392" s="130"/>
      <c r="S392" s="116" t="str">
        <f>IF(Таблица335[[#This Row],[Тип СШ]]="Т3", " росп", "")</f>
        <v/>
      </c>
      <c r="T392" s="116" t="str">
        <f>IF(AND(Таблица335[[#This Row],[Тип]]="Поперечник", Таблица335[[#This Row],[условие]]="Да", Таблица335[[#This Row],[№18]]=" росп"), "1,2,3",
"")</f>
        <v/>
      </c>
      <c r="U392" s="116" t="str">
        <f>IF(AND(Таблица335[[#This Row],[Тип]]="Продол", Таблица335[[#This Row],[условие]]="Да", Таблица335[[#This Row],[№18]]=" росп"), "1,2",
"")</f>
        <v/>
      </c>
      <c r="V392" s="130" t="s">
        <v>109</v>
      </c>
      <c r="W3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3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39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392" s="152">
        <f>IF(Таблица335[[#This Row],[Тип СШ]]="Т3",
(IF(Таблица335[[#This Row],[Толщина]]&gt;16,"Δ8","Δ6")),Таблица335[[#This Row],[Толщина]])</f>
        <v>14</v>
      </c>
      <c r="AD392" s="153"/>
      <c r="AE392"/>
    </row>
    <row r="393" spans="1:31" x14ac:dyDescent="0.2">
      <c r="A393" s="117">
        <f t="shared" si="327"/>
        <v>393</v>
      </c>
      <c r="B393" s="97" t="str">
        <f>IF(ISNUMBER(Таблица335[[#This Row],[№8]]), "Поперечник", "Продол")</f>
        <v>Поперечник</v>
      </c>
      <c r="C393" s="11" t="str">
        <f>CONCATENATE(I393,J393,K393,L393,Таблица335[[#This Row],[№12]],N393,O393,P393,Q393,R393,S393,T393,U393,)</f>
        <v>4Г-ВП_Р1 росп1,2,3</v>
      </c>
      <c r="D393" s="11" t="str">
        <f t="shared" si="329"/>
        <v>Т3</v>
      </c>
      <c r="E393" s="11" t="str">
        <f t="shared" si="325"/>
        <v>528 Δ8</v>
      </c>
      <c r="F393" s="101"/>
      <c r="G393" s="101"/>
      <c r="H3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3" s="132">
        <f t="shared" ref="I393:J393" si="336">I392</f>
        <v>4</v>
      </c>
      <c r="J393" s="132" t="str">
        <f>J392</f>
        <v>Г</v>
      </c>
      <c r="K393" s="133" t="str">
        <f>IF(Таблица335[[#This Row],[условие]]="Да", "-", "")</f>
        <v>-</v>
      </c>
      <c r="L393" s="101" t="s">
        <v>35</v>
      </c>
      <c r="M393" s="114" t="str">
        <f>IF(Таблица335[[#This Row],[условие]]="Да", "", " - ")</f>
        <v/>
      </c>
      <c r="N393" s="101"/>
      <c r="O393" s="114" t="str">
        <f>IF(Таблица335[[#This Row],[условие]]="Да", "", " )")</f>
        <v/>
      </c>
      <c r="P393" s="115"/>
      <c r="Q393" s="101" t="s">
        <v>140</v>
      </c>
      <c r="R393" s="101" t="s">
        <v>73</v>
      </c>
      <c r="S393" s="116" t="str">
        <f>IF(Таблица335[[#This Row],[Тип СШ]]="Т3", " росп", "")</f>
        <v xml:space="preserve"> росп</v>
      </c>
      <c r="T393" s="116" t="str">
        <f>IF(AND(Таблица335[[#This Row],[Тип]]="Поперечник", Таблица335[[#This Row],[условие]]="Да", Таблица335[[#This Row],[№18]]=" росп"), "1,2,3",
"")</f>
        <v>1,2,3</v>
      </c>
      <c r="U393" s="116" t="str">
        <f>IF(AND(Таблица335[[#This Row],[Тип]]="Продол", Таблица335[[#This Row],[условие]]="Да", Таблица335[[#This Row],[№18]]=" росп"), "1,2",
"")</f>
        <v/>
      </c>
      <c r="V393" s="101" t="s">
        <v>88</v>
      </c>
      <c r="W3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93" s="152" t="str">
        <f>IF(Таблица335[[#This Row],[Тип СШ]]="Т3",
(IF(Таблица335[[#This Row],[Толщина]]&gt;16,"Δ8","Δ6")),Таблица335[[#This Row],[Толщина]])</f>
        <v>Δ8</v>
      </c>
      <c r="AD393" s="153"/>
      <c r="AE393"/>
    </row>
    <row r="394" spans="1:31" x14ac:dyDescent="0.2">
      <c r="A394" s="117">
        <f t="shared" si="327"/>
        <v>394</v>
      </c>
      <c r="B394" s="97" t="str">
        <f>IF(ISNUMBER(Таблица335[[#This Row],[№8]]), "Поперечник", "Продол")</f>
        <v>Поперечник</v>
      </c>
      <c r="C394" s="11" t="str">
        <f>CONCATENATE(I394,J394,K394,L394,Таблица335[[#This Row],[№12]],N394,O394,P394,Q394,R394,S394,T394,U394,)</f>
        <v>4Г-ВП_Р2 росп1,2,3</v>
      </c>
      <c r="D394" s="11" t="str">
        <f t="shared" si="329"/>
        <v>Т3</v>
      </c>
      <c r="E394" s="11" t="str">
        <f t="shared" si="325"/>
        <v>528 Δ8</v>
      </c>
      <c r="F394" s="101"/>
      <c r="G394" s="101"/>
      <c r="H3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4" s="132">
        <f t="shared" ref="I394:K394" si="337">I393</f>
        <v>4</v>
      </c>
      <c r="J394" s="132" t="str">
        <f t="shared" si="337"/>
        <v>Г</v>
      </c>
      <c r="K394" s="133" t="str">
        <f>IF(Таблица335[[#This Row],[условие]]="Да", "-", "")</f>
        <v>-</v>
      </c>
      <c r="L394" s="101" t="s">
        <v>35</v>
      </c>
      <c r="M394" s="114" t="str">
        <f>IF(Таблица335[[#This Row],[условие]]="Да", "", " - ")</f>
        <v/>
      </c>
      <c r="N394" s="101"/>
      <c r="O394" s="114" t="str">
        <f>IF(Таблица335[[#This Row],[условие]]="Да", "", " )")</f>
        <v/>
      </c>
      <c r="P394" s="115"/>
      <c r="Q394" s="101" t="s">
        <v>140</v>
      </c>
      <c r="R394" s="101" t="s">
        <v>74</v>
      </c>
      <c r="S394" s="116" t="str">
        <f>IF(Таблица335[[#This Row],[Тип СШ]]="Т3", " росп", "")</f>
        <v xml:space="preserve"> росп</v>
      </c>
      <c r="T394" s="116" t="str">
        <f>IF(AND(Таблица335[[#This Row],[Тип]]="Поперечник", Таблица335[[#This Row],[условие]]="Да", Таблица335[[#This Row],[№18]]=" росп"), "1,2,3",
"")</f>
        <v>1,2,3</v>
      </c>
      <c r="U394" s="116" t="str">
        <f>IF(AND(Таблица335[[#This Row],[Тип]]="Продол", Таблица335[[#This Row],[условие]]="Да", Таблица335[[#This Row],[№18]]=" росп"), "1,2",
"")</f>
        <v/>
      </c>
      <c r="V394" s="101" t="s">
        <v>88</v>
      </c>
      <c r="W3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94" s="152" t="str">
        <f>IF(Таблица335[[#This Row],[Тип СШ]]="Т3",
(IF(Таблица335[[#This Row],[Толщина]]&gt;16,"Δ8","Δ6")),Таблица335[[#This Row],[Толщина]])</f>
        <v>Δ8</v>
      </c>
      <c r="AD394" s="153"/>
      <c r="AE394"/>
    </row>
    <row r="395" spans="1:31" x14ac:dyDescent="0.2">
      <c r="A395" s="117">
        <f t="shared" si="327"/>
        <v>395</v>
      </c>
      <c r="B395" s="97" t="str">
        <f>IF(ISNUMBER(Таблица335[[#This Row],[№8]]), "Поперечник", "Продол")</f>
        <v>Поперечник</v>
      </c>
      <c r="C395" s="11" t="str">
        <f>CONCATENATE(I395,J395,K395,L395,Таблица335[[#This Row],[№12]],N395,O395,P395,Q395,R395,S395,T395,U395,)</f>
        <v>4Г-ВП_Р3 росп1,2,3</v>
      </c>
      <c r="D395" s="11" t="str">
        <f t="shared" si="329"/>
        <v>Т3</v>
      </c>
      <c r="E395" s="11" t="str">
        <f t="shared" si="325"/>
        <v>528 Δ8</v>
      </c>
      <c r="F395" s="101"/>
      <c r="G395" s="101"/>
      <c r="H3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5" s="132">
        <f t="shared" ref="I395:K395" si="338">I394</f>
        <v>4</v>
      </c>
      <c r="J395" s="132" t="str">
        <f t="shared" si="338"/>
        <v>Г</v>
      </c>
      <c r="K395" s="133" t="str">
        <f>IF(Таблица335[[#This Row],[условие]]="Да", "-", "")</f>
        <v>-</v>
      </c>
      <c r="L395" s="101" t="s">
        <v>35</v>
      </c>
      <c r="M395" s="114" t="str">
        <f>IF(Таблица335[[#This Row],[условие]]="Да", "", " - ")</f>
        <v/>
      </c>
      <c r="N395" s="101"/>
      <c r="O395" s="114" t="str">
        <f>IF(Таблица335[[#This Row],[условие]]="Да", "", " )")</f>
        <v/>
      </c>
      <c r="P395" s="115"/>
      <c r="Q395" s="101" t="s">
        <v>140</v>
      </c>
      <c r="R395" s="101" t="s">
        <v>75</v>
      </c>
      <c r="S395" s="116" t="str">
        <f>IF(Таблица335[[#This Row],[Тип СШ]]="Т3", " росп", "")</f>
        <v xml:space="preserve"> росп</v>
      </c>
      <c r="T395" s="116" t="str">
        <f>IF(AND(Таблица335[[#This Row],[Тип]]="Поперечник", Таблица335[[#This Row],[условие]]="Да", Таблица335[[#This Row],[№18]]=" росп"), "1,2,3",
"")</f>
        <v>1,2,3</v>
      </c>
      <c r="U395" s="116" t="str">
        <f>IF(AND(Таблица335[[#This Row],[Тип]]="Продол", Таблица335[[#This Row],[условие]]="Да", Таблица335[[#This Row],[№18]]=" росп"), "1,2",
"")</f>
        <v/>
      </c>
      <c r="V395" s="101" t="s">
        <v>88</v>
      </c>
      <c r="W3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95" s="152" t="str">
        <f>IF(Таблица335[[#This Row],[Тип СШ]]="Т3",
(IF(Таблица335[[#This Row],[Толщина]]&gt;16,"Δ8","Δ6")),Таблица335[[#This Row],[Толщина]])</f>
        <v>Δ8</v>
      </c>
      <c r="AD395" s="153"/>
      <c r="AE395"/>
    </row>
    <row r="396" spans="1:31" x14ac:dyDescent="0.2">
      <c r="A396" s="117">
        <f t="shared" si="327"/>
        <v>396</v>
      </c>
      <c r="B396" s="97" t="str">
        <f>IF(ISNUMBER(Таблица335[[#This Row],[№8]]), "Поперечник", "Продол")</f>
        <v>Поперечник</v>
      </c>
      <c r="C396" s="11" t="str">
        <f>CONCATENATE(I396,J396,K396,L396,Таблица335[[#This Row],[№12]],N396,O396,P396,Q396,R396,S396,T396,U396,)</f>
        <v>4Г-ВП_Р4 росп1,2,3</v>
      </c>
      <c r="D396" s="11" t="str">
        <f t="shared" si="329"/>
        <v>Т3</v>
      </c>
      <c r="E396" s="11" t="str">
        <f t="shared" si="325"/>
        <v>528 Δ8</v>
      </c>
      <c r="F396" s="101"/>
      <c r="G396" s="101"/>
      <c r="H3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6" s="132">
        <f t="shared" ref="I396:K396" si="339">I395</f>
        <v>4</v>
      </c>
      <c r="J396" s="132" t="str">
        <f t="shared" si="339"/>
        <v>Г</v>
      </c>
      <c r="K396" s="133" t="str">
        <f>IF(Таблица335[[#This Row],[условие]]="Да", "-", "")</f>
        <v>-</v>
      </c>
      <c r="L396" s="101" t="s">
        <v>35</v>
      </c>
      <c r="M396" s="114" t="str">
        <f>IF(Таблица335[[#This Row],[условие]]="Да", "", " - ")</f>
        <v/>
      </c>
      <c r="N396" s="101"/>
      <c r="O396" s="114" t="str">
        <f>IF(Таблица335[[#This Row],[условие]]="Да", "", " )")</f>
        <v/>
      </c>
      <c r="P396" s="115"/>
      <c r="Q396" s="101" t="s">
        <v>140</v>
      </c>
      <c r="R396" s="101" t="s">
        <v>76</v>
      </c>
      <c r="S396" s="116" t="str">
        <f>IF(Таблица335[[#This Row],[Тип СШ]]="Т3", " росп", "")</f>
        <v xml:space="preserve"> росп</v>
      </c>
      <c r="T396" s="116" t="str">
        <f>IF(AND(Таблица335[[#This Row],[Тип]]="Поперечник", Таблица335[[#This Row],[условие]]="Да", Таблица335[[#This Row],[№18]]=" росп"), "1,2,3",
"")</f>
        <v>1,2,3</v>
      </c>
      <c r="U396" s="116" t="str">
        <f>IF(AND(Таблица335[[#This Row],[Тип]]="Продол", Таблица335[[#This Row],[условие]]="Да", Таблица335[[#This Row],[№18]]=" росп"), "1,2",
"")</f>
        <v/>
      </c>
      <c r="V396" s="101" t="s">
        <v>88</v>
      </c>
      <c r="W3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3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396" s="152" t="str">
        <f>IF(Таблица335[[#This Row],[Тип СШ]]="Т3",
(IF(Таблица335[[#This Row],[Толщина]]&gt;16,"Δ8","Δ6")),Таблица335[[#This Row],[Толщина]])</f>
        <v>Δ8</v>
      </c>
      <c r="AD396" s="153"/>
      <c r="AE396"/>
    </row>
    <row r="397" spans="1:31" x14ac:dyDescent="0.2">
      <c r="A397" s="117">
        <f t="shared" si="327"/>
        <v>397</v>
      </c>
      <c r="B397" s="97" t="str">
        <f>IF(ISNUMBER(Таблица335[[#This Row],[№8]]), "Поперечник", "Продол")</f>
        <v>Поперечник</v>
      </c>
      <c r="C397" s="11" t="str">
        <f>CONCATENATE(I397,J397,K397,L397,Таблица335[[#This Row],[№12]],N397,O397,P397,Q397,R397,S397,T397,U397,)</f>
        <v>4Г-Т1/1</v>
      </c>
      <c r="D397" s="11" t="str">
        <f t="shared" si="329"/>
        <v>Т8</v>
      </c>
      <c r="E397" s="11" t="str">
        <f t="shared" si="325"/>
        <v>100×25</v>
      </c>
      <c r="F397" s="101"/>
      <c r="G397" s="101"/>
      <c r="H3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7" s="132">
        <f t="shared" ref="I397:K397" si="340">I396</f>
        <v>4</v>
      </c>
      <c r="J397" s="132" t="str">
        <f t="shared" si="340"/>
        <v>Г</v>
      </c>
      <c r="K397" s="133" t="str">
        <f>IF(Таблица335[[#This Row],[условие]]="Да", "-", "")</f>
        <v>-</v>
      </c>
      <c r="L397" s="101" t="s">
        <v>83</v>
      </c>
      <c r="M397" s="114" t="str">
        <f>IF(Таблица335[[#This Row],[условие]]="Да", "", " - ")</f>
        <v/>
      </c>
      <c r="N397" s="101"/>
      <c r="O397" s="114" t="str">
        <f>IF(Таблица335[[#This Row],[условие]]="Да", "", " )")</f>
        <v/>
      </c>
      <c r="P397" s="115"/>
      <c r="Q397" s="101" t="str">
        <f>"/"</f>
        <v>/</v>
      </c>
      <c r="R397" s="101">
        <v>1</v>
      </c>
      <c r="S397" s="116" t="str">
        <f>IF(Таблица335[[#This Row],[Тип СШ]]="Т3", " росп", "")</f>
        <v/>
      </c>
      <c r="T397" s="116" t="str">
        <f>IF(AND(Таблица335[[#This Row],[Тип]]="Поперечник", Таблица335[[#This Row],[условие]]="Да", Таблица335[[#This Row],[№18]]=" росп"), "1,2,3",
"")</f>
        <v/>
      </c>
      <c r="U397" s="116" t="str">
        <f>IF(AND(Таблица335[[#This Row],[Тип]]="Продол", Таблица335[[#This Row],[условие]]="Да", Таблица335[[#This Row],[№18]]=" росп"), "1,2",
"")</f>
        <v/>
      </c>
      <c r="V397" s="101" t="s">
        <v>89</v>
      </c>
      <c r="W3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97" s="152">
        <f>IF(Таблица335[[#This Row],[Тип СШ]]="Т3",
(IF(Таблица335[[#This Row],[Толщина]]&gt;16,"Δ8","Δ6")),Таблица335[[#This Row],[Толщина]])</f>
        <v>25</v>
      </c>
      <c r="AD397" s="153"/>
      <c r="AE397"/>
    </row>
    <row r="398" spans="1:31" x14ac:dyDescent="0.2">
      <c r="A398" s="117">
        <f t="shared" si="327"/>
        <v>398</v>
      </c>
      <c r="B398" s="97" t="str">
        <f>IF(ISNUMBER(Таблица335[[#This Row],[№8]]), "Поперечник", "Продол")</f>
        <v>Поперечник</v>
      </c>
      <c r="C398" s="11" t="str">
        <f>CONCATENATE(I398,J398,K398,L398,Таблица335[[#This Row],[№12]],N398,O398,P398,Q398,R398,S398,T398,U398,)</f>
        <v>4Г-Т1/1 росп1,2,3</v>
      </c>
      <c r="D398" s="11" t="str">
        <f t="shared" si="329"/>
        <v>Т3</v>
      </c>
      <c r="E398" s="11" t="str">
        <f t="shared" si="325"/>
        <v>100 Δ8</v>
      </c>
      <c r="F398" s="101"/>
      <c r="G398" s="101"/>
      <c r="H3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8" s="132">
        <f t="shared" ref="I398:K398" si="341">I397</f>
        <v>4</v>
      </c>
      <c r="J398" s="132" t="str">
        <f t="shared" si="341"/>
        <v>Г</v>
      </c>
      <c r="K398" s="133" t="str">
        <f>IF(Таблица335[[#This Row],[условие]]="Да", "-", "")</f>
        <v>-</v>
      </c>
      <c r="L398" s="101" t="s">
        <v>83</v>
      </c>
      <c r="M398" s="114" t="str">
        <f>IF(Таблица335[[#This Row],[условие]]="Да", "", " - ")</f>
        <v/>
      </c>
      <c r="N398" s="101"/>
      <c r="O398" s="114" t="str">
        <f>IF(Таблица335[[#This Row],[условие]]="Да", "", " )")</f>
        <v/>
      </c>
      <c r="P398" s="115"/>
      <c r="Q398" s="101" t="str">
        <f t="shared" ref="Q398:Q402" si="342">"/"</f>
        <v>/</v>
      </c>
      <c r="R398" s="101">
        <v>1</v>
      </c>
      <c r="S398" s="116" t="str">
        <f>IF(Таблица335[[#This Row],[Тип СШ]]="Т3", " росп", "")</f>
        <v xml:space="preserve"> росп</v>
      </c>
      <c r="T398" s="116" t="str">
        <f>IF(AND(Таблица335[[#This Row],[Тип]]="Поперечник", Таблица335[[#This Row],[условие]]="Да", Таблица335[[#This Row],[№18]]=" росп"), "1,2,3",
"")</f>
        <v>1,2,3</v>
      </c>
      <c r="U398" s="116" t="str">
        <f>IF(AND(Таблица335[[#This Row],[Тип]]="Продол", Таблица335[[#This Row],[условие]]="Да", Таблица335[[#This Row],[№18]]=" росп"), "1,2",
"")</f>
        <v/>
      </c>
      <c r="V398" s="101" t="s">
        <v>88</v>
      </c>
      <c r="W3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3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3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98" s="152" t="str">
        <f>IF(Таблица335[[#This Row],[Тип СШ]]="Т3",
(IF(Таблица335[[#This Row],[Толщина]]&gt;16,"Δ8","Δ6")),Таблица335[[#This Row],[Толщина]])</f>
        <v>Δ8</v>
      </c>
      <c r="AD398" s="153"/>
      <c r="AE398"/>
    </row>
    <row r="399" spans="1:31" x14ac:dyDescent="0.2">
      <c r="A399" s="117">
        <f t="shared" si="327"/>
        <v>399</v>
      </c>
      <c r="B399" s="97" t="str">
        <f>IF(ISNUMBER(Таблица335[[#This Row],[№8]]), "Поперечник", "Продол")</f>
        <v>Поперечник</v>
      </c>
      <c r="C399" s="11" t="str">
        <f>CONCATENATE(I399,J399,K399,L399,Таблица335[[#This Row],[№12]],N399,O399,P399,Q399,R399,S399,T399,U399,)</f>
        <v>4Г-Т1/2</v>
      </c>
      <c r="D399" s="11" t="str">
        <f t="shared" si="329"/>
        <v>Т8</v>
      </c>
      <c r="E399" s="11" t="str">
        <f t="shared" si="325"/>
        <v>100×25</v>
      </c>
      <c r="F399" s="101"/>
      <c r="G399" s="101"/>
      <c r="H3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399" s="132">
        <f t="shared" ref="I399:K399" si="343">I398</f>
        <v>4</v>
      </c>
      <c r="J399" s="132" t="str">
        <f t="shared" si="343"/>
        <v>Г</v>
      </c>
      <c r="K399" s="133" t="str">
        <f>IF(Таблица335[[#This Row],[условие]]="Да", "-", "")</f>
        <v>-</v>
      </c>
      <c r="L399" s="101" t="s">
        <v>83</v>
      </c>
      <c r="M399" s="114" t="str">
        <f>IF(Таблица335[[#This Row],[условие]]="Да", "", " - ")</f>
        <v/>
      </c>
      <c r="N399" s="101"/>
      <c r="O399" s="114" t="str">
        <f>IF(Таблица335[[#This Row],[условие]]="Да", "", " )")</f>
        <v/>
      </c>
      <c r="P399" s="115"/>
      <c r="Q399" s="101" t="str">
        <f t="shared" si="342"/>
        <v>/</v>
      </c>
      <c r="R399" s="101">
        <v>2</v>
      </c>
      <c r="S399" s="116" t="str">
        <f>IF(Таблица335[[#This Row],[Тип СШ]]="Т3", " росп", "")</f>
        <v/>
      </c>
      <c r="T399" s="116" t="str">
        <f>IF(AND(Таблица335[[#This Row],[Тип]]="Поперечник", Таблица335[[#This Row],[условие]]="Да", Таблица335[[#This Row],[№18]]=" росп"), "1,2,3",
"")</f>
        <v/>
      </c>
      <c r="U399" s="116" t="str">
        <f>IF(AND(Таблица335[[#This Row],[Тип]]="Продол", Таблица335[[#This Row],[условие]]="Да", Таблица335[[#This Row],[№18]]=" росп"), "1,2",
"")</f>
        <v/>
      </c>
      <c r="V399" s="101" t="s">
        <v>89</v>
      </c>
      <c r="W3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3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3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3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3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3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399" s="152">
        <f>IF(Таблица335[[#This Row],[Тип СШ]]="Т3",
(IF(Таблица335[[#This Row],[Толщина]]&gt;16,"Δ8","Δ6")),Таблица335[[#This Row],[Толщина]])</f>
        <v>25</v>
      </c>
      <c r="AD399" s="153"/>
      <c r="AE399"/>
    </row>
    <row r="400" spans="1:31" x14ac:dyDescent="0.2">
      <c r="A400" s="117">
        <f t="shared" si="327"/>
        <v>400</v>
      </c>
      <c r="B400" s="97" t="str">
        <f>IF(ISNUMBER(Таблица335[[#This Row],[№8]]), "Поперечник", "Продол")</f>
        <v>Поперечник</v>
      </c>
      <c r="C400" s="11" t="str">
        <f>CONCATENATE(I400,J400,K400,L400,Таблица335[[#This Row],[№12]],N400,O400,P400,Q400,R400,S400,T400,U400,)</f>
        <v>4Г-Т1/2 росп1,2,3</v>
      </c>
      <c r="D400" s="11" t="str">
        <f t="shared" si="329"/>
        <v>Т3</v>
      </c>
      <c r="E400" s="11" t="str">
        <f t="shared" si="325"/>
        <v>100 Δ8</v>
      </c>
      <c r="F400" s="101"/>
      <c r="G400" s="101"/>
      <c r="H4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0" s="132">
        <f t="shared" ref="I400:K400" si="344">I399</f>
        <v>4</v>
      </c>
      <c r="J400" s="132" t="str">
        <f t="shared" si="344"/>
        <v>Г</v>
      </c>
      <c r="K400" s="133" t="str">
        <f>IF(Таблица335[[#This Row],[условие]]="Да", "-", "")</f>
        <v>-</v>
      </c>
      <c r="L400" s="101" t="s">
        <v>83</v>
      </c>
      <c r="M400" s="114" t="str">
        <f>IF(Таблица335[[#This Row],[условие]]="Да", "", " - ")</f>
        <v/>
      </c>
      <c r="N400" s="101"/>
      <c r="O400" s="114" t="str">
        <f>IF(Таблица335[[#This Row],[условие]]="Да", "", " )")</f>
        <v/>
      </c>
      <c r="P400" s="115"/>
      <c r="Q400" s="101" t="str">
        <f t="shared" si="342"/>
        <v>/</v>
      </c>
      <c r="R400" s="101">
        <v>2</v>
      </c>
      <c r="S400" s="116" t="str">
        <f>IF(Таблица335[[#This Row],[Тип СШ]]="Т3", " росп", "")</f>
        <v xml:space="preserve"> росп</v>
      </c>
      <c r="T400" s="116" t="str">
        <f>IF(AND(Таблица335[[#This Row],[Тип]]="Поперечник", Таблица335[[#This Row],[условие]]="Да", Таблица335[[#This Row],[№18]]=" росп"), "1,2,3",
"")</f>
        <v>1,2,3</v>
      </c>
      <c r="U400" s="116" t="str">
        <f>IF(AND(Таблица335[[#This Row],[Тип]]="Продол", Таблица335[[#This Row],[условие]]="Да", Таблица335[[#This Row],[№18]]=" росп"), "1,2",
"")</f>
        <v/>
      </c>
      <c r="V400" s="101" t="s">
        <v>88</v>
      </c>
      <c r="W4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00" s="152" t="str">
        <f>IF(Таблица335[[#This Row],[Тип СШ]]="Т3",
(IF(Таблица335[[#This Row],[Толщина]]&gt;16,"Δ8","Δ6")),Таблица335[[#This Row],[Толщина]])</f>
        <v>Δ8</v>
      </c>
      <c r="AD400" s="153"/>
      <c r="AE400"/>
    </row>
    <row r="401" spans="1:31" x14ac:dyDescent="0.2">
      <c r="A401" s="117">
        <f t="shared" si="327"/>
        <v>401</v>
      </c>
      <c r="B401" s="97" t="str">
        <f>IF(ISNUMBER(Таблица335[[#This Row],[№8]]), "Поперечник", "Продол")</f>
        <v>Поперечник</v>
      </c>
      <c r="C401" s="11" t="str">
        <f>CONCATENATE(I401,J401,K401,L401,Таблица335[[#This Row],[№12]],N401,O401,P401,Q401,R401,S401,T401,U401,)</f>
        <v>4Г-ВП_Р5 росп1,2,3</v>
      </c>
      <c r="D401" s="11" t="str">
        <f t="shared" si="329"/>
        <v>Т3</v>
      </c>
      <c r="E401" s="11" t="str">
        <f t="shared" si="325"/>
        <v>528 Δ8</v>
      </c>
      <c r="F401" s="101"/>
      <c r="G401" s="101"/>
      <c r="H4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1" s="132">
        <f t="shared" ref="I401:K401" si="345">I400</f>
        <v>4</v>
      </c>
      <c r="J401" s="132" t="str">
        <f t="shared" si="345"/>
        <v>Г</v>
      </c>
      <c r="K401" s="133" t="str">
        <f>IF(Таблица335[[#This Row],[условие]]="Да", "-", "")</f>
        <v>-</v>
      </c>
      <c r="L401" s="101" t="s">
        <v>35</v>
      </c>
      <c r="M401" s="114" t="str">
        <f>IF(Таблица335[[#This Row],[условие]]="Да", "", " - ")</f>
        <v/>
      </c>
      <c r="N401" s="101"/>
      <c r="O401" s="114" t="str">
        <f>IF(Таблица335[[#This Row],[условие]]="Да", "", " )")</f>
        <v/>
      </c>
      <c r="P401" s="115"/>
      <c r="Q401" s="101" t="s">
        <v>140</v>
      </c>
      <c r="R401" s="101" t="s">
        <v>77</v>
      </c>
      <c r="S401" s="116" t="str">
        <f>IF(Таблица335[[#This Row],[Тип СШ]]="Т3", " росп", "")</f>
        <v xml:space="preserve"> росп</v>
      </c>
      <c r="T401" s="116" t="str">
        <f>IF(AND(Таблица335[[#This Row],[Тип]]="Поперечник", Таблица335[[#This Row],[условие]]="Да", Таблица335[[#This Row],[№18]]=" росп"), "1,2,3",
"")</f>
        <v>1,2,3</v>
      </c>
      <c r="U401" s="116" t="str">
        <f>IF(AND(Таблица335[[#This Row],[Тип]]="Продол", Таблица335[[#This Row],[условие]]="Да", Таблица335[[#This Row],[№18]]=" росп"), "1,2",
"")</f>
        <v/>
      </c>
      <c r="V401" s="101" t="s">
        <v>88</v>
      </c>
      <c r="W4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01" s="152" t="str">
        <f>IF(Таблица335[[#This Row],[Тип СШ]]="Т3",
(IF(Таблица335[[#This Row],[Толщина]]&gt;16,"Δ8","Δ6")),Таблица335[[#This Row],[Толщина]])</f>
        <v>Δ8</v>
      </c>
      <c r="AD401" s="153"/>
      <c r="AE401"/>
    </row>
    <row r="402" spans="1:31" x14ac:dyDescent="0.2">
      <c r="A402" s="117">
        <f t="shared" si="327"/>
        <v>402</v>
      </c>
      <c r="B402" s="97" t="str">
        <f>IF(ISNUMBER(Таблица335[[#This Row],[№8]]), "Поперечник", "Продол")</f>
        <v>Поперечник</v>
      </c>
      <c r="C402" s="11" t="str">
        <f>CONCATENATE(I402,J402,K402,L402,Таблица335[[#This Row],[№12]],N402,O402,P402,Q402,R402,S402,T402,U402,)</f>
        <v>4Г-ВП_Р6 росп1,2,3</v>
      </c>
      <c r="D402" s="11" t="str">
        <f t="shared" si="329"/>
        <v>Т3</v>
      </c>
      <c r="E402" s="11" t="str">
        <f t="shared" si="325"/>
        <v>528 Δ8</v>
      </c>
      <c r="F402" s="101"/>
      <c r="G402" s="101"/>
      <c r="H4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2" s="132">
        <f t="shared" ref="I402:K402" si="346">I401</f>
        <v>4</v>
      </c>
      <c r="J402" s="132" t="str">
        <f t="shared" si="346"/>
        <v>Г</v>
      </c>
      <c r="K402" s="133" t="str">
        <f>IF(Таблица335[[#This Row],[условие]]="Да", "-", "")</f>
        <v>-</v>
      </c>
      <c r="L402" s="101" t="s">
        <v>35</v>
      </c>
      <c r="M402" s="114" t="str">
        <f>IF(Таблица335[[#This Row],[условие]]="Да", "", " - ")</f>
        <v/>
      </c>
      <c r="N402" s="101"/>
      <c r="O402" s="114" t="str">
        <f>IF(Таблица335[[#This Row],[условие]]="Да", "", " )")</f>
        <v/>
      </c>
      <c r="P402" s="115"/>
      <c r="Q402" s="101" t="s">
        <v>140</v>
      </c>
      <c r="R402" s="101" t="s">
        <v>80</v>
      </c>
      <c r="S402" s="116" t="str">
        <f>IF(Таблица335[[#This Row],[Тип СШ]]="Т3", " росп", "")</f>
        <v xml:space="preserve"> росп</v>
      </c>
      <c r="T402" s="116" t="str">
        <f>IF(AND(Таблица335[[#This Row],[Тип]]="Поперечник", Таблица335[[#This Row],[условие]]="Да", Таблица335[[#This Row],[№18]]=" росп"), "1,2,3",
"")</f>
        <v>1,2,3</v>
      </c>
      <c r="U402" s="116" t="str">
        <f>IF(AND(Таблица335[[#This Row],[Тип]]="Продол", Таблица335[[#This Row],[условие]]="Да", Таблица335[[#This Row],[№18]]=" росп"), "1,2",
"")</f>
        <v/>
      </c>
      <c r="V402" s="101" t="s">
        <v>88</v>
      </c>
      <c r="W4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02" s="152" t="str">
        <f>IF(Таблица335[[#This Row],[Тип СШ]]="Т3",
(IF(Таблица335[[#This Row],[Толщина]]&gt;16,"Δ8","Δ6")),Таблица335[[#This Row],[Толщина]])</f>
        <v>Δ8</v>
      </c>
      <c r="AD402" s="153"/>
      <c r="AE402"/>
    </row>
    <row r="403" spans="1:31" x14ac:dyDescent="0.2">
      <c r="A403" s="117">
        <f t="shared" si="327"/>
        <v>403</v>
      </c>
      <c r="B403" s="97" t="str">
        <f>IF(ISNUMBER(Таблица335[[#This Row],[№8]]), "Поперечник", "Продол")</f>
        <v>Поперечник</v>
      </c>
      <c r="C403" s="11" t="str">
        <f>CONCATENATE(I403,J403,K403,L403,Таблица335[[#This Row],[№12]],N403,O403,P403,Q403,R403,S403,T403,U403,)</f>
        <v>4Г-ВП_Р7 росп1,2,3</v>
      </c>
      <c r="D403" s="11" t="str">
        <f t="shared" si="329"/>
        <v>Т3</v>
      </c>
      <c r="E403" s="11" t="str">
        <f t="shared" si="325"/>
        <v>528 Δ8</v>
      </c>
      <c r="F403" s="101"/>
      <c r="G403" s="101"/>
      <c r="H4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3" s="132">
        <f t="shared" ref="I403:K403" si="347">I402</f>
        <v>4</v>
      </c>
      <c r="J403" s="132" t="str">
        <f t="shared" si="347"/>
        <v>Г</v>
      </c>
      <c r="K403" s="133" t="str">
        <f>IF(Таблица335[[#This Row],[условие]]="Да", "-", "")</f>
        <v>-</v>
      </c>
      <c r="L403" s="101" t="s">
        <v>35</v>
      </c>
      <c r="M403" s="114" t="str">
        <f>IF(Таблица335[[#This Row],[условие]]="Да", "", " - ")</f>
        <v/>
      </c>
      <c r="N403" s="101"/>
      <c r="O403" s="114" t="str">
        <f>IF(Таблица335[[#This Row],[условие]]="Да", "", " )")</f>
        <v/>
      </c>
      <c r="P403" s="115"/>
      <c r="Q403" s="101" t="s">
        <v>140</v>
      </c>
      <c r="R403" s="101" t="s">
        <v>81</v>
      </c>
      <c r="S403" s="116" t="str">
        <f>IF(Таблица335[[#This Row],[Тип СШ]]="Т3", " росп", "")</f>
        <v xml:space="preserve"> росп</v>
      </c>
      <c r="T403" s="116" t="str">
        <f>IF(AND(Таблица335[[#This Row],[Тип]]="Поперечник", Таблица335[[#This Row],[условие]]="Да", Таблица335[[#This Row],[№18]]=" росп"), "1,2,3",
"")</f>
        <v>1,2,3</v>
      </c>
      <c r="U403" s="116" t="str">
        <f>IF(AND(Таблица335[[#This Row],[Тип]]="Продол", Таблица335[[#This Row],[условие]]="Да", Таблица335[[#This Row],[№18]]=" росп"), "1,2",
"")</f>
        <v/>
      </c>
      <c r="V403" s="101" t="s">
        <v>88</v>
      </c>
      <c r="W4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03" s="152" t="str">
        <f>IF(Таблица335[[#This Row],[Тип СШ]]="Т3",
(IF(Таблица335[[#This Row],[Толщина]]&gt;16,"Δ8","Δ6")),Таблица335[[#This Row],[Толщина]])</f>
        <v>Δ8</v>
      </c>
      <c r="AD403" s="153"/>
      <c r="AE403"/>
    </row>
    <row r="404" spans="1:31" x14ac:dyDescent="0.2">
      <c r="A404" s="117">
        <f t="shared" si="327"/>
        <v>404</v>
      </c>
      <c r="B404" s="97" t="str">
        <f>IF(ISNUMBER(Таблица335[[#This Row],[№8]]), "Поперечник", "Продол")</f>
        <v>Поперечник</v>
      </c>
      <c r="C404" s="11" t="str">
        <f>CONCATENATE(I404,J404,K404,L404,Таблица335[[#This Row],[№12]],N404,O404,P404,Q404,R404,S404,T404,U404,)</f>
        <v>4Г-ВП_Р8 росп1,2,3</v>
      </c>
      <c r="D404" s="11" t="str">
        <f t="shared" si="329"/>
        <v>Т3</v>
      </c>
      <c r="E404" s="11" t="str">
        <f t="shared" si="325"/>
        <v>528 Δ8</v>
      </c>
      <c r="F404" s="101"/>
      <c r="G404" s="101"/>
      <c r="H4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4" s="132">
        <f t="shared" ref="I404:K404" si="348">I403</f>
        <v>4</v>
      </c>
      <c r="J404" s="132" t="str">
        <f t="shared" si="348"/>
        <v>Г</v>
      </c>
      <c r="K404" s="133" t="str">
        <f>IF(Таблица335[[#This Row],[условие]]="Да", "-", "")</f>
        <v>-</v>
      </c>
      <c r="L404" s="101" t="s">
        <v>35</v>
      </c>
      <c r="M404" s="114" t="str">
        <f>IF(Таблица335[[#This Row],[условие]]="Да", "", " - ")</f>
        <v/>
      </c>
      <c r="N404" s="101"/>
      <c r="O404" s="114" t="str">
        <f>IF(Таблица335[[#This Row],[условие]]="Да", "", " )")</f>
        <v/>
      </c>
      <c r="P404" s="115"/>
      <c r="Q404" s="101" t="s">
        <v>140</v>
      </c>
      <c r="R404" s="101" t="s">
        <v>82</v>
      </c>
      <c r="S404" s="116" t="str">
        <f>IF(Таблица335[[#This Row],[Тип СШ]]="Т3", " росп", "")</f>
        <v xml:space="preserve"> росп</v>
      </c>
      <c r="T404" s="116" t="str">
        <f>IF(AND(Таблица335[[#This Row],[Тип]]="Поперечник", Таблица335[[#This Row],[условие]]="Да", Таблица335[[#This Row],[№18]]=" росп"), "1,2,3",
"")</f>
        <v>1,2,3</v>
      </c>
      <c r="U404" s="116" t="str">
        <f>IF(AND(Таблица335[[#This Row],[Тип]]="Продол", Таблица335[[#This Row],[условие]]="Да", Таблица335[[#This Row],[№18]]=" росп"), "1,2",
"")</f>
        <v/>
      </c>
      <c r="V404" s="101" t="s">
        <v>88</v>
      </c>
      <c r="W4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04" s="152" t="str">
        <f>IF(Таблица335[[#This Row],[Тип СШ]]="Т3",
(IF(Таблица335[[#This Row],[Толщина]]&gt;16,"Δ8","Δ6")),Таблица335[[#This Row],[Толщина]])</f>
        <v>Δ8</v>
      </c>
      <c r="AD404" s="153"/>
      <c r="AE404"/>
    </row>
    <row r="405" spans="1:31" x14ac:dyDescent="0.2">
      <c r="A405" s="117">
        <f t="shared" si="327"/>
        <v>405</v>
      </c>
      <c r="B405" s="97" t="str">
        <f>IF(ISNUMBER(Таблица335[[#This Row],[№8]]), "Поперечник", "Продол")</f>
        <v>Поперечник</v>
      </c>
      <c r="C405" s="11" t="str">
        <f>CONCATENATE(I405,J405,K405,L405,Таблица335[[#This Row],[№12]],N405,O405,P405,Q405,R405,S405,T405,U405,)</f>
        <v>4Г-НП</v>
      </c>
      <c r="D405" s="11" t="str">
        <f t="shared" si="329"/>
        <v>С18</v>
      </c>
      <c r="E405" s="11" t="str">
        <f t="shared" si="325"/>
        <v>700×40</v>
      </c>
      <c r="F405" s="101"/>
      <c r="G405" s="101"/>
      <c r="H4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5" s="132">
        <f t="shared" ref="I405:K405" si="349">I404</f>
        <v>4</v>
      </c>
      <c r="J405" s="132" t="str">
        <f t="shared" si="349"/>
        <v>Г</v>
      </c>
      <c r="K405" s="133" t="str">
        <f>IF(Таблица335[[#This Row],[условие]]="Да", "-", "")</f>
        <v>-</v>
      </c>
      <c r="L405" s="101" t="s">
        <v>13</v>
      </c>
      <c r="M405" s="114" t="str">
        <f>IF(Таблица335[[#This Row],[условие]]="Да", "", " - ")</f>
        <v/>
      </c>
      <c r="N405" s="101"/>
      <c r="O405" s="114" t="str">
        <f>IF(Таблица335[[#This Row],[условие]]="Да", "", " )")</f>
        <v/>
      </c>
      <c r="P405" s="115"/>
      <c r="Q405" s="101"/>
      <c r="R405" s="101"/>
      <c r="S405" s="116" t="str">
        <f>IF(Таблица335[[#This Row],[Тип СШ]]="Т3", " росп", "")</f>
        <v/>
      </c>
      <c r="T405" s="116" t="str">
        <f>IF(AND(Таблица335[[#This Row],[Тип]]="Поперечник", Таблица335[[#This Row],[условие]]="Да", Таблица335[[#This Row],[№18]]=" росп"), "1,2,3",
"")</f>
        <v/>
      </c>
      <c r="U405" s="116" t="str">
        <f>IF(AND(Таблица335[[#This Row],[Тип]]="Продол", Таблица335[[#This Row],[условие]]="Да", Таблица335[[#This Row],[№18]]=" росп"), "1,2",
"")</f>
        <v/>
      </c>
      <c r="V405" s="101" t="s">
        <v>87</v>
      </c>
      <c r="W40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4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405" s="228">
        <f>VALUE(CONCATENATE(Таблица335[[#This Row],[ДлинаС18]],Таблица335[[#This Row],[ДлинаС4]],Таблица335[[#This Row],[ДлинаТ8]],Таблица335[[#This Row],[ДлинаТ3]]))</f>
        <v>700</v>
      </c>
      <c r="AC405" s="152">
        <f>IF(Таблица335[[#This Row],[Тип СШ]]="Т3",
(IF(Таблица335[[#This Row],[Толщина]]&gt;16,"Δ8","Δ6")),Таблица335[[#This Row],[Толщина]])</f>
        <v>40</v>
      </c>
      <c r="AD405" s="153"/>
      <c r="AE405"/>
    </row>
    <row r="406" spans="1:31" x14ac:dyDescent="0.2">
      <c r="A406" s="117">
        <f t="shared" si="327"/>
        <v>406</v>
      </c>
      <c r="B406" s="97" t="str">
        <f>IF(ISNUMBER(Таблица335[[#This Row],[№8]]), "Поперечник", "Продол")</f>
        <v>Поперечник</v>
      </c>
      <c r="C406" s="11" t="str">
        <f>CONCATENATE(I406,J406,K406,L406,Таблица335[[#This Row],[№12]],N406,O406,P406,Q406,R406,S406,T406,U406,)</f>
        <v>4Г-Т2/1</v>
      </c>
      <c r="D406" s="11" t="str">
        <f t="shared" si="329"/>
        <v>Т8</v>
      </c>
      <c r="E406" s="11" t="str">
        <f t="shared" si="325"/>
        <v>100×25</v>
      </c>
      <c r="F406" s="101"/>
      <c r="G406" s="101"/>
      <c r="H4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6" s="132">
        <f t="shared" ref="I406:K406" si="350">I405</f>
        <v>4</v>
      </c>
      <c r="J406" s="132" t="str">
        <f t="shared" si="350"/>
        <v>Г</v>
      </c>
      <c r="K406" s="133" t="str">
        <f>IF(Таблица335[[#This Row],[условие]]="Да", "-", "")</f>
        <v>-</v>
      </c>
      <c r="L406" s="101" t="s">
        <v>84</v>
      </c>
      <c r="M406" s="114" t="str">
        <f>IF(Таблица335[[#This Row],[условие]]="Да", "", " - ")</f>
        <v/>
      </c>
      <c r="N406" s="101"/>
      <c r="O406" s="114" t="str">
        <f>IF(Таблица335[[#This Row],[условие]]="Да", "", " )")</f>
        <v/>
      </c>
      <c r="P406" s="115"/>
      <c r="Q406" s="101" t="str">
        <f>"/"</f>
        <v>/</v>
      </c>
      <c r="R406" s="101">
        <v>1</v>
      </c>
      <c r="S406" s="116" t="str">
        <f>IF(Таблица335[[#This Row],[Тип СШ]]="Т3", " росп", "")</f>
        <v/>
      </c>
      <c r="T406" s="116" t="str">
        <f>IF(AND(Таблица335[[#This Row],[Тип]]="Поперечник", Таблица335[[#This Row],[условие]]="Да", Таблица335[[#This Row],[№18]]=" росп"), "1,2,3",
"")</f>
        <v/>
      </c>
      <c r="U406" s="116" t="str">
        <f>IF(AND(Таблица335[[#This Row],[Тип]]="Продол", Таблица335[[#This Row],[условие]]="Да", Таблица335[[#This Row],[№18]]=" росп"), "1,2",
"")</f>
        <v/>
      </c>
      <c r="V406" s="101" t="s">
        <v>89</v>
      </c>
      <c r="W4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06" s="152">
        <f>IF(Таблица335[[#This Row],[Тип СШ]]="Т3",
(IF(Таблица335[[#This Row],[Толщина]]&gt;16,"Δ8","Δ6")),Таблица335[[#This Row],[Толщина]])</f>
        <v>25</v>
      </c>
      <c r="AD406" s="153"/>
      <c r="AE406"/>
    </row>
    <row r="407" spans="1:31" x14ac:dyDescent="0.2">
      <c r="A407" s="117">
        <f t="shared" si="327"/>
        <v>407</v>
      </c>
      <c r="B407" s="97" t="str">
        <f>IF(ISNUMBER(Таблица335[[#This Row],[№8]]), "Поперечник", "Продол")</f>
        <v>Поперечник</v>
      </c>
      <c r="C407" s="11" t="str">
        <f>CONCATENATE(I407,J407,K407,L407,Таблица335[[#This Row],[№12]],N407,O407,P407,Q407,R407,S407,T407,U407,)</f>
        <v>4Г-Т2/1 росп1,2,3</v>
      </c>
      <c r="D407" s="11" t="str">
        <f t="shared" si="329"/>
        <v>Т3</v>
      </c>
      <c r="E407" s="11" t="str">
        <f t="shared" si="325"/>
        <v>100 Δ8</v>
      </c>
      <c r="F407" s="101"/>
      <c r="G407" s="101"/>
      <c r="H4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7" s="132">
        <f t="shared" ref="I407:K407" si="351">I406</f>
        <v>4</v>
      </c>
      <c r="J407" s="132" t="str">
        <f t="shared" si="351"/>
        <v>Г</v>
      </c>
      <c r="K407" s="133" t="str">
        <f>IF(Таблица335[[#This Row],[условие]]="Да", "-", "")</f>
        <v>-</v>
      </c>
      <c r="L407" s="101" t="s">
        <v>84</v>
      </c>
      <c r="M407" s="114" t="str">
        <f>IF(Таблица335[[#This Row],[условие]]="Да", "", " - ")</f>
        <v/>
      </c>
      <c r="N407" s="101"/>
      <c r="O407" s="114" t="str">
        <f>IF(Таблица335[[#This Row],[условие]]="Да", "", " )")</f>
        <v/>
      </c>
      <c r="P407" s="115"/>
      <c r="Q407" s="101" t="str">
        <f t="shared" ref="Q407:Q411" si="352">"/"</f>
        <v>/</v>
      </c>
      <c r="R407" s="101">
        <v>1</v>
      </c>
      <c r="S407" s="116" t="str">
        <f>IF(Таблица335[[#This Row],[Тип СШ]]="Т3", " росп", "")</f>
        <v xml:space="preserve"> росп</v>
      </c>
      <c r="T407" s="116" t="str">
        <f>IF(AND(Таблица335[[#This Row],[Тип]]="Поперечник", Таблица335[[#This Row],[условие]]="Да", Таблица335[[#This Row],[№18]]=" росп"), "1,2,3",
"")</f>
        <v>1,2,3</v>
      </c>
      <c r="U407" s="116" t="str">
        <f>IF(AND(Таблица335[[#This Row],[Тип]]="Продол", Таблица335[[#This Row],[условие]]="Да", Таблица335[[#This Row],[№18]]=" росп"), "1,2",
"")</f>
        <v/>
      </c>
      <c r="V407" s="101" t="s">
        <v>88</v>
      </c>
      <c r="W4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07" s="152" t="str">
        <f>IF(Таблица335[[#This Row],[Тип СШ]]="Т3",
(IF(Таблица335[[#This Row],[Толщина]]&gt;16,"Δ8","Δ6")),Таблица335[[#This Row],[Толщина]])</f>
        <v>Δ8</v>
      </c>
      <c r="AD407" s="153"/>
      <c r="AE407"/>
    </row>
    <row r="408" spans="1:31" x14ac:dyDescent="0.2">
      <c r="A408" s="117">
        <f t="shared" si="327"/>
        <v>408</v>
      </c>
      <c r="B408" s="97" t="str">
        <f>IF(ISNUMBER(Таблица335[[#This Row],[№8]]), "Поперечник", "Продол")</f>
        <v>Поперечник</v>
      </c>
      <c r="C408" s="11" t="str">
        <f>CONCATENATE(I408,J408,K408,L408,Таблица335[[#This Row],[№12]],N408,O408,P408,Q408,R408,S408,T408,U408,)</f>
        <v>4Г-Т2/2</v>
      </c>
      <c r="D408" s="11" t="str">
        <f t="shared" si="329"/>
        <v>Т8</v>
      </c>
      <c r="E408" s="11" t="str">
        <f t="shared" si="325"/>
        <v>100×25</v>
      </c>
      <c r="F408" s="101"/>
      <c r="G408" s="101"/>
      <c r="H4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8" s="132">
        <f t="shared" ref="I408:K408" si="353">I407</f>
        <v>4</v>
      </c>
      <c r="J408" s="132" t="str">
        <f t="shared" si="353"/>
        <v>Г</v>
      </c>
      <c r="K408" s="133" t="str">
        <f>IF(Таблица335[[#This Row],[условие]]="Да", "-", "")</f>
        <v>-</v>
      </c>
      <c r="L408" s="101" t="s">
        <v>84</v>
      </c>
      <c r="M408" s="114" t="str">
        <f>IF(Таблица335[[#This Row],[условие]]="Да", "", " - ")</f>
        <v/>
      </c>
      <c r="N408" s="101"/>
      <c r="O408" s="114" t="str">
        <f>IF(Таблица335[[#This Row],[условие]]="Да", "", " )")</f>
        <v/>
      </c>
      <c r="P408" s="115"/>
      <c r="Q408" s="101" t="str">
        <f t="shared" si="352"/>
        <v>/</v>
      </c>
      <c r="R408" s="101">
        <v>2</v>
      </c>
      <c r="S408" s="116" t="str">
        <f>IF(Таблица335[[#This Row],[Тип СШ]]="Т3", " росп", "")</f>
        <v/>
      </c>
      <c r="T408" s="116" t="str">
        <f>IF(AND(Таблица335[[#This Row],[Тип]]="Поперечник", Таблица335[[#This Row],[условие]]="Да", Таблица335[[#This Row],[№18]]=" росп"), "1,2,3",
"")</f>
        <v/>
      </c>
      <c r="U408" s="116" t="str">
        <f>IF(AND(Таблица335[[#This Row],[Тип]]="Продол", Таблица335[[#This Row],[условие]]="Да", Таблица335[[#This Row],[№18]]=" росп"), "1,2",
"")</f>
        <v/>
      </c>
      <c r="V408" s="101" t="s">
        <v>89</v>
      </c>
      <c r="W4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08" s="152">
        <f>IF(Таблица335[[#This Row],[Тип СШ]]="Т3",
(IF(Таблица335[[#This Row],[Толщина]]&gt;16,"Δ8","Δ6")),Таблица335[[#This Row],[Толщина]])</f>
        <v>25</v>
      </c>
      <c r="AD408" s="153"/>
      <c r="AE408"/>
    </row>
    <row r="409" spans="1:31" x14ac:dyDescent="0.2">
      <c r="A409" s="117">
        <f t="shared" si="327"/>
        <v>409</v>
      </c>
      <c r="B409" s="97" t="str">
        <f>IF(ISNUMBER(Таблица335[[#This Row],[№8]]), "Поперечник", "Продол")</f>
        <v>Поперечник</v>
      </c>
      <c r="C409" s="11" t="str">
        <f>CONCATENATE(I409,J409,K409,L409,Таблица335[[#This Row],[№12]],N409,O409,P409,Q409,R409,S409,T409,U409,)</f>
        <v>4Г-Т2/2 росп1,2,3</v>
      </c>
      <c r="D409" s="11" t="str">
        <f t="shared" si="329"/>
        <v>Т3</v>
      </c>
      <c r="E409" s="11" t="str">
        <f t="shared" si="325"/>
        <v>100 Δ8</v>
      </c>
      <c r="F409" s="101"/>
      <c r="G409" s="101"/>
      <c r="H4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09" s="132">
        <f t="shared" ref="I409:K409" si="354">I408</f>
        <v>4</v>
      </c>
      <c r="J409" s="132" t="str">
        <f t="shared" si="354"/>
        <v>Г</v>
      </c>
      <c r="K409" s="133" t="str">
        <f>IF(Таблица335[[#This Row],[условие]]="Да", "-", "")</f>
        <v>-</v>
      </c>
      <c r="L409" s="101" t="s">
        <v>84</v>
      </c>
      <c r="M409" s="114" t="str">
        <f>IF(Таблица335[[#This Row],[условие]]="Да", "", " - ")</f>
        <v/>
      </c>
      <c r="N409" s="101"/>
      <c r="O409" s="114" t="str">
        <f>IF(Таблица335[[#This Row],[условие]]="Да", "", " )")</f>
        <v/>
      </c>
      <c r="P409" s="115"/>
      <c r="Q409" s="101" t="str">
        <f t="shared" si="352"/>
        <v>/</v>
      </c>
      <c r="R409" s="101">
        <v>2</v>
      </c>
      <c r="S409" s="116" t="str">
        <f>IF(Таблица335[[#This Row],[Тип СШ]]="Т3", " росп", "")</f>
        <v xml:space="preserve"> росп</v>
      </c>
      <c r="T409" s="116" t="str">
        <f>IF(AND(Таблица335[[#This Row],[Тип]]="Поперечник", Таблица335[[#This Row],[условие]]="Да", Таблица335[[#This Row],[№18]]=" росп"), "1,2,3",
"")</f>
        <v>1,2,3</v>
      </c>
      <c r="U409" s="116" t="str">
        <f>IF(AND(Таблица335[[#This Row],[Тип]]="Продол", Таблица335[[#This Row],[условие]]="Да", Таблица335[[#This Row],[№18]]=" росп"), "1,2",
"")</f>
        <v/>
      </c>
      <c r="V409" s="101" t="s">
        <v>88</v>
      </c>
      <c r="W4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09" s="152" t="str">
        <f>IF(Таблица335[[#This Row],[Тип СШ]]="Т3",
(IF(Таблица335[[#This Row],[Толщина]]&gt;16,"Δ8","Δ6")),Таблица335[[#This Row],[Толщина]])</f>
        <v>Δ8</v>
      </c>
      <c r="AD409" s="153"/>
      <c r="AE409"/>
    </row>
    <row r="410" spans="1:31" x14ac:dyDescent="0.2">
      <c r="A410" s="117">
        <f t="shared" si="327"/>
        <v>410</v>
      </c>
      <c r="B410" s="97" t="str">
        <f>IF(ISNUMBER(Таблица335[[#This Row],[№8]]), "Поперечник", "Продол")</f>
        <v>Поперечник</v>
      </c>
      <c r="C410" s="11" t="str">
        <f>CONCATENATE(I410,J410,K410,L410,Таблица335[[#This Row],[№12]],N410,O410,P410,Q410,R410,S410,T410,U410,)</f>
        <v>4Д-ВП</v>
      </c>
      <c r="D410" s="11" t="str">
        <f t="shared" si="329"/>
        <v>С4</v>
      </c>
      <c r="E410" s="11" t="str">
        <f t="shared" si="325"/>
        <v>2488×14</v>
      </c>
      <c r="F410" s="101"/>
      <c r="G410" s="101" t="s">
        <v>43</v>
      </c>
      <c r="H4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0" s="134">
        <f t="shared" ref="I410:J410" si="355">I409</f>
        <v>4</v>
      </c>
      <c r="J410" s="134" t="str">
        <f>Таблица335[[#This Row],[№7]]</f>
        <v>Д</v>
      </c>
      <c r="K410" s="133" t="str">
        <f>IF(Таблица335[[#This Row],[условие]]="Да", "-", "")</f>
        <v>-</v>
      </c>
      <c r="L410" s="72" t="s">
        <v>35</v>
      </c>
      <c r="M410" s="114" t="str">
        <f>IF(Таблица335[[#This Row],[условие]]="Да", "", " - ")</f>
        <v/>
      </c>
      <c r="N410" s="72"/>
      <c r="O410" s="114" t="str">
        <f>IF(Таблица335[[#This Row],[условие]]="Да", "", " )")</f>
        <v/>
      </c>
      <c r="P410" s="115"/>
      <c r="Q410" s="130"/>
      <c r="R410" s="130"/>
      <c r="S410" s="116" t="str">
        <f>IF(Таблица335[[#This Row],[Тип СШ]]="Т3", " росп", "")</f>
        <v/>
      </c>
      <c r="T410" s="116" t="str">
        <f>IF(AND(Таблица335[[#This Row],[Тип]]="Поперечник", Таблица335[[#This Row],[условие]]="Да", Таблица335[[#This Row],[№18]]=" росп"), "1,2,3",
"")</f>
        <v/>
      </c>
      <c r="U410" s="116" t="str">
        <f>IF(AND(Таблица335[[#This Row],[Тип]]="Продол", Таблица335[[#This Row],[условие]]="Да", Таблица335[[#This Row],[№18]]=" росп"), "1,2",
"")</f>
        <v/>
      </c>
      <c r="V410" s="130" t="s">
        <v>109</v>
      </c>
      <c r="W4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4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1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410" s="152">
        <f>IF(Таблица335[[#This Row],[Тип СШ]]="Т3",
(IF(Таблица335[[#This Row],[Толщина]]&gt;16,"Δ8","Δ6")),Таблица335[[#This Row],[Толщина]])</f>
        <v>14</v>
      </c>
      <c r="AD410" s="153"/>
      <c r="AE410"/>
    </row>
    <row r="411" spans="1:31" x14ac:dyDescent="0.2">
      <c r="A411" s="117">
        <f t="shared" si="327"/>
        <v>411</v>
      </c>
      <c r="B411" s="97" t="str">
        <f>IF(ISNUMBER(Таблица335[[#This Row],[№8]]), "Поперечник", "Продол")</f>
        <v>Поперечник</v>
      </c>
      <c r="C411" s="11" t="str">
        <f>CONCATENATE(I411,J411,K411,L411,Таблица335[[#This Row],[№12]],N411,O411,P411,Q411,R411,S411,T411,U411,)</f>
        <v>4Д-ВП_Р1 росп1,2,3</v>
      </c>
      <c r="D411" s="11" t="str">
        <f t="shared" si="329"/>
        <v>Т3</v>
      </c>
      <c r="E411" s="11" t="str">
        <f t="shared" si="325"/>
        <v>528 Δ8</v>
      </c>
      <c r="F411" s="101"/>
      <c r="G411" s="101"/>
      <c r="H4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1" s="132">
        <f t="shared" ref="I411:J411" si="356">I410</f>
        <v>4</v>
      </c>
      <c r="J411" s="132" t="str">
        <f>J410</f>
        <v>Д</v>
      </c>
      <c r="K411" s="133" t="str">
        <f>IF(Таблица335[[#This Row],[условие]]="Да", "-", "")</f>
        <v>-</v>
      </c>
      <c r="L411" s="101" t="s">
        <v>35</v>
      </c>
      <c r="M411" s="114" t="str">
        <f>IF(Таблица335[[#This Row],[условие]]="Да", "", " - ")</f>
        <v/>
      </c>
      <c r="N411" s="101"/>
      <c r="O411" s="114" t="str">
        <f>IF(Таблица335[[#This Row],[условие]]="Да", "", " )")</f>
        <v/>
      </c>
      <c r="P411" s="115"/>
      <c r="Q411" s="101" t="s">
        <v>140</v>
      </c>
      <c r="R411" s="101" t="s">
        <v>73</v>
      </c>
      <c r="S411" s="116" t="str">
        <f>IF(Таблица335[[#This Row],[Тип СШ]]="Т3", " росп", "")</f>
        <v xml:space="preserve"> росп</v>
      </c>
      <c r="T411" s="116" t="str">
        <f>IF(AND(Таблица335[[#This Row],[Тип]]="Поперечник", Таблица335[[#This Row],[условие]]="Да", Таблица335[[#This Row],[№18]]=" росп"), "1,2,3",
"")</f>
        <v>1,2,3</v>
      </c>
      <c r="U411" s="116" t="str">
        <f>IF(AND(Таблица335[[#This Row],[Тип]]="Продол", Таблица335[[#This Row],[условие]]="Да", Таблица335[[#This Row],[№18]]=" росп"), "1,2",
"")</f>
        <v/>
      </c>
      <c r="V411" s="101" t="s">
        <v>88</v>
      </c>
      <c r="W4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11" s="152" t="str">
        <f>IF(Таблица335[[#This Row],[Тип СШ]]="Т3",
(IF(Таблица335[[#This Row],[Толщина]]&gt;16,"Δ8","Δ6")),Таблица335[[#This Row],[Толщина]])</f>
        <v>Δ8</v>
      </c>
      <c r="AD411" s="153"/>
      <c r="AE411"/>
    </row>
    <row r="412" spans="1:31" x14ac:dyDescent="0.2">
      <c r="A412" s="117">
        <f t="shared" si="327"/>
        <v>412</v>
      </c>
      <c r="B412" s="97" t="str">
        <f>IF(ISNUMBER(Таблица335[[#This Row],[№8]]), "Поперечник", "Продол")</f>
        <v>Поперечник</v>
      </c>
      <c r="C412" s="11" t="str">
        <f>CONCATENATE(I412,J412,K412,L412,Таблица335[[#This Row],[№12]],N412,O412,P412,Q412,R412,S412,T412,U412,)</f>
        <v>4Д-ВП_Р2 росп1,2,3</v>
      </c>
      <c r="D412" s="11" t="str">
        <f t="shared" si="329"/>
        <v>Т3</v>
      </c>
      <c r="E412" s="11" t="str">
        <f t="shared" si="325"/>
        <v>528 Δ8</v>
      </c>
      <c r="F412" s="101"/>
      <c r="G412" s="101"/>
      <c r="H4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2" s="132">
        <f t="shared" ref="I412:K412" si="357">I411</f>
        <v>4</v>
      </c>
      <c r="J412" s="132" t="str">
        <f t="shared" si="357"/>
        <v>Д</v>
      </c>
      <c r="K412" s="133" t="str">
        <f>IF(Таблица335[[#This Row],[условие]]="Да", "-", "")</f>
        <v>-</v>
      </c>
      <c r="L412" s="101" t="s">
        <v>35</v>
      </c>
      <c r="M412" s="114" t="str">
        <f>IF(Таблица335[[#This Row],[условие]]="Да", "", " - ")</f>
        <v/>
      </c>
      <c r="N412" s="101"/>
      <c r="O412" s="114" t="str">
        <f>IF(Таблица335[[#This Row],[условие]]="Да", "", " )")</f>
        <v/>
      </c>
      <c r="P412" s="115"/>
      <c r="Q412" s="101" t="s">
        <v>140</v>
      </c>
      <c r="R412" s="101" t="s">
        <v>74</v>
      </c>
      <c r="S412" s="116" t="str">
        <f>IF(Таблица335[[#This Row],[Тип СШ]]="Т3", " росп", "")</f>
        <v xml:space="preserve"> росп</v>
      </c>
      <c r="T412" s="116" t="str">
        <f>IF(AND(Таблица335[[#This Row],[Тип]]="Поперечник", Таблица335[[#This Row],[условие]]="Да", Таблица335[[#This Row],[№18]]=" росп"), "1,2,3",
"")</f>
        <v>1,2,3</v>
      </c>
      <c r="U412" s="116" t="str">
        <f>IF(AND(Таблица335[[#This Row],[Тип]]="Продол", Таблица335[[#This Row],[условие]]="Да", Таблица335[[#This Row],[№18]]=" росп"), "1,2",
"")</f>
        <v/>
      </c>
      <c r="V412" s="101" t="s">
        <v>88</v>
      </c>
      <c r="W4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12" s="152" t="str">
        <f>IF(Таблица335[[#This Row],[Тип СШ]]="Т3",
(IF(Таблица335[[#This Row],[Толщина]]&gt;16,"Δ8","Δ6")),Таблица335[[#This Row],[Толщина]])</f>
        <v>Δ8</v>
      </c>
      <c r="AD412" s="153"/>
      <c r="AE412"/>
    </row>
    <row r="413" spans="1:31" x14ac:dyDescent="0.2">
      <c r="A413" s="117">
        <f t="shared" si="327"/>
        <v>413</v>
      </c>
      <c r="B413" s="97" t="str">
        <f>IF(ISNUMBER(Таблица335[[#This Row],[№8]]), "Поперечник", "Продол")</f>
        <v>Поперечник</v>
      </c>
      <c r="C413" s="11" t="str">
        <f>CONCATENATE(I413,J413,K413,L413,Таблица335[[#This Row],[№12]],N413,O413,P413,Q413,R413,S413,T413,U413,)</f>
        <v>4Д-ВП_Р3 росп1,2,3</v>
      </c>
      <c r="D413" s="11" t="str">
        <f t="shared" si="329"/>
        <v>Т3</v>
      </c>
      <c r="E413" s="11" t="str">
        <f t="shared" si="325"/>
        <v>528 Δ8</v>
      </c>
      <c r="F413" s="101"/>
      <c r="G413" s="101"/>
      <c r="H4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3" s="132">
        <f t="shared" ref="I413:K413" si="358">I412</f>
        <v>4</v>
      </c>
      <c r="J413" s="132" t="str">
        <f t="shared" si="358"/>
        <v>Д</v>
      </c>
      <c r="K413" s="133" t="str">
        <f>IF(Таблица335[[#This Row],[условие]]="Да", "-", "")</f>
        <v>-</v>
      </c>
      <c r="L413" s="101" t="s">
        <v>35</v>
      </c>
      <c r="M413" s="114" t="str">
        <f>IF(Таблица335[[#This Row],[условие]]="Да", "", " - ")</f>
        <v/>
      </c>
      <c r="N413" s="101"/>
      <c r="O413" s="114" t="str">
        <f>IF(Таблица335[[#This Row],[условие]]="Да", "", " )")</f>
        <v/>
      </c>
      <c r="P413" s="115"/>
      <c r="Q413" s="101" t="s">
        <v>140</v>
      </c>
      <c r="R413" s="101" t="s">
        <v>75</v>
      </c>
      <c r="S413" s="116" t="str">
        <f>IF(Таблица335[[#This Row],[Тип СШ]]="Т3", " росп", "")</f>
        <v xml:space="preserve"> росп</v>
      </c>
      <c r="T413" s="116" t="str">
        <f>IF(AND(Таблица335[[#This Row],[Тип]]="Поперечник", Таблица335[[#This Row],[условие]]="Да", Таблица335[[#This Row],[№18]]=" росп"), "1,2,3",
"")</f>
        <v>1,2,3</v>
      </c>
      <c r="U413" s="116" t="str">
        <f>IF(AND(Таблица335[[#This Row],[Тип]]="Продол", Таблица335[[#This Row],[условие]]="Да", Таблица335[[#This Row],[№18]]=" росп"), "1,2",
"")</f>
        <v/>
      </c>
      <c r="V413" s="101" t="s">
        <v>88</v>
      </c>
      <c r="W4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13" s="152" t="str">
        <f>IF(Таблица335[[#This Row],[Тип СШ]]="Т3",
(IF(Таблица335[[#This Row],[Толщина]]&gt;16,"Δ8","Δ6")),Таблица335[[#This Row],[Толщина]])</f>
        <v>Δ8</v>
      </c>
      <c r="AD413" s="153"/>
      <c r="AE413"/>
    </row>
    <row r="414" spans="1:31" x14ac:dyDescent="0.2">
      <c r="A414" s="117">
        <f t="shared" si="327"/>
        <v>414</v>
      </c>
      <c r="B414" s="97" t="str">
        <f>IF(ISNUMBER(Таблица335[[#This Row],[№8]]), "Поперечник", "Продол")</f>
        <v>Поперечник</v>
      </c>
      <c r="C414" s="11" t="str">
        <f>CONCATENATE(I414,J414,K414,L414,Таблица335[[#This Row],[№12]],N414,O414,P414,Q414,R414,S414,T414,U414,)</f>
        <v>4Д-ВП_Р4 росп1,2,3</v>
      </c>
      <c r="D414" s="11" t="str">
        <f t="shared" si="329"/>
        <v>Т3</v>
      </c>
      <c r="E414" s="11" t="str">
        <f t="shared" si="325"/>
        <v>528 Δ8</v>
      </c>
      <c r="F414" s="101"/>
      <c r="G414" s="101"/>
      <c r="H4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4" s="132">
        <f t="shared" ref="I414:K414" si="359">I413</f>
        <v>4</v>
      </c>
      <c r="J414" s="132" t="str">
        <f t="shared" si="359"/>
        <v>Д</v>
      </c>
      <c r="K414" s="133" t="str">
        <f>IF(Таблица335[[#This Row],[условие]]="Да", "-", "")</f>
        <v>-</v>
      </c>
      <c r="L414" s="101" t="s">
        <v>35</v>
      </c>
      <c r="M414" s="114" t="str">
        <f>IF(Таблица335[[#This Row],[условие]]="Да", "", " - ")</f>
        <v/>
      </c>
      <c r="N414" s="101"/>
      <c r="O414" s="114" t="str">
        <f>IF(Таблица335[[#This Row],[условие]]="Да", "", " )")</f>
        <v/>
      </c>
      <c r="P414" s="115"/>
      <c r="Q414" s="101" t="s">
        <v>140</v>
      </c>
      <c r="R414" s="101" t="s">
        <v>76</v>
      </c>
      <c r="S414" s="116" t="str">
        <f>IF(Таблица335[[#This Row],[Тип СШ]]="Т3", " росп", "")</f>
        <v xml:space="preserve"> росп</v>
      </c>
      <c r="T414" s="116" t="str">
        <f>IF(AND(Таблица335[[#This Row],[Тип]]="Поперечник", Таблица335[[#This Row],[условие]]="Да", Таблица335[[#This Row],[№18]]=" росп"), "1,2,3",
"")</f>
        <v>1,2,3</v>
      </c>
      <c r="U414" s="116" t="str">
        <f>IF(AND(Таблица335[[#This Row],[Тип]]="Продол", Таблица335[[#This Row],[условие]]="Да", Таблица335[[#This Row],[№18]]=" росп"), "1,2",
"")</f>
        <v/>
      </c>
      <c r="V414" s="101" t="s">
        <v>88</v>
      </c>
      <c r="W4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14" s="152" t="str">
        <f>IF(Таблица335[[#This Row],[Тип СШ]]="Т3",
(IF(Таблица335[[#This Row],[Толщина]]&gt;16,"Δ8","Δ6")),Таблица335[[#This Row],[Толщина]])</f>
        <v>Δ8</v>
      </c>
      <c r="AD414" s="153"/>
      <c r="AE414"/>
    </row>
    <row r="415" spans="1:31" x14ac:dyDescent="0.2">
      <c r="A415" s="117">
        <f t="shared" si="327"/>
        <v>415</v>
      </c>
      <c r="B415" s="97" t="str">
        <f>IF(ISNUMBER(Таблица335[[#This Row],[№8]]), "Поперечник", "Продол")</f>
        <v>Поперечник</v>
      </c>
      <c r="C415" s="11" t="str">
        <f>CONCATENATE(I415,J415,K415,L415,Таблица335[[#This Row],[№12]],N415,O415,P415,Q415,R415,S415,T415,U415,)</f>
        <v>4Д-Т1/1</v>
      </c>
      <c r="D415" s="11" t="str">
        <f t="shared" si="329"/>
        <v>Т8</v>
      </c>
      <c r="E415" s="11" t="str">
        <f t="shared" si="325"/>
        <v>100×20</v>
      </c>
      <c r="F415" s="101"/>
      <c r="G415" s="101"/>
      <c r="H4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5" s="132">
        <f t="shared" ref="I415:K415" si="360">I414</f>
        <v>4</v>
      </c>
      <c r="J415" s="132" t="str">
        <f t="shared" si="360"/>
        <v>Д</v>
      </c>
      <c r="K415" s="133" t="str">
        <f>IF(Таблица335[[#This Row],[условие]]="Да", "-", "")</f>
        <v>-</v>
      </c>
      <c r="L415" s="101" t="s">
        <v>83</v>
      </c>
      <c r="M415" s="114" t="str">
        <f>IF(Таблица335[[#This Row],[условие]]="Да", "", " - ")</f>
        <v/>
      </c>
      <c r="N415" s="101"/>
      <c r="O415" s="114" t="str">
        <f>IF(Таблица335[[#This Row],[условие]]="Да", "", " )")</f>
        <v/>
      </c>
      <c r="P415" s="115"/>
      <c r="Q415" s="101" t="str">
        <f>"/"</f>
        <v>/</v>
      </c>
      <c r="R415" s="101">
        <v>1</v>
      </c>
      <c r="S415" s="116" t="str">
        <f>IF(Таблица335[[#This Row],[Тип СШ]]="Т3", " росп", "")</f>
        <v/>
      </c>
      <c r="T415" s="116" t="str">
        <f>IF(AND(Таблица335[[#This Row],[Тип]]="Поперечник", Таблица335[[#This Row],[условие]]="Да", Таблица335[[#This Row],[№18]]=" росп"), "1,2,3",
"")</f>
        <v/>
      </c>
      <c r="U415" s="116" t="str">
        <f>IF(AND(Таблица335[[#This Row],[Тип]]="Продол", Таблица335[[#This Row],[условие]]="Да", Таблица335[[#This Row],[№18]]=" росп"), "1,2",
"")</f>
        <v/>
      </c>
      <c r="V415" s="101" t="s">
        <v>89</v>
      </c>
      <c r="W4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15" s="152">
        <f>IF(Таблица335[[#This Row],[Тип СШ]]="Т3",
(IF(Таблица335[[#This Row],[Толщина]]&gt;16,"Δ8","Δ6")),Таблица335[[#This Row],[Толщина]])</f>
        <v>20</v>
      </c>
      <c r="AD415" s="153"/>
      <c r="AE415"/>
    </row>
    <row r="416" spans="1:31" x14ac:dyDescent="0.2">
      <c r="A416" s="117">
        <f t="shared" si="327"/>
        <v>416</v>
      </c>
      <c r="B416" s="97" t="str">
        <f>IF(ISNUMBER(Таблица335[[#This Row],[№8]]), "Поперечник", "Продол")</f>
        <v>Поперечник</v>
      </c>
      <c r="C416" s="11" t="str">
        <f>CONCATENATE(I416,J416,K416,L416,Таблица335[[#This Row],[№12]],N416,O416,P416,Q416,R416,S416,T416,U416,)</f>
        <v>4Д-Т1/1 росп1,2,3</v>
      </c>
      <c r="D416" s="11" t="str">
        <f t="shared" si="329"/>
        <v>Т3</v>
      </c>
      <c r="E416" s="11" t="str">
        <f t="shared" si="325"/>
        <v>100 Δ8</v>
      </c>
      <c r="F416" s="101"/>
      <c r="G416" s="101"/>
      <c r="H4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6" s="132">
        <f t="shared" ref="I416:K416" si="361">I415</f>
        <v>4</v>
      </c>
      <c r="J416" s="132" t="str">
        <f t="shared" si="361"/>
        <v>Д</v>
      </c>
      <c r="K416" s="133" t="str">
        <f>IF(Таблица335[[#This Row],[условие]]="Да", "-", "")</f>
        <v>-</v>
      </c>
      <c r="L416" s="101" t="s">
        <v>83</v>
      </c>
      <c r="M416" s="114" t="str">
        <f>IF(Таблица335[[#This Row],[условие]]="Да", "", " - ")</f>
        <v/>
      </c>
      <c r="N416" s="101"/>
      <c r="O416" s="114" t="str">
        <f>IF(Таблица335[[#This Row],[условие]]="Да", "", " )")</f>
        <v/>
      </c>
      <c r="P416" s="115"/>
      <c r="Q416" s="101" t="str">
        <f t="shared" ref="Q416:Q420" si="362">"/"</f>
        <v>/</v>
      </c>
      <c r="R416" s="101">
        <v>1</v>
      </c>
      <c r="S416" s="116" t="str">
        <f>IF(Таблица335[[#This Row],[Тип СШ]]="Т3", " росп", "")</f>
        <v xml:space="preserve"> росп</v>
      </c>
      <c r="T416" s="116" t="str">
        <f>IF(AND(Таблица335[[#This Row],[Тип]]="Поперечник", Таблица335[[#This Row],[условие]]="Да", Таблица335[[#This Row],[№18]]=" росп"), "1,2,3",
"")</f>
        <v>1,2,3</v>
      </c>
      <c r="U416" s="116" t="str">
        <f>IF(AND(Таблица335[[#This Row],[Тип]]="Продол", Таблица335[[#This Row],[условие]]="Да", Таблица335[[#This Row],[№18]]=" росп"), "1,2",
"")</f>
        <v/>
      </c>
      <c r="V416" s="101" t="s">
        <v>88</v>
      </c>
      <c r="W4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16" s="152" t="str">
        <f>IF(Таблица335[[#This Row],[Тип СШ]]="Т3",
(IF(Таблица335[[#This Row],[Толщина]]&gt;16,"Δ8","Δ6")),Таблица335[[#This Row],[Толщина]])</f>
        <v>Δ8</v>
      </c>
      <c r="AD416" s="153"/>
      <c r="AE416"/>
    </row>
    <row r="417" spans="1:31" x14ac:dyDescent="0.2">
      <c r="A417" s="117">
        <f t="shared" si="327"/>
        <v>417</v>
      </c>
      <c r="B417" s="97" t="str">
        <f>IF(ISNUMBER(Таблица335[[#This Row],[№8]]), "Поперечник", "Продол")</f>
        <v>Поперечник</v>
      </c>
      <c r="C417" s="11" t="str">
        <f>CONCATENATE(I417,J417,K417,L417,Таблица335[[#This Row],[№12]],N417,O417,P417,Q417,R417,S417,T417,U417,)</f>
        <v>4Д-Т1/2</v>
      </c>
      <c r="D417" s="11" t="str">
        <f t="shared" si="329"/>
        <v>Т8</v>
      </c>
      <c r="E417" s="11" t="str">
        <f t="shared" si="325"/>
        <v>100×20</v>
      </c>
      <c r="F417" s="101"/>
      <c r="G417" s="101"/>
      <c r="H4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7" s="132">
        <f t="shared" ref="I417:K417" si="363">I416</f>
        <v>4</v>
      </c>
      <c r="J417" s="132" t="str">
        <f t="shared" si="363"/>
        <v>Д</v>
      </c>
      <c r="K417" s="133" t="str">
        <f>IF(Таблица335[[#This Row],[условие]]="Да", "-", "")</f>
        <v>-</v>
      </c>
      <c r="L417" s="101" t="s">
        <v>83</v>
      </c>
      <c r="M417" s="114" t="str">
        <f>IF(Таблица335[[#This Row],[условие]]="Да", "", " - ")</f>
        <v/>
      </c>
      <c r="N417" s="101"/>
      <c r="O417" s="114" t="str">
        <f>IF(Таблица335[[#This Row],[условие]]="Да", "", " )")</f>
        <v/>
      </c>
      <c r="P417" s="115"/>
      <c r="Q417" s="101" t="str">
        <f t="shared" si="362"/>
        <v>/</v>
      </c>
      <c r="R417" s="101">
        <v>2</v>
      </c>
      <c r="S417" s="116" t="str">
        <f>IF(Таблица335[[#This Row],[Тип СШ]]="Т3", " росп", "")</f>
        <v/>
      </c>
      <c r="T417" s="116" t="str">
        <f>IF(AND(Таблица335[[#This Row],[Тип]]="Поперечник", Таблица335[[#This Row],[условие]]="Да", Таблица335[[#This Row],[№18]]=" росп"), "1,2,3",
"")</f>
        <v/>
      </c>
      <c r="U417" s="116" t="str">
        <f>IF(AND(Таблица335[[#This Row],[Тип]]="Продол", Таблица335[[#This Row],[условие]]="Да", Таблица335[[#This Row],[№18]]=" росп"), "1,2",
"")</f>
        <v/>
      </c>
      <c r="V417" s="101" t="s">
        <v>89</v>
      </c>
      <c r="W4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17" s="152">
        <f>IF(Таблица335[[#This Row],[Тип СШ]]="Т3",
(IF(Таблица335[[#This Row],[Толщина]]&gt;16,"Δ8","Δ6")),Таблица335[[#This Row],[Толщина]])</f>
        <v>20</v>
      </c>
      <c r="AD417" s="153"/>
      <c r="AE417"/>
    </row>
    <row r="418" spans="1:31" x14ac:dyDescent="0.2">
      <c r="A418" s="117">
        <f t="shared" si="327"/>
        <v>418</v>
      </c>
      <c r="B418" s="97" t="str">
        <f>IF(ISNUMBER(Таблица335[[#This Row],[№8]]), "Поперечник", "Продол")</f>
        <v>Поперечник</v>
      </c>
      <c r="C418" s="11" t="str">
        <f>CONCATENATE(I418,J418,K418,L418,Таблица335[[#This Row],[№12]],N418,O418,P418,Q418,R418,S418,T418,U418,)</f>
        <v>4Д-Т1/2 росп1,2,3</v>
      </c>
      <c r="D418" s="11" t="str">
        <f t="shared" si="329"/>
        <v>Т3</v>
      </c>
      <c r="E418" s="11" t="str">
        <f t="shared" si="325"/>
        <v>100 Δ8</v>
      </c>
      <c r="F418" s="101"/>
      <c r="G418" s="101"/>
      <c r="H4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8" s="132">
        <f t="shared" ref="I418:K418" si="364">I417</f>
        <v>4</v>
      </c>
      <c r="J418" s="132" t="str">
        <f t="shared" si="364"/>
        <v>Д</v>
      </c>
      <c r="K418" s="133" t="str">
        <f>IF(Таблица335[[#This Row],[условие]]="Да", "-", "")</f>
        <v>-</v>
      </c>
      <c r="L418" s="101" t="s">
        <v>83</v>
      </c>
      <c r="M418" s="114" t="str">
        <f>IF(Таблица335[[#This Row],[условие]]="Да", "", " - ")</f>
        <v/>
      </c>
      <c r="N418" s="101"/>
      <c r="O418" s="114" t="str">
        <f>IF(Таблица335[[#This Row],[условие]]="Да", "", " )")</f>
        <v/>
      </c>
      <c r="P418" s="115"/>
      <c r="Q418" s="101" t="str">
        <f t="shared" si="362"/>
        <v>/</v>
      </c>
      <c r="R418" s="101">
        <v>2</v>
      </c>
      <c r="S418" s="116" t="str">
        <f>IF(Таблица335[[#This Row],[Тип СШ]]="Т3", " росп", "")</f>
        <v xml:space="preserve"> росп</v>
      </c>
      <c r="T418" s="116" t="str">
        <f>IF(AND(Таблица335[[#This Row],[Тип]]="Поперечник", Таблица335[[#This Row],[условие]]="Да", Таблица335[[#This Row],[№18]]=" росп"), "1,2,3",
"")</f>
        <v>1,2,3</v>
      </c>
      <c r="U418" s="116" t="str">
        <f>IF(AND(Таблица335[[#This Row],[Тип]]="Продол", Таблица335[[#This Row],[условие]]="Да", Таблица335[[#This Row],[№18]]=" росп"), "1,2",
"")</f>
        <v/>
      </c>
      <c r="V418" s="101" t="s">
        <v>88</v>
      </c>
      <c r="W4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18" s="152" t="str">
        <f>IF(Таблица335[[#This Row],[Тип СШ]]="Т3",
(IF(Таблица335[[#This Row],[Толщина]]&gt;16,"Δ8","Δ6")),Таблица335[[#This Row],[Толщина]])</f>
        <v>Δ8</v>
      </c>
      <c r="AD418" s="153"/>
      <c r="AE418"/>
    </row>
    <row r="419" spans="1:31" x14ac:dyDescent="0.2">
      <c r="A419" s="117">
        <f t="shared" si="327"/>
        <v>419</v>
      </c>
      <c r="B419" s="97" t="str">
        <f>IF(ISNUMBER(Таблица335[[#This Row],[№8]]), "Поперечник", "Продол")</f>
        <v>Поперечник</v>
      </c>
      <c r="C419" s="11" t="str">
        <f>CONCATENATE(I419,J419,K419,L419,Таблица335[[#This Row],[№12]],N419,O419,P419,Q419,R419,S419,T419,U419,)</f>
        <v>4Д-ВП_Р5 росп1,2,3</v>
      </c>
      <c r="D419" s="11" t="str">
        <f t="shared" si="329"/>
        <v>Т3</v>
      </c>
      <c r="E419" s="11" t="str">
        <f t="shared" si="325"/>
        <v>528 Δ8</v>
      </c>
      <c r="F419" s="101"/>
      <c r="G419" s="101"/>
      <c r="H4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19" s="132">
        <f t="shared" ref="I419:K419" si="365">I418</f>
        <v>4</v>
      </c>
      <c r="J419" s="132" t="str">
        <f t="shared" si="365"/>
        <v>Д</v>
      </c>
      <c r="K419" s="133" t="str">
        <f>IF(Таблица335[[#This Row],[условие]]="Да", "-", "")</f>
        <v>-</v>
      </c>
      <c r="L419" s="101" t="s">
        <v>35</v>
      </c>
      <c r="M419" s="114" t="str">
        <f>IF(Таблица335[[#This Row],[условие]]="Да", "", " - ")</f>
        <v/>
      </c>
      <c r="N419" s="101"/>
      <c r="O419" s="114" t="str">
        <f>IF(Таблица335[[#This Row],[условие]]="Да", "", " )")</f>
        <v/>
      </c>
      <c r="P419" s="115"/>
      <c r="Q419" s="101" t="s">
        <v>140</v>
      </c>
      <c r="R419" s="101" t="s">
        <v>77</v>
      </c>
      <c r="S419" s="116" t="str">
        <f>IF(Таблица335[[#This Row],[Тип СШ]]="Т3", " росп", "")</f>
        <v xml:space="preserve"> росп</v>
      </c>
      <c r="T419" s="116" t="str">
        <f>IF(AND(Таблица335[[#This Row],[Тип]]="Поперечник", Таблица335[[#This Row],[условие]]="Да", Таблица335[[#This Row],[№18]]=" росп"), "1,2,3",
"")</f>
        <v>1,2,3</v>
      </c>
      <c r="U419" s="116" t="str">
        <f>IF(AND(Таблица335[[#This Row],[Тип]]="Продол", Таблица335[[#This Row],[условие]]="Да", Таблица335[[#This Row],[№18]]=" росп"), "1,2",
"")</f>
        <v/>
      </c>
      <c r="V419" s="101" t="s">
        <v>88</v>
      </c>
      <c r="W4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19" s="152" t="str">
        <f>IF(Таблица335[[#This Row],[Тип СШ]]="Т3",
(IF(Таблица335[[#This Row],[Толщина]]&gt;16,"Δ8","Δ6")),Таблица335[[#This Row],[Толщина]])</f>
        <v>Δ8</v>
      </c>
      <c r="AD419" s="153"/>
      <c r="AE419"/>
    </row>
    <row r="420" spans="1:31" x14ac:dyDescent="0.2">
      <c r="A420" s="117">
        <f t="shared" si="327"/>
        <v>420</v>
      </c>
      <c r="B420" s="97" t="str">
        <f>IF(ISNUMBER(Таблица335[[#This Row],[№8]]), "Поперечник", "Продол")</f>
        <v>Поперечник</v>
      </c>
      <c r="C420" s="11" t="str">
        <f>CONCATENATE(I420,J420,K420,L420,Таблица335[[#This Row],[№12]],N420,O420,P420,Q420,R420,S420,T420,U420,)</f>
        <v>4Д-ВП_Р6 росп1,2,3</v>
      </c>
      <c r="D420" s="11" t="str">
        <f t="shared" si="329"/>
        <v>Т3</v>
      </c>
      <c r="E420" s="11" t="str">
        <f t="shared" si="325"/>
        <v>528 Δ8</v>
      </c>
      <c r="F420" s="101"/>
      <c r="G420" s="101"/>
      <c r="H4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0" s="132">
        <f t="shared" ref="I420:K420" si="366">I419</f>
        <v>4</v>
      </c>
      <c r="J420" s="132" t="str">
        <f t="shared" si="366"/>
        <v>Д</v>
      </c>
      <c r="K420" s="133" t="str">
        <f>IF(Таблица335[[#This Row],[условие]]="Да", "-", "")</f>
        <v>-</v>
      </c>
      <c r="L420" s="101" t="s">
        <v>35</v>
      </c>
      <c r="M420" s="114" t="str">
        <f>IF(Таблица335[[#This Row],[условие]]="Да", "", " - ")</f>
        <v/>
      </c>
      <c r="N420" s="101"/>
      <c r="O420" s="114" t="str">
        <f>IF(Таблица335[[#This Row],[условие]]="Да", "", " )")</f>
        <v/>
      </c>
      <c r="P420" s="115"/>
      <c r="Q420" s="101" t="s">
        <v>140</v>
      </c>
      <c r="R420" s="101" t="s">
        <v>80</v>
      </c>
      <c r="S420" s="116" t="str">
        <f>IF(Таблица335[[#This Row],[Тип СШ]]="Т3", " росп", "")</f>
        <v xml:space="preserve"> росп</v>
      </c>
      <c r="T420" s="116" t="str">
        <f>IF(AND(Таблица335[[#This Row],[Тип]]="Поперечник", Таблица335[[#This Row],[условие]]="Да", Таблица335[[#This Row],[№18]]=" росп"), "1,2,3",
"")</f>
        <v>1,2,3</v>
      </c>
      <c r="U420" s="116" t="str">
        <f>IF(AND(Таблица335[[#This Row],[Тип]]="Продол", Таблица335[[#This Row],[условие]]="Да", Таблица335[[#This Row],[№18]]=" росп"), "1,2",
"")</f>
        <v/>
      </c>
      <c r="V420" s="101" t="s">
        <v>88</v>
      </c>
      <c r="W4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20" s="152" t="str">
        <f>IF(Таблица335[[#This Row],[Тип СШ]]="Т3",
(IF(Таблица335[[#This Row],[Толщина]]&gt;16,"Δ8","Δ6")),Таблица335[[#This Row],[Толщина]])</f>
        <v>Δ8</v>
      </c>
      <c r="AD420" s="153"/>
      <c r="AE420"/>
    </row>
    <row r="421" spans="1:31" x14ac:dyDescent="0.2">
      <c r="A421" s="117">
        <f t="shared" si="327"/>
        <v>421</v>
      </c>
      <c r="B421" s="97" t="str">
        <f>IF(ISNUMBER(Таблица335[[#This Row],[№8]]), "Поперечник", "Продол")</f>
        <v>Поперечник</v>
      </c>
      <c r="C421" s="11" t="str">
        <f>CONCATENATE(I421,J421,K421,L421,Таблица335[[#This Row],[№12]],N421,O421,P421,Q421,R421,S421,T421,U421,)</f>
        <v>4Д-ВП_Р7 росп1,2,3</v>
      </c>
      <c r="D421" s="11" t="str">
        <f t="shared" si="329"/>
        <v>Т3</v>
      </c>
      <c r="E421" s="11" t="str">
        <f t="shared" si="325"/>
        <v>528 Δ8</v>
      </c>
      <c r="F421" s="101"/>
      <c r="G421" s="101"/>
      <c r="H4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1" s="132">
        <f t="shared" ref="I421:K421" si="367">I420</f>
        <v>4</v>
      </c>
      <c r="J421" s="132" t="str">
        <f t="shared" si="367"/>
        <v>Д</v>
      </c>
      <c r="K421" s="133" t="str">
        <f>IF(Таблица335[[#This Row],[условие]]="Да", "-", "")</f>
        <v>-</v>
      </c>
      <c r="L421" s="101" t="s">
        <v>35</v>
      </c>
      <c r="M421" s="114" t="str">
        <f>IF(Таблица335[[#This Row],[условие]]="Да", "", " - ")</f>
        <v/>
      </c>
      <c r="N421" s="101"/>
      <c r="O421" s="114" t="str">
        <f>IF(Таблица335[[#This Row],[условие]]="Да", "", " )")</f>
        <v/>
      </c>
      <c r="P421" s="115"/>
      <c r="Q421" s="101" t="s">
        <v>140</v>
      </c>
      <c r="R421" s="101" t="s">
        <v>81</v>
      </c>
      <c r="S421" s="116" t="str">
        <f>IF(Таблица335[[#This Row],[Тип СШ]]="Т3", " росп", "")</f>
        <v xml:space="preserve"> росп</v>
      </c>
      <c r="T421" s="116" t="str">
        <f>IF(AND(Таблица335[[#This Row],[Тип]]="Поперечник", Таблица335[[#This Row],[условие]]="Да", Таблица335[[#This Row],[№18]]=" росп"), "1,2,3",
"")</f>
        <v>1,2,3</v>
      </c>
      <c r="U421" s="116" t="str">
        <f>IF(AND(Таблица335[[#This Row],[Тип]]="Продол", Таблица335[[#This Row],[условие]]="Да", Таблица335[[#This Row],[№18]]=" росп"), "1,2",
"")</f>
        <v/>
      </c>
      <c r="V421" s="101" t="s">
        <v>88</v>
      </c>
      <c r="W4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21" s="152" t="str">
        <f>IF(Таблица335[[#This Row],[Тип СШ]]="Т3",
(IF(Таблица335[[#This Row],[Толщина]]&gt;16,"Δ8","Δ6")),Таблица335[[#This Row],[Толщина]])</f>
        <v>Δ8</v>
      </c>
      <c r="AD421" s="153"/>
      <c r="AE421"/>
    </row>
    <row r="422" spans="1:31" x14ac:dyDescent="0.2">
      <c r="A422" s="117">
        <f t="shared" si="327"/>
        <v>422</v>
      </c>
      <c r="B422" s="97" t="str">
        <f>IF(ISNUMBER(Таблица335[[#This Row],[№8]]), "Поперечник", "Продол")</f>
        <v>Поперечник</v>
      </c>
      <c r="C422" s="11" t="str">
        <f>CONCATENATE(I422,J422,K422,L422,Таблица335[[#This Row],[№12]],N422,O422,P422,Q422,R422,S422,T422,U422,)</f>
        <v>4Д-ВП_Р8 росп1,2,3</v>
      </c>
      <c r="D422" s="11" t="str">
        <f t="shared" si="329"/>
        <v>Т3</v>
      </c>
      <c r="E422" s="11" t="str">
        <f t="shared" si="325"/>
        <v>528 Δ8</v>
      </c>
      <c r="F422" s="101"/>
      <c r="G422" s="101"/>
      <c r="H4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2" s="132">
        <f t="shared" ref="I422:K422" si="368">I421</f>
        <v>4</v>
      </c>
      <c r="J422" s="132" t="str">
        <f t="shared" si="368"/>
        <v>Д</v>
      </c>
      <c r="K422" s="133" t="str">
        <f>IF(Таблица335[[#This Row],[условие]]="Да", "-", "")</f>
        <v>-</v>
      </c>
      <c r="L422" s="101" t="s">
        <v>35</v>
      </c>
      <c r="M422" s="114" t="str">
        <f>IF(Таблица335[[#This Row],[условие]]="Да", "", " - ")</f>
        <v/>
      </c>
      <c r="N422" s="101"/>
      <c r="O422" s="114" t="str">
        <f>IF(Таблица335[[#This Row],[условие]]="Да", "", " )")</f>
        <v/>
      </c>
      <c r="P422" s="115"/>
      <c r="Q422" s="101" t="s">
        <v>140</v>
      </c>
      <c r="R422" s="101" t="s">
        <v>82</v>
      </c>
      <c r="S422" s="116" t="str">
        <f>IF(Таблица335[[#This Row],[Тип СШ]]="Т3", " росп", "")</f>
        <v xml:space="preserve"> росп</v>
      </c>
      <c r="T422" s="116" t="str">
        <f>IF(AND(Таблица335[[#This Row],[Тип]]="Поперечник", Таблица335[[#This Row],[условие]]="Да", Таблица335[[#This Row],[№18]]=" росп"), "1,2,3",
"")</f>
        <v>1,2,3</v>
      </c>
      <c r="U422" s="116" t="str">
        <f>IF(AND(Таблица335[[#This Row],[Тип]]="Продол", Таблица335[[#This Row],[условие]]="Да", Таблица335[[#This Row],[№18]]=" росп"), "1,2",
"")</f>
        <v/>
      </c>
      <c r="V422" s="101" t="s">
        <v>88</v>
      </c>
      <c r="W4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22" s="152" t="str">
        <f>IF(Таблица335[[#This Row],[Тип СШ]]="Т3",
(IF(Таблица335[[#This Row],[Толщина]]&gt;16,"Δ8","Δ6")),Таблица335[[#This Row],[Толщина]])</f>
        <v>Δ8</v>
      </c>
      <c r="AD422" s="153"/>
      <c r="AE422"/>
    </row>
    <row r="423" spans="1:31" x14ac:dyDescent="0.2">
      <c r="A423" s="117">
        <f t="shared" si="327"/>
        <v>423</v>
      </c>
      <c r="B423" s="97" t="str">
        <f>IF(ISNUMBER(Таблица335[[#This Row],[№8]]), "Поперечник", "Продол")</f>
        <v>Поперечник</v>
      </c>
      <c r="C423" s="11" t="str">
        <f>CONCATENATE(I423,J423,K423,L423,Таблица335[[#This Row],[№12]],N423,O423,P423,Q423,R423,S423,T423,U423,)</f>
        <v>4Д-НП</v>
      </c>
      <c r="D423" s="11" t="str">
        <f t="shared" si="329"/>
        <v>С18</v>
      </c>
      <c r="E423" s="11" t="str">
        <f t="shared" si="325"/>
        <v>700×40</v>
      </c>
      <c r="F423" s="101"/>
      <c r="G423" s="101"/>
      <c r="H4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3" s="132">
        <f t="shared" ref="I423:K423" si="369">I422</f>
        <v>4</v>
      </c>
      <c r="J423" s="132" t="str">
        <f t="shared" si="369"/>
        <v>Д</v>
      </c>
      <c r="K423" s="133" t="str">
        <f>IF(Таблица335[[#This Row],[условие]]="Да", "-", "")</f>
        <v>-</v>
      </c>
      <c r="L423" s="101" t="s">
        <v>13</v>
      </c>
      <c r="M423" s="114" t="str">
        <f>IF(Таблица335[[#This Row],[условие]]="Да", "", " - ")</f>
        <v/>
      </c>
      <c r="N423" s="101"/>
      <c r="O423" s="114" t="str">
        <f>IF(Таблица335[[#This Row],[условие]]="Да", "", " )")</f>
        <v/>
      </c>
      <c r="P423" s="115"/>
      <c r="Q423" s="101"/>
      <c r="R423" s="101"/>
      <c r="S423" s="116" t="str">
        <f>IF(Таблица335[[#This Row],[Тип СШ]]="Т3", " росп", "")</f>
        <v/>
      </c>
      <c r="T423" s="116" t="str">
        <f>IF(AND(Таблица335[[#This Row],[Тип]]="Поперечник", Таблица335[[#This Row],[условие]]="Да", Таблица335[[#This Row],[№18]]=" росп"), "1,2,3",
"")</f>
        <v/>
      </c>
      <c r="U423" s="116" t="str">
        <f>IF(AND(Таблица335[[#This Row],[Тип]]="Продол", Таблица335[[#This Row],[условие]]="Да", Таблица335[[#This Row],[№18]]=" росп"), "1,2",
"")</f>
        <v/>
      </c>
      <c r="V423" s="101" t="s">
        <v>87</v>
      </c>
      <c r="W42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4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423" s="228">
        <f>VALUE(CONCATENATE(Таблица335[[#This Row],[ДлинаС18]],Таблица335[[#This Row],[ДлинаС4]],Таблица335[[#This Row],[ДлинаТ8]],Таблица335[[#This Row],[ДлинаТ3]]))</f>
        <v>700</v>
      </c>
      <c r="AC423" s="152">
        <f>IF(Таблица335[[#This Row],[Тип СШ]]="Т3",
(IF(Таблица335[[#This Row],[Толщина]]&gt;16,"Δ8","Δ6")),Таблица335[[#This Row],[Толщина]])</f>
        <v>40</v>
      </c>
      <c r="AD423" s="153"/>
      <c r="AE423"/>
    </row>
    <row r="424" spans="1:31" x14ac:dyDescent="0.2">
      <c r="A424" s="117">
        <f t="shared" si="327"/>
        <v>424</v>
      </c>
      <c r="B424" s="97" t="str">
        <f>IF(ISNUMBER(Таблица335[[#This Row],[№8]]), "Поперечник", "Продол")</f>
        <v>Поперечник</v>
      </c>
      <c r="C424" s="11" t="str">
        <f>CONCATENATE(I424,J424,K424,L424,Таблица335[[#This Row],[№12]],N424,O424,P424,Q424,R424,S424,T424,U424,)</f>
        <v>4Д-Т2/1</v>
      </c>
      <c r="D424" s="11" t="str">
        <f t="shared" si="329"/>
        <v>Т8</v>
      </c>
      <c r="E424" s="11" t="str">
        <f t="shared" si="325"/>
        <v>100×20</v>
      </c>
      <c r="F424" s="101"/>
      <c r="G424" s="101"/>
      <c r="H4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4" s="132">
        <f t="shared" ref="I424:K424" si="370">I423</f>
        <v>4</v>
      </c>
      <c r="J424" s="132" t="str">
        <f t="shared" si="370"/>
        <v>Д</v>
      </c>
      <c r="K424" s="133" t="str">
        <f>IF(Таблица335[[#This Row],[условие]]="Да", "-", "")</f>
        <v>-</v>
      </c>
      <c r="L424" s="101" t="s">
        <v>84</v>
      </c>
      <c r="M424" s="114" t="str">
        <f>IF(Таблица335[[#This Row],[условие]]="Да", "", " - ")</f>
        <v/>
      </c>
      <c r="N424" s="101"/>
      <c r="O424" s="114" t="str">
        <f>IF(Таблица335[[#This Row],[условие]]="Да", "", " )")</f>
        <v/>
      </c>
      <c r="P424" s="115"/>
      <c r="Q424" s="101" t="str">
        <f>"/"</f>
        <v>/</v>
      </c>
      <c r="R424" s="101">
        <v>1</v>
      </c>
      <c r="S424" s="116" t="str">
        <f>IF(Таблица335[[#This Row],[Тип СШ]]="Т3", " росп", "")</f>
        <v/>
      </c>
      <c r="T424" s="116" t="str">
        <f>IF(AND(Таблица335[[#This Row],[Тип]]="Поперечник", Таблица335[[#This Row],[условие]]="Да", Таблица335[[#This Row],[№18]]=" росп"), "1,2,3",
"")</f>
        <v/>
      </c>
      <c r="U424" s="116" t="str">
        <f>IF(AND(Таблица335[[#This Row],[Тип]]="Продол", Таблица335[[#This Row],[условие]]="Да", Таблица335[[#This Row],[№18]]=" росп"), "1,2",
"")</f>
        <v/>
      </c>
      <c r="V424" s="101" t="s">
        <v>89</v>
      </c>
      <c r="W4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24" s="152">
        <f>IF(Таблица335[[#This Row],[Тип СШ]]="Т3",
(IF(Таблица335[[#This Row],[Толщина]]&gt;16,"Δ8","Δ6")),Таблица335[[#This Row],[Толщина]])</f>
        <v>20</v>
      </c>
      <c r="AD424" s="153"/>
      <c r="AE424"/>
    </row>
    <row r="425" spans="1:31" x14ac:dyDescent="0.2">
      <c r="A425" s="117">
        <f t="shared" si="327"/>
        <v>425</v>
      </c>
      <c r="B425" s="97" t="str">
        <f>IF(ISNUMBER(Таблица335[[#This Row],[№8]]), "Поперечник", "Продол")</f>
        <v>Поперечник</v>
      </c>
      <c r="C425" s="11" t="str">
        <f>CONCATENATE(I425,J425,K425,L425,Таблица335[[#This Row],[№12]],N425,O425,P425,Q425,R425,S425,T425,U425,)</f>
        <v>4Д-Т2/1 росп1,2,3</v>
      </c>
      <c r="D425" s="11" t="str">
        <f t="shared" si="329"/>
        <v>Т3</v>
      </c>
      <c r="E425" s="11" t="str">
        <f t="shared" si="325"/>
        <v>100 Δ8</v>
      </c>
      <c r="F425" s="101"/>
      <c r="G425" s="101"/>
      <c r="H4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5" s="132">
        <f t="shared" ref="I425:K425" si="371">I424</f>
        <v>4</v>
      </c>
      <c r="J425" s="132" t="str">
        <f t="shared" si="371"/>
        <v>Д</v>
      </c>
      <c r="K425" s="133" t="str">
        <f>IF(Таблица335[[#This Row],[условие]]="Да", "-", "")</f>
        <v>-</v>
      </c>
      <c r="L425" s="101" t="s">
        <v>84</v>
      </c>
      <c r="M425" s="114" t="str">
        <f>IF(Таблица335[[#This Row],[условие]]="Да", "", " - ")</f>
        <v/>
      </c>
      <c r="N425" s="101"/>
      <c r="O425" s="114" t="str">
        <f>IF(Таблица335[[#This Row],[условие]]="Да", "", " )")</f>
        <v/>
      </c>
      <c r="P425" s="115"/>
      <c r="Q425" s="101" t="str">
        <f t="shared" ref="Q425:Q429" si="372">"/"</f>
        <v>/</v>
      </c>
      <c r="R425" s="101">
        <v>1</v>
      </c>
      <c r="S425" s="116" t="str">
        <f>IF(Таблица335[[#This Row],[Тип СШ]]="Т3", " росп", "")</f>
        <v xml:space="preserve"> росп</v>
      </c>
      <c r="T425" s="116" t="str">
        <f>IF(AND(Таблица335[[#This Row],[Тип]]="Поперечник", Таблица335[[#This Row],[условие]]="Да", Таблица335[[#This Row],[№18]]=" росп"), "1,2,3",
"")</f>
        <v>1,2,3</v>
      </c>
      <c r="U425" s="116" t="str">
        <f>IF(AND(Таблица335[[#This Row],[Тип]]="Продол", Таблица335[[#This Row],[условие]]="Да", Таблица335[[#This Row],[№18]]=" росп"), "1,2",
"")</f>
        <v/>
      </c>
      <c r="V425" s="101" t="s">
        <v>88</v>
      </c>
      <c r="W4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25" s="152" t="str">
        <f>IF(Таблица335[[#This Row],[Тип СШ]]="Т3",
(IF(Таблица335[[#This Row],[Толщина]]&gt;16,"Δ8","Δ6")),Таблица335[[#This Row],[Толщина]])</f>
        <v>Δ8</v>
      </c>
      <c r="AD425" s="153"/>
      <c r="AE425"/>
    </row>
    <row r="426" spans="1:31" x14ac:dyDescent="0.2">
      <c r="A426" s="117">
        <f t="shared" si="327"/>
        <v>426</v>
      </c>
      <c r="B426" s="97" t="str">
        <f>IF(ISNUMBER(Таблица335[[#This Row],[№8]]), "Поперечник", "Продол")</f>
        <v>Поперечник</v>
      </c>
      <c r="C426" s="11" t="str">
        <f>CONCATENATE(I426,J426,K426,L426,Таблица335[[#This Row],[№12]],N426,O426,P426,Q426,R426,S426,T426,U426,)</f>
        <v>4Д-Т2/2</v>
      </c>
      <c r="D426" s="11" t="str">
        <f t="shared" si="329"/>
        <v>Т8</v>
      </c>
      <c r="E426" s="11" t="str">
        <f t="shared" si="325"/>
        <v>100×20</v>
      </c>
      <c r="F426" s="101"/>
      <c r="G426" s="101"/>
      <c r="H4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6" s="132">
        <f t="shared" ref="I426:K426" si="373">I425</f>
        <v>4</v>
      </c>
      <c r="J426" s="132" t="str">
        <f t="shared" si="373"/>
        <v>Д</v>
      </c>
      <c r="K426" s="133" t="str">
        <f>IF(Таблица335[[#This Row],[условие]]="Да", "-", "")</f>
        <v>-</v>
      </c>
      <c r="L426" s="101" t="s">
        <v>84</v>
      </c>
      <c r="M426" s="114" t="str">
        <f>IF(Таблица335[[#This Row],[условие]]="Да", "", " - ")</f>
        <v/>
      </c>
      <c r="N426" s="101"/>
      <c r="O426" s="114" t="str">
        <f>IF(Таблица335[[#This Row],[условие]]="Да", "", " )")</f>
        <v/>
      </c>
      <c r="P426" s="115"/>
      <c r="Q426" s="101" t="str">
        <f t="shared" si="372"/>
        <v>/</v>
      </c>
      <c r="R426" s="101">
        <v>2</v>
      </c>
      <c r="S426" s="116" t="str">
        <f>IF(Таблица335[[#This Row],[Тип СШ]]="Т3", " росп", "")</f>
        <v/>
      </c>
      <c r="T426" s="116" t="str">
        <f>IF(AND(Таблица335[[#This Row],[Тип]]="Поперечник", Таблица335[[#This Row],[условие]]="Да", Таблица335[[#This Row],[№18]]=" росп"), "1,2,3",
"")</f>
        <v/>
      </c>
      <c r="U426" s="116" t="str">
        <f>IF(AND(Таблица335[[#This Row],[Тип]]="Продол", Таблица335[[#This Row],[условие]]="Да", Таблица335[[#This Row],[№18]]=" росп"), "1,2",
"")</f>
        <v/>
      </c>
      <c r="V426" s="101" t="s">
        <v>89</v>
      </c>
      <c r="W4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26" s="152">
        <f>IF(Таблица335[[#This Row],[Тип СШ]]="Т3",
(IF(Таблица335[[#This Row],[Толщина]]&gt;16,"Δ8","Δ6")),Таблица335[[#This Row],[Толщина]])</f>
        <v>20</v>
      </c>
      <c r="AD426" s="153"/>
      <c r="AE426"/>
    </row>
    <row r="427" spans="1:31" x14ac:dyDescent="0.2">
      <c r="A427" s="117">
        <f t="shared" si="327"/>
        <v>427</v>
      </c>
      <c r="B427" s="97" t="str">
        <f>IF(ISNUMBER(Таблица335[[#This Row],[№8]]), "Поперечник", "Продол")</f>
        <v>Поперечник</v>
      </c>
      <c r="C427" s="11" t="str">
        <f>CONCATENATE(I427,J427,K427,L427,Таблица335[[#This Row],[№12]],N427,O427,P427,Q427,R427,S427,T427,U427,)</f>
        <v>4Д-Т2/2 росп1,2,3</v>
      </c>
      <c r="D427" s="11" t="str">
        <f t="shared" si="329"/>
        <v>Т3</v>
      </c>
      <c r="E427" s="11" t="str">
        <f t="shared" si="325"/>
        <v>100 Δ8</v>
      </c>
      <c r="F427" s="101"/>
      <c r="G427" s="101"/>
      <c r="H4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7" s="132">
        <f t="shared" ref="I427:K427" si="374">I426</f>
        <v>4</v>
      </c>
      <c r="J427" s="132" t="str">
        <f t="shared" si="374"/>
        <v>Д</v>
      </c>
      <c r="K427" s="133" t="str">
        <f>IF(Таблица335[[#This Row],[условие]]="Да", "-", "")</f>
        <v>-</v>
      </c>
      <c r="L427" s="101" t="s">
        <v>84</v>
      </c>
      <c r="M427" s="114" t="str">
        <f>IF(Таблица335[[#This Row],[условие]]="Да", "", " - ")</f>
        <v/>
      </c>
      <c r="N427" s="101"/>
      <c r="O427" s="114" t="str">
        <f>IF(Таблица335[[#This Row],[условие]]="Да", "", " )")</f>
        <v/>
      </c>
      <c r="P427" s="115"/>
      <c r="Q427" s="101" t="str">
        <f t="shared" si="372"/>
        <v>/</v>
      </c>
      <c r="R427" s="101">
        <v>2</v>
      </c>
      <c r="S427" s="116" t="str">
        <f>IF(Таблица335[[#This Row],[Тип СШ]]="Т3", " росп", "")</f>
        <v xml:space="preserve"> росп</v>
      </c>
      <c r="T427" s="116" t="str">
        <f>IF(AND(Таблица335[[#This Row],[Тип]]="Поперечник", Таблица335[[#This Row],[условие]]="Да", Таблица335[[#This Row],[№18]]=" росп"), "1,2,3",
"")</f>
        <v>1,2,3</v>
      </c>
      <c r="U427" s="116" t="str">
        <f>IF(AND(Таблица335[[#This Row],[Тип]]="Продол", Таблица335[[#This Row],[условие]]="Да", Таблица335[[#This Row],[№18]]=" росп"), "1,2",
"")</f>
        <v/>
      </c>
      <c r="V427" s="101" t="s">
        <v>88</v>
      </c>
      <c r="W4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27" s="152" t="str">
        <f>IF(Таблица335[[#This Row],[Тип СШ]]="Т3",
(IF(Таблица335[[#This Row],[Толщина]]&gt;16,"Δ8","Δ6")),Таблица335[[#This Row],[Толщина]])</f>
        <v>Δ8</v>
      </c>
      <c r="AD427" s="153"/>
      <c r="AE427"/>
    </row>
    <row r="428" spans="1:31" x14ac:dyDescent="0.2">
      <c r="A428" s="117">
        <f t="shared" si="327"/>
        <v>428</v>
      </c>
      <c r="B428" s="97" t="str">
        <f>IF(ISNUMBER(Таблица335[[#This Row],[№8]]), "Поперечник", "Продол")</f>
        <v>Поперечник</v>
      </c>
      <c r="C428" s="11" t="str">
        <f>CONCATENATE(I428,J428,K428,L428,Таблица335[[#This Row],[№12]],N428,O428,P428,Q428,R428,S428,T428,U428,)</f>
        <v>4Д`-В1</v>
      </c>
      <c r="D428" s="11" t="str">
        <f t="shared" si="329"/>
        <v>С18</v>
      </c>
      <c r="E428" s="11" t="str">
        <f t="shared" si="325"/>
        <v>385×20</v>
      </c>
      <c r="F428" s="101"/>
      <c r="G428" s="101" t="s">
        <v>85</v>
      </c>
      <c r="H4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8" s="132">
        <f t="shared" ref="I428:J428" si="375">I427</f>
        <v>4</v>
      </c>
      <c r="J428" s="134" t="str">
        <f>Таблица335[[#This Row],[№7]]</f>
        <v>Д`</v>
      </c>
      <c r="K428" s="133" t="str">
        <f>IF(Таблица335[[#This Row],[условие]]="Да", "-", "")</f>
        <v>-</v>
      </c>
      <c r="L428" s="72" t="s">
        <v>78</v>
      </c>
      <c r="M428" s="114" t="str">
        <f>IF(Таблица335[[#This Row],[условие]]="Да", "", " - ")</f>
        <v/>
      </c>
      <c r="N428" s="72"/>
      <c r="O428" s="114" t="str">
        <f>IF(Таблица335[[#This Row],[условие]]="Да", "", " )")</f>
        <v/>
      </c>
      <c r="P428" s="115"/>
      <c r="Q428" s="130"/>
      <c r="R428" s="130"/>
      <c r="S428" s="116" t="str">
        <f>IF(Таблица335[[#This Row],[Тип СШ]]="Т3", " росп", "")</f>
        <v/>
      </c>
      <c r="T428" s="116" t="str">
        <f>IF(AND(Таблица335[[#This Row],[Тип]]="Поперечник", Таблица335[[#This Row],[условие]]="Да", Таблица335[[#This Row],[№18]]=" росп"), "1,2,3",
"")</f>
        <v/>
      </c>
      <c r="U428" s="116" t="str">
        <f>IF(AND(Таблица335[[#This Row],[Тип]]="Продол", Таблица335[[#This Row],[условие]]="Да", Таблица335[[#This Row],[№18]]=" росп"), "1,2",
"")</f>
        <v/>
      </c>
      <c r="V428" s="130" t="s">
        <v>87</v>
      </c>
      <c r="W42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4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428" s="152">
        <f>IF(Таблица335[[#This Row],[Тип СШ]]="Т3",
(IF(Таблица335[[#This Row],[Толщина]]&gt;16,"Δ8","Δ6")),Таблица335[[#This Row],[Толщина]])</f>
        <v>20</v>
      </c>
      <c r="AD428" s="153"/>
      <c r="AE428"/>
    </row>
    <row r="429" spans="1:31" x14ac:dyDescent="0.2">
      <c r="A429" s="117">
        <f t="shared" si="327"/>
        <v>429</v>
      </c>
      <c r="B429" s="97" t="str">
        <f>IF(ISNUMBER(Таблица335[[#This Row],[№8]]), "Поперечник", "Продол")</f>
        <v>Поперечник</v>
      </c>
      <c r="C429" s="11" t="str">
        <f>CONCATENATE(I429,J429,K429,L429,Таблица335[[#This Row],[№12]],N429,O429,P429,Q429,R429,S429,T429,U429,)</f>
        <v>4Д`-В2</v>
      </c>
      <c r="D429" s="11" t="str">
        <f t="shared" si="329"/>
        <v>С18</v>
      </c>
      <c r="E429" s="11" t="str">
        <f t="shared" si="325"/>
        <v>385×20</v>
      </c>
      <c r="F429" s="101"/>
      <c r="G429" s="101"/>
      <c r="H4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29" s="132">
        <f t="shared" ref="I429:J429" si="376">I428</f>
        <v>4</v>
      </c>
      <c r="J429" s="132" t="str">
        <f>J428</f>
        <v>Д`</v>
      </c>
      <c r="K429" s="133" t="str">
        <f>IF(Таблица335[[#This Row],[условие]]="Да", "-", "")</f>
        <v>-</v>
      </c>
      <c r="L429" s="101" t="s">
        <v>79</v>
      </c>
      <c r="M429" s="114" t="str">
        <f>IF(Таблица335[[#This Row],[условие]]="Да", "", " - ")</f>
        <v/>
      </c>
      <c r="N429" s="101"/>
      <c r="O429" s="114" t="str">
        <f>IF(Таблица335[[#This Row],[условие]]="Да", "", " )")</f>
        <v/>
      </c>
      <c r="P429" s="115"/>
      <c r="Q429" s="101"/>
      <c r="R429" s="101"/>
      <c r="S429" s="116" t="str">
        <f>IF(Таблица335[[#This Row],[Тип СШ]]="Т3", " росп", "")</f>
        <v/>
      </c>
      <c r="T429" s="116" t="str">
        <f>IF(AND(Таблица335[[#This Row],[Тип]]="Поперечник", Таблица335[[#This Row],[условие]]="Да", Таблица335[[#This Row],[№18]]=" росп"), "1,2,3",
"")</f>
        <v/>
      </c>
      <c r="U429" s="116" t="str">
        <f>IF(AND(Таблица335[[#This Row],[Тип]]="Продол", Таблица335[[#This Row],[условие]]="Да", Таблица335[[#This Row],[№18]]=" росп"), "1,2",
"")</f>
        <v/>
      </c>
      <c r="V429" s="101" t="s">
        <v>87</v>
      </c>
      <c r="W42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4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2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2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429" s="152">
        <f>IF(Таблица335[[#This Row],[Тип СШ]]="Т3",
(IF(Таблица335[[#This Row],[Толщина]]&gt;16,"Δ8","Δ6")),Таблица335[[#This Row],[Толщина]])</f>
        <v>20</v>
      </c>
      <c r="AD429" s="153"/>
      <c r="AE429"/>
    </row>
    <row r="430" spans="1:31" x14ac:dyDescent="0.2">
      <c r="A430" s="117">
        <f t="shared" si="327"/>
        <v>430</v>
      </c>
      <c r="B430" s="97" t="str">
        <f>IF(ISNUMBER(Таблица335[[#This Row],[№8]]), "Поперечник", "Продол")</f>
        <v>Поперечник</v>
      </c>
      <c r="C430" s="11" t="str">
        <f>CONCATENATE(I430,J430,K430,L430,Таблица335[[#This Row],[№12]],N430,O430,P430,Q430,R430,S430,T430,U430,)</f>
        <v>4Д`-В  росп1,2,3</v>
      </c>
      <c r="D430" s="11" t="str">
        <f t="shared" si="329"/>
        <v>Т3</v>
      </c>
      <c r="E430" s="11" t="str">
        <f t="shared" si="325"/>
        <v>900 Δ8</v>
      </c>
      <c r="F430" s="101"/>
      <c r="G430" s="101"/>
      <c r="H43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0" s="132">
        <f t="shared" ref="I430:K430" si="377">I429</f>
        <v>4</v>
      </c>
      <c r="J430" s="134" t="str">
        <f t="shared" si="377"/>
        <v>Д`</v>
      </c>
      <c r="K430" s="133" t="str">
        <f>IF(Таблица335[[#This Row],[условие]]="Да", "-", "")</f>
        <v>-</v>
      </c>
      <c r="L430" s="72" t="s">
        <v>41</v>
      </c>
      <c r="M430" s="114" t="str">
        <f>IF(Таблица335[[#This Row],[условие]]="Да", "", " - ")</f>
        <v/>
      </c>
      <c r="N430" s="72"/>
      <c r="O430" s="114" t="str">
        <f>IF(Таблица335[[#This Row],[условие]]="Да", "", " )")</f>
        <v/>
      </c>
      <c r="P430" s="115"/>
      <c r="Q430" s="101" t="s">
        <v>141</v>
      </c>
      <c r="R430" s="101"/>
      <c r="S430" s="116" t="str">
        <f>IF(Таблица335[[#This Row],[Тип СШ]]="Т3", " росп", "")</f>
        <v xml:space="preserve"> росп</v>
      </c>
      <c r="T430" s="116" t="str">
        <f>IF(AND(Таблица335[[#This Row],[Тип]]="Поперечник", Таблица335[[#This Row],[условие]]="Да", Таблица335[[#This Row],[№18]]=" росп"), "1,2,3",
"")</f>
        <v>1,2,3</v>
      </c>
      <c r="U430" s="116" t="str">
        <f>IF(AND(Таблица335[[#This Row],[Тип]]="Продол", Таблица335[[#This Row],[условие]]="Да", Таблица335[[#This Row],[№18]]=" росп"), "1,2",
"")</f>
        <v/>
      </c>
      <c r="V430" s="101" t="s">
        <v>88</v>
      </c>
      <c r="W4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4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0" s="228">
        <f>VALUE(CONCATENATE(Таблица335[[#This Row],[ДлинаС18]],Таблица335[[#This Row],[ДлинаС4]],Таблица335[[#This Row],[ДлинаТ8]],Таблица335[[#This Row],[ДлинаТ3]]))</f>
        <v>900</v>
      </c>
      <c r="AC430" s="152" t="str">
        <f>IF(Таблица335[[#This Row],[Тип СШ]]="Т3",
(IF(Таблица335[[#This Row],[Толщина]]&gt;16,"Δ8","Δ6")),Таблица335[[#This Row],[Толщина]])</f>
        <v>Δ8</v>
      </c>
      <c r="AD430" s="153"/>
      <c r="AE430"/>
    </row>
    <row r="431" spans="1:31" x14ac:dyDescent="0.2">
      <c r="A431" s="117">
        <f t="shared" si="327"/>
        <v>431</v>
      </c>
      <c r="B431" s="97" t="str">
        <f>IF(ISNUMBER(Таблица335[[#This Row],[№8]]), "Поперечник", "Продол")</f>
        <v>Поперечник</v>
      </c>
      <c r="C431" s="11" t="str">
        <f>CONCATENATE(I431,J431,K431,L431,Таблица335[[#This Row],[№12]],N431,O431,P431,Q431,R431,S431,T431,U431,)</f>
        <v>4Д`-ВП</v>
      </c>
      <c r="D431" s="11" t="str">
        <f t="shared" si="329"/>
        <v>С4</v>
      </c>
      <c r="E431" s="11" t="str">
        <f t="shared" si="325"/>
        <v>1845×14</v>
      </c>
      <c r="F431" s="101"/>
      <c r="G431" s="101"/>
      <c r="H4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1" s="132">
        <f t="shared" ref="I431:K431" si="378">I430</f>
        <v>4</v>
      </c>
      <c r="J431" s="132" t="str">
        <f t="shared" si="378"/>
        <v>Д`</v>
      </c>
      <c r="K431" s="133" t="str">
        <f>IF(Таблица335[[#This Row],[условие]]="Да", "-", "")</f>
        <v>-</v>
      </c>
      <c r="L431" s="101" t="s">
        <v>35</v>
      </c>
      <c r="M431" s="114" t="str">
        <f>IF(Таблица335[[#This Row],[условие]]="Да", "", " - ")</f>
        <v/>
      </c>
      <c r="N431" s="101"/>
      <c r="O431" s="114" t="str">
        <f>IF(Таблица335[[#This Row],[условие]]="Да", "", " )")</f>
        <v/>
      </c>
      <c r="P431" s="115"/>
      <c r="Q431" s="101"/>
      <c r="R431" s="101"/>
      <c r="S431" s="116" t="str">
        <f>IF(Таблица335[[#This Row],[Тип СШ]]="Т3", " росп", "")</f>
        <v/>
      </c>
      <c r="T431" s="116" t="str">
        <f>IF(AND(Таблица335[[#This Row],[Тип]]="Поперечник", Таблица335[[#This Row],[условие]]="Да", Таблица335[[#This Row],[№18]]=" росп"), "1,2,3",
"")</f>
        <v/>
      </c>
      <c r="U431" s="116" t="str">
        <f>IF(AND(Таблица335[[#This Row],[Тип]]="Продол", Таблица335[[#This Row],[условие]]="Да", Таблица335[[#This Row],[№18]]=" росп"), "1,2",
"")</f>
        <v/>
      </c>
      <c r="V431" s="101" t="s">
        <v>109</v>
      </c>
      <c r="W4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4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31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431" s="152">
        <f>IF(Таблица335[[#This Row],[Тип СШ]]="Т3",
(IF(Таблица335[[#This Row],[Толщина]]&gt;16,"Δ8","Δ6")),Таблица335[[#This Row],[Толщина]])</f>
        <v>14</v>
      </c>
      <c r="AD431" s="153"/>
      <c r="AE431"/>
    </row>
    <row r="432" spans="1:31" x14ac:dyDescent="0.2">
      <c r="A432" s="117">
        <f t="shared" si="327"/>
        <v>432</v>
      </c>
      <c r="B432" s="97" t="str">
        <f>IF(ISNUMBER(Таблица335[[#This Row],[№8]]), "Поперечник", "Продол")</f>
        <v>Поперечник</v>
      </c>
      <c r="C432" s="11" t="str">
        <f>CONCATENATE(I432,J432,K432,L432,Таблица335[[#This Row],[№12]],N432,O432,P432,Q432,R432,S432,T432,U432,)</f>
        <v>4Д`-ВП_Р1 росп1,2,3</v>
      </c>
      <c r="D432" s="11" t="str">
        <f t="shared" si="329"/>
        <v>Т3</v>
      </c>
      <c r="E432" s="11" t="str">
        <f t="shared" si="325"/>
        <v>528 Δ8</v>
      </c>
      <c r="F432" s="101"/>
      <c r="G432" s="101"/>
      <c r="H4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2" s="132">
        <f t="shared" ref="I432:K432" si="379">I431</f>
        <v>4</v>
      </c>
      <c r="J432" s="132" t="str">
        <f t="shared" si="379"/>
        <v>Д`</v>
      </c>
      <c r="K432" s="133" t="str">
        <f>IF(Таблица335[[#This Row],[условие]]="Да", "-", "")</f>
        <v>-</v>
      </c>
      <c r="L432" s="101" t="s">
        <v>35</v>
      </c>
      <c r="M432" s="114" t="str">
        <f>IF(Таблица335[[#This Row],[условие]]="Да", "", " - ")</f>
        <v/>
      </c>
      <c r="N432" s="101"/>
      <c r="O432" s="114" t="str">
        <f>IF(Таблица335[[#This Row],[условие]]="Да", "", " )")</f>
        <v/>
      </c>
      <c r="P432" s="115"/>
      <c r="Q432" s="101" t="s">
        <v>140</v>
      </c>
      <c r="R432" s="101" t="s">
        <v>73</v>
      </c>
      <c r="S432" s="116" t="str">
        <f>IF(Таблица335[[#This Row],[Тип СШ]]="Т3", " росп", "")</f>
        <v xml:space="preserve"> росп</v>
      </c>
      <c r="T432" s="116" t="str">
        <f>IF(AND(Таблица335[[#This Row],[Тип]]="Поперечник", Таблица335[[#This Row],[условие]]="Да", Таблица335[[#This Row],[№18]]=" росп"), "1,2,3",
"")</f>
        <v>1,2,3</v>
      </c>
      <c r="U432" s="116" t="str">
        <f>IF(AND(Таблица335[[#This Row],[Тип]]="Продол", Таблица335[[#This Row],[условие]]="Да", Таблица335[[#This Row],[№18]]=" росп"), "1,2",
"")</f>
        <v/>
      </c>
      <c r="V432" s="101" t="s">
        <v>88</v>
      </c>
      <c r="W4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32" s="152" t="str">
        <f>IF(Таблица335[[#This Row],[Тип СШ]]="Т3",
(IF(Таблица335[[#This Row],[Толщина]]&gt;16,"Δ8","Δ6")),Таблица335[[#This Row],[Толщина]])</f>
        <v>Δ8</v>
      </c>
      <c r="AD432" s="153"/>
      <c r="AE432"/>
    </row>
    <row r="433" spans="1:31" x14ac:dyDescent="0.2">
      <c r="A433" s="117">
        <f t="shared" si="327"/>
        <v>433</v>
      </c>
      <c r="B433" s="97" t="str">
        <f>IF(ISNUMBER(Таблица335[[#This Row],[№8]]), "Поперечник", "Продол")</f>
        <v>Поперечник</v>
      </c>
      <c r="C433" s="11" t="str">
        <f>CONCATENATE(I433,J433,K433,L433,Таблица335[[#This Row],[№12]],N433,O433,P433,Q433,R433,S433,T433,U433,)</f>
        <v>4Д`-ВП_Р2 росп1,2,3</v>
      </c>
      <c r="D433" s="11" t="str">
        <f t="shared" si="329"/>
        <v>Т3</v>
      </c>
      <c r="E433" s="11" t="str">
        <f t="shared" si="325"/>
        <v>528 Δ8</v>
      </c>
      <c r="F433" s="101"/>
      <c r="G433" s="101"/>
      <c r="H4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3" s="132">
        <f t="shared" ref="I433:K433" si="380">I432</f>
        <v>4</v>
      </c>
      <c r="J433" s="132" t="str">
        <f t="shared" si="380"/>
        <v>Д`</v>
      </c>
      <c r="K433" s="133" t="str">
        <f>IF(Таблица335[[#This Row],[условие]]="Да", "-", "")</f>
        <v>-</v>
      </c>
      <c r="L433" s="101" t="s">
        <v>35</v>
      </c>
      <c r="M433" s="114" t="str">
        <f>IF(Таблица335[[#This Row],[условие]]="Да", "", " - ")</f>
        <v/>
      </c>
      <c r="N433" s="101"/>
      <c r="O433" s="114" t="str">
        <f>IF(Таблица335[[#This Row],[условие]]="Да", "", " )")</f>
        <v/>
      </c>
      <c r="P433" s="115"/>
      <c r="Q433" s="101" t="s">
        <v>140</v>
      </c>
      <c r="R433" s="101" t="s">
        <v>74</v>
      </c>
      <c r="S433" s="116" t="str">
        <f>IF(Таблица335[[#This Row],[Тип СШ]]="Т3", " росп", "")</f>
        <v xml:space="preserve"> росп</v>
      </c>
      <c r="T433" s="116" t="str">
        <f>IF(AND(Таблица335[[#This Row],[Тип]]="Поперечник", Таблица335[[#This Row],[условие]]="Да", Таблица335[[#This Row],[№18]]=" росп"), "1,2,3",
"")</f>
        <v>1,2,3</v>
      </c>
      <c r="U433" s="116" t="str">
        <f>IF(AND(Таблица335[[#This Row],[Тип]]="Продол", Таблица335[[#This Row],[условие]]="Да", Таблица335[[#This Row],[№18]]=" росп"), "1,2",
"")</f>
        <v/>
      </c>
      <c r="V433" s="101" t="s">
        <v>88</v>
      </c>
      <c r="W4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33" s="152" t="str">
        <f>IF(Таблица335[[#This Row],[Тип СШ]]="Т3",
(IF(Таблица335[[#This Row],[Толщина]]&gt;16,"Δ8","Δ6")),Таблица335[[#This Row],[Толщина]])</f>
        <v>Δ8</v>
      </c>
      <c r="AD433" s="153"/>
      <c r="AE433"/>
    </row>
    <row r="434" spans="1:31" x14ac:dyDescent="0.2">
      <c r="A434" s="117">
        <f t="shared" si="327"/>
        <v>434</v>
      </c>
      <c r="B434" s="97" t="str">
        <f>IF(ISNUMBER(Таблица335[[#This Row],[№8]]), "Поперечник", "Продол")</f>
        <v>Поперечник</v>
      </c>
      <c r="C434" s="11" t="str">
        <f>CONCATENATE(I434,J434,K434,L434,Таблица335[[#This Row],[№12]],N434,O434,P434,Q434,R434,S434,T434,U434,)</f>
        <v>4Д`-ВП_Р3 росп1,2,3</v>
      </c>
      <c r="D434" s="11" t="str">
        <f t="shared" si="329"/>
        <v>Т3</v>
      </c>
      <c r="E434" s="11" t="str">
        <f t="shared" si="325"/>
        <v>528 Δ8</v>
      </c>
      <c r="F434" s="101"/>
      <c r="G434" s="101"/>
      <c r="H4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4" s="132">
        <f t="shared" ref="I434:K434" si="381">I433</f>
        <v>4</v>
      </c>
      <c r="J434" s="132" t="str">
        <f t="shared" si="381"/>
        <v>Д`</v>
      </c>
      <c r="K434" s="133" t="str">
        <f>IF(Таблица335[[#This Row],[условие]]="Да", "-", "")</f>
        <v>-</v>
      </c>
      <c r="L434" s="101" t="s">
        <v>35</v>
      </c>
      <c r="M434" s="114" t="str">
        <f>IF(Таблица335[[#This Row],[условие]]="Да", "", " - ")</f>
        <v/>
      </c>
      <c r="N434" s="101"/>
      <c r="O434" s="114" t="str">
        <f>IF(Таблица335[[#This Row],[условие]]="Да", "", " )")</f>
        <v/>
      </c>
      <c r="P434" s="115"/>
      <c r="Q434" s="101" t="s">
        <v>140</v>
      </c>
      <c r="R434" s="101" t="s">
        <v>75</v>
      </c>
      <c r="S434" s="116" t="str">
        <f>IF(Таблица335[[#This Row],[Тип СШ]]="Т3", " росп", "")</f>
        <v xml:space="preserve"> росп</v>
      </c>
      <c r="T434" s="116" t="str">
        <f>IF(AND(Таблица335[[#This Row],[Тип]]="Поперечник", Таблица335[[#This Row],[условие]]="Да", Таблица335[[#This Row],[№18]]=" росп"), "1,2,3",
"")</f>
        <v>1,2,3</v>
      </c>
      <c r="U434" s="116" t="str">
        <f>IF(AND(Таблица335[[#This Row],[Тип]]="Продол", Таблица335[[#This Row],[условие]]="Да", Таблица335[[#This Row],[№18]]=" росп"), "1,2",
"")</f>
        <v/>
      </c>
      <c r="V434" s="101" t="s">
        <v>88</v>
      </c>
      <c r="W4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34" s="152" t="str">
        <f>IF(Таблица335[[#This Row],[Тип СШ]]="Т3",
(IF(Таблица335[[#This Row],[Толщина]]&gt;16,"Δ8","Δ6")),Таблица335[[#This Row],[Толщина]])</f>
        <v>Δ8</v>
      </c>
      <c r="AD434" s="153"/>
      <c r="AE434"/>
    </row>
    <row r="435" spans="1:31" x14ac:dyDescent="0.2">
      <c r="A435" s="117">
        <f t="shared" si="327"/>
        <v>435</v>
      </c>
      <c r="B435" s="97" t="str">
        <f>IF(ISNUMBER(Таблица335[[#This Row],[№8]]), "Поперечник", "Продол")</f>
        <v>Поперечник</v>
      </c>
      <c r="C435" s="11" t="str">
        <f>CONCATENATE(I435,J435,K435,L435,Таблица335[[#This Row],[№12]],N435,O435,P435,Q435,R435,S435,T435,U435,)</f>
        <v>4Д`-ВП_Р4 росп1,2,3</v>
      </c>
      <c r="D435" s="11" t="str">
        <f t="shared" si="329"/>
        <v>Т3</v>
      </c>
      <c r="E435" s="11" t="str">
        <f t="shared" si="325"/>
        <v>528 Δ8</v>
      </c>
      <c r="F435" s="101"/>
      <c r="G435" s="101"/>
      <c r="H4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5" s="132">
        <f t="shared" ref="I435:K435" si="382">I434</f>
        <v>4</v>
      </c>
      <c r="J435" s="132" t="str">
        <f t="shared" si="382"/>
        <v>Д`</v>
      </c>
      <c r="K435" s="133" t="str">
        <f>IF(Таблица335[[#This Row],[условие]]="Да", "-", "")</f>
        <v>-</v>
      </c>
      <c r="L435" s="101" t="s">
        <v>35</v>
      </c>
      <c r="M435" s="114" t="str">
        <f>IF(Таблица335[[#This Row],[условие]]="Да", "", " - ")</f>
        <v/>
      </c>
      <c r="N435" s="101"/>
      <c r="O435" s="114" t="str">
        <f>IF(Таблица335[[#This Row],[условие]]="Да", "", " )")</f>
        <v/>
      </c>
      <c r="P435" s="115"/>
      <c r="Q435" s="101" t="s">
        <v>140</v>
      </c>
      <c r="R435" s="101" t="s">
        <v>76</v>
      </c>
      <c r="S435" s="116" t="str">
        <f>IF(Таблица335[[#This Row],[Тип СШ]]="Т3", " росп", "")</f>
        <v xml:space="preserve"> росп</v>
      </c>
      <c r="T435" s="116" t="str">
        <f>IF(AND(Таблица335[[#This Row],[Тип]]="Поперечник", Таблица335[[#This Row],[условие]]="Да", Таблица335[[#This Row],[№18]]=" росп"), "1,2,3",
"")</f>
        <v>1,2,3</v>
      </c>
      <c r="U435" s="116" t="str">
        <f>IF(AND(Таблица335[[#This Row],[Тип]]="Продол", Таблица335[[#This Row],[условие]]="Да", Таблица335[[#This Row],[№18]]=" росп"), "1,2",
"")</f>
        <v/>
      </c>
      <c r="V435" s="101" t="s">
        <v>88</v>
      </c>
      <c r="W4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35" s="152" t="str">
        <f>IF(Таблица335[[#This Row],[Тип СШ]]="Т3",
(IF(Таблица335[[#This Row],[Толщина]]&gt;16,"Δ8","Δ6")),Таблица335[[#This Row],[Толщина]])</f>
        <v>Δ8</v>
      </c>
      <c r="AD435" s="153"/>
      <c r="AE435"/>
    </row>
    <row r="436" spans="1:31" x14ac:dyDescent="0.2">
      <c r="A436" s="117">
        <f t="shared" si="327"/>
        <v>436</v>
      </c>
      <c r="B436" s="97" t="str">
        <f>IF(ISNUMBER(Таблица335[[#This Row],[№8]]), "Поперечник", "Продол")</f>
        <v>Поперечник</v>
      </c>
      <c r="C436" s="11" t="str">
        <f>CONCATENATE(I436,J436,K436,L436,Таблица335[[#This Row],[№12]],N436,O436,P436,Q436,R436,S436,T436,U436,)</f>
        <v>4Д`-ВП_Р5 росп1,2,3</v>
      </c>
      <c r="D436" s="11" t="str">
        <f t="shared" si="329"/>
        <v>Т3</v>
      </c>
      <c r="E436" s="11" t="str">
        <f t="shared" si="325"/>
        <v>528 Δ8</v>
      </c>
      <c r="F436" s="101"/>
      <c r="G436" s="101"/>
      <c r="H4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6" s="132">
        <f t="shared" ref="I436:K436" si="383">I435</f>
        <v>4</v>
      </c>
      <c r="J436" s="132" t="str">
        <f t="shared" si="383"/>
        <v>Д`</v>
      </c>
      <c r="K436" s="133" t="str">
        <f>IF(Таблица335[[#This Row],[условие]]="Да", "-", "")</f>
        <v>-</v>
      </c>
      <c r="L436" s="101" t="s">
        <v>35</v>
      </c>
      <c r="M436" s="114" t="str">
        <f>IF(Таблица335[[#This Row],[условие]]="Да", "", " - ")</f>
        <v/>
      </c>
      <c r="N436" s="101"/>
      <c r="O436" s="114" t="str">
        <f>IF(Таблица335[[#This Row],[условие]]="Да", "", " )")</f>
        <v/>
      </c>
      <c r="P436" s="115"/>
      <c r="Q436" s="101" t="s">
        <v>140</v>
      </c>
      <c r="R436" s="101" t="s">
        <v>77</v>
      </c>
      <c r="S436" s="116" t="str">
        <f>IF(Таблица335[[#This Row],[Тип СШ]]="Т3", " росп", "")</f>
        <v xml:space="preserve"> росп</v>
      </c>
      <c r="T436" s="116" t="str">
        <f>IF(AND(Таблица335[[#This Row],[Тип]]="Поперечник", Таблица335[[#This Row],[условие]]="Да", Таблица335[[#This Row],[№18]]=" росп"), "1,2,3",
"")</f>
        <v>1,2,3</v>
      </c>
      <c r="U436" s="116" t="str">
        <f>IF(AND(Таблица335[[#This Row],[Тип]]="Продол", Таблица335[[#This Row],[условие]]="Да", Таблица335[[#This Row],[№18]]=" росп"), "1,2",
"")</f>
        <v/>
      </c>
      <c r="V436" s="101" t="s">
        <v>88</v>
      </c>
      <c r="W4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36" s="152" t="str">
        <f>IF(Таблица335[[#This Row],[Тип СШ]]="Т3",
(IF(Таблица335[[#This Row],[Толщина]]&gt;16,"Δ8","Δ6")),Таблица335[[#This Row],[Толщина]])</f>
        <v>Δ8</v>
      </c>
      <c r="AD436" s="153"/>
      <c r="AE436"/>
    </row>
    <row r="437" spans="1:31" x14ac:dyDescent="0.2">
      <c r="A437" s="117">
        <f t="shared" si="327"/>
        <v>437</v>
      </c>
      <c r="B437" s="97" t="str">
        <f>IF(ISNUMBER(Таблица335[[#This Row],[№8]]), "Поперечник", "Продол")</f>
        <v>Поперечник</v>
      </c>
      <c r="C437" s="11" t="str">
        <f>CONCATENATE(I437,J437,K437,L437,Таблица335[[#This Row],[№12]],N437,O437,P437,Q437,R437,S437,T437,U437,)</f>
        <v>4Д`-ВП_Р6 росп1,2,3</v>
      </c>
      <c r="D437" s="11" t="str">
        <f t="shared" si="329"/>
        <v>Т3</v>
      </c>
      <c r="E437" s="11" t="str">
        <f t="shared" si="325"/>
        <v>528 Δ8</v>
      </c>
      <c r="F437" s="101"/>
      <c r="G437" s="101"/>
      <c r="H4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7" s="158">
        <f>I436</f>
        <v>4</v>
      </c>
      <c r="J437" s="132" t="str">
        <f t="shared" ref="J437:K437" si="384">J436</f>
        <v>Д`</v>
      </c>
      <c r="K437" s="160" t="str">
        <f>IF(Таблица335[[#This Row],[условие]]="Да", "-", "")</f>
        <v>-</v>
      </c>
      <c r="L437" s="101" t="s">
        <v>35</v>
      </c>
      <c r="M437" s="114" t="str">
        <f>IF(Таблица335[[#This Row],[условие]]="Да", "", " - ")</f>
        <v/>
      </c>
      <c r="N437" s="162"/>
      <c r="O437" s="114" t="str">
        <f>IF(Таблица335[[#This Row],[условие]]="Да", "", " )")</f>
        <v/>
      </c>
      <c r="P437" s="115"/>
      <c r="Q437" s="101" t="s">
        <v>140</v>
      </c>
      <c r="R437" s="101" t="s">
        <v>80</v>
      </c>
      <c r="S437" s="116" t="str">
        <f>IF(Таблица335[[#This Row],[Тип СШ]]="Т3", " росп", "")</f>
        <v xml:space="preserve"> росп</v>
      </c>
      <c r="T437" s="116" t="str">
        <f>IF(AND(Таблица335[[#This Row],[Тип]]="Поперечник", Таблица335[[#This Row],[условие]]="Да", Таблица335[[#This Row],[№18]]=" росп"), "1,2,3",
"")</f>
        <v>1,2,3</v>
      </c>
      <c r="U437" s="116" t="str">
        <f>IF(AND(Таблица335[[#This Row],[Тип]]="Продол", Таблица335[[#This Row],[условие]]="Да", Таблица335[[#This Row],[№18]]=" росп"), "1,2",
"")</f>
        <v/>
      </c>
      <c r="V437" s="101" t="s">
        <v>88</v>
      </c>
      <c r="W437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37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7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7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37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37" s="164" t="str">
        <f>IF(Таблица335[[#This Row],[Тип СШ]]="Т3",
(IF(Таблица335[[#This Row],[Толщина]]&gt;16,"Δ8","Δ6")),Таблица335[[#This Row],[Толщина]])</f>
        <v>Δ8</v>
      </c>
      <c r="AD437" s="153"/>
      <c r="AE437"/>
    </row>
    <row r="438" spans="1:31" x14ac:dyDescent="0.2">
      <c r="A438" s="117">
        <f t="shared" si="327"/>
        <v>438</v>
      </c>
      <c r="B438" s="97" t="str">
        <f>IF(ISNUMBER(Таблица335[[#This Row],[№8]]), "Поперечник", "Продол")</f>
        <v>Поперечник</v>
      </c>
      <c r="C438" s="11" t="str">
        <f>CONCATENATE(I438,J438,K438,L438,Таблица335[[#This Row],[№12]],N438,O438,P438,Q438,R438,S438,T438,U438,)</f>
        <v>5А`-В1</v>
      </c>
      <c r="D438" s="11" t="str">
        <f t="shared" si="329"/>
        <v>С18</v>
      </c>
      <c r="E438" s="11" t="str">
        <f t="shared" si="325"/>
        <v>385×20</v>
      </c>
      <c r="F438" s="101">
        <f>F329+1</f>
        <v>5</v>
      </c>
      <c r="G438" s="101" t="s">
        <v>72</v>
      </c>
      <c r="H43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8" s="134">
        <f>Таблица335[[#This Row],[№6]]</f>
        <v>5</v>
      </c>
      <c r="J438" s="134" t="str">
        <f>Таблица335[[#This Row],[№7]]</f>
        <v>А`</v>
      </c>
      <c r="K438" s="133" t="str">
        <f>IF(Таблица335[[#This Row],[условие]]="Да", "-", "")</f>
        <v>-</v>
      </c>
      <c r="L438" s="72" t="s">
        <v>78</v>
      </c>
      <c r="M438" s="114" t="str">
        <f>IF(Таблица335[[#This Row],[условие]]="Да", "", " - ")</f>
        <v/>
      </c>
      <c r="N438" s="72"/>
      <c r="O438" s="114" t="str">
        <f>IF(Таблица335[[#This Row],[условие]]="Да", "", " )")</f>
        <v/>
      </c>
      <c r="P438" s="115"/>
      <c r="Q438" s="93"/>
      <c r="R438" s="93"/>
      <c r="S438" s="116" t="str">
        <f>IF(Таблица335[[#This Row],[Тип СШ]]="Т3", " росп", "")</f>
        <v/>
      </c>
      <c r="T438" s="116" t="str">
        <f>IF(AND(Таблица335[[#This Row],[Тип]]="Поперечник", Таблица335[[#This Row],[условие]]="Да", Таблица335[[#This Row],[№18]]=" росп"), "1,2,3",
"")</f>
        <v/>
      </c>
      <c r="U438" s="116" t="str">
        <f>IF(AND(Таблица335[[#This Row],[Тип]]="Продол", Таблица335[[#This Row],[условие]]="Да", Таблица335[[#This Row],[№18]]=" росп"), "1,2",
"")</f>
        <v/>
      </c>
      <c r="V438" s="93" t="s">
        <v>87</v>
      </c>
      <c r="W43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4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438" s="152">
        <f>IF(Таблица335[[#This Row],[Тип СШ]]="Т3",
(IF(Таблица335[[#This Row],[Толщина]]&gt;16,"Δ8","Δ6")),Таблица335[[#This Row],[Толщина]])</f>
        <v>20</v>
      </c>
      <c r="AD438" s="153"/>
      <c r="AE438"/>
    </row>
    <row r="439" spans="1:31" x14ac:dyDescent="0.2">
      <c r="A439" s="117">
        <f t="shared" si="327"/>
        <v>439</v>
      </c>
      <c r="B439" s="97" t="str">
        <f>IF(ISNUMBER(Таблица335[[#This Row],[№8]]), "Поперечник", "Продол")</f>
        <v>Поперечник</v>
      </c>
      <c r="C439" s="11" t="str">
        <f>CONCATENATE(I439,J439,K439,L439,Таблица335[[#This Row],[№12]],N439,O439,P439,Q439,R439,S439,T439,U439,)</f>
        <v>5А`-В2</v>
      </c>
      <c r="D439" s="11" t="str">
        <f t="shared" si="329"/>
        <v>С18</v>
      </c>
      <c r="E439" s="11" t="str">
        <f t="shared" si="325"/>
        <v>385×20</v>
      </c>
      <c r="F439" s="101"/>
      <c r="G439" s="101"/>
      <c r="H4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39" s="132">
        <f>I438</f>
        <v>5</v>
      </c>
      <c r="J439" s="132" t="str">
        <f>J438</f>
        <v>А`</v>
      </c>
      <c r="K439" s="133" t="str">
        <f>IF(Таблица335[[#This Row],[условие]]="Да", "-", "")</f>
        <v>-</v>
      </c>
      <c r="L439" s="101" t="s">
        <v>79</v>
      </c>
      <c r="M439" s="114" t="str">
        <f>IF(Таблица335[[#This Row],[условие]]="Да", "", " - ")</f>
        <v/>
      </c>
      <c r="N439" s="101"/>
      <c r="O439" s="114" t="str">
        <f>IF(Таблица335[[#This Row],[условие]]="Да", "", " )")</f>
        <v/>
      </c>
      <c r="P439" s="115"/>
      <c r="Q439" s="101"/>
      <c r="R439" s="101"/>
      <c r="S439" s="116" t="str">
        <f>IF(Таблица335[[#This Row],[Тип СШ]]="Т3", " росп", "")</f>
        <v/>
      </c>
      <c r="T439" s="116" t="str">
        <f>IF(AND(Таблица335[[#This Row],[Тип]]="Поперечник", Таблица335[[#This Row],[условие]]="Да", Таблица335[[#This Row],[№18]]=" росп"), "1,2,3",
"")</f>
        <v/>
      </c>
      <c r="U439" s="116" t="str">
        <f>IF(AND(Таблица335[[#This Row],[Тип]]="Продол", Таблица335[[#This Row],[условие]]="Да", Таблица335[[#This Row],[№18]]=" росп"), "1,2",
"")</f>
        <v/>
      </c>
      <c r="V439" s="101" t="s">
        <v>87</v>
      </c>
      <c r="W43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4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3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3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439" s="152">
        <f>IF(Таблица335[[#This Row],[Тип СШ]]="Т3",
(IF(Таблица335[[#This Row],[Толщина]]&gt;16,"Δ8","Δ6")),Таблица335[[#This Row],[Толщина]])</f>
        <v>20</v>
      </c>
      <c r="AD439" s="153"/>
      <c r="AE439"/>
    </row>
    <row r="440" spans="1:31" x14ac:dyDescent="0.2">
      <c r="A440" s="117">
        <f t="shared" si="327"/>
        <v>440</v>
      </c>
      <c r="B440" s="97" t="str">
        <f>IF(ISNUMBER(Таблица335[[#This Row],[№8]]), "Поперечник", "Продол")</f>
        <v>Поперечник</v>
      </c>
      <c r="C440" s="11" t="str">
        <f>CONCATENATE(I440,J440,K440,L440,Таблица335[[#This Row],[№12]],N440,O440,P440,Q440,R440,S440,T440,U440,)</f>
        <v>5А`-В росп1,2,3</v>
      </c>
      <c r="D440" s="11" t="str">
        <f t="shared" si="329"/>
        <v>Т3</v>
      </c>
      <c r="E440" s="11" t="str">
        <f t="shared" si="325"/>
        <v>900 Δ8</v>
      </c>
      <c r="F440" s="101"/>
      <c r="G440" s="101"/>
      <c r="H44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0" s="134">
        <f>I439</f>
        <v>5</v>
      </c>
      <c r="J440" s="134" t="str">
        <f t="shared" ref="J440:J446" si="385">J439</f>
        <v>А`</v>
      </c>
      <c r="K440" s="133" t="str">
        <f>IF(Таблица335[[#This Row],[условие]]="Да", "-", "")</f>
        <v>-</v>
      </c>
      <c r="L440" s="72" t="s">
        <v>41</v>
      </c>
      <c r="M440" s="114" t="str">
        <f>IF(Таблица335[[#This Row],[условие]]="Да", "", " - ")</f>
        <v/>
      </c>
      <c r="N440" s="72"/>
      <c r="O440" s="114" t="str">
        <f>IF(Таблица335[[#This Row],[условие]]="Да", "", " )")</f>
        <v/>
      </c>
      <c r="P440" s="115"/>
      <c r="Q440" s="101"/>
      <c r="R440" s="101"/>
      <c r="S440" s="116" t="str">
        <f>IF(Таблица335[[#This Row],[Тип СШ]]="Т3", " росп", "")</f>
        <v xml:space="preserve"> росп</v>
      </c>
      <c r="T440" s="116" t="str">
        <f>IF(AND(Таблица335[[#This Row],[Тип]]="Поперечник", Таблица335[[#This Row],[условие]]="Да", Таблица335[[#This Row],[№18]]=" росп"), "1,2,3",
"")</f>
        <v>1,2,3</v>
      </c>
      <c r="U440" s="116" t="str">
        <f>IF(AND(Таблица335[[#This Row],[Тип]]="Продол", Таблица335[[#This Row],[условие]]="Да", Таблица335[[#This Row],[№18]]=" росп"), "1,2",
"")</f>
        <v/>
      </c>
      <c r="V440" s="101" t="s">
        <v>88</v>
      </c>
      <c r="W4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4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0" s="228">
        <f>VALUE(CONCATENATE(Таблица335[[#This Row],[ДлинаС18]],Таблица335[[#This Row],[ДлинаС4]],Таблица335[[#This Row],[ДлинаТ8]],Таблица335[[#This Row],[ДлинаТ3]]))</f>
        <v>900</v>
      </c>
      <c r="AC440" s="152" t="str">
        <f>IF(Таблица335[[#This Row],[Тип СШ]]="Т3",
(IF(Таблица335[[#This Row],[Толщина]]&gt;16,"Δ8","Δ6")),Таблица335[[#This Row],[Толщина]])</f>
        <v>Δ8</v>
      </c>
      <c r="AD440" s="153"/>
      <c r="AE440"/>
    </row>
    <row r="441" spans="1:31" x14ac:dyDescent="0.2">
      <c r="A441" s="117">
        <f t="shared" si="327"/>
        <v>441</v>
      </c>
      <c r="B441" s="97" t="str">
        <f>IF(ISNUMBER(Таблица335[[#This Row],[№8]]), "Поперечник", "Продол")</f>
        <v>Поперечник</v>
      </c>
      <c r="C441" s="11" t="str">
        <f>CONCATENATE(I441,J441,K441,L441,Таблица335[[#This Row],[№12]],N441,O441,P441,Q441,R441,S441,T441,U441,)</f>
        <v>5А`-ВП</v>
      </c>
      <c r="D441" s="11" t="str">
        <f t="shared" si="329"/>
        <v>С4</v>
      </c>
      <c r="E441" s="11" t="str">
        <f t="shared" si="325"/>
        <v>1726×14</v>
      </c>
      <c r="F441" s="101"/>
      <c r="G441" s="101"/>
      <c r="H4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1" s="132">
        <f t="shared" ref="I441:J441" si="386">I440</f>
        <v>5</v>
      </c>
      <c r="J441" s="132" t="str">
        <f t="shared" si="385"/>
        <v>А`</v>
      </c>
      <c r="K441" s="133" t="str">
        <f>IF(Таблица335[[#This Row],[условие]]="Да", "-", "")</f>
        <v>-</v>
      </c>
      <c r="L441" s="101" t="s">
        <v>35</v>
      </c>
      <c r="M441" s="114" t="str">
        <f>IF(Таблица335[[#This Row],[условие]]="Да", "", " - ")</f>
        <v/>
      </c>
      <c r="N441" s="101"/>
      <c r="O441" s="114" t="str">
        <f>IF(Таблица335[[#This Row],[условие]]="Да", "", " )")</f>
        <v/>
      </c>
      <c r="P441" s="115"/>
      <c r="Q441" s="101"/>
      <c r="R441" s="101"/>
      <c r="S441" s="116" t="str">
        <f>IF(Таблица335[[#This Row],[Тип СШ]]="Т3", " росп", "")</f>
        <v/>
      </c>
      <c r="T441" s="116" t="str">
        <f>IF(AND(Таблица335[[#This Row],[Тип]]="Поперечник", Таблица335[[#This Row],[условие]]="Да", Таблица335[[#This Row],[№18]]=" росп"), "1,2,3",
"")</f>
        <v/>
      </c>
      <c r="U441" s="116" t="str">
        <f>IF(AND(Таблица335[[#This Row],[Тип]]="Продол", Таблица335[[#This Row],[условие]]="Да", Таблица335[[#This Row],[№18]]=" росп"), "1,2",
"")</f>
        <v/>
      </c>
      <c r="V441" s="101" t="s">
        <v>109</v>
      </c>
      <c r="W4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4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41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441" s="152">
        <f>IF(Таблица335[[#This Row],[Тип СШ]]="Т3",
(IF(Таблица335[[#This Row],[Толщина]]&gt;16,"Δ8","Δ6")),Таблица335[[#This Row],[Толщина]])</f>
        <v>14</v>
      </c>
      <c r="AD441" s="153"/>
      <c r="AE441"/>
    </row>
    <row r="442" spans="1:31" x14ac:dyDescent="0.2">
      <c r="A442" s="117">
        <f t="shared" si="327"/>
        <v>442</v>
      </c>
      <c r="B442" s="97" t="str">
        <f>IF(ISNUMBER(Таблица335[[#This Row],[№8]]), "Поперечник", "Продол")</f>
        <v>Поперечник</v>
      </c>
      <c r="C442" s="11" t="str">
        <f>CONCATENATE(I442,J442,K442,L442,Таблица335[[#This Row],[№12]],N442,O442,P442,Q442,R442,S442,T442,U442,)</f>
        <v>5А`-ВП_Р1 росп1,2,3</v>
      </c>
      <c r="D442" s="11" t="str">
        <f t="shared" si="329"/>
        <v>Т3</v>
      </c>
      <c r="E442" s="11" t="str">
        <f t="shared" si="325"/>
        <v>528 Δ8</v>
      </c>
      <c r="F442" s="101"/>
      <c r="G442" s="101"/>
      <c r="H4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2" s="132">
        <f t="shared" ref="I442:J442" si="387">I441</f>
        <v>5</v>
      </c>
      <c r="J442" s="132" t="str">
        <f t="shared" si="385"/>
        <v>А`</v>
      </c>
      <c r="K442" s="133" t="str">
        <f>IF(Таблица335[[#This Row],[условие]]="Да", "-", "")</f>
        <v>-</v>
      </c>
      <c r="L442" s="101" t="s">
        <v>35</v>
      </c>
      <c r="M442" s="114" t="str">
        <f>IF(Таблица335[[#This Row],[условие]]="Да", "", " - ")</f>
        <v/>
      </c>
      <c r="N442" s="101"/>
      <c r="O442" s="114" t="str">
        <f>IF(Таблица335[[#This Row],[условие]]="Да", "", " )")</f>
        <v/>
      </c>
      <c r="P442" s="115"/>
      <c r="Q442" s="101" t="s">
        <v>140</v>
      </c>
      <c r="R442" s="101" t="s">
        <v>73</v>
      </c>
      <c r="S442" s="116" t="str">
        <f>IF(Таблица335[[#This Row],[Тип СШ]]="Т3", " росп", "")</f>
        <v xml:space="preserve"> росп</v>
      </c>
      <c r="T442" s="116" t="str">
        <f>IF(AND(Таблица335[[#This Row],[Тип]]="Поперечник", Таблица335[[#This Row],[условие]]="Да", Таблица335[[#This Row],[№18]]=" росп"), "1,2,3",
"")</f>
        <v>1,2,3</v>
      </c>
      <c r="U442" s="116" t="str">
        <f>IF(AND(Таблица335[[#This Row],[Тип]]="Продол", Таблица335[[#This Row],[условие]]="Да", Таблица335[[#This Row],[№18]]=" росп"), "1,2",
"")</f>
        <v/>
      </c>
      <c r="V442" s="101" t="s">
        <v>88</v>
      </c>
      <c r="W4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2" s="152" t="str">
        <f>IF(Таблица335[[#This Row],[Тип СШ]]="Т3",
(IF(Таблица335[[#This Row],[Толщина]]&gt;16,"Δ8","Δ6")),Таблица335[[#This Row],[Толщина]])</f>
        <v>Δ8</v>
      </c>
      <c r="AD442" s="153"/>
      <c r="AE442"/>
    </row>
    <row r="443" spans="1:31" x14ac:dyDescent="0.2">
      <c r="A443" s="117">
        <f t="shared" si="327"/>
        <v>443</v>
      </c>
      <c r="B443" s="97" t="str">
        <f>IF(ISNUMBER(Таблица335[[#This Row],[№8]]), "Поперечник", "Продол")</f>
        <v>Поперечник</v>
      </c>
      <c r="C443" s="11" t="str">
        <f>CONCATENATE(I443,J443,K443,L443,Таблица335[[#This Row],[№12]],N443,O443,P443,Q443,R443,S443,T443,U443,)</f>
        <v>5А`-ВП_Р2 росп1,2,3</v>
      </c>
      <c r="D443" s="11" t="str">
        <f t="shared" si="329"/>
        <v>Т3</v>
      </c>
      <c r="E443" s="11" t="str">
        <f t="shared" si="325"/>
        <v>528 Δ8</v>
      </c>
      <c r="F443" s="101"/>
      <c r="G443" s="101"/>
      <c r="H4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3" s="132">
        <f t="shared" ref="I443:J443" si="388">I442</f>
        <v>5</v>
      </c>
      <c r="J443" s="132" t="str">
        <f t="shared" si="385"/>
        <v>А`</v>
      </c>
      <c r="K443" s="133" t="str">
        <f>IF(Таблица335[[#This Row],[условие]]="Да", "-", "")</f>
        <v>-</v>
      </c>
      <c r="L443" s="101" t="s">
        <v>35</v>
      </c>
      <c r="M443" s="114" t="str">
        <f>IF(Таблица335[[#This Row],[условие]]="Да", "", " - ")</f>
        <v/>
      </c>
      <c r="N443" s="101"/>
      <c r="O443" s="114" t="str">
        <f>IF(Таблица335[[#This Row],[условие]]="Да", "", " )")</f>
        <v/>
      </c>
      <c r="P443" s="115"/>
      <c r="Q443" s="101" t="s">
        <v>140</v>
      </c>
      <c r="R443" s="101" t="s">
        <v>74</v>
      </c>
      <c r="S443" s="116" t="str">
        <f>IF(Таблица335[[#This Row],[Тип СШ]]="Т3", " росп", "")</f>
        <v xml:space="preserve"> росп</v>
      </c>
      <c r="T443" s="116" t="str">
        <f>IF(AND(Таблица335[[#This Row],[Тип]]="Поперечник", Таблица335[[#This Row],[условие]]="Да", Таблица335[[#This Row],[№18]]=" росп"), "1,2,3",
"")</f>
        <v>1,2,3</v>
      </c>
      <c r="U443" s="116" t="str">
        <f>IF(AND(Таблица335[[#This Row],[Тип]]="Продол", Таблица335[[#This Row],[условие]]="Да", Таблица335[[#This Row],[№18]]=" росп"), "1,2",
"")</f>
        <v/>
      </c>
      <c r="V443" s="101" t="s">
        <v>88</v>
      </c>
      <c r="W4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3" s="152" t="str">
        <f>IF(Таблица335[[#This Row],[Тип СШ]]="Т3",
(IF(Таблица335[[#This Row],[Толщина]]&gt;16,"Δ8","Δ6")),Таблица335[[#This Row],[Толщина]])</f>
        <v>Δ8</v>
      </c>
      <c r="AD443" s="153"/>
      <c r="AE443"/>
    </row>
    <row r="444" spans="1:31" x14ac:dyDescent="0.2">
      <c r="A444" s="117">
        <f t="shared" si="327"/>
        <v>444</v>
      </c>
      <c r="B444" s="97" t="str">
        <f>IF(ISNUMBER(Таблица335[[#This Row],[№8]]), "Поперечник", "Продол")</f>
        <v>Поперечник</v>
      </c>
      <c r="C444" s="11" t="str">
        <f>CONCATENATE(I444,J444,K444,L444,Таблица335[[#This Row],[№12]],N444,O444,P444,Q444,R444,S444,T444,U444,)</f>
        <v>5А`-ВП_Р3 росп1,2,3</v>
      </c>
      <c r="D444" s="11" t="str">
        <f t="shared" si="329"/>
        <v>Т3</v>
      </c>
      <c r="E444" s="11" t="str">
        <f t="shared" si="325"/>
        <v>528 Δ8</v>
      </c>
      <c r="F444" s="101"/>
      <c r="G444" s="101"/>
      <c r="H4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4" s="132">
        <f t="shared" ref="I444:J444" si="389">I443</f>
        <v>5</v>
      </c>
      <c r="J444" s="132" t="str">
        <f t="shared" si="385"/>
        <v>А`</v>
      </c>
      <c r="K444" s="133" t="str">
        <f>IF(Таблица335[[#This Row],[условие]]="Да", "-", "")</f>
        <v>-</v>
      </c>
      <c r="L444" s="101" t="s">
        <v>35</v>
      </c>
      <c r="M444" s="114" t="str">
        <f>IF(Таблица335[[#This Row],[условие]]="Да", "", " - ")</f>
        <v/>
      </c>
      <c r="N444" s="101"/>
      <c r="O444" s="114" t="str">
        <f>IF(Таблица335[[#This Row],[условие]]="Да", "", " )")</f>
        <v/>
      </c>
      <c r="P444" s="115"/>
      <c r="Q444" s="101" t="s">
        <v>140</v>
      </c>
      <c r="R444" s="101" t="s">
        <v>75</v>
      </c>
      <c r="S444" s="116" t="str">
        <f>IF(Таблица335[[#This Row],[Тип СШ]]="Т3", " росп", "")</f>
        <v xml:space="preserve"> росп</v>
      </c>
      <c r="T444" s="116" t="str">
        <f>IF(AND(Таблица335[[#This Row],[Тип]]="Поперечник", Таблица335[[#This Row],[условие]]="Да", Таблица335[[#This Row],[№18]]=" росп"), "1,2,3",
"")</f>
        <v>1,2,3</v>
      </c>
      <c r="U444" s="116" t="str">
        <f>IF(AND(Таблица335[[#This Row],[Тип]]="Продол", Таблица335[[#This Row],[условие]]="Да", Таблица335[[#This Row],[№18]]=" росп"), "1,2",
"")</f>
        <v/>
      </c>
      <c r="V444" s="101" t="s">
        <v>88</v>
      </c>
      <c r="W4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4" s="152" t="str">
        <f>IF(Таблица335[[#This Row],[Тип СШ]]="Т3",
(IF(Таблица335[[#This Row],[Толщина]]&gt;16,"Δ8","Δ6")),Таблица335[[#This Row],[Толщина]])</f>
        <v>Δ8</v>
      </c>
      <c r="AD444" s="153"/>
      <c r="AE444"/>
    </row>
    <row r="445" spans="1:31" x14ac:dyDescent="0.2">
      <c r="A445" s="117">
        <f t="shared" si="327"/>
        <v>445</v>
      </c>
      <c r="B445" s="97" t="str">
        <f>IF(ISNUMBER(Таблица335[[#This Row],[№8]]), "Поперечник", "Продол")</f>
        <v>Поперечник</v>
      </c>
      <c r="C445" s="11" t="str">
        <f>CONCATENATE(I445,J445,K445,L445,Таблица335[[#This Row],[№12]],N445,O445,P445,Q445,R445,S445,T445,U445,)</f>
        <v>5А`-ВП_Р4 росп1,2,3</v>
      </c>
      <c r="D445" s="11" t="str">
        <f t="shared" si="329"/>
        <v>Т3</v>
      </c>
      <c r="E445" s="11" t="str">
        <f t="shared" si="325"/>
        <v>528 Δ8</v>
      </c>
      <c r="F445" s="101"/>
      <c r="G445" s="101"/>
      <c r="H4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5" s="132">
        <f t="shared" ref="I445:J445" si="390">I444</f>
        <v>5</v>
      </c>
      <c r="J445" s="132" t="str">
        <f t="shared" si="385"/>
        <v>А`</v>
      </c>
      <c r="K445" s="133" t="str">
        <f>IF(Таблица335[[#This Row],[условие]]="Да", "-", "")</f>
        <v>-</v>
      </c>
      <c r="L445" s="101" t="s">
        <v>35</v>
      </c>
      <c r="M445" s="114" t="str">
        <f>IF(Таблица335[[#This Row],[условие]]="Да", "", " - ")</f>
        <v/>
      </c>
      <c r="N445" s="101"/>
      <c r="O445" s="114" t="str">
        <f>IF(Таблица335[[#This Row],[условие]]="Да", "", " )")</f>
        <v/>
      </c>
      <c r="P445" s="115"/>
      <c r="Q445" s="101" t="s">
        <v>140</v>
      </c>
      <c r="R445" s="101" t="s">
        <v>76</v>
      </c>
      <c r="S445" s="116" t="str">
        <f>IF(Таблица335[[#This Row],[Тип СШ]]="Т3", " росп", "")</f>
        <v xml:space="preserve"> росп</v>
      </c>
      <c r="T445" s="116" t="str">
        <f>IF(AND(Таблица335[[#This Row],[Тип]]="Поперечник", Таблица335[[#This Row],[условие]]="Да", Таблица335[[#This Row],[№18]]=" росп"), "1,2,3",
"")</f>
        <v>1,2,3</v>
      </c>
      <c r="U445" s="116" t="str">
        <f>IF(AND(Таблица335[[#This Row],[Тип]]="Продол", Таблица335[[#This Row],[условие]]="Да", Таблица335[[#This Row],[№18]]=" росп"), "1,2",
"")</f>
        <v/>
      </c>
      <c r="V445" s="101" t="s">
        <v>88</v>
      </c>
      <c r="W4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5" s="152" t="str">
        <f>IF(Таблица335[[#This Row],[Тип СШ]]="Т3",
(IF(Таблица335[[#This Row],[Толщина]]&gt;16,"Δ8","Δ6")),Таблица335[[#This Row],[Толщина]])</f>
        <v>Δ8</v>
      </c>
      <c r="AD445" s="153"/>
      <c r="AE445"/>
    </row>
    <row r="446" spans="1:31" x14ac:dyDescent="0.2">
      <c r="A446" s="117">
        <f t="shared" si="327"/>
        <v>446</v>
      </c>
      <c r="B446" s="97" t="str">
        <f>IF(ISNUMBER(Таблица335[[#This Row],[№8]]), "Поперечник", "Продол")</f>
        <v>Поперечник</v>
      </c>
      <c r="C446" s="11" t="str">
        <f>CONCATENATE(I446,J446,K446,L446,Таблица335[[#This Row],[№12]],N446,O446,P446,Q446,R446,S446,T446,U446,)</f>
        <v>5А`-ВП_Р5 росп1,2,3</v>
      </c>
      <c r="D446" s="11" t="str">
        <f t="shared" si="329"/>
        <v>Т3</v>
      </c>
      <c r="E446" s="11" t="str">
        <f t="shared" si="325"/>
        <v>528 Δ8</v>
      </c>
      <c r="F446" s="101"/>
      <c r="G446" s="101"/>
      <c r="H4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6" s="132">
        <f t="shared" ref="I446:J446" si="391">I445</f>
        <v>5</v>
      </c>
      <c r="J446" s="132" t="str">
        <f t="shared" si="385"/>
        <v>А`</v>
      </c>
      <c r="K446" s="133" t="str">
        <f>IF(Таблица335[[#This Row],[условие]]="Да", "-", "")</f>
        <v>-</v>
      </c>
      <c r="L446" s="101" t="s">
        <v>35</v>
      </c>
      <c r="M446" s="114" t="str">
        <f>IF(Таблица335[[#This Row],[условие]]="Да", "", " - ")</f>
        <v/>
      </c>
      <c r="N446" s="101"/>
      <c r="O446" s="114" t="str">
        <f>IF(Таблица335[[#This Row],[условие]]="Да", "", " )")</f>
        <v/>
      </c>
      <c r="P446" s="115"/>
      <c r="Q446" s="101" t="s">
        <v>140</v>
      </c>
      <c r="R446" s="101" t="s">
        <v>77</v>
      </c>
      <c r="S446" s="116" t="str">
        <f>IF(Таблица335[[#This Row],[Тип СШ]]="Т3", " росп", "")</f>
        <v xml:space="preserve"> росп</v>
      </c>
      <c r="T446" s="116" t="str">
        <f>IF(AND(Таблица335[[#This Row],[Тип]]="Поперечник", Таблица335[[#This Row],[условие]]="Да", Таблица335[[#This Row],[№18]]=" росп"), "1,2,3",
"")</f>
        <v>1,2,3</v>
      </c>
      <c r="U446" s="116" t="str">
        <f>IF(AND(Таблица335[[#This Row],[Тип]]="Продол", Таблица335[[#This Row],[условие]]="Да", Таблица335[[#This Row],[№18]]=" росп"), "1,2",
"")</f>
        <v/>
      </c>
      <c r="V446" s="101" t="s">
        <v>88</v>
      </c>
      <c r="W4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6" s="152" t="str">
        <f>IF(Таблица335[[#This Row],[Тип СШ]]="Т3",
(IF(Таблица335[[#This Row],[Толщина]]&gt;16,"Δ8","Δ6")),Таблица335[[#This Row],[Толщина]])</f>
        <v>Δ8</v>
      </c>
      <c r="AD446" s="153"/>
      <c r="AE446"/>
    </row>
    <row r="447" spans="1:31" x14ac:dyDescent="0.2">
      <c r="A447" s="117">
        <f t="shared" si="327"/>
        <v>447</v>
      </c>
      <c r="B447" s="97" t="str">
        <f>IF(ISNUMBER(Таблица335[[#This Row],[№8]]), "Поперечник", "Продол")</f>
        <v>Поперечник</v>
      </c>
      <c r="C447" s="11" t="str">
        <f>CONCATENATE(I447,J447,K447,L447,Таблица335[[#This Row],[№12]],N447,O447,P447,Q447,R447,S447,T447,U447,)</f>
        <v>5А-ВП</v>
      </c>
      <c r="D447" s="11" t="str">
        <f t="shared" si="329"/>
        <v>С4</v>
      </c>
      <c r="E447" s="11" t="str">
        <f t="shared" si="325"/>
        <v>2488×14</v>
      </c>
      <c r="F447" s="101"/>
      <c r="G447" s="101" t="s">
        <v>40</v>
      </c>
      <c r="H44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7" s="134">
        <f t="shared" ref="I447:J447" si="392">I446</f>
        <v>5</v>
      </c>
      <c r="J447" s="134" t="str">
        <f>Таблица335[[#This Row],[№7]]</f>
        <v>А</v>
      </c>
      <c r="K447" s="133" t="str">
        <f>IF(Таблица335[[#This Row],[условие]]="Да", "-", "")</f>
        <v>-</v>
      </c>
      <c r="L447" s="72" t="s">
        <v>35</v>
      </c>
      <c r="M447" s="114" t="str">
        <f>IF(Таблица335[[#This Row],[условие]]="Да", "", " - ")</f>
        <v/>
      </c>
      <c r="N447" s="72"/>
      <c r="O447" s="114" t="str">
        <f>IF(Таблица335[[#This Row],[условие]]="Да", "", " )")</f>
        <v/>
      </c>
      <c r="P447" s="115"/>
      <c r="Q447" s="130"/>
      <c r="R447" s="130"/>
      <c r="S447" s="116" t="str">
        <f>IF(Таблица335[[#This Row],[Тип СШ]]="Т3", " росп", "")</f>
        <v/>
      </c>
      <c r="T447" s="116" t="str">
        <f>IF(AND(Таблица335[[#This Row],[Тип]]="Поперечник", Таблица335[[#This Row],[условие]]="Да", Таблица335[[#This Row],[№18]]=" росп"), "1,2,3",
"")</f>
        <v/>
      </c>
      <c r="U447" s="116" t="str">
        <f>IF(AND(Таблица335[[#This Row],[Тип]]="Продол", Таблица335[[#This Row],[условие]]="Да", Таблица335[[#This Row],[№18]]=" росп"), "1,2",
"")</f>
        <v/>
      </c>
      <c r="V447" s="130" t="s">
        <v>109</v>
      </c>
      <c r="W4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4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4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447" s="152">
        <f>IF(Таблица335[[#This Row],[Тип СШ]]="Т3",
(IF(Таблица335[[#This Row],[Толщина]]&gt;16,"Δ8","Δ6")),Таблица335[[#This Row],[Толщина]])</f>
        <v>14</v>
      </c>
      <c r="AD447" s="153"/>
      <c r="AE447"/>
    </row>
    <row r="448" spans="1:31" x14ac:dyDescent="0.2">
      <c r="A448" s="117">
        <f t="shared" si="327"/>
        <v>448</v>
      </c>
      <c r="B448" s="97" t="str">
        <f>IF(ISNUMBER(Таблица335[[#This Row],[№8]]), "Поперечник", "Продол")</f>
        <v>Поперечник</v>
      </c>
      <c r="C448" s="11" t="str">
        <f>CONCATENATE(I448,J448,K448,L448,Таблица335[[#This Row],[№12]],N448,O448,P448,Q448,R448,S448,T448,U448,)</f>
        <v>5А-ВП_Р1 росп1,2,3</v>
      </c>
      <c r="D448" s="11" t="str">
        <f t="shared" si="329"/>
        <v>Т3</v>
      </c>
      <c r="E448" s="11" t="str">
        <f t="shared" si="325"/>
        <v>528 Δ8</v>
      </c>
      <c r="F448" s="101"/>
      <c r="G448" s="101"/>
      <c r="H4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8" s="132">
        <f t="shared" ref="I448:J448" si="393">I447</f>
        <v>5</v>
      </c>
      <c r="J448" s="132" t="str">
        <f>J447</f>
        <v>А</v>
      </c>
      <c r="K448" s="133" t="str">
        <f>IF(Таблица335[[#This Row],[условие]]="Да", "-", "")</f>
        <v>-</v>
      </c>
      <c r="L448" s="101" t="s">
        <v>35</v>
      </c>
      <c r="M448" s="114" t="str">
        <f>IF(Таблица335[[#This Row],[условие]]="Да", "", " - ")</f>
        <v/>
      </c>
      <c r="N448" s="101"/>
      <c r="O448" s="114" t="str">
        <f>IF(Таблица335[[#This Row],[условие]]="Да", "", " )")</f>
        <v/>
      </c>
      <c r="P448" s="115"/>
      <c r="Q448" s="101" t="s">
        <v>140</v>
      </c>
      <c r="R448" s="101" t="s">
        <v>73</v>
      </c>
      <c r="S448" s="116" t="str">
        <f>IF(Таблица335[[#This Row],[Тип СШ]]="Т3", " росп", "")</f>
        <v xml:space="preserve"> росп</v>
      </c>
      <c r="T448" s="116" t="str">
        <f>IF(AND(Таблица335[[#This Row],[Тип]]="Поперечник", Таблица335[[#This Row],[условие]]="Да", Таблица335[[#This Row],[№18]]=" росп"), "1,2,3",
"")</f>
        <v>1,2,3</v>
      </c>
      <c r="U448" s="116" t="str">
        <f>IF(AND(Таблица335[[#This Row],[Тип]]="Продол", Таблица335[[#This Row],[условие]]="Да", Таблица335[[#This Row],[№18]]=" росп"), "1,2",
"")</f>
        <v/>
      </c>
      <c r="V448" s="101" t="s">
        <v>88</v>
      </c>
      <c r="W4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8" s="152" t="str">
        <f>IF(Таблица335[[#This Row],[Тип СШ]]="Т3",
(IF(Таблица335[[#This Row],[Толщина]]&gt;16,"Δ8","Δ6")),Таблица335[[#This Row],[Толщина]])</f>
        <v>Δ8</v>
      </c>
      <c r="AD448" s="153"/>
      <c r="AE448"/>
    </row>
    <row r="449" spans="1:31" x14ac:dyDescent="0.2">
      <c r="A449" s="117">
        <f t="shared" si="327"/>
        <v>449</v>
      </c>
      <c r="B449" s="97" t="str">
        <f>IF(ISNUMBER(Таблица335[[#This Row],[№8]]), "Поперечник", "Продол")</f>
        <v>Поперечник</v>
      </c>
      <c r="C449" s="11" t="str">
        <f>CONCATENATE(I449,J449,K449,L449,Таблица335[[#This Row],[№12]],N449,O449,P449,Q449,R449,S449,T449,U449,)</f>
        <v>5А-ВП_Р2 росп1,2,3</v>
      </c>
      <c r="D449" s="11" t="str">
        <f t="shared" si="329"/>
        <v>Т3</v>
      </c>
      <c r="E449" s="11" t="str">
        <f t="shared" si="325"/>
        <v>528 Δ8</v>
      </c>
      <c r="F449" s="101"/>
      <c r="G449" s="101"/>
      <c r="H4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49" s="132">
        <f t="shared" ref="I449:J449" si="394">I448</f>
        <v>5</v>
      </c>
      <c r="J449" s="132" t="str">
        <f t="shared" si="394"/>
        <v>А</v>
      </c>
      <c r="K449" s="133" t="str">
        <f>IF(Таблица335[[#This Row],[условие]]="Да", "-", "")</f>
        <v>-</v>
      </c>
      <c r="L449" s="101" t="s">
        <v>35</v>
      </c>
      <c r="M449" s="114" t="str">
        <f>IF(Таблица335[[#This Row],[условие]]="Да", "", " - ")</f>
        <v/>
      </c>
      <c r="N449" s="101"/>
      <c r="O449" s="114" t="str">
        <f>IF(Таблица335[[#This Row],[условие]]="Да", "", " )")</f>
        <v/>
      </c>
      <c r="P449" s="115"/>
      <c r="Q449" s="101" t="s">
        <v>140</v>
      </c>
      <c r="R449" s="101" t="s">
        <v>74</v>
      </c>
      <c r="S449" s="116" t="str">
        <f>IF(Таблица335[[#This Row],[Тип СШ]]="Т3", " росп", "")</f>
        <v xml:space="preserve"> росп</v>
      </c>
      <c r="T449" s="116" t="str">
        <f>IF(AND(Таблица335[[#This Row],[Тип]]="Поперечник", Таблица335[[#This Row],[условие]]="Да", Таблица335[[#This Row],[№18]]=" росп"), "1,2,3",
"")</f>
        <v>1,2,3</v>
      </c>
      <c r="U449" s="116" t="str">
        <f>IF(AND(Таблица335[[#This Row],[Тип]]="Продол", Таблица335[[#This Row],[условие]]="Да", Таблица335[[#This Row],[№18]]=" росп"), "1,2",
"")</f>
        <v/>
      </c>
      <c r="V449" s="101" t="s">
        <v>88</v>
      </c>
      <c r="W4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49" s="152" t="str">
        <f>IF(Таблица335[[#This Row],[Тип СШ]]="Т3",
(IF(Таблица335[[#This Row],[Толщина]]&gt;16,"Δ8","Δ6")),Таблица335[[#This Row],[Толщина]])</f>
        <v>Δ8</v>
      </c>
      <c r="AD449" s="153"/>
      <c r="AE449"/>
    </row>
    <row r="450" spans="1:31" x14ac:dyDescent="0.2">
      <c r="A450" s="117">
        <f t="shared" si="327"/>
        <v>450</v>
      </c>
      <c r="B450" s="97" t="str">
        <f>IF(ISNUMBER(Таблица335[[#This Row],[№8]]), "Поперечник", "Продол")</f>
        <v>Поперечник</v>
      </c>
      <c r="C450" s="11" t="str">
        <f>CONCATENATE(I450,J450,K450,L450,Таблица335[[#This Row],[№12]],N450,O450,P450,Q450,R450,S450,T450,U450,)</f>
        <v>5А-ВП_Р3 росп1,2,3</v>
      </c>
      <c r="D450" s="11" t="str">
        <f t="shared" si="329"/>
        <v>Т3</v>
      </c>
      <c r="E450" s="11" t="str">
        <f t="shared" ref="E450:E513" si="395">IF(V450="Т3",(CONCATENATE(AB450," ",AC450)),(CONCATENATE(AB450,"×",AC450)))</f>
        <v>528 Δ8</v>
      </c>
      <c r="F450" s="101"/>
      <c r="G450" s="101"/>
      <c r="H4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0" s="132">
        <f t="shared" ref="I450:J450" si="396">I449</f>
        <v>5</v>
      </c>
      <c r="J450" s="132" t="str">
        <f t="shared" si="396"/>
        <v>А</v>
      </c>
      <c r="K450" s="133" t="str">
        <f>IF(Таблица335[[#This Row],[условие]]="Да", "-", "")</f>
        <v>-</v>
      </c>
      <c r="L450" s="101" t="s">
        <v>35</v>
      </c>
      <c r="M450" s="114" t="str">
        <f>IF(Таблица335[[#This Row],[условие]]="Да", "", " - ")</f>
        <v/>
      </c>
      <c r="N450" s="101"/>
      <c r="O450" s="114" t="str">
        <f>IF(Таблица335[[#This Row],[условие]]="Да", "", " )")</f>
        <v/>
      </c>
      <c r="P450" s="115"/>
      <c r="Q450" s="101" t="s">
        <v>140</v>
      </c>
      <c r="R450" s="101" t="s">
        <v>75</v>
      </c>
      <c r="S450" s="116" t="str">
        <f>IF(Таблица335[[#This Row],[Тип СШ]]="Т3", " росп", "")</f>
        <v xml:space="preserve"> росп</v>
      </c>
      <c r="T450" s="116" t="str">
        <f>IF(AND(Таблица335[[#This Row],[Тип]]="Поперечник", Таблица335[[#This Row],[условие]]="Да", Таблица335[[#This Row],[№18]]=" росп"), "1,2,3",
"")</f>
        <v>1,2,3</v>
      </c>
      <c r="U450" s="116" t="str">
        <f>IF(AND(Таблица335[[#This Row],[Тип]]="Продол", Таблица335[[#This Row],[условие]]="Да", Таблица335[[#This Row],[№18]]=" росп"), "1,2",
"")</f>
        <v/>
      </c>
      <c r="V450" s="101" t="s">
        <v>88</v>
      </c>
      <c r="W4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50" s="152" t="str">
        <f>IF(Таблица335[[#This Row],[Тип СШ]]="Т3",
(IF(Таблица335[[#This Row],[Толщина]]&gt;16,"Δ8","Δ6")),Таблица335[[#This Row],[Толщина]])</f>
        <v>Δ8</v>
      </c>
      <c r="AD450" s="153"/>
      <c r="AE450"/>
    </row>
    <row r="451" spans="1:31" x14ac:dyDescent="0.2">
      <c r="A451" s="117">
        <f t="shared" ref="A451:A514" si="397">A450+1</f>
        <v>451</v>
      </c>
      <c r="B451" s="97" t="str">
        <f>IF(ISNUMBER(Таблица335[[#This Row],[№8]]), "Поперечник", "Продол")</f>
        <v>Поперечник</v>
      </c>
      <c r="C451" s="11" t="str">
        <f>CONCATENATE(I451,J451,K451,L451,Таблица335[[#This Row],[№12]],N451,O451,P451,Q451,R451,S451,T451,U451,)</f>
        <v>5А-ВП_Р4 росп1,2,3</v>
      </c>
      <c r="D451" s="11" t="str">
        <f t="shared" si="329"/>
        <v>Т3</v>
      </c>
      <c r="E451" s="11" t="str">
        <f t="shared" si="395"/>
        <v>528 Δ8</v>
      </c>
      <c r="F451" s="101"/>
      <c r="G451" s="101"/>
      <c r="H4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1" s="132">
        <f t="shared" ref="I451:J451" si="398">I450</f>
        <v>5</v>
      </c>
      <c r="J451" s="132" t="str">
        <f t="shared" si="398"/>
        <v>А</v>
      </c>
      <c r="K451" s="133" t="str">
        <f>IF(Таблица335[[#This Row],[условие]]="Да", "-", "")</f>
        <v>-</v>
      </c>
      <c r="L451" s="101" t="s">
        <v>35</v>
      </c>
      <c r="M451" s="114" t="str">
        <f>IF(Таблица335[[#This Row],[условие]]="Да", "", " - ")</f>
        <v/>
      </c>
      <c r="N451" s="101"/>
      <c r="O451" s="114" t="str">
        <f>IF(Таблица335[[#This Row],[условие]]="Да", "", " )")</f>
        <v/>
      </c>
      <c r="P451" s="115"/>
      <c r="Q451" s="101" t="s">
        <v>140</v>
      </c>
      <c r="R451" s="101" t="s">
        <v>76</v>
      </c>
      <c r="S451" s="116" t="str">
        <f>IF(Таблица335[[#This Row],[Тип СШ]]="Т3", " росп", "")</f>
        <v xml:space="preserve"> росп</v>
      </c>
      <c r="T451" s="116" t="str">
        <f>IF(AND(Таблица335[[#This Row],[Тип]]="Поперечник", Таблица335[[#This Row],[условие]]="Да", Таблица335[[#This Row],[№18]]=" росп"), "1,2,3",
"")</f>
        <v>1,2,3</v>
      </c>
      <c r="U451" s="116" t="str">
        <f>IF(AND(Таблица335[[#This Row],[Тип]]="Продол", Таблица335[[#This Row],[условие]]="Да", Таблица335[[#This Row],[№18]]=" росп"), "1,2",
"")</f>
        <v/>
      </c>
      <c r="V451" s="101" t="s">
        <v>88</v>
      </c>
      <c r="W4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51" s="152" t="str">
        <f>IF(Таблица335[[#This Row],[Тип СШ]]="Т3",
(IF(Таблица335[[#This Row],[Толщина]]&gt;16,"Δ8","Δ6")),Таблица335[[#This Row],[Толщина]])</f>
        <v>Δ8</v>
      </c>
      <c r="AD451" s="153"/>
      <c r="AE451"/>
    </row>
    <row r="452" spans="1:31" x14ac:dyDescent="0.2">
      <c r="A452" s="117">
        <f t="shared" si="397"/>
        <v>452</v>
      </c>
      <c r="B452" s="97" t="str">
        <f>IF(ISNUMBER(Таблица335[[#This Row],[№8]]), "Поперечник", "Продол")</f>
        <v>Поперечник</v>
      </c>
      <c r="C452" s="11" t="str">
        <f>CONCATENATE(I452,J452,K452,L452,Таблица335[[#This Row],[№12]],N452,O452,P452,Q452,R452,S452,T452,U452,)</f>
        <v>5А-Т1/1</v>
      </c>
      <c r="D452" s="11" t="str">
        <f t="shared" ref="D452:D468" si="399">V452</f>
        <v>Т8</v>
      </c>
      <c r="E452" s="11" t="str">
        <f t="shared" si="395"/>
        <v>100×20</v>
      </c>
      <c r="F452" s="101"/>
      <c r="G452" s="101"/>
      <c r="H4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2" s="132">
        <f t="shared" ref="I452:J452" si="400">I451</f>
        <v>5</v>
      </c>
      <c r="J452" s="132" t="str">
        <f t="shared" si="400"/>
        <v>А</v>
      </c>
      <c r="K452" s="133" t="str">
        <f>IF(Таблица335[[#This Row],[условие]]="Да", "-", "")</f>
        <v>-</v>
      </c>
      <c r="L452" s="101" t="s">
        <v>83</v>
      </c>
      <c r="M452" s="114" t="str">
        <f>IF(Таблица335[[#This Row],[условие]]="Да", "", " - ")</f>
        <v/>
      </c>
      <c r="N452" s="101"/>
      <c r="O452" s="114" t="str">
        <f>IF(Таблица335[[#This Row],[условие]]="Да", "", " )")</f>
        <v/>
      </c>
      <c r="P452" s="115"/>
      <c r="Q452" s="101" t="str">
        <f>"/"</f>
        <v>/</v>
      </c>
      <c r="R452" s="101">
        <v>1</v>
      </c>
      <c r="S452" s="116" t="str">
        <f>IF(Таблица335[[#This Row],[Тип СШ]]="Т3", " росп", "")</f>
        <v/>
      </c>
      <c r="T452" s="116" t="str">
        <f>IF(AND(Таблица335[[#This Row],[Тип]]="Поперечник", Таблица335[[#This Row],[условие]]="Да", Таблица335[[#This Row],[№18]]=" росп"), "1,2,3",
"")</f>
        <v/>
      </c>
      <c r="U452" s="116" t="str">
        <f>IF(AND(Таблица335[[#This Row],[Тип]]="Продол", Таблица335[[#This Row],[условие]]="Да", Таблица335[[#This Row],[№18]]=" росп"), "1,2",
"")</f>
        <v/>
      </c>
      <c r="V452" s="101" t="s">
        <v>89</v>
      </c>
      <c r="W4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5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52" s="152">
        <f>IF(Таблица335[[#This Row],[Тип СШ]]="Т3",
(IF(Таблица335[[#This Row],[Толщина]]&gt;16,"Δ8","Δ6")),Таблица335[[#This Row],[Толщина]])</f>
        <v>20</v>
      </c>
      <c r="AD452" s="153"/>
      <c r="AE452"/>
    </row>
    <row r="453" spans="1:31" x14ac:dyDescent="0.2">
      <c r="A453" s="117">
        <f t="shared" si="397"/>
        <v>453</v>
      </c>
      <c r="B453" s="97" t="str">
        <f>IF(ISNUMBER(Таблица335[[#This Row],[№8]]), "Поперечник", "Продол")</f>
        <v>Поперечник</v>
      </c>
      <c r="C453" s="11" t="str">
        <f>CONCATENATE(I453,J453,K453,L453,Таблица335[[#This Row],[№12]],N453,O453,P453,Q453,R453,S453,T453,U453,)</f>
        <v>5А-Т1/1 росп1,2,3</v>
      </c>
      <c r="D453" s="11" t="str">
        <f t="shared" si="399"/>
        <v>Т3</v>
      </c>
      <c r="E453" s="11" t="str">
        <f t="shared" si="395"/>
        <v>100 Δ8</v>
      </c>
      <c r="F453" s="101"/>
      <c r="G453" s="101"/>
      <c r="H4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3" s="132">
        <f t="shared" ref="I453:J453" si="401">I452</f>
        <v>5</v>
      </c>
      <c r="J453" s="132" t="str">
        <f t="shared" si="401"/>
        <v>А</v>
      </c>
      <c r="K453" s="133" t="str">
        <f>IF(Таблица335[[#This Row],[условие]]="Да", "-", "")</f>
        <v>-</v>
      </c>
      <c r="L453" s="101" t="s">
        <v>83</v>
      </c>
      <c r="M453" s="114" t="str">
        <f>IF(Таблица335[[#This Row],[условие]]="Да", "", " - ")</f>
        <v/>
      </c>
      <c r="N453" s="101"/>
      <c r="O453" s="114" t="str">
        <f>IF(Таблица335[[#This Row],[условие]]="Да", "", " )")</f>
        <v/>
      </c>
      <c r="P453" s="115"/>
      <c r="Q453" s="101" t="str">
        <f t="shared" ref="Q453:Q455" si="402">"/"</f>
        <v>/</v>
      </c>
      <c r="R453" s="101">
        <v>1</v>
      </c>
      <c r="S453" s="116" t="str">
        <f>IF(Таблица335[[#This Row],[Тип СШ]]="Т3", " росп", "")</f>
        <v xml:space="preserve"> росп</v>
      </c>
      <c r="T453" s="116" t="str">
        <f>IF(AND(Таблица335[[#This Row],[Тип]]="Поперечник", Таблица335[[#This Row],[условие]]="Да", Таблица335[[#This Row],[№18]]=" росп"), "1,2,3",
"")</f>
        <v>1,2,3</v>
      </c>
      <c r="U453" s="116" t="str">
        <f>IF(AND(Таблица335[[#This Row],[Тип]]="Продол", Таблица335[[#This Row],[условие]]="Да", Таблица335[[#This Row],[№18]]=" росп"), "1,2",
"")</f>
        <v/>
      </c>
      <c r="V453" s="101" t="s">
        <v>88</v>
      </c>
      <c r="W4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53" s="152" t="str">
        <f>IF(Таблица335[[#This Row],[Тип СШ]]="Т3",
(IF(Таблица335[[#This Row],[Толщина]]&gt;16,"Δ8","Δ6")),Таблица335[[#This Row],[Толщина]])</f>
        <v>Δ8</v>
      </c>
      <c r="AD453" s="153"/>
      <c r="AE453"/>
    </row>
    <row r="454" spans="1:31" x14ac:dyDescent="0.2">
      <c r="A454" s="117">
        <f t="shared" si="397"/>
        <v>454</v>
      </c>
      <c r="B454" s="97" t="str">
        <f>IF(ISNUMBER(Таблица335[[#This Row],[№8]]), "Поперечник", "Продол")</f>
        <v>Поперечник</v>
      </c>
      <c r="C454" s="11" t="str">
        <f>CONCATENATE(I454,J454,K454,L454,Таблица335[[#This Row],[№12]],N454,O454,P454,Q454,R454,S454,T454,U454,)</f>
        <v>5А-Т1/2</v>
      </c>
      <c r="D454" s="11" t="str">
        <f t="shared" si="399"/>
        <v>Т8</v>
      </c>
      <c r="E454" s="11" t="str">
        <f t="shared" si="395"/>
        <v>100×20</v>
      </c>
      <c r="F454" s="101"/>
      <c r="G454" s="101"/>
      <c r="H4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4" s="132">
        <f t="shared" ref="I454:J454" si="403">I453</f>
        <v>5</v>
      </c>
      <c r="J454" s="132" t="str">
        <f t="shared" si="403"/>
        <v>А</v>
      </c>
      <c r="K454" s="133" t="str">
        <f>IF(Таблица335[[#This Row],[условие]]="Да", "-", "")</f>
        <v>-</v>
      </c>
      <c r="L454" s="101" t="s">
        <v>83</v>
      </c>
      <c r="M454" s="114" t="str">
        <f>IF(Таблица335[[#This Row],[условие]]="Да", "", " - ")</f>
        <v/>
      </c>
      <c r="N454" s="101"/>
      <c r="O454" s="114" t="str">
        <f>IF(Таблица335[[#This Row],[условие]]="Да", "", " )")</f>
        <v/>
      </c>
      <c r="P454" s="115"/>
      <c r="Q454" s="101" t="str">
        <f t="shared" si="402"/>
        <v>/</v>
      </c>
      <c r="R454" s="101">
        <v>2</v>
      </c>
      <c r="S454" s="116" t="str">
        <f>IF(Таблица335[[#This Row],[Тип СШ]]="Т3", " росп", "")</f>
        <v/>
      </c>
      <c r="T454" s="116" t="str">
        <f>IF(AND(Таблица335[[#This Row],[Тип]]="Поперечник", Таблица335[[#This Row],[условие]]="Да", Таблица335[[#This Row],[№18]]=" росп"), "1,2,3",
"")</f>
        <v/>
      </c>
      <c r="U454" s="116" t="str">
        <f>IF(AND(Таблица335[[#This Row],[Тип]]="Продол", Таблица335[[#This Row],[условие]]="Да", Таблица335[[#This Row],[№18]]=" росп"), "1,2",
"")</f>
        <v/>
      </c>
      <c r="V454" s="101" t="s">
        <v>89</v>
      </c>
      <c r="W4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5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54" s="152">
        <f>IF(Таблица335[[#This Row],[Тип СШ]]="Т3",
(IF(Таблица335[[#This Row],[Толщина]]&gt;16,"Δ8","Δ6")),Таблица335[[#This Row],[Толщина]])</f>
        <v>20</v>
      </c>
      <c r="AD454" s="153"/>
      <c r="AE454"/>
    </row>
    <row r="455" spans="1:31" x14ac:dyDescent="0.2">
      <c r="A455" s="117">
        <f t="shared" si="397"/>
        <v>455</v>
      </c>
      <c r="B455" s="97" t="str">
        <f>IF(ISNUMBER(Таблица335[[#This Row],[№8]]), "Поперечник", "Продол")</f>
        <v>Поперечник</v>
      </c>
      <c r="C455" s="11" t="str">
        <f>CONCATENATE(I455,J455,K455,L455,Таблица335[[#This Row],[№12]],N455,O455,P455,Q455,R455,S455,T455,U455,)</f>
        <v>5А-Т1/2 росп1,2,3</v>
      </c>
      <c r="D455" s="11" t="str">
        <f t="shared" si="399"/>
        <v>Т3</v>
      </c>
      <c r="E455" s="11" t="str">
        <f t="shared" si="395"/>
        <v>100 Δ8</v>
      </c>
      <c r="F455" s="101"/>
      <c r="G455" s="101"/>
      <c r="H4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5" s="132">
        <f t="shared" ref="I455:J455" si="404">I454</f>
        <v>5</v>
      </c>
      <c r="J455" s="132" t="str">
        <f t="shared" si="404"/>
        <v>А</v>
      </c>
      <c r="K455" s="133" t="str">
        <f>IF(Таблица335[[#This Row],[условие]]="Да", "-", "")</f>
        <v>-</v>
      </c>
      <c r="L455" s="101" t="s">
        <v>83</v>
      </c>
      <c r="M455" s="114" t="str">
        <f>IF(Таблица335[[#This Row],[условие]]="Да", "", " - ")</f>
        <v/>
      </c>
      <c r="N455" s="101"/>
      <c r="O455" s="114" t="str">
        <f>IF(Таблица335[[#This Row],[условие]]="Да", "", " )")</f>
        <v/>
      </c>
      <c r="P455" s="115"/>
      <c r="Q455" s="101" t="str">
        <f t="shared" si="402"/>
        <v>/</v>
      </c>
      <c r="R455" s="101">
        <v>2</v>
      </c>
      <c r="S455" s="116" t="str">
        <f>IF(Таблица335[[#This Row],[Тип СШ]]="Т3", " росп", "")</f>
        <v xml:space="preserve"> росп</v>
      </c>
      <c r="T455" s="116" t="str">
        <f>IF(AND(Таблица335[[#This Row],[Тип]]="Поперечник", Таблица335[[#This Row],[условие]]="Да", Таблица335[[#This Row],[№18]]=" росп"), "1,2,3",
"")</f>
        <v>1,2,3</v>
      </c>
      <c r="U455" s="116" t="str">
        <f>IF(AND(Таблица335[[#This Row],[Тип]]="Продол", Таблица335[[#This Row],[условие]]="Да", Таблица335[[#This Row],[№18]]=" росп"), "1,2",
"")</f>
        <v/>
      </c>
      <c r="V455" s="101" t="s">
        <v>88</v>
      </c>
      <c r="W4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55" s="152" t="str">
        <f>IF(Таблица335[[#This Row],[Тип СШ]]="Т3",
(IF(Таблица335[[#This Row],[Толщина]]&gt;16,"Δ8","Δ6")),Таблица335[[#This Row],[Толщина]])</f>
        <v>Δ8</v>
      </c>
      <c r="AD455" s="153"/>
      <c r="AE455"/>
    </row>
    <row r="456" spans="1:31" x14ac:dyDescent="0.2">
      <c r="A456" s="117">
        <f t="shared" si="397"/>
        <v>456</v>
      </c>
      <c r="B456" s="97" t="str">
        <f>IF(ISNUMBER(Таблица335[[#This Row],[№8]]), "Поперечник", "Продол")</f>
        <v>Поперечник</v>
      </c>
      <c r="C456" s="11" t="str">
        <f>CONCATENATE(I456,J456,K456,L456,Таблица335[[#This Row],[№12]],N456,O456,P456,Q456,R456,S456,T456,U456,)</f>
        <v>5А-ВП_Р5 росп1,2,3</v>
      </c>
      <c r="D456" s="11" t="str">
        <f t="shared" si="399"/>
        <v>Т3</v>
      </c>
      <c r="E456" s="11" t="str">
        <f t="shared" si="395"/>
        <v>528 Δ8</v>
      </c>
      <c r="F456" s="101"/>
      <c r="G456" s="101"/>
      <c r="H4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6" s="132">
        <f t="shared" ref="I456:J456" si="405">I455</f>
        <v>5</v>
      </c>
      <c r="J456" s="132" t="str">
        <f t="shared" si="405"/>
        <v>А</v>
      </c>
      <c r="K456" s="133" t="str">
        <f>IF(Таблица335[[#This Row],[условие]]="Да", "-", "")</f>
        <v>-</v>
      </c>
      <c r="L456" s="101" t="s">
        <v>35</v>
      </c>
      <c r="M456" s="114" t="str">
        <f>IF(Таблица335[[#This Row],[условие]]="Да", "", " - ")</f>
        <v/>
      </c>
      <c r="N456" s="101"/>
      <c r="O456" s="114" t="str">
        <f>IF(Таблица335[[#This Row],[условие]]="Да", "", " )")</f>
        <v/>
      </c>
      <c r="P456" s="115"/>
      <c r="Q456" s="101" t="s">
        <v>140</v>
      </c>
      <c r="R456" s="101" t="s">
        <v>77</v>
      </c>
      <c r="S456" s="116" t="str">
        <f>IF(Таблица335[[#This Row],[Тип СШ]]="Т3", " росп", "")</f>
        <v xml:space="preserve"> росп</v>
      </c>
      <c r="T456" s="116" t="str">
        <f>IF(AND(Таблица335[[#This Row],[Тип]]="Поперечник", Таблица335[[#This Row],[условие]]="Да", Таблица335[[#This Row],[№18]]=" росп"), "1,2,3",
"")</f>
        <v>1,2,3</v>
      </c>
      <c r="U456" s="116" t="str">
        <f>IF(AND(Таблица335[[#This Row],[Тип]]="Продол", Таблица335[[#This Row],[условие]]="Да", Таблица335[[#This Row],[№18]]=" росп"), "1,2",
"")</f>
        <v/>
      </c>
      <c r="V456" s="101" t="s">
        <v>88</v>
      </c>
      <c r="W4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56" s="152" t="str">
        <f>IF(Таблица335[[#This Row],[Тип СШ]]="Т3",
(IF(Таблица335[[#This Row],[Толщина]]&gt;16,"Δ8","Δ6")),Таблица335[[#This Row],[Толщина]])</f>
        <v>Δ8</v>
      </c>
      <c r="AD456" s="153"/>
      <c r="AE456"/>
    </row>
    <row r="457" spans="1:31" x14ac:dyDescent="0.2">
      <c r="A457" s="117">
        <f t="shared" si="397"/>
        <v>457</v>
      </c>
      <c r="B457" s="97" t="str">
        <f>IF(ISNUMBER(Таблица335[[#This Row],[№8]]), "Поперечник", "Продол")</f>
        <v>Поперечник</v>
      </c>
      <c r="C457" s="11" t="str">
        <f>CONCATENATE(I457,J457,K457,L457,Таблица335[[#This Row],[№12]],N457,O457,P457,Q457,R457,S457,T457,U457,)</f>
        <v>5А-ВП_Р6 росп1,2,3</v>
      </c>
      <c r="D457" s="11" t="str">
        <f t="shared" si="399"/>
        <v>Т3</v>
      </c>
      <c r="E457" s="11" t="str">
        <f t="shared" si="395"/>
        <v>528 Δ8</v>
      </c>
      <c r="F457" s="101"/>
      <c r="G457" s="101"/>
      <c r="H4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7" s="132">
        <f t="shared" ref="I457:J457" si="406">I456</f>
        <v>5</v>
      </c>
      <c r="J457" s="132" t="str">
        <f t="shared" si="406"/>
        <v>А</v>
      </c>
      <c r="K457" s="133" t="str">
        <f>IF(Таблица335[[#This Row],[условие]]="Да", "-", "")</f>
        <v>-</v>
      </c>
      <c r="L457" s="101" t="s">
        <v>35</v>
      </c>
      <c r="M457" s="114" t="str">
        <f>IF(Таблица335[[#This Row],[условие]]="Да", "", " - ")</f>
        <v/>
      </c>
      <c r="N457" s="101"/>
      <c r="O457" s="114" t="str">
        <f>IF(Таблица335[[#This Row],[условие]]="Да", "", " )")</f>
        <v/>
      </c>
      <c r="P457" s="115"/>
      <c r="Q457" s="101" t="s">
        <v>140</v>
      </c>
      <c r="R457" s="101" t="s">
        <v>80</v>
      </c>
      <c r="S457" s="116" t="str">
        <f>IF(Таблица335[[#This Row],[Тип СШ]]="Т3", " росп", "")</f>
        <v xml:space="preserve"> росп</v>
      </c>
      <c r="T457" s="116" t="str">
        <f>IF(AND(Таблица335[[#This Row],[Тип]]="Поперечник", Таблица335[[#This Row],[условие]]="Да", Таблица335[[#This Row],[№18]]=" росп"), "1,2,3",
"")</f>
        <v>1,2,3</v>
      </c>
      <c r="U457" s="116" t="str">
        <f>IF(AND(Таблица335[[#This Row],[Тип]]="Продол", Таблица335[[#This Row],[условие]]="Да", Таблица335[[#This Row],[№18]]=" росп"), "1,2",
"")</f>
        <v/>
      </c>
      <c r="V457" s="101" t="s">
        <v>88</v>
      </c>
      <c r="W4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57" s="152" t="str">
        <f>IF(Таблица335[[#This Row],[Тип СШ]]="Т3",
(IF(Таблица335[[#This Row],[Толщина]]&gt;16,"Δ8","Δ6")),Таблица335[[#This Row],[Толщина]])</f>
        <v>Δ8</v>
      </c>
      <c r="AD457" s="153"/>
      <c r="AE457"/>
    </row>
    <row r="458" spans="1:31" x14ac:dyDescent="0.2">
      <c r="A458" s="117">
        <f t="shared" si="397"/>
        <v>458</v>
      </c>
      <c r="B458" s="97" t="str">
        <f>IF(ISNUMBER(Таблица335[[#This Row],[№8]]), "Поперечник", "Продол")</f>
        <v>Поперечник</v>
      </c>
      <c r="C458" s="11" t="str">
        <f>CONCATENATE(I458,J458,K458,L458,Таблица335[[#This Row],[№12]],N458,O458,P458,Q458,R458,S458,T458,U458,)</f>
        <v>5А-ВП_Р7 росп1,2,3</v>
      </c>
      <c r="D458" s="11" t="str">
        <f t="shared" si="399"/>
        <v>Т3</v>
      </c>
      <c r="E458" s="11" t="str">
        <f t="shared" si="395"/>
        <v>528 Δ8</v>
      </c>
      <c r="F458" s="101"/>
      <c r="G458" s="101"/>
      <c r="H4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8" s="132">
        <f t="shared" ref="I458:J458" si="407">I457</f>
        <v>5</v>
      </c>
      <c r="J458" s="132" t="str">
        <f t="shared" si="407"/>
        <v>А</v>
      </c>
      <c r="K458" s="133" t="str">
        <f>IF(Таблица335[[#This Row],[условие]]="Да", "-", "")</f>
        <v>-</v>
      </c>
      <c r="L458" s="101" t="s">
        <v>35</v>
      </c>
      <c r="M458" s="114" t="str">
        <f>IF(Таблица335[[#This Row],[условие]]="Да", "", " - ")</f>
        <v/>
      </c>
      <c r="N458" s="101"/>
      <c r="O458" s="114" t="str">
        <f>IF(Таблица335[[#This Row],[условие]]="Да", "", " )")</f>
        <v/>
      </c>
      <c r="P458" s="115"/>
      <c r="Q458" s="101" t="s">
        <v>140</v>
      </c>
      <c r="R458" s="101" t="s">
        <v>81</v>
      </c>
      <c r="S458" s="116" t="str">
        <f>IF(Таблица335[[#This Row],[Тип СШ]]="Т3", " росп", "")</f>
        <v xml:space="preserve"> росп</v>
      </c>
      <c r="T458" s="116" t="str">
        <f>IF(AND(Таблица335[[#This Row],[Тип]]="Поперечник", Таблица335[[#This Row],[условие]]="Да", Таблица335[[#This Row],[№18]]=" росп"), "1,2,3",
"")</f>
        <v>1,2,3</v>
      </c>
      <c r="U458" s="116" t="str">
        <f>IF(AND(Таблица335[[#This Row],[Тип]]="Продол", Таблица335[[#This Row],[условие]]="Да", Таблица335[[#This Row],[№18]]=" росп"), "1,2",
"")</f>
        <v/>
      </c>
      <c r="V458" s="101" t="s">
        <v>88</v>
      </c>
      <c r="W4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58" s="152" t="str">
        <f>IF(Таблица335[[#This Row],[Тип СШ]]="Т3",
(IF(Таблица335[[#This Row],[Толщина]]&gt;16,"Δ8","Δ6")),Таблица335[[#This Row],[Толщина]])</f>
        <v>Δ8</v>
      </c>
      <c r="AD458" s="153"/>
      <c r="AE458"/>
    </row>
    <row r="459" spans="1:31" x14ac:dyDescent="0.2">
      <c r="A459" s="117">
        <f t="shared" si="397"/>
        <v>459</v>
      </c>
      <c r="B459" s="97" t="str">
        <f>IF(ISNUMBER(Таблица335[[#This Row],[№8]]), "Поперечник", "Продол")</f>
        <v>Поперечник</v>
      </c>
      <c r="C459" s="11" t="str">
        <f>CONCATENATE(I459,J459,K459,L459,Таблица335[[#This Row],[№12]],N459,O459,P459,Q459,R459,S459,T459,U459,)</f>
        <v>5А-ВП_Р8 росп1,2,3</v>
      </c>
      <c r="D459" s="11" t="str">
        <f t="shared" si="399"/>
        <v>Т3</v>
      </c>
      <c r="E459" s="11" t="str">
        <f t="shared" si="395"/>
        <v>528 Δ8</v>
      </c>
      <c r="F459" s="101"/>
      <c r="G459" s="101"/>
      <c r="H4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59" s="132">
        <f t="shared" ref="I459:J459" si="408">I458</f>
        <v>5</v>
      </c>
      <c r="J459" s="132" t="str">
        <f t="shared" si="408"/>
        <v>А</v>
      </c>
      <c r="K459" s="133" t="str">
        <f>IF(Таблица335[[#This Row],[условие]]="Да", "-", "")</f>
        <v>-</v>
      </c>
      <c r="L459" s="101" t="s">
        <v>35</v>
      </c>
      <c r="M459" s="114" t="str">
        <f>IF(Таблица335[[#This Row],[условие]]="Да", "", " - ")</f>
        <v/>
      </c>
      <c r="N459" s="101"/>
      <c r="O459" s="114" t="str">
        <f>IF(Таблица335[[#This Row],[условие]]="Да", "", " )")</f>
        <v/>
      </c>
      <c r="P459" s="115"/>
      <c r="Q459" s="101" t="s">
        <v>140</v>
      </c>
      <c r="R459" s="101" t="s">
        <v>82</v>
      </c>
      <c r="S459" s="116" t="str">
        <f>IF(Таблица335[[#This Row],[Тип СШ]]="Т3", " росп", "")</f>
        <v xml:space="preserve"> росп</v>
      </c>
      <c r="T459" s="116" t="str">
        <f>IF(AND(Таблица335[[#This Row],[Тип]]="Поперечник", Таблица335[[#This Row],[условие]]="Да", Таблица335[[#This Row],[№18]]=" росп"), "1,2,3",
"")</f>
        <v>1,2,3</v>
      </c>
      <c r="U459" s="116" t="str">
        <f>IF(AND(Таблица335[[#This Row],[Тип]]="Продол", Таблица335[[#This Row],[условие]]="Да", Таблица335[[#This Row],[№18]]=" росп"), "1,2",
"")</f>
        <v/>
      </c>
      <c r="V459" s="101" t="s">
        <v>88</v>
      </c>
      <c r="W4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59" s="152" t="str">
        <f>IF(Таблица335[[#This Row],[Тип СШ]]="Т3",
(IF(Таблица335[[#This Row],[Толщина]]&gt;16,"Δ8","Δ6")),Таблица335[[#This Row],[Толщина]])</f>
        <v>Δ8</v>
      </c>
      <c r="AD459" s="153"/>
      <c r="AE459"/>
    </row>
    <row r="460" spans="1:31" x14ac:dyDescent="0.2">
      <c r="A460" s="117">
        <f t="shared" si="397"/>
        <v>460</v>
      </c>
      <c r="B460" s="97" t="str">
        <f>IF(ISNUMBER(Таблица335[[#This Row],[№8]]), "Поперечник", "Продол")</f>
        <v>Поперечник</v>
      </c>
      <c r="C460" s="11" t="str">
        <f>CONCATENATE(I460,J460,K460,L460,Таблица335[[#This Row],[№12]],N460,O460,P460,Q460,R460,S460,T460,U460,)</f>
        <v>5А-НП</v>
      </c>
      <c r="D460" s="11" t="str">
        <f t="shared" si="399"/>
        <v>С18</v>
      </c>
      <c r="E460" s="11" t="str">
        <f t="shared" si="395"/>
        <v>800×40</v>
      </c>
      <c r="F460" s="101"/>
      <c r="G460" s="101"/>
      <c r="H4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0" s="132">
        <f t="shared" ref="I460:J460" si="409">I459</f>
        <v>5</v>
      </c>
      <c r="J460" s="132" t="str">
        <f t="shared" si="409"/>
        <v>А</v>
      </c>
      <c r="K460" s="133" t="str">
        <f>IF(Таблица335[[#This Row],[условие]]="Да", "-", "")</f>
        <v>-</v>
      </c>
      <c r="L460" s="101" t="s">
        <v>13</v>
      </c>
      <c r="M460" s="114" t="str">
        <f>IF(Таблица335[[#This Row],[условие]]="Да", "", " - ")</f>
        <v/>
      </c>
      <c r="N460" s="101"/>
      <c r="O460" s="114" t="str">
        <f>IF(Таблица335[[#This Row],[условие]]="Да", "", " )")</f>
        <v/>
      </c>
      <c r="P460" s="115"/>
      <c r="Q460" s="101"/>
      <c r="R460" s="101"/>
      <c r="S460" s="116" t="str">
        <f>IF(Таблица335[[#This Row],[Тип СШ]]="Т3", " росп", "")</f>
        <v/>
      </c>
      <c r="T460" s="116" t="str">
        <f>IF(AND(Таблица335[[#This Row],[Тип]]="Поперечник", Таблица335[[#This Row],[условие]]="Да", Таблица335[[#This Row],[№18]]=" росп"), "1,2,3",
"")</f>
        <v/>
      </c>
      <c r="U460" s="116" t="str">
        <f>IF(AND(Таблица335[[#This Row],[Тип]]="Продол", Таблица335[[#This Row],[условие]]="Да", Таблица335[[#This Row],[№18]]=" росп"), "1,2",
"")</f>
        <v/>
      </c>
      <c r="V460" s="101" t="s">
        <v>87</v>
      </c>
      <c r="W46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4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460" s="228">
        <f>VALUE(CONCATENATE(Таблица335[[#This Row],[ДлинаС18]],Таблица335[[#This Row],[ДлинаС4]],Таблица335[[#This Row],[ДлинаТ8]],Таблица335[[#This Row],[ДлинаТ3]]))</f>
        <v>800</v>
      </c>
      <c r="AC460" s="152">
        <f>IF(Таблица335[[#This Row],[Тип СШ]]="Т3",
(IF(Таблица335[[#This Row],[Толщина]]&gt;16,"Δ8","Δ6")),Таблица335[[#This Row],[Толщина]])</f>
        <v>40</v>
      </c>
      <c r="AD460" s="153"/>
      <c r="AE460"/>
    </row>
    <row r="461" spans="1:31" x14ac:dyDescent="0.2">
      <c r="A461" s="117">
        <f t="shared" si="397"/>
        <v>461</v>
      </c>
      <c r="B461" s="97" t="str">
        <f>IF(ISNUMBER(Таблица335[[#This Row],[№8]]), "Поперечник", "Продол")</f>
        <v>Поперечник</v>
      </c>
      <c r="C461" s="11" t="str">
        <f>CONCATENATE(I461,J461,K461,L461,Таблица335[[#This Row],[№12]],N461,O461,P461,Q461,R461,S461,T461,U461,)</f>
        <v>5А-Т2/1</v>
      </c>
      <c r="D461" s="11" t="str">
        <f t="shared" si="399"/>
        <v>Т8</v>
      </c>
      <c r="E461" s="11" t="str">
        <f t="shared" si="395"/>
        <v>100×20</v>
      </c>
      <c r="F461" s="101"/>
      <c r="G461" s="101"/>
      <c r="H4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1" s="132">
        <f t="shared" ref="I461:J461" si="410">I460</f>
        <v>5</v>
      </c>
      <c r="J461" s="132" t="str">
        <f t="shared" si="410"/>
        <v>А</v>
      </c>
      <c r="K461" s="133" t="str">
        <f>IF(Таблица335[[#This Row],[условие]]="Да", "-", "")</f>
        <v>-</v>
      </c>
      <c r="L461" s="101" t="s">
        <v>84</v>
      </c>
      <c r="M461" s="114" t="str">
        <f>IF(Таблица335[[#This Row],[условие]]="Да", "", " - ")</f>
        <v/>
      </c>
      <c r="N461" s="101"/>
      <c r="O461" s="114" t="str">
        <f>IF(Таблица335[[#This Row],[условие]]="Да", "", " )")</f>
        <v/>
      </c>
      <c r="P461" s="115"/>
      <c r="Q461" s="101" t="str">
        <f>"/"</f>
        <v>/</v>
      </c>
      <c r="R461" s="101">
        <v>1</v>
      </c>
      <c r="S461" s="116" t="str">
        <f>IF(Таблица335[[#This Row],[Тип СШ]]="Т3", " росп", "")</f>
        <v/>
      </c>
      <c r="T461" s="116" t="str">
        <f>IF(AND(Таблица335[[#This Row],[Тип]]="Поперечник", Таблица335[[#This Row],[условие]]="Да", Таблица335[[#This Row],[№18]]=" росп"), "1,2,3",
"")</f>
        <v/>
      </c>
      <c r="U461" s="116" t="str">
        <f>IF(AND(Таблица335[[#This Row],[Тип]]="Продол", Таблица335[[#This Row],[условие]]="Да", Таблица335[[#This Row],[№18]]=" росп"), "1,2",
"")</f>
        <v/>
      </c>
      <c r="V461" s="101" t="s">
        <v>89</v>
      </c>
      <c r="W4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6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61" s="152">
        <f>IF(Таблица335[[#This Row],[Тип СШ]]="Т3",
(IF(Таблица335[[#This Row],[Толщина]]&gt;16,"Δ8","Δ6")),Таблица335[[#This Row],[Толщина]])</f>
        <v>20</v>
      </c>
      <c r="AD461" s="153"/>
      <c r="AE461"/>
    </row>
    <row r="462" spans="1:31" x14ac:dyDescent="0.2">
      <c r="A462" s="117">
        <f t="shared" si="397"/>
        <v>462</v>
      </c>
      <c r="B462" s="97" t="str">
        <f>IF(ISNUMBER(Таблица335[[#This Row],[№8]]), "Поперечник", "Продол")</f>
        <v>Поперечник</v>
      </c>
      <c r="C462" s="11" t="str">
        <f>CONCATENATE(I462,J462,K462,L462,Таблица335[[#This Row],[№12]],N462,O462,P462,Q462,R462,S462,T462,U462,)</f>
        <v>5А-Т2/1 росп1,2,3</v>
      </c>
      <c r="D462" s="11" t="str">
        <f t="shared" si="399"/>
        <v>Т3</v>
      </c>
      <c r="E462" s="11" t="str">
        <f t="shared" si="395"/>
        <v>100 Δ8</v>
      </c>
      <c r="F462" s="101"/>
      <c r="G462" s="101"/>
      <c r="H4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2" s="132">
        <f t="shared" ref="I462:J462" si="411">I461</f>
        <v>5</v>
      </c>
      <c r="J462" s="132" t="str">
        <f t="shared" si="411"/>
        <v>А</v>
      </c>
      <c r="K462" s="133" t="str">
        <f>IF(Таблица335[[#This Row],[условие]]="Да", "-", "")</f>
        <v>-</v>
      </c>
      <c r="L462" s="101" t="s">
        <v>84</v>
      </c>
      <c r="M462" s="114" t="str">
        <f>IF(Таблица335[[#This Row],[условие]]="Да", "", " - ")</f>
        <v/>
      </c>
      <c r="N462" s="101"/>
      <c r="O462" s="114" t="str">
        <f>IF(Таблица335[[#This Row],[условие]]="Да", "", " )")</f>
        <v/>
      </c>
      <c r="P462" s="115"/>
      <c r="Q462" s="101" t="str">
        <f t="shared" ref="Q462:Q464" si="412">"/"</f>
        <v>/</v>
      </c>
      <c r="R462" s="101">
        <v>1</v>
      </c>
      <c r="S462" s="116" t="str">
        <f>IF(Таблица335[[#This Row],[Тип СШ]]="Т3", " росп", "")</f>
        <v xml:space="preserve"> росп</v>
      </c>
      <c r="T462" s="116" t="str">
        <f>IF(AND(Таблица335[[#This Row],[Тип]]="Поперечник", Таблица335[[#This Row],[условие]]="Да", Таблица335[[#This Row],[№18]]=" росп"), "1,2,3",
"")</f>
        <v>1,2,3</v>
      </c>
      <c r="U462" s="116" t="str">
        <f>IF(AND(Таблица335[[#This Row],[Тип]]="Продол", Таблица335[[#This Row],[условие]]="Да", Таблица335[[#This Row],[№18]]=" росп"), "1,2",
"")</f>
        <v/>
      </c>
      <c r="V462" s="101" t="s">
        <v>88</v>
      </c>
      <c r="W4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62" s="152" t="str">
        <f>IF(Таблица335[[#This Row],[Тип СШ]]="Т3",
(IF(Таблица335[[#This Row],[Толщина]]&gt;16,"Δ8","Δ6")),Таблица335[[#This Row],[Толщина]])</f>
        <v>Δ8</v>
      </c>
      <c r="AD462" s="153"/>
      <c r="AE462"/>
    </row>
    <row r="463" spans="1:31" x14ac:dyDescent="0.2">
      <c r="A463" s="117">
        <f t="shared" si="397"/>
        <v>463</v>
      </c>
      <c r="B463" s="97" t="str">
        <f>IF(ISNUMBER(Таблица335[[#This Row],[№8]]), "Поперечник", "Продол")</f>
        <v>Поперечник</v>
      </c>
      <c r="C463" s="11" t="str">
        <f>CONCATENATE(I463,J463,K463,L463,Таблица335[[#This Row],[№12]],N463,O463,P463,Q463,R463,S463,T463,U463,)</f>
        <v>5А-Т2/2</v>
      </c>
      <c r="D463" s="11" t="str">
        <f t="shared" si="399"/>
        <v>Т8</v>
      </c>
      <c r="E463" s="11" t="str">
        <f t="shared" si="395"/>
        <v>100×20</v>
      </c>
      <c r="F463" s="101"/>
      <c r="G463" s="101"/>
      <c r="H4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3" s="132">
        <f t="shared" ref="I463:J463" si="413">I462</f>
        <v>5</v>
      </c>
      <c r="J463" s="132" t="str">
        <f t="shared" si="413"/>
        <v>А</v>
      </c>
      <c r="K463" s="133" t="str">
        <f>IF(Таблица335[[#This Row],[условие]]="Да", "-", "")</f>
        <v>-</v>
      </c>
      <c r="L463" s="101" t="s">
        <v>84</v>
      </c>
      <c r="M463" s="114" t="str">
        <f>IF(Таблица335[[#This Row],[условие]]="Да", "", " - ")</f>
        <v/>
      </c>
      <c r="N463" s="101"/>
      <c r="O463" s="114" t="str">
        <f>IF(Таблица335[[#This Row],[условие]]="Да", "", " )")</f>
        <v/>
      </c>
      <c r="P463" s="115"/>
      <c r="Q463" s="101" t="str">
        <f t="shared" si="412"/>
        <v>/</v>
      </c>
      <c r="R463" s="101">
        <v>2</v>
      </c>
      <c r="S463" s="116" t="str">
        <f>IF(Таблица335[[#This Row],[Тип СШ]]="Т3", " росп", "")</f>
        <v/>
      </c>
      <c r="T463" s="116" t="str">
        <f>IF(AND(Таблица335[[#This Row],[Тип]]="Поперечник", Таблица335[[#This Row],[условие]]="Да", Таблица335[[#This Row],[№18]]=" росп"), "1,2,3",
"")</f>
        <v/>
      </c>
      <c r="U463" s="116" t="str">
        <f>IF(AND(Таблица335[[#This Row],[Тип]]="Продол", Таблица335[[#This Row],[условие]]="Да", Таблица335[[#This Row],[№18]]=" росп"), "1,2",
"")</f>
        <v/>
      </c>
      <c r="V463" s="101" t="s">
        <v>89</v>
      </c>
      <c r="W4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6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63" s="152">
        <f>IF(Таблица335[[#This Row],[Тип СШ]]="Т3",
(IF(Таблица335[[#This Row],[Толщина]]&gt;16,"Δ8","Δ6")),Таблица335[[#This Row],[Толщина]])</f>
        <v>20</v>
      </c>
      <c r="AD463" s="153"/>
      <c r="AE463"/>
    </row>
    <row r="464" spans="1:31" x14ac:dyDescent="0.2">
      <c r="A464" s="117">
        <f t="shared" si="397"/>
        <v>464</v>
      </c>
      <c r="B464" s="97" t="str">
        <f>IF(ISNUMBER(Таблица335[[#This Row],[№8]]), "Поперечник", "Продол")</f>
        <v>Поперечник</v>
      </c>
      <c r="C464" s="11" t="str">
        <f>CONCATENATE(I464,J464,K464,L464,Таблица335[[#This Row],[№12]],N464,O464,P464,Q464,R464,S464,T464,U464,)</f>
        <v>5А-Т2/2 росп1,2,3</v>
      </c>
      <c r="D464" s="11" t="str">
        <f t="shared" si="399"/>
        <v>Т3</v>
      </c>
      <c r="E464" s="11" t="str">
        <f t="shared" si="395"/>
        <v>100 Δ8</v>
      </c>
      <c r="F464" s="101"/>
      <c r="G464" s="101"/>
      <c r="H4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4" s="132">
        <f t="shared" ref="I464:J464" si="414">I463</f>
        <v>5</v>
      </c>
      <c r="J464" s="132" t="str">
        <f t="shared" si="414"/>
        <v>А</v>
      </c>
      <c r="K464" s="133" t="str">
        <f>IF(Таблица335[[#This Row],[условие]]="Да", "-", "")</f>
        <v>-</v>
      </c>
      <c r="L464" s="101" t="s">
        <v>84</v>
      </c>
      <c r="M464" s="114" t="str">
        <f>IF(Таблица335[[#This Row],[условие]]="Да", "", " - ")</f>
        <v/>
      </c>
      <c r="N464" s="101"/>
      <c r="O464" s="114" t="str">
        <f>IF(Таблица335[[#This Row],[условие]]="Да", "", " )")</f>
        <v/>
      </c>
      <c r="P464" s="115"/>
      <c r="Q464" s="101" t="str">
        <f t="shared" si="412"/>
        <v>/</v>
      </c>
      <c r="R464" s="101">
        <v>2</v>
      </c>
      <c r="S464" s="116" t="str">
        <f>IF(Таблица335[[#This Row],[Тип СШ]]="Т3", " росп", "")</f>
        <v xml:space="preserve"> росп</v>
      </c>
      <c r="T464" s="116" t="str">
        <f>IF(AND(Таблица335[[#This Row],[Тип]]="Поперечник", Таблица335[[#This Row],[условие]]="Да", Таблица335[[#This Row],[№18]]=" росп"), "1,2,3",
"")</f>
        <v>1,2,3</v>
      </c>
      <c r="U464" s="116" t="str">
        <f>IF(AND(Таблица335[[#This Row],[Тип]]="Продол", Таблица335[[#This Row],[условие]]="Да", Таблица335[[#This Row],[№18]]=" росп"), "1,2",
"")</f>
        <v/>
      </c>
      <c r="V464" s="101" t="s">
        <v>88</v>
      </c>
      <c r="W4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6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64" s="152" t="str">
        <f>IF(Таблица335[[#This Row],[Тип СШ]]="Т3",
(IF(Таблица335[[#This Row],[Толщина]]&gt;16,"Δ8","Δ6")),Таблица335[[#This Row],[Толщина]])</f>
        <v>Δ8</v>
      </c>
      <c r="AD464" s="153"/>
      <c r="AE464"/>
    </row>
    <row r="465" spans="1:31" x14ac:dyDescent="0.2">
      <c r="A465" s="117">
        <f t="shared" si="397"/>
        <v>465</v>
      </c>
      <c r="B465" s="97" t="str">
        <f>IF(ISNUMBER(Таблица335[[#This Row],[№8]]), "Поперечник", "Продол")</f>
        <v>Поперечник</v>
      </c>
      <c r="C465" s="11" t="str">
        <f>CONCATENATE(I465,J465,K465,L465,Таблица335[[#This Row],[№12]],N465,O465,P465,Q465,R465,S465,T465,U465,)</f>
        <v>5Б-ВП</v>
      </c>
      <c r="D465" s="11" t="str">
        <f t="shared" si="399"/>
        <v>С4</v>
      </c>
      <c r="E465" s="11" t="str">
        <f t="shared" si="395"/>
        <v>2488×14</v>
      </c>
      <c r="F465" s="101"/>
      <c r="G465" s="101" t="s">
        <v>61</v>
      </c>
      <c r="H46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5" s="134">
        <f t="shared" ref="I465:J465" si="415">I464</f>
        <v>5</v>
      </c>
      <c r="J465" s="134" t="str">
        <f>Таблица335[[#This Row],[№7]]</f>
        <v>Б</v>
      </c>
      <c r="K465" s="133" t="str">
        <f>IF(Таблица335[[#This Row],[условие]]="Да", "-", "")</f>
        <v>-</v>
      </c>
      <c r="L465" s="72" t="s">
        <v>35</v>
      </c>
      <c r="M465" s="114" t="str">
        <f>IF(Таблица335[[#This Row],[условие]]="Да", "", " - ")</f>
        <v/>
      </c>
      <c r="N465" s="72"/>
      <c r="O465" s="114" t="str">
        <f>IF(Таблица335[[#This Row],[условие]]="Да", "", " )")</f>
        <v/>
      </c>
      <c r="P465" s="115"/>
      <c r="Q465" s="130"/>
      <c r="R465" s="130"/>
      <c r="S465" s="116" t="str">
        <f>IF(Таблица335[[#This Row],[Тип СШ]]="Т3", " росп", "")</f>
        <v/>
      </c>
      <c r="T465" s="116" t="str">
        <f>IF(AND(Таблица335[[#This Row],[Тип]]="Поперечник", Таблица335[[#This Row],[условие]]="Да", Таблица335[[#This Row],[№18]]=" росп"), "1,2,3",
"")</f>
        <v/>
      </c>
      <c r="U465" s="116" t="str">
        <f>IF(AND(Таблица335[[#This Row],[Тип]]="Продол", Таблица335[[#This Row],[условие]]="Да", Таблица335[[#This Row],[№18]]=" росп"), "1,2",
"")</f>
        <v/>
      </c>
      <c r="V465" s="130" t="s">
        <v>109</v>
      </c>
      <c r="W4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4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6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465" s="152">
        <f>IF(Таблица335[[#This Row],[Тип СШ]]="Т3",
(IF(Таблица335[[#This Row],[Толщина]]&gt;16,"Δ8","Δ6")),Таблица335[[#This Row],[Толщина]])</f>
        <v>14</v>
      </c>
      <c r="AD465" s="153"/>
      <c r="AE465"/>
    </row>
    <row r="466" spans="1:31" x14ac:dyDescent="0.2">
      <c r="A466" s="117">
        <f t="shared" si="397"/>
        <v>466</v>
      </c>
      <c r="B466" s="97" t="str">
        <f>IF(ISNUMBER(Таблица335[[#This Row],[№8]]), "Поперечник", "Продол")</f>
        <v>Поперечник</v>
      </c>
      <c r="C466" s="11" t="str">
        <f>CONCATENATE(I466,J466,K466,L466,Таблица335[[#This Row],[№12]],N466,O466,P466,Q466,R466,S466,T466,U466,)</f>
        <v>5Б-ВП_Р1 росп1,2,3</v>
      </c>
      <c r="D466" s="11" t="str">
        <f t="shared" si="399"/>
        <v>Т3</v>
      </c>
      <c r="E466" s="11" t="str">
        <f t="shared" si="395"/>
        <v>528 Δ8</v>
      </c>
      <c r="F466" s="101"/>
      <c r="G466" s="101"/>
      <c r="H4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6" s="132">
        <f t="shared" ref="I466:J466" si="416">I465</f>
        <v>5</v>
      </c>
      <c r="J466" s="132" t="str">
        <f>J465</f>
        <v>Б</v>
      </c>
      <c r="K466" s="133" t="str">
        <f>IF(Таблица335[[#This Row],[условие]]="Да", "-", "")</f>
        <v>-</v>
      </c>
      <c r="L466" s="101" t="s">
        <v>35</v>
      </c>
      <c r="M466" s="114" t="str">
        <f>IF(Таблица335[[#This Row],[условие]]="Да", "", " - ")</f>
        <v/>
      </c>
      <c r="N466" s="101"/>
      <c r="O466" s="114" t="str">
        <f>IF(Таблица335[[#This Row],[условие]]="Да", "", " )")</f>
        <v/>
      </c>
      <c r="P466" s="115"/>
      <c r="Q466" s="101" t="s">
        <v>140</v>
      </c>
      <c r="R466" s="101" t="s">
        <v>73</v>
      </c>
      <c r="S466" s="116" t="str">
        <f>IF(Таблица335[[#This Row],[Тип СШ]]="Т3", " росп", "")</f>
        <v xml:space="preserve"> росп</v>
      </c>
      <c r="T466" s="116" t="str">
        <f>IF(AND(Таблица335[[#This Row],[Тип]]="Поперечник", Таблица335[[#This Row],[условие]]="Да", Таблица335[[#This Row],[№18]]=" росп"), "1,2,3",
"")</f>
        <v>1,2,3</v>
      </c>
      <c r="U466" s="116" t="str">
        <f>IF(AND(Таблица335[[#This Row],[Тип]]="Продол", Таблица335[[#This Row],[условие]]="Да", Таблица335[[#This Row],[№18]]=" росп"), "1,2",
"")</f>
        <v/>
      </c>
      <c r="V466" s="101" t="s">
        <v>88</v>
      </c>
      <c r="W4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66" s="152" t="str">
        <f>IF(Таблица335[[#This Row],[Тип СШ]]="Т3",
(IF(Таблица335[[#This Row],[Толщина]]&gt;16,"Δ8","Δ6")),Таблица335[[#This Row],[Толщина]])</f>
        <v>Δ8</v>
      </c>
      <c r="AD466" s="153"/>
      <c r="AE466"/>
    </row>
    <row r="467" spans="1:31" x14ac:dyDescent="0.2">
      <c r="A467" s="117">
        <f t="shared" si="397"/>
        <v>467</v>
      </c>
      <c r="B467" s="97" t="str">
        <f>IF(ISNUMBER(Таблица335[[#This Row],[№8]]), "Поперечник", "Продол")</f>
        <v>Поперечник</v>
      </c>
      <c r="C467" s="11" t="str">
        <f>CONCATENATE(I467,J467,K467,L467,Таблица335[[#This Row],[№12]],N467,O467,P467,Q467,R467,S467,T467,U467,)</f>
        <v>5Б-ВП_Р2 росп1,2,3</v>
      </c>
      <c r="D467" s="11" t="str">
        <f t="shared" si="399"/>
        <v>Т3</v>
      </c>
      <c r="E467" s="11" t="str">
        <f t="shared" si="395"/>
        <v>528 Δ8</v>
      </c>
      <c r="F467" s="101"/>
      <c r="G467" s="101"/>
      <c r="H4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7" s="132">
        <f t="shared" ref="I467:J467" si="417">I466</f>
        <v>5</v>
      </c>
      <c r="J467" s="132" t="str">
        <f t="shared" si="417"/>
        <v>Б</v>
      </c>
      <c r="K467" s="133" t="str">
        <f>IF(Таблица335[[#This Row],[условие]]="Да", "-", "")</f>
        <v>-</v>
      </c>
      <c r="L467" s="101" t="s">
        <v>35</v>
      </c>
      <c r="M467" s="114" t="str">
        <f>IF(Таблица335[[#This Row],[условие]]="Да", "", " - ")</f>
        <v/>
      </c>
      <c r="N467" s="101"/>
      <c r="O467" s="114" t="str">
        <f>IF(Таблица335[[#This Row],[условие]]="Да", "", " )")</f>
        <v/>
      </c>
      <c r="P467" s="115"/>
      <c r="Q467" s="101" t="s">
        <v>140</v>
      </c>
      <c r="R467" s="101" t="s">
        <v>74</v>
      </c>
      <c r="S467" s="116" t="str">
        <f>IF(Таблица335[[#This Row],[Тип СШ]]="Т3", " росп", "")</f>
        <v xml:space="preserve"> росп</v>
      </c>
      <c r="T467" s="116" t="str">
        <f>IF(AND(Таблица335[[#This Row],[Тип]]="Поперечник", Таблица335[[#This Row],[условие]]="Да", Таблица335[[#This Row],[№18]]=" росп"), "1,2,3",
"")</f>
        <v>1,2,3</v>
      </c>
      <c r="U467" s="116" t="str">
        <f>IF(AND(Таблица335[[#This Row],[Тип]]="Продол", Таблица335[[#This Row],[условие]]="Да", Таблица335[[#This Row],[№18]]=" росп"), "1,2",
"")</f>
        <v/>
      </c>
      <c r="V467" s="101" t="s">
        <v>88</v>
      </c>
      <c r="W4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67" s="152" t="str">
        <f>IF(Таблица335[[#This Row],[Тип СШ]]="Т3",
(IF(Таблица335[[#This Row],[Толщина]]&gt;16,"Δ8","Δ6")),Таблица335[[#This Row],[Толщина]])</f>
        <v>Δ8</v>
      </c>
      <c r="AD467" s="153"/>
      <c r="AE467"/>
    </row>
    <row r="468" spans="1:31" x14ac:dyDescent="0.2">
      <c r="A468" s="117">
        <f t="shared" si="397"/>
        <v>468</v>
      </c>
      <c r="B468" s="97" t="str">
        <f>IF(ISNUMBER(Таблица335[[#This Row],[№8]]), "Поперечник", "Продол")</f>
        <v>Поперечник</v>
      </c>
      <c r="C468" s="11" t="str">
        <f>CONCATENATE(I468,J468,K468,L468,Таблица335[[#This Row],[№12]],N468,O468,P468,Q468,R468,S468,T468,U468,)</f>
        <v>5Б-ВП_Р3 росп1,2,3</v>
      </c>
      <c r="D468" s="11" t="str">
        <f t="shared" si="399"/>
        <v>Т3</v>
      </c>
      <c r="E468" s="11" t="str">
        <f t="shared" si="395"/>
        <v>528 Δ8</v>
      </c>
      <c r="F468" s="101"/>
      <c r="G468" s="101"/>
      <c r="H4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8" s="132">
        <f t="shared" ref="I468:J468" si="418">I467</f>
        <v>5</v>
      </c>
      <c r="J468" s="132" t="str">
        <f t="shared" si="418"/>
        <v>Б</v>
      </c>
      <c r="K468" s="133" t="str">
        <f>IF(Таблица335[[#This Row],[условие]]="Да", "-", "")</f>
        <v>-</v>
      </c>
      <c r="L468" s="101" t="s">
        <v>35</v>
      </c>
      <c r="M468" s="114" t="str">
        <f>IF(Таблица335[[#This Row],[условие]]="Да", "", " - ")</f>
        <v/>
      </c>
      <c r="N468" s="101"/>
      <c r="O468" s="114" t="str">
        <f>IF(Таблица335[[#This Row],[условие]]="Да", "", " )")</f>
        <v/>
      </c>
      <c r="P468" s="115"/>
      <c r="Q468" s="101" t="s">
        <v>140</v>
      </c>
      <c r="R468" s="101" t="s">
        <v>75</v>
      </c>
      <c r="S468" s="116" t="str">
        <f>IF(Таблица335[[#This Row],[Тип СШ]]="Т3", " росп", "")</f>
        <v xml:space="preserve"> росп</v>
      </c>
      <c r="T468" s="116" t="str">
        <f>IF(AND(Таблица335[[#This Row],[Тип]]="Поперечник", Таблица335[[#This Row],[условие]]="Да", Таблица335[[#This Row],[№18]]=" росп"), "1,2,3",
"")</f>
        <v>1,2,3</v>
      </c>
      <c r="U468" s="116" t="str">
        <f>IF(AND(Таблица335[[#This Row],[Тип]]="Продол", Таблица335[[#This Row],[условие]]="Да", Таблица335[[#This Row],[№18]]=" росп"), "1,2",
"")</f>
        <v/>
      </c>
      <c r="V468" s="101" t="s">
        <v>88</v>
      </c>
      <c r="W4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68" s="152" t="str">
        <f>IF(Таблица335[[#This Row],[Тип СШ]]="Т3",
(IF(Таблица335[[#This Row],[Толщина]]&gt;16,"Δ8","Δ6")),Таблица335[[#This Row],[Толщина]])</f>
        <v>Δ8</v>
      </c>
      <c r="AD468" s="153"/>
      <c r="AE468"/>
    </row>
    <row r="469" spans="1:31" x14ac:dyDescent="0.2">
      <c r="A469" s="117">
        <f t="shared" si="397"/>
        <v>469</v>
      </c>
      <c r="B469" s="97" t="str">
        <f>IF(ISNUMBER(Таблица335[[#This Row],[№8]]), "Поперечник", "Продол")</f>
        <v>Поперечник</v>
      </c>
      <c r="C469" s="11" t="str">
        <f>CONCATENATE(I469,J469,K469,L469,Таблица335[[#This Row],[№12]],N469,O469,P469,Q469,R469,S469,T469,U469,)</f>
        <v>5Б-ВП_Р4 росп1,2,3</v>
      </c>
      <c r="D469" s="11" t="str">
        <f t="shared" ref="D469:D532" si="419">V469</f>
        <v>Т3</v>
      </c>
      <c r="E469" s="11" t="str">
        <f t="shared" si="395"/>
        <v>528 Δ8</v>
      </c>
      <c r="F469" s="101"/>
      <c r="G469" s="101"/>
      <c r="H4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69" s="132">
        <f t="shared" ref="I469:J469" si="420">I468</f>
        <v>5</v>
      </c>
      <c r="J469" s="132" t="str">
        <f t="shared" si="420"/>
        <v>Б</v>
      </c>
      <c r="K469" s="133" t="str">
        <f>IF(Таблица335[[#This Row],[условие]]="Да", "-", "")</f>
        <v>-</v>
      </c>
      <c r="L469" s="101" t="s">
        <v>35</v>
      </c>
      <c r="M469" s="114" t="str">
        <f>IF(Таблица335[[#This Row],[условие]]="Да", "", " - ")</f>
        <v/>
      </c>
      <c r="N469" s="101"/>
      <c r="O469" s="114" t="str">
        <f>IF(Таблица335[[#This Row],[условие]]="Да", "", " )")</f>
        <v/>
      </c>
      <c r="P469" s="115"/>
      <c r="Q469" s="101" t="s">
        <v>140</v>
      </c>
      <c r="R469" s="101" t="s">
        <v>76</v>
      </c>
      <c r="S469" s="116" t="str">
        <f>IF(Таблица335[[#This Row],[Тип СШ]]="Т3", " росп", "")</f>
        <v xml:space="preserve"> росп</v>
      </c>
      <c r="T469" s="116" t="str">
        <f>IF(AND(Таблица335[[#This Row],[Тип]]="Поперечник", Таблица335[[#This Row],[условие]]="Да", Таблица335[[#This Row],[№18]]=" росп"), "1,2,3",
"")</f>
        <v>1,2,3</v>
      </c>
      <c r="U469" s="116" t="str">
        <f>IF(AND(Таблица335[[#This Row],[Тип]]="Продол", Таблица335[[#This Row],[условие]]="Да", Таблица335[[#This Row],[№18]]=" росп"), "1,2",
"")</f>
        <v/>
      </c>
      <c r="V469" s="101" t="s">
        <v>88</v>
      </c>
      <c r="W4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6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6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69" s="152" t="str">
        <f>IF(Таблица335[[#This Row],[Тип СШ]]="Т3",
(IF(Таблица335[[#This Row],[Толщина]]&gt;16,"Δ8","Δ6")),Таблица335[[#This Row],[Толщина]])</f>
        <v>Δ8</v>
      </c>
      <c r="AD469" s="153"/>
      <c r="AE469"/>
    </row>
    <row r="470" spans="1:31" x14ac:dyDescent="0.2">
      <c r="A470" s="117">
        <f t="shared" si="397"/>
        <v>470</v>
      </c>
      <c r="B470" s="97" t="str">
        <f>IF(ISNUMBER(Таблица335[[#This Row],[№8]]), "Поперечник", "Продол")</f>
        <v>Поперечник</v>
      </c>
      <c r="C470" s="11" t="str">
        <f>CONCATENATE(I470,J470,K470,L470,Таблица335[[#This Row],[№12]],N470,O470,P470,Q470,R470,S470,T470,U470,)</f>
        <v>5Б-Т1/1</v>
      </c>
      <c r="D470" s="11" t="str">
        <f t="shared" si="419"/>
        <v>Т8</v>
      </c>
      <c r="E470" s="11" t="str">
        <f t="shared" si="395"/>
        <v>100×25</v>
      </c>
      <c r="F470" s="101"/>
      <c r="G470" s="101"/>
      <c r="H4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0" s="132">
        <f t="shared" ref="I470:J470" si="421">I469</f>
        <v>5</v>
      </c>
      <c r="J470" s="132" t="str">
        <f t="shared" si="421"/>
        <v>Б</v>
      </c>
      <c r="K470" s="133" t="str">
        <f>IF(Таблица335[[#This Row],[условие]]="Да", "-", "")</f>
        <v>-</v>
      </c>
      <c r="L470" s="101" t="s">
        <v>83</v>
      </c>
      <c r="M470" s="114" t="str">
        <f>IF(Таблица335[[#This Row],[условие]]="Да", "", " - ")</f>
        <v/>
      </c>
      <c r="N470" s="101"/>
      <c r="O470" s="114" t="str">
        <f>IF(Таблица335[[#This Row],[условие]]="Да", "", " )")</f>
        <v/>
      </c>
      <c r="P470" s="115"/>
      <c r="Q470" s="101" t="str">
        <f>"/"</f>
        <v>/</v>
      </c>
      <c r="R470" s="101">
        <v>1</v>
      </c>
      <c r="S470" s="116" t="str">
        <f>IF(Таблица335[[#This Row],[Тип СШ]]="Т3", " росп", "")</f>
        <v/>
      </c>
      <c r="T470" s="116" t="str">
        <f>IF(AND(Таблица335[[#This Row],[Тип]]="Поперечник", Таблица335[[#This Row],[условие]]="Да", Таблица335[[#This Row],[№18]]=" росп"), "1,2,3",
"")</f>
        <v/>
      </c>
      <c r="U470" s="116" t="str">
        <f>IF(AND(Таблица335[[#This Row],[Тип]]="Продол", Таблица335[[#This Row],[условие]]="Да", Таблица335[[#This Row],[№18]]=" росп"), "1,2",
"")</f>
        <v/>
      </c>
      <c r="V470" s="101" t="s">
        <v>89</v>
      </c>
      <c r="W4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70" s="152">
        <f>IF(Таблица335[[#This Row],[Тип СШ]]="Т3",
(IF(Таблица335[[#This Row],[Толщина]]&gt;16,"Δ8","Δ6")),Таблица335[[#This Row],[Толщина]])</f>
        <v>25</v>
      </c>
      <c r="AD470" s="153"/>
      <c r="AE470"/>
    </row>
    <row r="471" spans="1:31" x14ac:dyDescent="0.2">
      <c r="A471" s="117">
        <f t="shared" si="397"/>
        <v>471</v>
      </c>
      <c r="B471" s="97" t="str">
        <f>IF(ISNUMBER(Таблица335[[#This Row],[№8]]), "Поперечник", "Продол")</f>
        <v>Поперечник</v>
      </c>
      <c r="C471" s="11" t="str">
        <f>CONCATENATE(I471,J471,K471,L471,Таблица335[[#This Row],[№12]],N471,O471,P471,Q471,R471,S471,T471,U471,)</f>
        <v>5Б-Т1/1 росп1,2,3</v>
      </c>
      <c r="D471" s="11" t="str">
        <f t="shared" si="419"/>
        <v>Т3</v>
      </c>
      <c r="E471" s="11" t="str">
        <f t="shared" si="395"/>
        <v>100 Δ8</v>
      </c>
      <c r="F471" s="101"/>
      <c r="G471" s="101"/>
      <c r="H4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1" s="132">
        <f t="shared" ref="I471:J471" si="422">I470</f>
        <v>5</v>
      </c>
      <c r="J471" s="132" t="str">
        <f t="shared" si="422"/>
        <v>Б</v>
      </c>
      <c r="K471" s="133" t="str">
        <f>IF(Таблица335[[#This Row],[условие]]="Да", "-", "")</f>
        <v>-</v>
      </c>
      <c r="L471" s="101" t="s">
        <v>83</v>
      </c>
      <c r="M471" s="114" t="str">
        <f>IF(Таблица335[[#This Row],[условие]]="Да", "", " - ")</f>
        <v/>
      </c>
      <c r="N471" s="101"/>
      <c r="O471" s="114" t="str">
        <f>IF(Таблица335[[#This Row],[условие]]="Да", "", " )")</f>
        <v/>
      </c>
      <c r="P471" s="115"/>
      <c r="Q471" s="101" t="str">
        <f t="shared" ref="Q471:Q473" si="423">"/"</f>
        <v>/</v>
      </c>
      <c r="R471" s="101">
        <v>1</v>
      </c>
      <c r="S471" s="116" t="str">
        <f>IF(Таблица335[[#This Row],[Тип СШ]]="Т3", " росп", "")</f>
        <v xml:space="preserve"> росп</v>
      </c>
      <c r="T471" s="116" t="str">
        <f>IF(AND(Таблица335[[#This Row],[Тип]]="Поперечник", Таблица335[[#This Row],[условие]]="Да", Таблица335[[#This Row],[№18]]=" росп"), "1,2,3",
"")</f>
        <v>1,2,3</v>
      </c>
      <c r="U471" s="116" t="str">
        <f>IF(AND(Таблица335[[#This Row],[Тип]]="Продол", Таблица335[[#This Row],[условие]]="Да", Таблица335[[#This Row],[№18]]=" росп"), "1,2",
"")</f>
        <v/>
      </c>
      <c r="V471" s="101" t="s">
        <v>88</v>
      </c>
      <c r="W4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71" s="152" t="str">
        <f>IF(Таблица335[[#This Row],[Тип СШ]]="Т3",
(IF(Таблица335[[#This Row],[Толщина]]&gt;16,"Δ8","Δ6")),Таблица335[[#This Row],[Толщина]])</f>
        <v>Δ8</v>
      </c>
      <c r="AD471" s="153"/>
      <c r="AE471"/>
    </row>
    <row r="472" spans="1:31" x14ac:dyDescent="0.2">
      <c r="A472" s="117">
        <f t="shared" si="397"/>
        <v>472</v>
      </c>
      <c r="B472" s="97" t="str">
        <f>IF(ISNUMBER(Таблица335[[#This Row],[№8]]), "Поперечник", "Продол")</f>
        <v>Поперечник</v>
      </c>
      <c r="C472" s="11" t="str">
        <f>CONCATENATE(I472,J472,K472,L472,Таблица335[[#This Row],[№12]],N472,O472,P472,Q472,R472,S472,T472,U472,)</f>
        <v>5Б-Т1/2</v>
      </c>
      <c r="D472" s="11" t="str">
        <f t="shared" si="419"/>
        <v>Т8</v>
      </c>
      <c r="E472" s="11" t="str">
        <f t="shared" si="395"/>
        <v>100×25</v>
      </c>
      <c r="F472" s="101"/>
      <c r="G472" s="101"/>
      <c r="H4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2" s="132">
        <f t="shared" ref="I472:J472" si="424">I471</f>
        <v>5</v>
      </c>
      <c r="J472" s="132" t="str">
        <f t="shared" si="424"/>
        <v>Б</v>
      </c>
      <c r="K472" s="133" t="str">
        <f>IF(Таблица335[[#This Row],[условие]]="Да", "-", "")</f>
        <v>-</v>
      </c>
      <c r="L472" s="101" t="s">
        <v>83</v>
      </c>
      <c r="M472" s="114" t="str">
        <f>IF(Таблица335[[#This Row],[условие]]="Да", "", " - ")</f>
        <v/>
      </c>
      <c r="N472" s="101"/>
      <c r="O472" s="114" t="str">
        <f>IF(Таблица335[[#This Row],[условие]]="Да", "", " )")</f>
        <v/>
      </c>
      <c r="P472" s="115"/>
      <c r="Q472" s="101" t="str">
        <f t="shared" si="423"/>
        <v>/</v>
      </c>
      <c r="R472" s="101">
        <v>2</v>
      </c>
      <c r="S472" s="116" t="str">
        <f>IF(Таблица335[[#This Row],[Тип СШ]]="Т3", " росп", "")</f>
        <v/>
      </c>
      <c r="T472" s="116" t="str">
        <f>IF(AND(Таблица335[[#This Row],[Тип]]="Поперечник", Таблица335[[#This Row],[условие]]="Да", Таблица335[[#This Row],[№18]]=" росп"), "1,2,3",
"")</f>
        <v/>
      </c>
      <c r="U472" s="116" t="str">
        <f>IF(AND(Таблица335[[#This Row],[Тип]]="Продол", Таблица335[[#This Row],[условие]]="Да", Таблица335[[#This Row],[№18]]=" росп"), "1,2",
"")</f>
        <v/>
      </c>
      <c r="V472" s="101" t="s">
        <v>89</v>
      </c>
      <c r="W4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72" s="152">
        <f>IF(Таблица335[[#This Row],[Тип СШ]]="Т3",
(IF(Таблица335[[#This Row],[Толщина]]&gt;16,"Δ8","Δ6")),Таблица335[[#This Row],[Толщина]])</f>
        <v>25</v>
      </c>
      <c r="AD472" s="153"/>
      <c r="AE472"/>
    </row>
    <row r="473" spans="1:31" x14ac:dyDescent="0.2">
      <c r="A473" s="117">
        <f t="shared" si="397"/>
        <v>473</v>
      </c>
      <c r="B473" s="97" t="str">
        <f>IF(ISNUMBER(Таблица335[[#This Row],[№8]]), "Поперечник", "Продол")</f>
        <v>Поперечник</v>
      </c>
      <c r="C473" s="11" t="str">
        <f>CONCATENATE(I473,J473,K473,L473,Таблица335[[#This Row],[№12]],N473,O473,P473,Q473,R473,S473,T473,U473,)</f>
        <v>5Б-Т1/2 росп1,2,3</v>
      </c>
      <c r="D473" s="11" t="str">
        <f t="shared" si="419"/>
        <v>Т3</v>
      </c>
      <c r="E473" s="11" t="str">
        <f t="shared" si="395"/>
        <v>100 Δ8</v>
      </c>
      <c r="F473" s="101"/>
      <c r="G473" s="101"/>
      <c r="H4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3" s="132">
        <f t="shared" ref="I473:J473" si="425">I472</f>
        <v>5</v>
      </c>
      <c r="J473" s="132" t="str">
        <f t="shared" si="425"/>
        <v>Б</v>
      </c>
      <c r="K473" s="133" t="str">
        <f>IF(Таблица335[[#This Row],[условие]]="Да", "-", "")</f>
        <v>-</v>
      </c>
      <c r="L473" s="101" t="s">
        <v>83</v>
      </c>
      <c r="M473" s="114" t="str">
        <f>IF(Таблица335[[#This Row],[условие]]="Да", "", " - ")</f>
        <v/>
      </c>
      <c r="N473" s="101"/>
      <c r="O473" s="114" t="str">
        <f>IF(Таблица335[[#This Row],[условие]]="Да", "", " )")</f>
        <v/>
      </c>
      <c r="P473" s="115"/>
      <c r="Q473" s="101" t="str">
        <f t="shared" si="423"/>
        <v>/</v>
      </c>
      <c r="R473" s="101">
        <v>2</v>
      </c>
      <c r="S473" s="116" t="str">
        <f>IF(Таблица335[[#This Row],[Тип СШ]]="Т3", " росп", "")</f>
        <v xml:space="preserve"> росп</v>
      </c>
      <c r="T473" s="116" t="str">
        <f>IF(AND(Таблица335[[#This Row],[Тип]]="Поперечник", Таблица335[[#This Row],[условие]]="Да", Таблица335[[#This Row],[№18]]=" росп"), "1,2,3",
"")</f>
        <v>1,2,3</v>
      </c>
      <c r="U473" s="116" t="str">
        <f>IF(AND(Таблица335[[#This Row],[Тип]]="Продол", Таблица335[[#This Row],[условие]]="Да", Таблица335[[#This Row],[№18]]=" росп"), "1,2",
"")</f>
        <v/>
      </c>
      <c r="V473" s="101" t="s">
        <v>88</v>
      </c>
      <c r="W4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73" s="152" t="str">
        <f>IF(Таблица335[[#This Row],[Тип СШ]]="Т3",
(IF(Таблица335[[#This Row],[Толщина]]&gt;16,"Δ8","Δ6")),Таблица335[[#This Row],[Толщина]])</f>
        <v>Δ8</v>
      </c>
      <c r="AD473" s="153"/>
      <c r="AE473"/>
    </row>
    <row r="474" spans="1:31" x14ac:dyDescent="0.2">
      <c r="A474" s="117">
        <f t="shared" si="397"/>
        <v>474</v>
      </c>
      <c r="B474" s="97" t="str">
        <f>IF(ISNUMBER(Таблица335[[#This Row],[№8]]), "Поперечник", "Продол")</f>
        <v>Поперечник</v>
      </c>
      <c r="C474" s="11" t="str">
        <f>CONCATENATE(I474,J474,K474,L474,Таблица335[[#This Row],[№12]],N474,O474,P474,Q474,R474,S474,T474,U474,)</f>
        <v>5Б-ВП_Р5 росп1,2,3</v>
      </c>
      <c r="D474" s="11" t="str">
        <f t="shared" si="419"/>
        <v>Т3</v>
      </c>
      <c r="E474" s="11" t="str">
        <f t="shared" si="395"/>
        <v>528 Δ8</v>
      </c>
      <c r="F474" s="101"/>
      <c r="G474" s="101"/>
      <c r="H4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4" s="132">
        <f t="shared" ref="I474:J474" si="426">I473</f>
        <v>5</v>
      </c>
      <c r="J474" s="132" t="str">
        <f t="shared" si="426"/>
        <v>Б</v>
      </c>
      <c r="K474" s="133" t="str">
        <f>IF(Таблица335[[#This Row],[условие]]="Да", "-", "")</f>
        <v>-</v>
      </c>
      <c r="L474" s="101" t="s">
        <v>35</v>
      </c>
      <c r="M474" s="114" t="str">
        <f>IF(Таблица335[[#This Row],[условие]]="Да", "", " - ")</f>
        <v/>
      </c>
      <c r="N474" s="101"/>
      <c r="O474" s="114" t="str">
        <f>IF(Таблица335[[#This Row],[условие]]="Да", "", " )")</f>
        <v/>
      </c>
      <c r="P474" s="115"/>
      <c r="Q474" s="101" t="s">
        <v>140</v>
      </c>
      <c r="R474" s="101" t="s">
        <v>77</v>
      </c>
      <c r="S474" s="116" t="str">
        <f>IF(Таблица335[[#This Row],[Тип СШ]]="Т3", " росп", "")</f>
        <v xml:space="preserve"> росп</v>
      </c>
      <c r="T474" s="116" t="str">
        <f>IF(AND(Таблица335[[#This Row],[Тип]]="Поперечник", Таблица335[[#This Row],[условие]]="Да", Таблица335[[#This Row],[№18]]=" росп"), "1,2,3",
"")</f>
        <v>1,2,3</v>
      </c>
      <c r="U474" s="116" t="str">
        <f>IF(AND(Таблица335[[#This Row],[Тип]]="Продол", Таблица335[[#This Row],[условие]]="Да", Таблица335[[#This Row],[№18]]=" росп"), "1,2",
"")</f>
        <v/>
      </c>
      <c r="V474" s="101" t="s">
        <v>88</v>
      </c>
      <c r="W4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74" s="152" t="str">
        <f>IF(Таблица335[[#This Row],[Тип СШ]]="Т3",
(IF(Таблица335[[#This Row],[Толщина]]&gt;16,"Δ8","Δ6")),Таблица335[[#This Row],[Толщина]])</f>
        <v>Δ8</v>
      </c>
      <c r="AD474" s="153"/>
      <c r="AE474"/>
    </row>
    <row r="475" spans="1:31" x14ac:dyDescent="0.2">
      <c r="A475" s="117">
        <f t="shared" si="397"/>
        <v>475</v>
      </c>
      <c r="B475" s="97" t="str">
        <f>IF(ISNUMBER(Таблица335[[#This Row],[№8]]), "Поперечник", "Продол")</f>
        <v>Поперечник</v>
      </c>
      <c r="C475" s="11" t="str">
        <f>CONCATENATE(I475,J475,K475,L475,Таблица335[[#This Row],[№12]],N475,O475,P475,Q475,R475,S475,T475,U475,)</f>
        <v>5Б-ВП_Р6 росп1,2,3</v>
      </c>
      <c r="D475" s="11" t="str">
        <f t="shared" si="419"/>
        <v>Т3</v>
      </c>
      <c r="E475" s="11" t="str">
        <f t="shared" si="395"/>
        <v>528 Δ8</v>
      </c>
      <c r="F475" s="101"/>
      <c r="G475" s="101"/>
      <c r="H4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5" s="132">
        <f t="shared" ref="I475:J475" si="427">I474</f>
        <v>5</v>
      </c>
      <c r="J475" s="132" t="str">
        <f t="shared" si="427"/>
        <v>Б</v>
      </c>
      <c r="K475" s="133" t="str">
        <f>IF(Таблица335[[#This Row],[условие]]="Да", "-", "")</f>
        <v>-</v>
      </c>
      <c r="L475" s="101" t="s">
        <v>35</v>
      </c>
      <c r="M475" s="114" t="str">
        <f>IF(Таблица335[[#This Row],[условие]]="Да", "", " - ")</f>
        <v/>
      </c>
      <c r="N475" s="101"/>
      <c r="O475" s="114" t="str">
        <f>IF(Таблица335[[#This Row],[условие]]="Да", "", " )")</f>
        <v/>
      </c>
      <c r="P475" s="115"/>
      <c r="Q475" s="101" t="s">
        <v>140</v>
      </c>
      <c r="R475" s="101" t="s">
        <v>80</v>
      </c>
      <c r="S475" s="116" t="str">
        <f>IF(Таблица335[[#This Row],[Тип СШ]]="Т3", " росп", "")</f>
        <v xml:space="preserve"> росп</v>
      </c>
      <c r="T475" s="116" t="str">
        <f>IF(AND(Таблица335[[#This Row],[Тип]]="Поперечник", Таблица335[[#This Row],[условие]]="Да", Таблица335[[#This Row],[№18]]=" росп"), "1,2,3",
"")</f>
        <v>1,2,3</v>
      </c>
      <c r="U475" s="116" t="str">
        <f>IF(AND(Таблица335[[#This Row],[Тип]]="Продол", Таблица335[[#This Row],[условие]]="Да", Таблица335[[#This Row],[№18]]=" росп"), "1,2",
"")</f>
        <v/>
      </c>
      <c r="V475" s="101" t="s">
        <v>88</v>
      </c>
      <c r="W4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75" s="152" t="str">
        <f>IF(Таблица335[[#This Row],[Тип СШ]]="Т3",
(IF(Таблица335[[#This Row],[Толщина]]&gt;16,"Δ8","Δ6")),Таблица335[[#This Row],[Толщина]])</f>
        <v>Δ8</v>
      </c>
      <c r="AD475" s="153"/>
      <c r="AE475"/>
    </row>
    <row r="476" spans="1:31" x14ac:dyDescent="0.2">
      <c r="A476" s="117">
        <f t="shared" si="397"/>
        <v>476</v>
      </c>
      <c r="B476" s="97" t="str">
        <f>IF(ISNUMBER(Таблица335[[#This Row],[№8]]), "Поперечник", "Продол")</f>
        <v>Поперечник</v>
      </c>
      <c r="C476" s="11" t="str">
        <f>CONCATENATE(I476,J476,K476,L476,Таблица335[[#This Row],[№12]],N476,O476,P476,Q476,R476,S476,T476,U476,)</f>
        <v>5Б-ВП_Р7 росп1,2,3</v>
      </c>
      <c r="D476" s="11" t="str">
        <f t="shared" si="419"/>
        <v>Т3</v>
      </c>
      <c r="E476" s="11" t="str">
        <f t="shared" si="395"/>
        <v>528 Δ8</v>
      </c>
      <c r="F476" s="101"/>
      <c r="G476" s="101"/>
      <c r="H4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6" s="132">
        <f t="shared" ref="I476:J476" si="428">I475</f>
        <v>5</v>
      </c>
      <c r="J476" s="132" t="str">
        <f t="shared" si="428"/>
        <v>Б</v>
      </c>
      <c r="K476" s="133" t="str">
        <f>IF(Таблица335[[#This Row],[условие]]="Да", "-", "")</f>
        <v>-</v>
      </c>
      <c r="L476" s="101" t="s">
        <v>35</v>
      </c>
      <c r="M476" s="114" t="str">
        <f>IF(Таблица335[[#This Row],[условие]]="Да", "", " - ")</f>
        <v/>
      </c>
      <c r="N476" s="101"/>
      <c r="O476" s="114" t="str">
        <f>IF(Таблица335[[#This Row],[условие]]="Да", "", " )")</f>
        <v/>
      </c>
      <c r="P476" s="115"/>
      <c r="Q476" s="101" t="s">
        <v>140</v>
      </c>
      <c r="R476" s="101" t="s">
        <v>81</v>
      </c>
      <c r="S476" s="116" t="str">
        <f>IF(Таблица335[[#This Row],[Тип СШ]]="Т3", " росп", "")</f>
        <v xml:space="preserve"> росп</v>
      </c>
      <c r="T476" s="116" t="str">
        <f>IF(AND(Таблица335[[#This Row],[Тип]]="Поперечник", Таблица335[[#This Row],[условие]]="Да", Таблица335[[#This Row],[№18]]=" росп"), "1,2,3",
"")</f>
        <v>1,2,3</v>
      </c>
      <c r="U476" s="116" t="str">
        <f>IF(AND(Таблица335[[#This Row],[Тип]]="Продол", Таблица335[[#This Row],[условие]]="Да", Таблица335[[#This Row],[№18]]=" росп"), "1,2",
"")</f>
        <v/>
      </c>
      <c r="V476" s="101" t="s">
        <v>88</v>
      </c>
      <c r="W4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76" s="152" t="str">
        <f>IF(Таблица335[[#This Row],[Тип СШ]]="Т3",
(IF(Таблица335[[#This Row],[Толщина]]&gt;16,"Δ8","Δ6")),Таблица335[[#This Row],[Толщина]])</f>
        <v>Δ8</v>
      </c>
      <c r="AD476" s="153"/>
      <c r="AE476"/>
    </row>
    <row r="477" spans="1:31" x14ac:dyDescent="0.2">
      <c r="A477" s="117">
        <f t="shared" si="397"/>
        <v>477</v>
      </c>
      <c r="B477" s="97" t="str">
        <f>IF(ISNUMBER(Таблица335[[#This Row],[№8]]), "Поперечник", "Продол")</f>
        <v>Поперечник</v>
      </c>
      <c r="C477" s="11" t="str">
        <f>CONCATENATE(I477,J477,K477,L477,Таблица335[[#This Row],[№12]],N477,O477,P477,Q477,R477,S477,T477,U477,)</f>
        <v>5Б-ВП_Р8 росп1,2,3</v>
      </c>
      <c r="D477" s="11" t="str">
        <f t="shared" si="419"/>
        <v>Т3</v>
      </c>
      <c r="E477" s="11" t="str">
        <f t="shared" si="395"/>
        <v>528 Δ8</v>
      </c>
      <c r="F477" s="101"/>
      <c r="G477" s="101"/>
      <c r="H4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7" s="132">
        <f t="shared" ref="I477:J477" si="429">I476</f>
        <v>5</v>
      </c>
      <c r="J477" s="132" t="str">
        <f t="shared" si="429"/>
        <v>Б</v>
      </c>
      <c r="K477" s="133" t="str">
        <f>IF(Таблица335[[#This Row],[условие]]="Да", "-", "")</f>
        <v>-</v>
      </c>
      <c r="L477" s="101" t="s">
        <v>35</v>
      </c>
      <c r="M477" s="114" t="str">
        <f>IF(Таблица335[[#This Row],[условие]]="Да", "", " - ")</f>
        <v/>
      </c>
      <c r="N477" s="101"/>
      <c r="O477" s="114" t="str">
        <f>IF(Таблица335[[#This Row],[условие]]="Да", "", " )")</f>
        <v/>
      </c>
      <c r="P477" s="115"/>
      <c r="Q477" s="101" t="s">
        <v>140</v>
      </c>
      <c r="R477" s="101" t="s">
        <v>82</v>
      </c>
      <c r="S477" s="116" t="str">
        <f>IF(Таблица335[[#This Row],[Тип СШ]]="Т3", " росп", "")</f>
        <v xml:space="preserve"> росп</v>
      </c>
      <c r="T477" s="116" t="str">
        <f>IF(AND(Таблица335[[#This Row],[Тип]]="Поперечник", Таблица335[[#This Row],[условие]]="Да", Таблица335[[#This Row],[№18]]=" росп"), "1,2,3",
"")</f>
        <v>1,2,3</v>
      </c>
      <c r="U477" s="116" t="str">
        <f>IF(AND(Таблица335[[#This Row],[Тип]]="Продол", Таблица335[[#This Row],[условие]]="Да", Таблица335[[#This Row],[№18]]=" росп"), "1,2",
"")</f>
        <v/>
      </c>
      <c r="V477" s="101" t="s">
        <v>88</v>
      </c>
      <c r="W4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77" s="152" t="str">
        <f>IF(Таблица335[[#This Row],[Тип СШ]]="Т3",
(IF(Таблица335[[#This Row],[Толщина]]&gt;16,"Δ8","Δ6")),Таблица335[[#This Row],[Толщина]])</f>
        <v>Δ8</v>
      </c>
      <c r="AD477" s="153"/>
      <c r="AE477"/>
    </row>
    <row r="478" spans="1:31" x14ac:dyDescent="0.2">
      <c r="A478" s="117">
        <f t="shared" si="397"/>
        <v>478</v>
      </c>
      <c r="B478" s="97" t="str">
        <f>IF(ISNUMBER(Таблица335[[#This Row],[№8]]), "Поперечник", "Продол")</f>
        <v>Поперечник</v>
      </c>
      <c r="C478" s="11" t="str">
        <f>CONCATENATE(I478,J478,K478,L478,Таблица335[[#This Row],[№12]],N478,O478,P478,Q478,R478,S478,T478,U478,)</f>
        <v>5Б-НП</v>
      </c>
      <c r="D478" s="11" t="str">
        <f t="shared" si="419"/>
        <v>С18</v>
      </c>
      <c r="E478" s="11" t="str">
        <f t="shared" si="395"/>
        <v>800×40</v>
      </c>
      <c r="F478" s="101"/>
      <c r="G478" s="101"/>
      <c r="H4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8" s="132">
        <f t="shared" ref="I478:J478" si="430">I477</f>
        <v>5</v>
      </c>
      <c r="J478" s="132" t="str">
        <f t="shared" si="430"/>
        <v>Б</v>
      </c>
      <c r="K478" s="133" t="str">
        <f>IF(Таблица335[[#This Row],[условие]]="Да", "-", "")</f>
        <v>-</v>
      </c>
      <c r="L478" s="101" t="s">
        <v>13</v>
      </c>
      <c r="M478" s="114" t="str">
        <f>IF(Таблица335[[#This Row],[условие]]="Да", "", " - ")</f>
        <v/>
      </c>
      <c r="N478" s="101"/>
      <c r="O478" s="114" t="str">
        <f>IF(Таблица335[[#This Row],[условие]]="Да", "", " )")</f>
        <v/>
      </c>
      <c r="P478" s="115"/>
      <c r="Q478" s="101"/>
      <c r="R478" s="101"/>
      <c r="S478" s="116" t="str">
        <f>IF(Таблица335[[#This Row],[Тип СШ]]="Т3", " росп", "")</f>
        <v/>
      </c>
      <c r="T478" s="116" t="str">
        <f>IF(AND(Таблица335[[#This Row],[Тип]]="Поперечник", Таблица335[[#This Row],[условие]]="Да", Таблица335[[#This Row],[№18]]=" росп"), "1,2,3",
"")</f>
        <v/>
      </c>
      <c r="U478" s="116" t="str">
        <f>IF(AND(Таблица335[[#This Row],[Тип]]="Продол", Таблица335[[#This Row],[условие]]="Да", Таблица335[[#This Row],[№18]]=" росп"), "1,2",
"")</f>
        <v/>
      </c>
      <c r="V478" s="101" t="s">
        <v>87</v>
      </c>
      <c r="W47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4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478" s="228">
        <f>VALUE(CONCATENATE(Таблица335[[#This Row],[ДлинаС18]],Таблица335[[#This Row],[ДлинаС4]],Таблица335[[#This Row],[ДлинаТ8]],Таблица335[[#This Row],[ДлинаТ3]]))</f>
        <v>800</v>
      </c>
      <c r="AC478" s="152">
        <f>IF(Таблица335[[#This Row],[Тип СШ]]="Т3",
(IF(Таблица335[[#This Row],[Толщина]]&gt;16,"Δ8","Δ6")),Таблица335[[#This Row],[Толщина]])</f>
        <v>40</v>
      </c>
      <c r="AD478" s="153"/>
      <c r="AE478"/>
    </row>
    <row r="479" spans="1:31" x14ac:dyDescent="0.2">
      <c r="A479" s="117">
        <f t="shared" si="397"/>
        <v>479</v>
      </c>
      <c r="B479" s="97" t="str">
        <f>IF(ISNUMBER(Таблица335[[#This Row],[№8]]), "Поперечник", "Продол")</f>
        <v>Поперечник</v>
      </c>
      <c r="C479" s="11" t="str">
        <f>CONCATENATE(I479,J479,K479,L479,Таблица335[[#This Row],[№12]],N479,O479,P479,Q479,R479,S479,T479,U479,)</f>
        <v>5Б-Т2/1</v>
      </c>
      <c r="D479" s="11" t="str">
        <f t="shared" si="419"/>
        <v>Т8</v>
      </c>
      <c r="E479" s="11" t="str">
        <f t="shared" si="395"/>
        <v>100×25</v>
      </c>
      <c r="F479" s="101"/>
      <c r="G479" s="101"/>
      <c r="H4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79" s="132">
        <f t="shared" ref="I479:J479" si="431">I478</f>
        <v>5</v>
      </c>
      <c r="J479" s="132" t="str">
        <f t="shared" si="431"/>
        <v>Б</v>
      </c>
      <c r="K479" s="133" t="str">
        <f>IF(Таблица335[[#This Row],[условие]]="Да", "-", "")</f>
        <v>-</v>
      </c>
      <c r="L479" s="101" t="s">
        <v>84</v>
      </c>
      <c r="M479" s="114" t="str">
        <f>IF(Таблица335[[#This Row],[условие]]="Да", "", " - ")</f>
        <v/>
      </c>
      <c r="N479" s="101"/>
      <c r="O479" s="114" t="str">
        <f>IF(Таблица335[[#This Row],[условие]]="Да", "", " )")</f>
        <v/>
      </c>
      <c r="P479" s="115"/>
      <c r="Q479" s="101" t="str">
        <f>"/"</f>
        <v>/</v>
      </c>
      <c r="R479" s="101">
        <v>1</v>
      </c>
      <c r="S479" s="116" t="str">
        <f>IF(Таблица335[[#This Row],[Тип СШ]]="Т3", " росп", "")</f>
        <v/>
      </c>
      <c r="T479" s="116" t="str">
        <f>IF(AND(Таблица335[[#This Row],[Тип]]="Поперечник", Таблица335[[#This Row],[условие]]="Да", Таблица335[[#This Row],[№18]]=" росп"), "1,2,3",
"")</f>
        <v/>
      </c>
      <c r="U479" s="116" t="str">
        <f>IF(AND(Таблица335[[#This Row],[Тип]]="Продол", Таблица335[[#This Row],[условие]]="Да", Таблица335[[#This Row],[№18]]=" росп"), "1,2",
"")</f>
        <v/>
      </c>
      <c r="V479" s="101" t="s">
        <v>89</v>
      </c>
      <c r="W4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79" s="152">
        <f>IF(Таблица335[[#This Row],[Тип СШ]]="Т3",
(IF(Таблица335[[#This Row],[Толщина]]&gt;16,"Δ8","Δ6")),Таблица335[[#This Row],[Толщина]])</f>
        <v>25</v>
      </c>
      <c r="AD479" s="153"/>
      <c r="AE479"/>
    </row>
    <row r="480" spans="1:31" x14ac:dyDescent="0.2">
      <c r="A480" s="117">
        <f t="shared" si="397"/>
        <v>480</v>
      </c>
      <c r="B480" s="97" t="str">
        <f>IF(ISNUMBER(Таблица335[[#This Row],[№8]]), "Поперечник", "Продол")</f>
        <v>Поперечник</v>
      </c>
      <c r="C480" s="11" t="str">
        <f>CONCATENATE(I480,J480,K480,L480,Таблица335[[#This Row],[№12]],N480,O480,P480,Q480,R480,S480,T480,U480,)</f>
        <v>5Б-Т2/1 росп1,2,3</v>
      </c>
      <c r="D480" s="11" t="str">
        <f t="shared" si="419"/>
        <v>Т3</v>
      </c>
      <c r="E480" s="11" t="str">
        <f t="shared" si="395"/>
        <v>100 Δ8</v>
      </c>
      <c r="F480" s="101"/>
      <c r="G480" s="101"/>
      <c r="H4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0" s="132">
        <f t="shared" ref="I480:J480" si="432">I479</f>
        <v>5</v>
      </c>
      <c r="J480" s="132" t="str">
        <f t="shared" si="432"/>
        <v>Б</v>
      </c>
      <c r="K480" s="133" t="str">
        <f>IF(Таблица335[[#This Row],[условие]]="Да", "-", "")</f>
        <v>-</v>
      </c>
      <c r="L480" s="101" t="s">
        <v>84</v>
      </c>
      <c r="M480" s="114" t="str">
        <f>IF(Таблица335[[#This Row],[условие]]="Да", "", " - ")</f>
        <v/>
      </c>
      <c r="N480" s="101"/>
      <c r="O480" s="114" t="str">
        <f>IF(Таблица335[[#This Row],[условие]]="Да", "", " )")</f>
        <v/>
      </c>
      <c r="P480" s="115"/>
      <c r="Q480" s="101" t="str">
        <f t="shared" ref="Q480:Q482" si="433">"/"</f>
        <v>/</v>
      </c>
      <c r="R480" s="101">
        <v>1</v>
      </c>
      <c r="S480" s="116" t="str">
        <f>IF(Таблица335[[#This Row],[Тип СШ]]="Т3", " росп", "")</f>
        <v xml:space="preserve"> росп</v>
      </c>
      <c r="T480" s="116" t="str">
        <f>IF(AND(Таблица335[[#This Row],[Тип]]="Поперечник", Таблица335[[#This Row],[условие]]="Да", Таблица335[[#This Row],[№18]]=" росп"), "1,2,3",
"")</f>
        <v>1,2,3</v>
      </c>
      <c r="U480" s="116" t="str">
        <f>IF(AND(Таблица335[[#This Row],[Тип]]="Продол", Таблица335[[#This Row],[условие]]="Да", Таблица335[[#This Row],[№18]]=" росп"), "1,2",
"")</f>
        <v/>
      </c>
      <c r="V480" s="101" t="s">
        <v>88</v>
      </c>
      <c r="W4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80" s="152" t="str">
        <f>IF(Таблица335[[#This Row],[Тип СШ]]="Т3",
(IF(Таблица335[[#This Row],[Толщина]]&gt;16,"Δ8","Δ6")),Таблица335[[#This Row],[Толщина]])</f>
        <v>Δ8</v>
      </c>
      <c r="AD480" s="153"/>
      <c r="AE480"/>
    </row>
    <row r="481" spans="1:31" x14ac:dyDescent="0.2">
      <c r="A481" s="117">
        <f t="shared" si="397"/>
        <v>481</v>
      </c>
      <c r="B481" s="97" t="str">
        <f>IF(ISNUMBER(Таблица335[[#This Row],[№8]]), "Поперечник", "Продол")</f>
        <v>Поперечник</v>
      </c>
      <c r="C481" s="11" t="str">
        <f>CONCATENATE(I481,J481,K481,L481,Таблица335[[#This Row],[№12]],N481,O481,P481,Q481,R481,S481,T481,U481,)</f>
        <v>5Б-Т2/2</v>
      </c>
      <c r="D481" s="11" t="str">
        <f t="shared" si="419"/>
        <v>Т8</v>
      </c>
      <c r="E481" s="11" t="str">
        <f t="shared" si="395"/>
        <v>100×25</v>
      </c>
      <c r="F481" s="101"/>
      <c r="G481" s="101"/>
      <c r="H4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1" s="132">
        <f t="shared" ref="I481:J481" si="434">I480</f>
        <v>5</v>
      </c>
      <c r="J481" s="132" t="str">
        <f t="shared" si="434"/>
        <v>Б</v>
      </c>
      <c r="K481" s="133" t="str">
        <f>IF(Таблица335[[#This Row],[условие]]="Да", "-", "")</f>
        <v>-</v>
      </c>
      <c r="L481" s="101" t="s">
        <v>84</v>
      </c>
      <c r="M481" s="114" t="str">
        <f>IF(Таблица335[[#This Row],[условие]]="Да", "", " - ")</f>
        <v/>
      </c>
      <c r="N481" s="101"/>
      <c r="O481" s="114" t="str">
        <f>IF(Таблица335[[#This Row],[условие]]="Да", "", " )")</f>
        <v/>
      </c>
      <c r="P481" s="115"/>
      <c r="Q481" s="101" t="str">
        <f t="shared" si="433"/>
        <v>/</v>
      </c>
      <c r="R481" s="101">
        <v>2</v>
      </c>
      <c r="S481" s="116" t="str">
        <f>IF(Таблица335[[#This Row],[Тип СШ]]="Т3", " росп", "")</f>
        <v/>
      </c>
      <c r="T481" s="116" t="str">
        <f>IF(AND(Таблица335[[#This Row],[Тип]]="Поперечник", Таблица335[[#This Row],[условие]]="Да", Таблица335[[#This Row],[№18]]=" росп"), "1,2,3",
"")</f>
        <v/>
      </c>
      <c r="U481" s="116" t="str">
        <f>IF(AND(Таблица335[[#This Row],[Тип]]="Продол", Таблица335[[#This Row],[условие]]="Да", Таблица335[[#This Row],[№18]]=" росп"), "1,2",
"")</f>
        <v/>
      </c>
      <c r="V481" s="101" t="s">
        <v>89</v>
      </c>
      <c r="W4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81" s="152">
        <f>IF(Таблица335[[#This Row],[Тип СШ]]="Т3",
(IF(Таблица335[[#This Row],[Толщина]]&gt;16,"Δ8","Δ6")),Таблица335[[#This Row],[Толщина]])</f>
        <v>25</v>
      </c>
      <c r="AD481" s="153"/>
      <c r="AE481"/>
    </row>
    <row r="482" spans="1:31" x14ac:dyDescent="0.2">
      <c r="A482" s="117">
        <f t="shared" si="397"/>
        <v>482</v>
      </c>
      <c r="B482" s="97" t="str">
        <f>IF(ISNUMBER(Таблица335[[#This Row],[№8]]), "Поперечник", "Продол")</f>
        <v>Поперечник</v>
      </c>
      <c r="C482" s="11" t="str">
        <f>CONCATENATE(I482,J482,K482,L482,Таблица335[[#This Row],[№12]],N482,O482,P482,Q482,R482,S482,T482,U482,)</f>
        <v>5Б-Т2/2 росп1,2,3</v>
      </c>
      <c r="D482" s="11" t="str">
        <f t="shared" si="419"/>
        <v>Т3</v>
      </c>
      <c r="E482" s="11" t="str">
        <f t="shared" si="395"/>
        <v>100 Δ8</v>
      </c>
      <c r="F482" s="101"/>
      <c r="G482" s="101"/>
      <c r="H4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2" s="132">
        <f t="shared" ref="I482:J482" si="435">I481</f>
        <v>5</v>
      </c>
      <c r="J482" s="132" t="str">
        <f t="shared" si="435"/>
        <v>Б</v>
      </c>
      <c r="K482" s="133" t="str">
        <f>IF(Таблица335[[#This Row],[условие]]="Да", "-", "")</f>
        <v>-</v>
      </c>
      <c r="L482" s="101" t="s">
        <v>84</v>
      </c>
      <c r="M482" s="114" t="str">
        <f>IF(Таблица335[[#This Row],[условие]]="Да", "", " - ")</f>
        <v/>
      </c>
      <c r="N482" s="101"/>
      <c r="O482" s="114" t="str">
        <f>IF(Таблица335[[#This Row],[условие]]="Да", "", " )")</f>
        <v/>
      </c>
      <c r="P482" s="115"/>
      <c r="Q482" s="101" t="str">
        <f t="shared" si="433"/>
        <v>/</v>
      </c>
      <c r="R482" s="101">
        <v>2</v>
      </c>
      <c r="S482" s="116" t="str">
        <f>IF(Таблица335[[#This Row],[Тип СШ]]="Т3", " росп", "")</f>
        <v xml:space="preserve"> росп</v>
      </c>
      <c r="T482" s="116" t="str">
        <f>IF(AND(Таблица335[[#This Row],[Тип]]="Поперечник", Таблица335[[#This Row],[условие]]="Да", Таблица335[[#This Row],[№18]]=" росп"), "1,2,3",
"")</f>
        <v>1,2,3</v>
      </c>
      <c r="U482" s="116" t="str">
        <f>IF(AND(Таблица335[[#This Row],[Тип]]="Продол", Таблица335[[#This Row],[условие]]="Да", Таблица335[[#This Row],[№18]]=" росп"), "1,2",
"")</f>
        <v/>
      </c>
      <c r="V482" s="101" t="s">
        <v>88</v>
      </c>
      <c r="W4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4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82" s="152" t="str">
        <f>IF(Таблица335[[#This Row],[Тип СШ]]="Т3",
(IF(Таблица335[[#This Row],[Толщина]]&gt;16,"Δ8","Δ6")),Таблица335[[#This Row],[Толщина]])</f>
        <v>Δ8</v>
      </c>
      <c r="AD482" s="153"/>
      <c r="AE482"/>
    </row>
    <row r="483" spans="1:31" x14ac:dyDescent="0.2">
      <c r="A483" s="117">
        <f t="shared" si="397"/>
        <v>483</v>
      </c>
      <c r="B483" s="97" t="str">
        <f>IF(ISNUMBER(Таблица335[[#This Row],[№8]]), "Поперечник", "Продол")</f>
        <v>Поперечник</v>
      </c>
      <c r="C483" s="11" t="str">
        <f>CONCATENATE(I483,J483,K483,L483,Таблица335[[#This Row],[№12]],N483,O483,P483,Q483,R483,S483,T483,U483,)</f>
        <v>5В-ВП</v>
      </c>
      <c r="D483" s="11" t="str">
        <f t="shared" si="419"/>
        <v>С4</v>
      </c>
      <c r="E483" s="11" t="str">
        <f t="shared" si="395"/>
        <v>2488×14</v>
      </c>
      <c r="F483" s="101"/>
      <c r="G483" s="101" t="s">
        <v>41</v>
      </c>
      <c r="H48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3" s="134">
        <f t="shared" ref="I483:J483" si="436">I482</f>
        <v>5</v>
      </c>
      <c r="J483" s="134" t="str">
        <f>Таблица335[[#This Row],[№7]]</f>
        <v>В</v>
      </c>
      <c r="K483" s="133" t="str">
        <f>IF(Таблица335[[#This Row],[условие]]="Да", "-", "")</f>
        <v>-</v>
      </c>
      <c r="L483" s="72" t="s">
        <v>35</v>
      </c>
      <c r="M483" s="114" t="str">
        <f>IF(Таблица335[[#This Row],[условие]]="Да", "", " - ")</f>
        <v/>
      </c>
      <c r="N483" s="72"/>
      <c r="O483" s="114" t="str">
        <f>IF(Таблица335[[#This Row],[условие]]="Да", "", " )")</f>
        <v/>
      </c>
      <c r="P483" s="115"/>
      <c r="Q483" s="130"/>
      <c r="R483" s="130"/>
      <c r="S483" s="116" t="str">
        <f>IF(Таблица335[[#This Row],[Тип СШ]]="Т3", " росп", "")</f>
        <v/>
      </c>
      <c r="T483" s="116" t="str">
        <f>IF(AND(Таблица335[[#This Row],[Тип]]="Поперечник", Таблица335[[#This Row],[условие]]="Да", Таблица335[[#This Row],[№18]]=" росп"), "1,2,3",
"")</f>
        <v/>
      </c>
      <c r="U483" s="116" t="str">
        <f>IF(AND(Таблица335[[#This Row],[Тип]]="Продол", Таблица335[[#This Row],[условие]]="Да", Таблица335[[#This Row],[№18]]=" росп"), "1,2",
"")</f>
        <v/>
      </c>
      <c r="V483" s="130" t="s">
        <v>109</v>
      </c>
      <c r="W4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4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48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483" s="152">
        <f>IF(Таблица335[[#This Row],[Тип СШ]]="Т3",
(IF(Таблица335[[#This Row],[Толщина]]&gt;16,"Δ8","Δ6")),Таблица335[[#This Row],[Толщина]])</f>
        <v>14</v>
      </c>
      <c r="AD483" s="153"/>
      <c r="AE483"/>
    </row>
    <row r="484" spans="1:31" x14ac:dyDescent="0.2">
      <c r="A484" s="117">
        <f t="shared" si="397"/>
        <v>484</v>
      </c>
      <c r="B484" s="97" t="str">
        <f>IF(ISNUMBER(Таблица335[[#This Row],[№8]]), "Поперечник", "Продол")</f>
        <v>Поперечник</v>
      </c>
      <c r="C484" s="11" t="str">
        <f>CONCATENATE(I484,J484,K484,L484,Таблица335[[#This Row],[№12]],N484,O484,P484,Q484,R484,S484,T484,U484,)</f>
        <v>5В-ВП_Р1 росп1,2,3</v>
      </c>
      <c r="D484" s="11" t="str">
        <f t="shared" si="419"/>
        <v>Т3</v>
      </c>
      <c r="E484" s="11" t="str">
        <f t="shared" si="395"/>
        <v>528 Δ8</v>
      </c>
      <c r="F484" s="101"/>
      <c r="G484" s="101"/>
      <c r="H4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4" s="132">
        <f t="shared" ref="I484:J484" si="437">I483</f>
        <v>5</v>
      </c>
      <c r="J484" s="132" t="str">
        <f>J483</f>
        <v>В</v>
      </c>
      <c r="K484" s="133" t="str">
        <f>IF(Таблица335[[#This Row],[условие]]="Да", "-", "")</f>
        <v>-</v>
      </c>
      <c r="L484" s="101" t="s">
        <v>35</v>
      </c>
      <c r="M484" s="114" t="str">
        <f>IF(Таблица335[[#This Row],[условие]]="Да", "", " - ")</f>
        <v/>
      </c>
      <c r="N484" s="101"/>
      <c r="O484" s="114" t="str">
        <f>IF(Таблица335[[#This Row],[условие]]="Да", "", " )")</f>
        <v/>
      </c>
      <c r="P484" s="115"/>
      <c r="Q484" s="101" t="s">
        <v>140</v>
      </c>
      <c r="R484" s="101" t="s">
        <v>73</v>
      </c>
      <c r="S484" s="116" t="str">
        <f>IF(Таблица335[[#This Row],[Тип СШ]]="Т3", " росп", "")</f>
        <v xml:space="preserve"> росп</v>
      </c>
      <c r="T484" s="116" t="str">
        <f>IF(AND(Таблица335[[#This Row],[Тип]]="Поперечник", Таблица335[[#This Row],[условие]]="Да", Таблица335[[#This Row],[№18]]=" росп"), "1,2,3",
"")</f>
        <v>1,2,3</v>
      </c>
      <c r="U484" s="116" t="str">
        <f>IF(AND(Таблица335[[#This Row],[Тип]]="Продол", Таблица335[[#This Row],[условие]]="Да", Таблица335[[#This Row],[№18]]=" росп"), "1,2",
"")</f>
        <v/>
      </c>
      <c r="V484" s="101" t="s">
        <v>88</v>
      </c>
      <c r="W4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84" s="152" t="str">
        <f>IF(Таблица335[[#This Row],[Тип СШ]]="Т3",
(IF(Таблица335[[#This Row],[Толщина]]&gt;16,"Δ8","Δ6")),Таблица335[[#This Row],[Толщина]])</f>
        <v>Δ8</v>
      </c>
      <c r="AD484" s="153"/>
      <c r="AE484"/>
    </row>
    <row r="485" spans="1:31" x14ac:dyDescent="0.2">
      <c r="A485" s="117">
        <f t="shared" si="397"/>
        <v>485</v>
      </c>
      <c r="B485" s="97" t="str">
        <f>IF(ISNUMBER(Таблица335[[#This Row],[№8]]), "Поперечник", "Продол")</f>
        <v>Поперечник</v>
      </c>
      <c r="C485" s="11" t="str">
        <f>CONCATENATE(I485,J485,K485,L485,Таблица335[[#This Row],[№12]],N485,O485,P485,Q485,R485,S485,T485,U485,)</f>
        <v>5В-ВП_Р2 росп1,2,3</v>
      </c>
      <c r="D485" s="11" t="str">
        <f t="shared" si="419"/>
        <v>Т3</v>
      </c>
      <c r="E485" s="11" t="str">
        <f t="shared" si="395"/>
        <v>528 Δ8</v>
      </c>
      <c r="F485" s="101"/>
      <c r="G485" s="101"/>
      <c r="H4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5" s="132">
        <f t="shared" ref="I485:J485" si="438">I484</f>
        <v>5</v>
      </c>
      <c r="J485" s="132" t="str">
        <f t="shared" si="438"/>
        <v>В</v>
      </c>
      <c r="K485" s="133" t="str">
        <f>IF(Таблица335[[#This Row],[условие]]="Да", "-", "")</f>
        <v>-</v>
      </c>
      <c r="L485" s="101" t="s">
        <v>35</v>
      </c>
      <c r="M485" s="114" t="str">
        <f>IF(Таблица335[[#This Row],[условие]]="Да", "", " - ")</f>
        <v/>
      </c>
      <c r="N485" s="101"/>
      <c r="O485" s="114" t="str">
        <f>IF(Таблица335[[#This Row],[условие]]="Да", "", " )")</f>
        <v/>
      </c>
      <c r="P485" s="115"/>
      <c r="Q485" s="101" t="s">
        <v>140</v>
      </c>
      <c r="R485" s="101" t="s">
        <v>74</v>
      </c>
      <c r="S485" s="116" t="str">
        <f>IF(Таблица335[[#This Row],[Тип СШ]]="Т3", " росп", "")</f>
        <v xml:space="preserve"> росп</v>
      </c>
      <c r="T485" s="116" t="str">
        <f>IF(AND(Таблица335[[#This Row],[Тип]]="Поперечник", Таблица335[[#This Row],[условие]]="Да", Таблица335[[#This Row],[№18]]=" росп"), "1,2,3",
"")</f>
        <v>1,2,3</v>
      </c>
      <c r="U485" s="116" t="str">
        <f>IF(AND(Таблица335[[#This Row],[Тип]]="Продол", Таблица335[[#This Row],[условие]]="Да", Таблица335[[#This Row],[№18]]=" росп"), "1,2",
"")</f>
        <v/>
      </c>
      <c r="V485" s="101" t="s">
        <v>88</v>
      </c>
      <c r="W4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85" s="152" t="str">
        <f>IF(Таблица335[[#This Row],[Тип СШ]]="Т3",
(IF(Таблица335[[#This Row],[Толщина]]&gt;16,"Δ8","Δ6")),Таблица335[[#This Row],[Толщина]])</f>
        <v>Δ8</v>
      </c>
      <c r="AD485" s="153"/>
      <c r="AE485"/>
    </row>
    <row r="486" spans="1:31" x14ac:dyDescent="0.2">
      <c r="A486" s="117">
        <f t="shared" si="397"/>
        <v>486</v>
      </c>
      <c r="B486" s="97" t="str">
        <f>IF(ISNUMBER(Таблица335[[#This Row],[№8]]), "Поперечник", "Продол")</f>
        <v>Поперечник</v>
      </c>
      <c r="C486" s="11" t="str">
        <f>CONCATENATE(I486,J486,K486,L486,Таблица335[[#This Row],[№12]],N486,O486,P486,Q486,R486,S486,T486,U486,)</f>
        <v>5В-ВП_Р3 росп1,2,3</v>
      </c>
      <c r="D486" s="11" t="str">
        <f t="shared" si="419"/>
        <v>Т3</v>
      </c>
      <c r="E486" s="11" t="str">
        <f t="shared" si="395"/>
        <v>528 Δ8</v>
      </c>
      <c r="F486" s="101"/>
      <c r="G486" s="101"/>
      <c r="H4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6" s="132">
        <f t="shared" ref="I486:J486" si="439">I485</f>
        <v>5</v>
      </c>
      <c r="J486" s="132" t="str">
        <f t="shared" si="439"/>
        <v>В</v>
      </c>
      <c r="K486" s="133" t="str">
        <f>IF(Таблица335[[#This Row],[условие]]="Да", "-", "")</f>
        <v>-</v>
      </c>
      <c r="L486" s="101" t="s">
        <v>35</v>
      </c>
      <c r="M486" s="114" t="str">
        <f>IF(Таблица335[[#This Row],[условие]]="Да", "", " - ")</f>
        <v/>
      </c>
      <c r="N486" s="101"/>
      <c r="O486" s="114" t="str">
        <f>IF(Таблица335[[#This Row],[условие]]="Да", "", " )")</f>
        <v/>
      </c>
      <c r="P486" s="115"/>
      <c r="Q486" s="101" t="s">
        <v>140</v>
      </c>
      <c r="R486" s="101" t="s">
        <v>75</v>
      </c>
      <c r="S486" s="116" t="str">
        <f>IF(Таблица335[[#This Row],[Тип СШ]]="Т3", " росп", "")</f>
        <v xml:space="preserve"> росп</v>
      </c>
      <c r="T486" s="116" t="str">
        <f>IF(AND(Таблица335[[#This Row],[Тип]]="Поперечник", Таблица335[[#This Row],[условие]]="Да", Таблица335[[#This Row],[№18]]=" росп"), "1,2,3",
"")</f>
        <v>1,2,3</v>
      </c>
      <c r="U486" s="116" t="str">
        <f>IF(AND(Таблица335[[#This Row],[Тип]]="Продол", Таблица335[[#This Row],[условие]]="Да", Таблица335[[#This Row],[№18]]=" росп"), "1,2",
"")</f>
        <v/>
      </c>
      <c r="V486" s="101" t="s">
        <v>88</v>
      </c>
      <c r="W4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86" s="152" t="str">
        <f>IF(Таблица335[[#This Row],[Тип СШ]]="Т3",
(IF(Таблица335[[#This Row],[Толщина]]&gt;16,"Δ8","Δ6")),Таблица335[[#This Row],[Толщина]])</f>
        <v>Δ8</v>
      </c>
      <c r="AD486" s="153"/>
      <c r="AE486"/>
    </row>
    <row r="487" spans="1:31" x14ac:dyDescent="0.2">
      <c r="A487" s="117">
        <f t="shared" si="397"/>
        <v>487</v>
      </c>
      <c r="B487" s="97" t="str">
        <f>IF(ISNUMBER(Таблица335[[#This Row],[№8]]), "Поперечник", "Продол")</f>
        <v>Поперечник</v>
      </c>
      <c r="C487" s="11" t="str">
        <f>CONCATENATE(I487,J487,K487,L487,Таблица335[[#This Row],[№12]],N487,O487,P487,Q487,R487,S487,T487,U487,)</f>
        <v>5В-ВП_Р4 росп1,2,3</v>
      </c>
      <c r="D487" s="11" t="str">
        <f t="shared" si="419"/>
        <v>Т3</v>
      </c>
      <c r="E487" s="11" t="str">
        <f t="shared" si="395"/>
        <v>528 Δ8</v>
      </c>
      <c r="F487" s="101"/>
      <c r="G487" s="101"/>
      <c r="H4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7" s="132">
        <f t="shared" ref="I487:J487" si="440">I486</f>
        <v>5</v>
      </c>
      <c r="J487" s="132" t="str">
        <f t="shared" si="440"/>
        <v>В</v>
      </c>
      <c r="K487" s="133" t="str">
        <f>IF(Таблица335[[#This Row],[условие]]="Да", "-", "")</f>
        <v>-</v>
      </c>
      <c r="L487" s="101" t="s">
        <v>35</v>
      </c>
      <c r="M487" s="114" t="str">
        <f>IF(Таблица335[[#This Row],[условие]]="Да", "", " - ")</f>
        <v/>
      </c>
      <c r="N487" s="101"/>
      <c r="O487" s="114" t="str">
        <f>IF(Таблица335[[#This Row],[условие]]="Да", "", " )")</f>
        <v/>
      </c>
      <c r="P487" s="115"/>
      <c r="Q487" s="101" t="s">
        <v>140</v>
      </c>
      <c r="R487" s="101" t="s">
        <v>76</v>
      </c>
      <c r="S487" s="116" t="str">
        <f>IF(Таблица335[[#This Row],[Тип СШ]]="Т3", " росп", "")</f>
        <v xml:space="preserve"> росп</v>
      </c>
      <c r="T487" s="116" t="str">
        <f>IF(AND(Таблица335[[#This Row],[Тип]]="Поперечник", Таблица335[[#This Row],[условие]]="Да", Таблица335[[#This Row],[№18]]=" росп"), "1,2,3",
"")</f>
        <v>1,2,3</v>
      </c>
      <c r="U487" s="116" t="str">
        <f>IF(AND(Таблица335[[#This Row],[Тип]]="Продол", Таблица335[[#This Row],[условие]]="Да", Таблица335[[#This Row],[№18]]=" росп"), "1,2",
"")</f>
        <v/>
      </c>
      <c r="V487" s="101" t="s">
        <v>88</v>
      </c>
      <c r="W4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87" s="152" t="str">
        <f>IF(Таблица335[[#This Row],[Тип СШ]]="Т3",
(IF(Таблица335[[#This Row],[Толщина]]&gt;16,"Δ8","Δ6")),Таблица335[[#This Row],[Толщина]])</f>
        <v>Δ8</v>
      </c>
      <c r="AD487" s="153"/>
      <c r="AE487"/>
    </row>
    <row r="488" spans="1:31" x14ac:dyDescent="0.2">
      <c r="A488" s="117">
        <f t="shared" si="397"/>
        <v>488</v>
      </c>
      <c r="B488" s="97" t="str">
        <f>IF(ISNUMBER(Таблица335[[#This Row],[№8]]), "Поперечник", "Продол")</f>
        <v>Поперечник</v>
      </c>
      <c r="C488" s="11" t="str">
        <f>CONCATENATE(I488,J488,K488,L488,Таблица335[[#This Row],[№12]],N488,O488,P488,Q488,R488,S488,T488,U488,)</f>
        <v>5В-Т1/1</v>
      </c>
      <c r="D488" s="11" t="str">
        <f t="shared" si="419"/>
        <v>Т8</v>
      </c>
      <c r="E488" s="11" t="str">
        <f t="shared" si="395"/>
        <v>100×20</v>
      </c>
      <c r="F488" s="101"/>
      <c r="G488" s="101"/>
      <c r="H4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8" s="132">
        <f t="shared" ref="I488:J488" si="441">I487</f>
        <v>5</v>
      </c>
      <c r="J488" s="132" t="str">
        <f t="shared" si="441"/>
        <v>В</v>
      </c>
      <c r="K488" s="133" t="str">
        <f>IF(Таблица335[[#This Row],[условие]]="Да", "-", "")</f>
        <v>-</v>
      </c>
      <c r="L488" s="101" t="s">
        <v>83</v>
      </c>
      <c r="M488" s="114" t="str">
        <f>IF(Таблица335[[#This Row],[условие]]="Да", "", " - ")</f>
        <v/>
      </c>
      <c r="N488" s="101"/>
      <c r="O488" s="114" t="str">
        <f>IF(Таблица335[[#This Row],[условие]]="Да", "", " )")</f>
        <v/>
      </c>
      <c r="P488" s="115"/>
      <c r="Q488" s="101" t="str">
        <f>"/"</f>
        <v>/</v>
      </c>
      <c r="R488" s="101">
        <v>1</v>
      </c>
      <c r="S488" s="116" t="str">
        <f>IF(Таблица335[[#This Row],[Тип СШ]]="Т3", " росп", "")</f>
        <v/>
      </c>
      <c r="T488" s="116" t="str">
        <f>IF(AND(Таблица335[[#This Row],[Тип]]="Поперечник", Таблица335[[#This Row],[условие]]="Да", Таблица335[[#This Row],[№18]]=" росп"), "1,2,3",
"")</f>
        <v/>
      </c>
      <c r="U488" s="116" t="str">
        <f>IF(AND(Таблица335[[#This Row],[Тип]]="Продол", Таблица335[[#This Row],[условие]]="Да", Таблица335[[#This Row],[№18]]=" росп"), "1,2",
"")</f>
        <v/>
      </c>
      <c r="V488" s="101" t="s">
        <v>89</v>
      </c>
      <c r="W4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88" s="152">
        <f>IF(Таблица335[[#This Row],[Тип СШ]]="Т3",
(IF(Таблица335[[#This Row],[Толщина]]&gt;16,"Δ8","Δ6")),Таблица335[[#This Row],[Толщина]])</f>
        <v>20</v>
      </c>
      <c r="AD488" s="153"/>
      <c r="AE488"/>
    </row>
    <row r="489" spans="1:31" x14ac:dyDescent="0.2">
      <c r="A489" s="117">
        <f t="shared" si="397"/>
        <v>489</v>
      </c>
      <c r="B489" s="97" t="str">
        <f>IF(ISNUMBER(Таблица335[[#This Row],[№8]]), "Поперечник", "Продол")</f>
        <v>Поперечник</v>
      </c>
      <c r="C489" s="11" t="str">
        <f>CONCATENATE(I489,J489,K489,L489,Таблица335[[#This Row],[№12]],N489,O489,P489,Q489,R489,S489,T489,U489,)</f>
        <v>5В-Т1/1 росп1,2,3</v>
      </c>
      <c r="D489" s="11" t="str">
        <f t="shared" si="419"/>
        <v>Т3</v>
      </c>
      <c r="E489" s="11" t="str">
        <f t="shared" si="395"/>
        <v>100 Δ8</v>
      </c>
      <c r="F489" s="101"/>
      <c r="G489" s="101"/>
      <c r="H4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89" s="132">
        <f t="shared" ref="I489:J489" si="442">I488</f>
        <v>5</v>
      </c>
      <c r="J489" s="132" t="str">
        <f t="shared" si="442"/>
        <v>В</v>
      </c>
      <c r="K489" s="133" t="str">
        <f>IF(Таблица335[[#This Row],[условие]]="Да", "-", "")</f>
        <v>-</v>
      </c>
      <c r="L489" s="101" t="s">
        <v>83</v>
      </c>
      <c r="M489" s="114" t="str">
        <f>IF(Таблица335[[#This Row],[условие]]="Да", "", " - ")</f>
        <v/>
      </c>
      <c r="N489" s="101"/>
      <c r="O489" s="114" t="str">
        <f>IF(Таблица335[[#This Row],[условие]]="Да", "", " )")</f>
        <v/>
      </c>
      <c r="P489" s="115"/>
      <c r="Q489" s="101" t="str">
        <f t="shared" ref="Q489:Q491" si="443">"/"</f>
        <v>/</v>
      </c>
      <c r="R489" s="101">
        <v>1</v>
      </c>
      <c r="S489" s="116" t="str">
        <f>IF(Таблица335[[#This Row],[Тип СШ]]="Т3", " росп", "")</f>
        <v xml:space="preserve"> росп</v>
      </c>
      <c r="T489" s="116" t="str">
        <f>IF(AND(Таблица335[[#This Row],[Тип]]="Поперечник", Таблица335[[#This Row],[условие]]="Да", Таблица335[[#This Row],[№18]]=" росп"), "1,2,3",
"")</f>
        <v>1,2,3</v>
      </c>
      <c r="U489" s="116" t="str">
        <f>IF(AND(Таблица335[[#This Row],[Тип]]="Продол", Таблица335[[#This Row],[условие]]="Да", Таблица335[[#This Row],[№18]]=" росп"), "1,2",
"")</f>
        <v/>
      </c>
      <c r="V489" s="101" t="s">
        <v>88</v>
      </c>
      <c r="W4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89" s="152" t="str">
        <f>IF(Таблица335[[#This Row],[Тип СШ]]="Т3",
(IF(Таблица335[[#This Row],[Толщина]]&gt;16,"Δ8","Δ6")),Таблица335[[#This Row],[Толщина]])</f>
        <v>Δ8</v>
      </c>
      <c r="AD489" s="153"/>
      <c r="AE489"/>
    </row>
    <row r="490" spans="1:31" x14ac:dyDescent="0.2">
      <c r="A490" s="117">
        <f t="shared" si="397"/>
        <v>490</v>
      </c>
      <c r="B490" s="97" t="str">
        <f>IF(ISNUMBER(Таблица335[[#This Row],[№8]]), "Поперечник", "Продол")</f>
        <v>Поперечник</v>
      </c>
      <c r="C490" s="11" t="str">
        <f>CONCATENATE(I490,J490,K490,L490,Таблица335[[#This Row],[№12]],N490,O490,P490,Q490,R490,S490,T490,U490,)</f>
        <v>5В-Т1/2</v>
      </c>
      <c r="D490" s="11" t="str">
        <f t="shared" si="419"/>
        <v>Т8</v>
      </c>
      <c r="E490" s="11" t="str">
        <f t="shared" si="395"/>
        <v>100×20</v>
      </c>
      <c r="F490" s="101"/>
      <c r="G490" s="101"/>
      <c r="H4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0" s="132">
        <f t="shared" ref="I490:J490" si="444">I489</f>
        <v>5</v>
      </c>
      <c r="J490" s="132" t="str">
        <f t="shared" si="444"/>
        <v>В</v>
      </c>
      <c r="K490" s="133" t="str">
        <f>IF(Таблица335[[#This Row],[условие]]="Да", "-", "")</f>
        <v>-</v>
      </c>
      <c r="L490" s="101" t="s">
        <v>83</v>
      </c>
      <c r="M490" s="114" t="str">
        <f>IF(Таблица335[[#This Row],[условие]]="Да", "", " - ")</f>
        <v/>
      </c>
      <c r="N490" s="101"/>
      <c r="O490" s="114" t="str">
        <f>IF(Таблица335[[#This Row],[условие]]="Да", "", " )")</f>
        <v/>
      </c>
      <c r="P490" s="115"/>
      <c r="Q490" s="101" t="str">
        <f t="shared" si="443"/>
        <v>/</v>
      </c>
      <c r="R490" s="101">
        <v>2</v>
      </c>
      <c r="S490" s="116" t="str">
        <f>IF(Таблица335[[#This Row],[Тип СШ]]="Т3", " росп", "")</f>
        <v/>
      </c>
      <c r="T490" s="116" t="str">
        <f>IF(AND(Таблица335[[#This Row],[Тип]]="Поперечник", Таблица335[[#This Row],[условие]]="Да", Таблица335[[#This Row],[№18]]=" росп"), "1,2,3",
"")</f>
        <v/>
      </c>
      <c r="U490" s="116" t="str">
        <f>IF(AND(Таблица335[[#This Row],[Тип]]="Продол", Таблица335[[#This Row],[условие]]="Да", Таблица335[[#This Row],[№18]]=" росп"), "1,2",
"")</f>
        <v/>
      </c>
      <c r="V490" s="101" t="s">
        <v>89</v>
      </c>
      <c r="W4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90" s="152">
        <f>IF(Таблица335[[#This Row],[Тип СШ]]="Т3",
(IF(Таблица335[[#This Row],[Толщина]]&gt;16,"Δ8","Δ6")),Таблица335[[#This Row],[Толщина]])</f>
        <v>20</v>
      </c>
      <c r="AD490" s="153"/>
      <c r="AE490"/>
    </row>
    <row r="491" spans="1:31" x14ac:dyDescent="0.2">
      <c r="A491" s="117">
        <f t="shared" si="397"/>
        <v>491</v>
      </c>
      <c r="B491" s="97" t="str">
        <f>IF(ISNUMBER(Таблица335[[#This Row],[№8]]), "Поперечник", "Продол")</f>
        <v>Поперечник</v>
      </c>
      <c r="C491" s="11" t="str">
        <f>CONCATENATE(I491,J491,K491,L491,Таблица335[[#This Row],[№12]],N491,O491,P491,Q491,R491,S491,T491,U491,)</f>
        <v>5В-Т1/2 росп1,2,3</v>
      </c>
      <c r="D491" s="11" t="str">
        <f t="shared" si="419"/>
        <v>Т3</v>
      </c>
      <c r="E491" s="11" t="str">
        <f t="shared" si="395"/>
        <v>100 Δ8</v>
      </c>
      <c r="F491" s="101"/>
      <c r="G491" s="101"/>
      <c r="H4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1" s="132">
        <f t="shared" ref="I491:J491" si="445">I490</f>
        <v>5</v>
      </c>
      <c r="J491" s="132" t="str">
        <f t="shared" si="445"/>
        <v>В</v>
      </c>
      <c r="K491" s="133" t="str">
        <f>IF(Таблица335[[#This Row],[условие]]="Да", "-", "")</f>
        <v>-</v>
      </c>
      <c r="L491" s="101" t="s">
        <v>83</v>
      </c>
      <c r="M491" s="114" t="str">
        <f>IF(Таблица335[[#This Row],[условие]]="Да", "", " - ")</f>
        <v/>
      </c>
      <c r="N491" s="101"/>
      <c r="O491" s="114" t="str">
        <f>IF(Таблица335[[#This Row],[условие]]="Да", "", " )")</f>
        <v/>
      </c>
      <c r="P491" s="115"/>
      <c r="Q491" s="101" t="str">
        <f t="shared" si="443"/>
        <v>/</v>
      </c>
      <c r="R491" s="101">
        <v>2</v>
      </c>
      <c r="S491" s="116" t="str">
        <f>IF(Таблица335[[#This Row],[Тип СШ]]="Т3", " росп", "")</f>
        <v xml:space="preserve"> росп</v>
      </c>
      <c r="T491" s="116" t="str">
        <f>IF(AND(Таблица335[[#This Row],[Тип]]="Поперечник", Таблица335[[#This Row],[условие]]="Да", Таблица335[[#This Row],[№18]]=" росп"), "1,2,3",
"")</f>
        <v>1,2,3</v>
      </c>
      <c r="U491" s="116" t="str">
        <f>IF(AND(Таблица335[[#This Row],[Тип]]="Продол", Таблица335[[#This Row],[условие]]="Да", Таблица335[[#This Row],[№18]]=" росп"), "1,2",
"")</f>
        <v/>
      </c>
      <c r="V491" s="101" t="s">
        <v>88</v>
      </c>
      <c r="W4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91" s="152" t="str">
        <f>IF(Таблица335[[#This Row],[Тип СШ]]="Т3",
(IF(Таблица335[[#This Row],[Толщина]]&gt;16,"Δ8","Δ6")),Таблица335[[#This Row],[Толщина]])</f>
        <v>Δ8</v>
      </c>
      <c r="AD491" s="153"/>
      <c r="AE491"/>
    </row>
    <row r="492" spans="1:31" x14ac:dyDescent="0.2">
      <c r="A492" s="117">
        <f t="shared" si="397"/>
        <v>492</v>
      </c>
      <c r="B492" s="97" t="str">
        <f>IF(ISNUMBER(Таблица335[[#This Row],[№8]]), "Поперечник", "Продол")</f>
        <v>Поперечник</v>
      </c>
      <c r="C492" s="11" t="str">
        <f>CONCATENATE(I492,J492,K492,L492,Таблица335[[#This Row],[№12]],N492,O492,P492,Q492,R492,S492,T492,U492,)</f>
        <v>5В-ВП_Р5 росп1,2,3</v>
      </c>
      <c r="D492" s="11" t="str">
        <f t="shared" si="419"/>
        <v>Т3</v>
      </c>
      <c r="E492" s="11" t="str">
        <f t="shared" si="395"/>
        <v>528 Δ8</v>
      </c>
      <c r="F492" s="101"/>
      <c r="G492" s="101"/>
      <c r="H4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2" s="132">
        <f t="shared" ref="I492:J492" si="446">I491</f>
        <v>5</v>
      </c>
      <c r="J492" s="132" t="str">
        <f t="shared" si="446"/>
        <v>В</v>
      </c>
      <c r="K492" s="133" t="str">
        <f>IF(Таблица335[[#This Row],[условие]]="Да", "-", "")</f>
        <v>-</v>
      </c>
      <c r="L492" s="101" t="s">
        <v>35</v>
      </c>
      <c r="M492" s="114" t="str">
        <f>IF(Таблица335[[#This Row],[условие]]="Да", "", " - ")</f>
        <v/>
      </c>
      <c r="N492" s="101"/>
      <c r="O492" s="114" t="str">
        <f>IF(Таблица335[[#This Row],[условие]]="Да", "", " )")</f>
        <v/>
      </c>
      <c r="P492" s="115"/>
      <c r="Q492" s="101" t="s">
        <v>140</v>
      </c>
      <c r="R492" s="101" t="s">
        <v>77</v>
      </c>
      <c r="S492" s="116" t="str">
        <f>IF(Таблица335[[#This Row],[Тип СШ]]="Т3", " росп", "")</f>
        <v xml:space="preserve"> росп</v>
      </c>
      <c r="T492" s="116" t="str">
        <f>IF(AND(Таблица335[[#This Row],[Тип]]="Поперечник", Таблица335[[#This Row],[условие]]="Да", Таблица335[[#This Row],[№18]]=" росп"), "1,2,3",
"")</f>
        <v>1,2,3</v>
      </c>
      <c r="U492" s="116" t="str">
        <f>IF(AND(Таблица335[[#This Row],[Тип]]="Продол", Таблица335[[#This Row],[условие]]="Да", Таблица335[[#This Row],[№18]]=" росп"), "1,2",
"")</f>
        <v/>
      </c>
      <c r="V492" s="101" t="s">
        <v>88</v>
      </c>
      <c r="W4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92" s="152" t="str">
        <f>IF(Таблица335[[#This Row],[Тип СШ]]="Т3",
(IF(Таблица335[[#This Row],[Толщина]]&gt;16,"Δ8","Δ6")),Таблица335[[#This Row],[Толщина]])</f>
        <v>Δ8</v>
      </c>
      <c r="AD492" s="153"/>
      <c r="AE492"/>
    </row>
    <row r="493" spans="1:31" x14ac:dyDescent="0.2">
      <c r="A493" s="117">
        <f t="shared" si="397"/>
        <v>493</v>
      </c>
      <c r="B493" s="97" t="str">
        <f>IF(ISNUMBER(Таблица335[[#This Row],[№8]]), "Поперечник", "Продол")</f>
        <v>Поперечник</v>
      </c>
      <c r="C493" s="11" t="str">
        <f>CONCATENATE(I493,J493,K493,L493,Таблица335[[#This Row],[№12]],N493,O493,P493,Q493,R493,S493,T493,U493,)</f>
        <v>5В-ВП_Р6 росп1,2,3</v>
      </c>
      <c r="D493" s="11" t="str">
        <f t="shared" si="419"/>
        <v>Т3</v>
      </c>
      <c r="E493" s="11" t="str">
        <f t="shared" si="395"/>
        <v>528 Δ8</v>
      </c>
      <c r="F493" s="101"/>
      <c r="G493" s="101"/>
      <c r="H4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3" s="132">
        <f t="shared" ref="I493:J493" si="447">I492</f>
        <v>5</v>
      </c>
      <c r="J493" s="132" t="str">
        <f t="shared" si="447"/>
        <v>В</v>
      </c>
      <c r="K493" s="133" t="str">
        <f>IF(Таблица335[[#This Row],[условие]]="Да", "-", "")</f>
        <v>-</v>
      </c>
      <c r="L493" s="101" t="s">
        <v>35</v>
      </c>
      <c r="M493" s="114" t="str">
        <f>IF(Таблица335[[#This Row],[условие]]="Да", "", " - ")</f>
        <v/>
      </c>
      <c r="N493" s="101"/>
      <c r="O493" s="114" t="str">
        <f>IF(Таблица335[[#This Row],[условие]]="Да", "", " )")</f>
        <v/>
      </c>
      <c r="P493" s="115"/>
      <c r="Q493" s="101" t="s">
        <v>140</v>
      </c>
      <c r="R493" s="101" t="s">
        <v>80</v>
      </c>
      <c r="S493" s="116" t="str">
        <f>IF(Таблица335[[#This Row],[Тип СШ]]="Т3", " росп", "")</f>
        <v xml:space="preserve"> росп</v>
      </c>
      <c r="T493" s="116" t="str">
        <f>IF(AND(Таблица335[[#This Row],[Тип]]="Поперечник", Таблица335[[#This Row],[условие]]="Да", Таблица335[[#This Row],[№18]]=" росп"), "1,2,3",
"")</f>
        <v>1,2,3</v>
      </c>
      <c r="U493" s="116" t="str">
        <f>IF(AND(Таблица335[[#This Row],[Тип]]="Продол", Таблица335[[#This Row],[условие]]="Да", Таблица335[[#This Row],[№18]]=" росп"), "1,2",
"")</f>
        <v/>
      </c>
      <c r="V493" s="101" t="s">
        <v>88</v>
      </c>
      <c r="W4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93" s="152" t="str">
        <f>IF(Таблица335[[#This Row],[Тип СШ]]="Т3",
(IF(Таблица335[[#This Row],[Толщина]]&gt;16,"Δ8","Δ6")),Таблица335[[#This Row],[Толщина]])</f>
        <v>Δ8</v>
      </c>
      <c r="AD493" s="153"/>
      <c r="AE493"/>
    </row>
    <row r="494" spans="1:31" x14ac:dyDescent="0.2">
      <c r="A494" s="117">
        <f t="shared" si="397"/>
        <v>494</v>
      </c>
      <c r="B494" s="97" t="str">
        <f>IF(ISNUMBER(Таблица335[[#This Row],[№8]]), "Поперечник", "Продол")</f>
        <v>Поперечник</v>
      </c>
      <c r="C494" s="11" t="str">
        <f>CONCATENATE(I494,J494,K494,L494,Таблица335[[#This Row],[№12]],N494,O494,P494,Q494,R494,S494,T494,U494,)</f>
        <v>5В-ВП_Р7 росп1,2,3</v>
      </c>
      <c r="D494" s="11" t="str">
        <f t="shared" si="419"/>
        <v>Т3</v>
      </c>
      <c r="E494" s="11" t="str">
        <f t="shared" si="395"/>
        <v>528 Δ8</v>
      </c>
      <c r="F494" s="101"/>
      <c r="G494" s="101"/>
      <c r="H4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4" s="132">
        <f t="shared" ref="I494:J494" si="448">I493</f>
        <v>5</v>
      </c>
      <c r="J494" s="132" t="str">
        <f t="shared" si="448"/>
        <v>В</v>
      </c>
      <c r="K494" s="133" t="str">
        <f>IF(Таблица335[[#This Row],[условие]]="Да", "-", "")</f>
        <v>-</v>
      </c>
      <c r="L494" s="101" t="s">
        <v>35</v>
      </c>
      <c r="M494" s="114" t="str">
        <f>IF(Таблица335[[#This Row],[условие]]="Да", "", " - ")</f>
        <v/>
      </c>
      <c r="N494" s="101"/>
      <c r="O494" s="114" t="str">
        <f>IF(Таблица335[[#This Row],[условие]]="Да", "", " )")</f>
        <v/>
      </c>
      <c r="P494" s="115"/>
      <c r="Q494" s="101" t="s">
        <v>140</v>
      </c>
      <c r="R494" s="101" t="s">
        <v>81</v>
      </c>
      <c r="S494" s="116" t="str">
        <f>IF(Таблица335[[#This Row],[Тип СШ]]="Т3", " росп", "")</f>
        <v xml:space="preserve"> росп</v>
      </c>
      <c r="T494" s="116" t="str">
        <f>IF(AND(Таблица335[[#This Row],[Тип]]="Поперечник", Таблица335[[#This Row],[условие]]="Да", Таблица335[[#This Row],[№18]]=" росп"), "1,2,3",
"")</f>
        <v>1,2,3</v>
      </c>
      <c r="U494" s="116" t="str">
        <f>IF(AND(Таблица335[[#This Row],[Тип]]="Продол", Таблица335[[#This Row],[условие]]="Да", Таблица335[[#This Row],[№18]]=" росп"), "1,2",
"")</f>
        <v/>
      </c>
      <c r="V494" s="101" t="s">
        <v>88</v>
      </c>
      <c r="W4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94" s="152" t="str">
        <f>IF(Таблица335[[#This Row],[Тип СШ]]="Т3",
(IF(Таблица335[[#This Row],[Толщина]]&gt;16,"Δ8","Δ6")),Таблица335[[#This Row],[Толщина]])</f>
        <v>Δ8</v>
      </c>
      <c r="AD494" s="153"/>
      <c r="AE494"/>
    </row>
    <row r="495" spans="1:31" x14ac:dyDescent="0.2">
      <c r="A495" s="117">
        <f t="shared" si="397"/>
        <v>495</v>
      </c>
      <c r="B495" s="97" t="str">
        <f>IF(ISNUMBER(Таблица335[[#This Row],[№8]]), "Поперечник", "Продол")</f>
        <v>Поперечник</v>
      </c>
      <c r="C495" s="11" t="str">
        <f>CONCATENATE(I495,J495,K495,L495,Таблица335[[#This Row],[№12]],N495,O495,P495,Q495,R495,S495,T495,U495,)</f>
        <v>5В-ВП_Р8 росп1,2,3</v>
      </c>
      <c r="D495" s="11" t="str">
        <f t="shared" si="419"/>
        <v>Т3</v>
      </c>
      <c r="E495" s="11" t="str">
        <f t="shared" si="395"/>
        <v>528 Δ8</v>
      </c>
      <c r="F495" s="101"/>
      <c r="G495" s="101"/>
      <c r="H4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5" s="132">
        <f t="shared" ref="I495:J495" si="449">I494</f>
        <v>5</v>
      </c>
      <c r="J495" s="132" t="str">
        <f t="shared" si="449"/>
        <v>В</v>
      </c>
      <c r="K495" s="133" t="str">
        <f>IF(Таблица335[[#This Row],[условие]]="Да", "-", "")</f>
        <v>-</v>
      </c>
      <c r="L495" s="101" t="s">
        <v>35</v>
      </c>
      <c r="M495" s="114" t="str">
        <f>IF(Таблица335[[#This Row],[условие]]="Да", "", " - ")</f>
        <v/>
      </c>
      <c r="N495" s="101"/>
      <c r="O495" s="114" t="str">
        <f>IF(Таблица335[[#This Row],[условие]]="Да", "", " )")</f>
        <v/>
      </c>
      <c r="P495" s="115"/>
      <c r="Q495" s="101" t="s">
        <v>140</v>
      </c>
      <c r="R495" s="101" t="s">
        <v>82</v>
      </c>
      <c r="S495" s="116" t="str">
        <f>IF(Таблица335[[#This Row],[Тип СШ]]="Т3", " росп", "")</f>
        <v xml:space="preserve"> росп</v>
      </c>
      <c r="T495" s="116" t="str">
        <f>IF(AND(Таблица335[[#This Row],[Тип]]="Поперечник", Таблица335[[#This Row],[условие]]="Да", Таблица335[[#This Row],[№18]]=" росп"), "1,2,3",
"")</f>
        <v>1,2,3</v>
      </c>
      <c r="U495" s="116" t="str">
        <f>IF(AND(Таблица335[[#This Row],[Тип]]="Продол", Таблица335[[#This Row],[условие]]="Да", Таблица335[[#This Row],[№18]]=" росп"), "1,2",
"")</f>
        <v/>
      </c>
      <c r="V495" s="101" t="s">
        <v>88</v>
      </c>
      <c r="W4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4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495" s="152" t="str">
        <f>IF(Таблица335[[#This Row],[Тип СШ]]="Т3",
(IF(Таблица335[[#This Row],[Толщина]]&gt;16,"Δ8","Δ6")),Таблица335[[#This Row],[Толщина]])</f>
        <v>Δ8</v>
      </c>
      <c r="AD495" s="153"/>
      <c r="AE495"/>
    </row>
    <row r="496" spans="1:31" x14ac:dyDescent="0.2">
      <c r="A496" s="117">
        <f t="shared" si="397"/>
        <v>496</v>
      </c>
      <c r="B496" s="97" t="str">
        <f>IF(ISNUMBER(Таблица335[[#This Row],[№8]]), "Поперечник", "Продол")</f>
        <v>Поперечник</v>
      </c>
      <c r="C496" s="11" t="str">
        <f>CONCATENATE(I496,J496,K496,L496,Таблица335[[#This Row],[№12]],N496,O496,P496,Q496,R496,S496,T496,U496,)</f>
        <v>5В-НП</v>
      </c>
      <c r="D496" s="11" t="str">
        <f t="shared" si="419"/>
        <v>С18</v>
      </c>
      <c r="E496" s="11" t="str">
        <f t="shared" si="395"/>
        <v>800×40</v>
      </c>
      <c r="F496" s="101"/>
      <c r="G496" s="101"/>
      <c r="H4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6" s="132">
        <f t="shared" ref="I496:J496" si="450">I495</f>
        <v>5</v>
      </c>
      <c r="J496" s="132" t="str">
        <f t="shared" si="450"/>
        <v>В</v>
      </c>
      <c r="K496" s="133" t="str">
        <f>IF(Таблица335[[#This Row],[условие]]="Да", "-", "")</f>
        <v>-</v>
      </c>
      <c r="L496" s="101" t="s">
        <v>13</v>
      </c>
      <c r="M496" s="114" t="str">
        <f>IF(Таблица335[[#This Row],[условие]]="Да", "", " - ")</f>
        <v/>
      </c>
      <c r="N496" s="101"/>
      <c r="O496" s="114" t="str">
        <f>IF(Таблица335[[#This Row],[условие]]="Да", "", " )")</f>
        <v/>
      </c>
      <c r="P496" s="115"/>
      <c r="Q496" s="101"/>
      <c r="R496" s="101"/>
      <c r="S496" s="116" t="str">
        <f>IF(Таблица335[[#This Row],[Тип СШ]]="Т3", " росп", "")</f>
        <v/>
      </c>
      <c r="T496" s="116" t="str">
        <f>IF(AND(Таблица335[[#This Row],[Тип]]="Поперечник", Таблица335[[#This Row],[условие]]="Да", Таблица335[[#This Row],[№18]]=" росп"), "1,2,3",
"")</f>
        <v/>
      </c>
      <c r="U496" s="116" t="str">
        <f>IF(AND(Таблица335[[#This Row],[Тип]]="Продол", Таблица335[[#This Row],[условие]]="Да", Таблица335[[#This Row],[№18]]=" росп"), "1,2",
"")</f>
        <v/>
      </c>
      <c r="V496" s="101" t="s">
        <v>87</v>
      </c>
      <c r="W49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4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496" s="228">
        <f>VALUE(CONCATENATE(Таблица335[[#This Row],[ДлинаС18]],Таблица335[[#This Row],[ДлинаС4]],Таблица335[[#This Row],[ДлинаТ8]],Таблица335[[#This Row],[ДлинаТ3]]))</f>
        <v>800</v>
      </c>
      <c r="AC496" s="152">
        <f>IF(Таблица335[[#This Row],[Тип СШ]]="Т3",
(IF(Таблица335[[#This Row],[Толщина]]&gt;16,"Δ8","Δ6")),Таблица335[[#This Row],[Толщина]])</f>
        <v>40</v>
      </c>
      <c r="AD496" s="153"/>
      <c r="AE496"/>
    </row>
    <row r="497" spans="1:31" x14ac:dyDescent="0.2">
      <c r="A497" s="117">
        <f t="shared" si="397"/>
        <v>497</v>
      </c>
      <c r="B497" s="97" t="str">
        <f>IF(ISNUMBER(Таблица335[[#This Row],[№8]]), "Поперечник", "Продол")</f>
        <v>Поперечник</v>
      </c>
      <c r="C497" s="11" t="str">
        <f>CONCATENATE(I497,J497,K497,L497,Таблица335[[#This Row],[№12]],N497,O497,P497,Q497,R497,S497,T497,U497,)</f>
        <v>5В-Т2/1</v>
      </c>
      <c r="D497" s="11" t="str">
        <f t="shared" si="419"/>
        <v>Т8</v>
      </c>
      <c r="E497" s="11" t="str">
        <f t="shared" si="395"/>
        <v>100×20</v>
      </c>
      <c r="F497" s="101"/>
      <c r="G497" s="101"/>
      <c r="H4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7" s="132">
        <f t="shared" ref="I497:J497" si="451">I496</f>
        <v>5</v>
      </c>
      <c r="J497" s="132" t="str">
        <f t="shared" si="451"/>
        <v>В</v>
      </c>
      <c r="K497" s="133" t="str">
        <f>IF(Таблица335[[#This Row],[условие]]="Да", "-", "")</f>
        <v>-</v>
      </c>
      <c r="L497" s="101" t="s">
        <v>84</v>
      </c>
      <c r="M497" s="114" t="str">
        <f>IF(Таблица335[[#This Row],[условие]]="Да", "", " - ")</f>
        <v/>
      </c>
      <c r="N497" s="101"/>
      <c r="O497" s="114" t="str">
        <f>IF(Таблица335[[#This Row],[условие]]="Да", "", " )")</f>
        <v/>
      </c>
      <c r="P497" s="115"/>
      <c r="Q497" s="101" t="str">
        <f>"/"</f>
        <v>/</v>
      </c>
      <c r="R497" s="101">
        <v>1</v>
      </c>
      <c r="S497" s="116" t="str">
        <f>IF(Таблица335[[#This Row],[Тип СШ]]="Т3", " росп", "")</f>
        <v/>
      </c>
      <c r="T497" s="116" t="str">
        <f>IF(AND(Таблица335[[#This Row],[Тип]]="Поперечник", Таблица335[[#This Row],[условие]]="Да", Таблица335[[#This Row],[№18]]=" росп"), "1,2,3",
"")</f>
        <v/>
      </c>
      <c r="U497" s="116" t="str">
        <f>IF(AND(Таблица335[[#This Row],[Тип]]="Продол", Таблица335[[#This Row],[условие]]="Да", Таблица335[[#This Row],[№18]]=" росп"), "1,2",
"")</f>
        <v/>
      </c>
      <c r="V497" s="101" t="s">
        <v>89</v>
      </c>
      <c r="W4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97" s="152">
        <f>IF(Таблица335[[#This Row],[Тип СШ]]="Т3",
(IF(Таблица335[[#This Row],[Толщина]]&gt;16,"Δ8","Δ6")),Таблица335[[#This Row],[Толщина]])</f>
        <v>20</v>
      </c>
      <c r="AD497" s="153"/>
      <c r="AE497"/>
    </row>
    <row r="498" spans="1:31" x14ac:dyDescent="0.2">
      <c r="A498" s="117">
        <f t="shared" si="397"/>
        <v>498</v>
      </c>
      <c r="B498" s="97" t="str">
        <f>IF(ISNUMBER(Таблица335[[#This Row],[№8]]), "Поперечник", "Продол")</f>
        <v>Поперечник</v>
      </c>
      <c r="C498" s="11" t="str">
        <f>CONCATENATE(I498,J498,K498,L498,Таблица335[[#This Row],[№12]],N498,O498,P498,Q498,R498,S498,T498,U498,)</f>
        <v>5В-Т2/1 росп1,2,3</v>
      </c>
      <c r="D498" s="11" t="str">
        <f t="shared" si="419"/>
        <v>Т3</v>
      </c>
      <c r="E498" s="11" t="str">
        <f t="shared" si="395"/>
        <v>100 Δ8</v>
      </c>
      <c r="F498" s="101"/>
      <c r="G498" s="101"/>
      <c r="H4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8" s="132">
        <f t="shared" ref="I498:J498" si="452">I497</f>
        <v>5</v>
      </c>
      <c r="J498" s="132" t="str">
        <f t="shared" si="452"/>
        <v>В</v>
      </c>
      <c r="K498" s="133" t="str">
        <f>IF(Таблица335[[#This Row],[условие]]="Да", "-", "")</f>
        <v>-</v>
      </c>
      <c r="L498" s="101" t="s">
        <v>84</v>
      </c>
      <c r="M498" s="114" t="str">
        <f>IF(Таблица335[[#This Row],[условие]]="Да", "", " - ")</f>
        <v/>
      </c>
      <c r="N498" s="101"/>
      <c r="O498" s="114" t="str">
        <f>IF(Таблица335[[#This Row],[условие]]="Да", "", " )")</f>
        <v/>
      </c>
      <c r="P498" s="115"/>
      <c r="Q498" s="101" t="str">
        <f t="shared" ref="Q498:Q500" si="453">"/"</f>
        <v>/</v>
      </c>
      <c r="R498" s="101">
        <v>1</v>
      </c>
      <c r="S498" s="116" t="str">
        <f>IF(Таблица335[[#This Row],[Тип СШ]]="Т3", " росп", "")</f>
        <v xml:space="preserve"> росп</v>
      </c>
      <c r="T498" s="116" t="str">
        <f>IF(AND(Таблица335[[#This Row],[Тип]]="Поперечник", Таблица335[[#This Row],[условие]]="Да", Таблица335[[#This Row],[№18]]=" росп"), "1,2,3",
"")</f>
        <v>1,2,3</v>
      </c>
      <c r="U498" s="116" t="str">
        <f>IF(AND(Таблица335[[#This Row],[Тип]]="Продол", Таблица335[[#This Row],[условие]]="Да", Таблица335[[#This Row],[№18]]=" росп"), "1,2",
"")</f>
        <v/>
      </c>
      <c r="V498" s="101" t="s">
        <v>88</v>
      </c>
      <c r="W4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4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4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98" s="152" t="str">
        <f>IF(Таблица335[[#This Row],[Тип СШ]]="Т3",
(IF(Таблица335[[#This Row],[Толщина]]&gt;16,"Δ8","Δ6")),Таблица335[[#This Row],[Толщина]])</f>
        <v>Δ8</v>
      </c>
      <c r="AD498" s="153"/>
      <c r="AE498"/>
    </row>
    <row r="499" spans="1:31" x14ac:dyDescent="0.2">
      <c r="A499" s="117">
        <f t="shared" si="397"/>
        <v>499</v>
      </c>
      <c r="B499" s="97" t="str">
        <f>IF(ISNUMBER(Таблица335[[#This Row],[№8]]), "Поперечник", "Продол")</f>
        <v>Поперечник</v>
      </c>
      <c r="C499" s="11" t="str">
        <f>CONCATENATE(I499,J499,K499,L499,Таблица335[[#This Row],[№12]],N499,O499,P499,Q499,R499,S499,T499,U499,)</f>
        <v>5В-Т2/2</v>
      </c>
      <c r="D499" s="11" t="str">
        <f t="shared" si="419"/>
        <v>Т8</v>
      </c>
      <c r="E499" s="11" t="str">
        <f t="shared" si="395"/>
        <v>100×20</v>
      </c>
      <c r="F499" s="101"/>
      <c r="G499" s="101"/>
      <c r="H4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499" s="132">
        <f t="shared" ref="I499:J499" si="454">I498</f>
        <v>5</v>
      </c>
      <c r="J499" s="132" t="str">
        <f t="shared" si="454"/>
        <v>В</v>
      </c>
      <c r="K499" s="133" t="str">
        <f>IF(Таблица335[[#This Row],[условие]]="Да", "-", "")</f>
        <v>-</v>
      </c>
      <c r="L499" s="101" t="s">
        <v>84</v>
      </c>
      <c r="M499" s="114" t="str">
        <f>IF(Таблица335[[#This Row],[условие]]="Да", "", " - ")</f>
        <v/>
      </c>
      <c r="N499" s="101"/>
      <c r="O499" s="114" t="str">
        <f>IF(Таблица335[[#This Row],[условие]]="Да", "", " )")</f>
        <v/>
      </c>
      <c r="P499" s="115"/>
      <c r="Q499" s="101" t="str">
        <f t="shared" si="453"/>
        <v>/</v>
      </c>
      <c r="R499" s="101">
        <v>2</v>
      </c>
      <c r="S499" s="116" t="str">
        <f>IF(Таблица335[[#This Row],[Тип СШ]]="Т3", " росп", "")</f>
        <v/>
      </c>
      <c r="T499" s="116" t="str">
        <f>IF(AND(Таблица335[[#This Row],[Тип]]="Поперечник", Таблица335[[#This Row],[условие]]="Да", Таблица335[[#This Row],[№18]]=" росп"), "1,2,3",
"")</f>
        <v/>
      </c>
      <c r="U499" s="116" t="str">
        <f>IF(AND(Таблица335[[#This Row],[Тип]]="Продол", Таблица335[[#This Row],[условие]]="Да", Таблица335[[#This Row],[№18]]=" росп"), "1,2",
"")</f>
        <v/>
      </c>
      <c r="V499" s="101" t="s">
        <v>89</v>
      </c>
      <c r="W4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4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4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4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4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4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499" s="152">
        <f>IF(Таблица335[[#This Row],[Тип СШ]]="Т3",
(IF(Таблица335[[#This Row],[Толщина]]&gt;16,"Δ8","Δ6")),Таблица335[[#This Row],[Толщина]])</f>
        <v>20</v>
      </c>
      <c r="AD499" s="153"/>
      <c r="AE499"/>
    </row>
    <row r="500" spans="1:31" x14ac:dyDescent="0.2">
      <c r="A500" s="117">
        <f t="shared" si="397"/>
        <v>500</v>
      </c>
      <c r="B500" s="97" t="str">
        <f>IF(ISNUMBER(Таблица335[[#This Row],[№8]]), "Поперечник", "Продол")</f>
        <v>Поперечник</v>
      </c>
      <c r="C500" s="11" t="str">
        <f>CONCATENATE(I500,J500,K500,L500,Таблица335[[#This Row],[№12]],N500,O500,P500,Q500,R500,S500,T500,U500,)</f>
        <v>5В-Т2/2 росп1,2,3</v>
      </c>
      <c r="D500" s="11" t="str">
        <f t="shared" si="419"/>
        <v>Т3</v>
      </c>
      <c r="E500" s="11" t="str">
        <f t="shared" si="395"/>
        <v>100 Δ8</v>
      </c>
      <c r="F500" s="101"/>
      <c r="G500" s="101"/>
      <c r="H5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0" s="132">
        <f t="shared" ref="I500:J500" si="455">I499</f>
        <v>5</v>
      </c>
      <c r="J500" s="132" t="str">
        <f t="shared" si="455"/>
        <v>В</v>
      </c>
      <c r="K500" s="133" t="str">
        <f>IF(Таблица335[[#This Row],[условие]]="Да", "-", "")</f>
        <v>-</v>
      </c>
      <c r="L500" s="101" t="s">
        <v>84</v>
      </c>
      <c r="M500" s="114" t="str">
        <f>IF(Таблица335[[#This Row],[условие]]="Да", "", " - ")</f>
        <v/>
      </c>
      <c r="N500" s="101"/>
      <c r="O500" s="114" t="str">
        <f>IF(Таблица335[[#This Row],[условие]]="Да", "", " )")</f>
        <v/>
      </c>
      <c r="P500" s="115"/>
      <c r="Q500" s="101" t="str">
        <f t="shared" si="453"/>
        <v>/</v>
      </c>
      <c r="R500" s="101">
        <v>2</v>
      </c>
      <c r="S500" s="116" t="str">
        <f>IF(Таблица335[[#This Row],[Тип СШ]]="Т3", " росп", "")</f>
        <v xml:space="preserve"> росп</v>
      </c>
      <c r="T500" s="116" t="str">
        <f>IF(AND(Таблица335[[#This Row],[Тип]]="Поперечник", Таблица335[[#This Row],[условие]]="Да", Таблица335[[#This Row],[№18]]=" росп"), "1,2,3",
"")</f>
        <v>1,2,3</v>
      </c>
      <c r="U500" s="116" t="str">
        <f>IF(AND(Таблица335[[#This Row],[Тип]]="Продол", Таблица335[[#This Row],[условие]]="Да", Таблица335[[#This Row],[№18]]=" росп"), "1,2",
"")</f>
        <v/>
      </c>
      <c r="V500" s="101" t="s">
        <v>88</v>
      </c>
      <c r="W5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00" s="152" t="str">
        <f>IF(Таблица335[[#This Row],[Тип СШ]]="Т3",
(IF(Таблица335[[#This Row],[Толщина]]&gt;16,"Δ8","Δ6")),Таблица335[[#This Row],[Толщина]])</f>
        <v>Δ8</v>
      </c>
      <c r="AD500" s="153"/>
      <c r="AE500"/>
    </row>
    <row r="501" spans="1:31" x14ac:dyDescent="0.2">
      <c r="A501" s="117">
        <f t="shared" si="397"/>
        <v>501</v>
      </c>
      <c r="B501" s="97" t="str">
        <f>IF(ISNUMBER(Таблица335[[#This Row],[№8]]), "Поперечник", "Продол")</f>
        <v>Поперечник</v>
      </c>
      <c r="C501" s="11" t="str">
        <f>CONCATENATE(I501,J501,K501,L501,Таблица335[[#This Row],[№12]],N501,O501,P501,Q501,R501,S501,T501,U501,)</f>
        <v>5Г-ВП</v>
      </c>
      <c r="D501" s="11" t="str">
        <f t="shared" si="419"/>
        <v>С4</v>
      </c>
      <c r="E501" s="11" t="str">
        <f t="shared" si="395"/>
        <v>2488×14</v>
      </c>
      <c r="F501" s="101"/>
      <c r="G501" s="101" t="s">
        <v>42</v>
      </c>
      <c r="H5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1" s="134">
        <f t="shared" ref="I501:J501" si="456">I500</f>
        <v>5</v>
      </c>
      <c r="J501" s="134" t="str">
        <f>Таблица335[[#This Row],[№7]]</f>
        <v>Г</v>
      </c>
      <c r="K501" s="133" t="str">
        <f>IF(Таблица335[[#This Row],[условие]]="Да", "-", "")</f>
        <v>-</v>
      </c>
      <c r="L501" s="72" t="s">
        <v>35</v>
      </c>
      <c r="M501" s="114" t="str">
        <f>IF(Таблица335[[#This Row],[условие]]="Да", "", " - ")</f>
        <v/>
      </c>
      <c r="N501" s="72"/>
      <c r="O501" s="114" t="str">
        <f>IF(Таблица335[[#This Row],[условие]]="Да", "", " )")</f>
        <v/>
      </c>
      <c r="P501" s="115"/>
      <c r="Q501" s="130"/>
      <c r="R501" s="130"/>
      <c r="S501" s="116" t="str">
        <f>IF(Таблица335[[#This Row],[Тип СШ]]="Т3", " росп", "")</f>
        <v/>
      </c>
      <c r="T501" s="116" t="str">
        <f>IF(AND(Таблица335[[#This Row],[Тип]]="Поперечник", Таблица335[[#This Row],[условие]]="Да", Таблица335[[#This Row],[№18]]=" росп"), "1,2,3",
"")</f>
        <v/>
      </c>
      <c r="U501" s="116" t="str">
        <f>IF(AND(Таблица335[[#This Row],[Тип]]="Продол", Таблица335[[#This Row],[условие]]="Да", Таблица335[[#This Row],[№18]]=" росп"), "1,2",
"")</f>
        <v/>
      </c>
      <c r="V501" s="130" t="s">
        <v>109</v>
      </c>
      <c r="W5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5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0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501" s="152">
        <f>IF(Таблица335[[#This Row],[Тип СШ]]="Т3",
(IF(Таблица335[[#This Row],[Толщина]]&gt;16,"Δ8","Δ6")),Таблица335[[#This Row],[Толщина]])</f>
        <v>14</v>
      </c>
      <c r="AD501" s="153"/>
      <c r="AE501"/>
    </row>
    <row r="502" spans="1:31" x14ac:dyDescent="0.2">
      <c r="A502" s="117">
        <f t="shared" si="397"/>
        <v>502</v>
      </c>
      <c r="B502" s="97" t="str">
        <f>IF(ISNUMBER(Таблица335[[#This Row],[№8]]), "Поперечник", "Продол")</f>
        <v>Поперечник</v>
      </c>
      <c r="C502" s="11" t="str">
        <f>CONCATENATE(I502,J502,K502,L502,Таблица335[[#This Row],[№12]],N502,O502,P502,Q502,R502,S502,T502,U502,)</f>
        <v>5Г-ВП_Р1 росп1,2,3</v>
      </c>
      <c r="D502" s="11" t="str">
        <f t="shared" si="419"/>
        <v>Т3</v>
      </c>
      <c r="E502" s="11" t="str">
        <f t="shared" si="395"/>
        <v>528 Δ8</v>
      </c>
      <c r="F502" s="101"/>
      <c r="G502" s="101"/>
      <c r="H5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2" s="132">
        <f t="shared" ref="I502:J502" si="457">I501</f>
        <v>5</v>
      </c>
      <c r="J502" s="132" t="str">
        <f>J501</f>
        <v>Г</v>
      </c>
      <c r="K502" s="133" t="str">
        <f>IF(Таблица335[[#This Row],[условие]]="Да", "-", "")</f>
        <v>-</v>
      </c>
      <c r="L502" s="101" t="s">
        <v>35</v>
      </c>
      <c r="M502" s="114" t="str">
        <f>IF(Таблица335[[#This Row],[условие]]="Да", "", " - ")</f>
        <v/>
      </c>
      <c r="N502" s="101"/>
      <c r="O502" s="114" t="str">
        <f>IF(Таблица335[[#This Row],[условие]]="Да", "", " )")</f>
        <v/>
      </c>
      <c r="P502" s="115"/>
      <c r="Q502" s="101" t="s">
        <v>140</v>
      </c>
      <c r="R502" s="101" t="s">
        <v>73</v>
      </c>
      <c r="S502" s="116" t="str">
        <f>IF(Таблица335[[#This Row],[Тип СШ]]="Т3", " росп", "")</f>
        <v xml:space="preserve"> росп</v>
      </c>
      <c r="T502" s="116" t="str">
        <f>IF(AND(Таблица335[[#This Row],[Тип]]="Поперечник", Таблица335[[#This Row],[условие]]="Да", Таблица335[[#This Row],[№18]]=" росп"), "1,2,3",
"")</f>
        <v>1,2,3</v>
      </c>
      <c r="U502" s="116" t="str">
        <f>IF(AND(Таблица335[[#This Row],[Тип]]="Продол", Таблица335[[#This Row],[условие]]="Да", Таблица335[[#This Row],[№18]]=" росп"), "1,2",
"")</f>
        <v/>
      </c>
      <c r="V502" s="101" t="s">
        <v>88</v>
      </c>
      <c r="W5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02" s="152" t="str">
        <f>IF(Таблица335[[#This Row],[Тип СШ]]="Т3",
(IF(Таблица335[[#This Row],[Толщина]]&gt;16,"Δ8","Δ6")),Таблица335[[#This Row],[Толщина]])</f>
        <v>Δ8</v>
      </c>
      <c r="AD502" s="153"/>
      <c r="AE502"/>
    </row>
    <row r="503" spans="1:31" x14ac:dyDescent="0.2">
      <c r="A503" s="117">
        <f t="shared" si="397"/>
        <v>503</v>
      </c>
      <c r="B503" s="97" t="str">
        <f>IF(ISNUMBER(Таблица335[[#This Row],[№8]]), "Поперечник", "Продол")</f>
        <v>Поперечник</v>
      </c>
      <c r="C503" s="11" t="str">
        <f>CONCATENATE(I503,J503,K503,L503,Таблица335[[#This Row],[№12]],N503,O503,P503,Q503,R503,S503,T503,U503,)</f>
        <v>5Г-ВП_Р2 росп1,2,3</v>
      </c>
      <c r="D503" s="11" t="str">
        <f t="shared" si="419"/>
        <v>Т3</v>
      </c>
      <c r="E503" s="11" t="str">
        <f t="shared" si="395"/>
        <v>528 Δ8</v>
      </c>
      <c r="F503" s="101"/>
      <c r="G503" s="101"/>
      <c r="H5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3" s="132">
        <f t="shared" ref="I503:J503" si="458">I502</f>
        <v>5</v>
      </c>
      <c r="J503" s="132" t="str">
        <f t="shared" si="458"/>
        <v>Г</v>
      </c>
      <c r="K503" s="133" t="str">
        <f>IF(Таблица335[[#This Row],[условие]]="Да", "-", "")</f>
        <v>-</v>
      </c>
      <c r="L503" s="101" t="s">
        <v>35</v>
      </c>
      <c r="M503" s="114" t="str">
        <f>IF(Таблица335[[#This Row],[условие]]="Да", "", " - ")</f>
        <v/>
      </c>
      <c r="N503" s="101"/>
      <c r="O503" s="114" t="str">
        <f>IF(Таблица335[[#This Row],[условие]]="Да", "", " )")</f>
        <v/>
      </c>
      <c r="P503" s="115"/>
      <c r="Q503" s="101" t="s">
        <v>140</v>
      </c>
      <c r="R503" s="101" t="s">
        <v>74</v>
      </c>
      <c r="S503" s="116" t="str">
        <f>IF(Таблица335[[#This Row],[Тип СШ]]="Т3", " росп", "")</f>
        <v xml:space="preserve"> росп</v>
      </c>
      <c r="T503" s="116" t="str">
        <f>IF(AND(Таблица335[[#This Row],[Тип]]="Поперечник", Таблица335[[#This Row],[условие]]="Да", Таблица335[[#This Row],[№18]]=" росп"), "1,2,3",
"")</f>
        <v>1,2,3</v>
      </c>
      <c r="U503" s="116" t="str">
        <f>IF(AND(Таблица335[[#This Row],[Тип]]="Продол", Таблица335[[#This Row],[условие]]="Да", Таблица335[[#This Row],[№18]]=" росп"), "1,2",
"")</f>
        <v/>
      </c>
      <c r="V503" s="101" t="s">
        <v>88</v>
      </c>
      <c r="W5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03" s="152" t="str">
        <f>IF(Таблица335[[#This Row],[Тип СШ]]="Т3",
(IF(Таблица335[[#This Row],[Толщина]]&gt;16,"Δ8","Δ6")),Таблица335[[#This Row],[Толщина]])</f>
        <v>Δ8</v>
      </c>
      <c r="AD503" s="153"/>
      <c r="AE503"/>
    </row>
    <row r="504" spans="1:31" x14ac:dyDescent="0.2">
      <c r="A504" s="117">
        <f t="shared" si="397"/>
        <v>504</v>
      </c>
      <c r="B504" s="97" t="str">
        <f>IF(ISNUMBER(Таблица335[[#This Row],[№8]]), "Поперечник", "Продол")</f>
        <v>Поперечник</v>
      </c>
      <c r="C504" s="11" t="str">
        <f>CONCATENATE(I504,J504,K504,L504,Таблица335[[#This Row],[№12]],N504,O504,P504,Q504,R504,S504,T504,U504,)</f>
        <v>5Г-ВП_Р3 росп1,2,3</v>
      </c>
      <c r="D504" s="11" t="str">
        <f t="shared" si="419"/>
        <v>Т3</v>
      </c>
      <c r="E504" s="11" t="str">
        <f t="shared" si="395"/>
        <v>528 Δ8</v>
      </c>
      <c r="F504" s="101"/>
      <c r="G504" s="101"/>
      <c r="H5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4" s="132">
        <f t="shared" ref="I504:J504" si="459">I503</f>
        <v>5</v>
      </c>
      <c r="J504" s="132" t="str">
        <f t="shared" si="459"/>
        <v>Г</v>
      </c>
      <c r="K504" s="133" t="str">
        <f>IF(Таблица335[[#This Row],[условие]]="Да", "-", "")</f>
        <v>-</v>
      </c>
      <c r="L504" s="101" t="s">
        <v>35</v>
      </c>
      <c r="M504" s="114" t="str">
        <f>IF(Таблица335[[#This Row],[условие]]="Да", "", " - ")</f>
        <v/>
      </c>
      <c r="N504" s="101"/>
      <c r="O504" s="114" t="str">
        <f>IF(Таблица335[[#This Row],[условие]]="Да", "", " )")</f>
        <v/>
      </c>
      <c r="P504" s="115"/>
      <c r="Q504" s="101" t="s">
        <v>140</v>
      </c>
      <c r="R504" s="101" t="s">
        <v>75</v>
      </c>
      <c r="S504" s="116" t="str">
        <f>IF(Таблица335[[#This Row],[Тип СШ]]="Т3", " росп", "")</f>
        <v xml:space="preserve"> росп</v>
      </c>
      <c r="T504" s="116" t="str">
        <f>IF(AND(Таблица335[[#This Row],[Тип]]="Поперечник", Таблица335[[#This Row],[условие]]="Да", Таблица335[[#This Row],[№18]]=" росп"), "1,2,3",
"")</f>
        <v>1,2,3</v>
      </c>
      <c r="U504" s="116" t="str">
        <f>IF(AND(Таблица335[[#This Row],[Тип]]="Продол", Таблица335[[#This Row],[условие]]="Да", Таблица335[[#This Row],[№18]]=" росп"), "1,2",
"")</f>
        <v/>
      </c>
      <c r="V504" s="101" t="s">
        <v>88</v>
      </c>
      <c r="W5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04" s="152" t="str">
        <f>IF(Таблица335[[#This Row],[Тип СШ]]="Т3",
(IF(Таблица335[[#This Row],[Толщина]]&gt;16,"Δ8","Δ6")),Таблица335[[#This Row],[Толщина]])</f>
        <v>Δ8</v>
      </c>
      <c r="AD504" s="153"/>
      <c r="AE504"/>
    </row>
    <row r="505" spans="1:31" x14ac:dyDescent="0.2">
      <c r="A505" s="117">
        <f t="shared" si="397"/>
        <v>505</v>
      </c>
      <c r="B505" s="97" t="str">
        <f>IF(ISNUMBER(Таблица335[[#This Row],[№8]]), "Поперечник", "Продол")</f>
        <v>Поперечник</v>
      </c>
      <c r="C505" s="11" t="str">
        <f>CONCATENATE(I505,J505,K505,L505,Таблица335[[#This Row],[№12]],N505,O505,P505,Q505,R505,S505,T505,U505,)</f>
        <v>5Г-ВП_Р4 росп1,2,3</v>
      </c>
      <c r="D505" s="11" t="str">
        <f t="shared" si="419"/>
        <v>Т3</v>
      </c>
      <c r="E505" s="11" t="str">
        <f t="shared" si="395"/>
        <v>528 Δ8</v>
      </c>
      <c r="F505" s="101"/>
      <c r="G505" s="101"/>
      <c r="H5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5" s="132">
        <f t="shared" ref="I505:J505" si="460">I504</f>
        <v>5</v>
      </c>
      <c r="J505" s="132" t="str">
        <f t="shared" si="460"/>
        <v>Г</v>
      </c>
      <c r="K505" s="133" t="str">
        <f>IF(Таблица335[[#This Row],[условие]]="Да", "-", "")</f>
        <v>-</v>
      </c>
      <c r="L505" s="101" t="s">
        <v>35</v>
      </c>
      <c r="M505" s="114" t="str">
        <f>IF(Таблица335[[#This Row],[условие]]="Да", "", " - ")</f>
        <v/>
      </c>
      <c r="N505" s="101"/>
      <c r="O505" s="114" t="str">
        <f>IF(Таблица335[[#This Row],[условие]]="Да", "", " )")</f>
        <v/>
      </c>
      <c r="P505" s="115"/>
      <c r="Q505" s="101" t="s">
        <v>140</v>
      </c>
      <c r="R505" s="101" t="s">
        <v>76</v>
      </c>
      <c r="S505" s="116" t="str">
        <f>IF(Таблица335[[#This Row],[Тип СШ]]="Т3", " росп", "")</f>
        <v xml:space="preserve"> росп</v>
      </c>
      <c r="T505" s="116" t="str">
        <f>IF(AND(Таблица335[[#This Row],[Тип]]="Поперечник", Таблица335[[#This Row],[условие]]="Да", Таблица335[[#This Row],[№18]]=" росп"), "1,2,3",
"")</f>
        <v>1,2,3</v>
      </c>
      <c r="U505" s="116" t="str">
        <f>IF(AND(Таблица335[[#This Row],[Тип]]="Продол", Таблица335[[#This Row],[условие]]="Да", Таблица335[[#This Row],[№18]]=" росп"), "1,2",
"")</f>
        <v/>
      </c>
      <c r="V505" s="101" t="s">
        <v>88</v>
      </c>
      <c r="W5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05" s="152" t="str">
        <f>IF(Таблица335[[#This Row],[Тип СШ]]="Т3",
(IF(Таблица335[[#This Row],[Толщина]]&gt;16,"Δ8","Δ6")),Таблица335[[#This Row],[Толщина]])</f>
        <v>Δ8</v>
      </c>
      <c r="AD505" s="153"/>
      <c r="AE505"/>
    </row>
    <row r="506" spans="1:31" x14ac:dyDescent="0.2">
      <c r="A506" s="117">
        <f t="shared" si="397"/>
        <v>506</v>
      </c>
      <c r="B506" s="97" t="str">
        <f>IF(ISNUMBER(Таблица335[[#This Row],[№8]]), "Поперечник", "Продол")</f>
        <v>Поперечник</v>
      </c>
      <c r="C506" s="11" t="str">
        <f>CONCATENATE(I506,J506,K506,L506,Таблица335[[#This Row],[№12]],N506,O506,P506,Q506,R506,S506,T506,U506,)</f>
        <v>5Г-Т1/1</v>
      </c>
      <c r="D506" s="11" t="str">
        <f t="shared" si="419"/>
        <v>Т8</v>
      </c>
      <c r="E506" s="11" t="str">
        <f t="shared" si="395"/>
        <v>100×25</v>
      </c>
      <c r="F506" s="101"/>
      <c r="G506" s="101"/>
      <c r="H5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6" s="132">
        <f t="shared" ref="I506:J506" si="461">I505</f>
        <v>5</v>
      </c>
      <c r="J506" s="132" t="str">
        <f t="shared" si="461"/>
        <v>Г</v>
      </c>
      <c r="K506" s="133" t="str">
        <f>IF(Таблица335[[#This Row],[условие]]="Да", "-", "")</f>
        <v>-</v>
      </c>
      <c r="L506" s="101" t="s">
        <v>83</v>
      </c>
      <c r="M506" s="114" t="str">
        <f>IF(Таблица335[[#This Row],[условие]]="Да", "", " - ")</f>
        <v/>
      </c>
      <c r="N506" s="101"/>
      <c r="O506" s="114" t="str">
        <f>IF(Таблица335[[#This Row],[условие]]="Да", "", " )")</f>
        <v/>
      </c>
      <c r="P506" s="115"/>
      <c r="Q506" s="101" t="str">
        <f>"/"</f>
        <v>/</v>
      </c>
      <c r="R506" s="101">
        <v>1</v>
      </c>
      <c r="S506" s="116" t="str">
        <f>IF(Таблица335[[#This Row],[Тип СШ]]="Т3", " росп", "")</f>
        <v/>
      </c>
      <c r="T506" s="116" t="str">
        <f>IF(AND(Таблица335[[#This Row],[Тип]]="Поперечник", Таблица335[[#This Row],[условие]]="Да", Таблица335[[#This Row],[№18]]=" росп"), "1,2,3",
"")</f>
        <v/>
      </c>
      <c r="U506" s="116" t="str">
        <f>IF(AND(Таблица335[[#This Row],[Тип]]="Продол", Таблица335[[#This Row],[условие]]="Да", Таблица335[[#This Row],[№18]]=" росп"), "1,2",
"")</f>
        <v/>
      </c>
      <c r="V506" s="101" t="s">
        <v>89</v>
      </c>
      <c r="W5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06" s="152">
        <f>IF(Таблица335[[#This Row],[Тип СШ]]="Т3",
(IF(Таблица335[[#This Row],[Толщина]]&gt;16,"Δ8","Δ6")),Таблица335[[#This Row],[Толщина]])</f>
        <v>25</v>
      </c>
      <c r="AD506" s="153"/>
      <c r="AE506"/>
    </row>
    <row r="507" spans="1:31" x14ac:dyDescent="0.2">
      <c r="A507" s="117">
        <f t="shared" si="397"/>
        <v>507</v>
      </c>
      <c r="B507" s="97" t="str">
        <f>IF(ISNUMBER(Таблица335[[#This Row],[№8]]), "Поперечник", "Продол")</f>
        <v>Поперечник</v>
      </c>
      <c r="C507" s="11" t="str">
        <f>CONCATENATE(I507,J507,K507,L507,Таблица335[[#This Row],[№12]],N507,O507,P507,Q507,R507,S507,T507,U507,)</f>
        <v>5Г-Т1/1 росп1,2,3</v>
      </c>
      <c r="D507" s="11" t="str">
        <f t="shared" si="419"/>
        <v>Т3</v>
      </c>
      <c r="E507" s="11" t="str">
        <f t="shared" si="395"/>
        <v>100 Δ8</v>
      </c>
      <c r="F507" s="101"/>
      <c r="G507" s="101"/>
      <c r="H5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7" s="132">
        <f t="shared" ref="I507:J507" si="462">I506</f>
        <v>5</v>
      </c>
      <c r="J507" s="132" t="str">
        <f t="shared" si="462"/>
        <v>Г</v>
      </c>
      <c r="K507" s="133" t="str">
        <f>IF(Таблица335[[#This Row],[условие]]="Да", "-", "")</f>
        <v>-</v>
      </c>
      <c r="L507" s="101" t="s">
        <v>83</v>
      </c>
      <c r="M507" s="114" t="str">
        <f>IF(Таблица335[[#This Row],[условие]]="Да", "", " - ")</f>
        <v/>
      </c>
      <c r="N507" s="101"/>
      <c r="O507" s="114" t="str">
        <f>IF(Таблица335[[#This Row],[условие]]="Да", "", " )")</f>
        <v/>
      </c>
      <c r="P507" s="115"/>
      <c r="Q507" s="101" t="str">
        <f t="shared" ref="Q507:Q509" si="463">"/"</f>
        <v>/</v>
      </c>
      <c r="R507" s="101">
        <v>1</v>
      </c>
      <c r="S507" s="116" t="str">
        <f>IF(Таблица335[[#This Row],[Тип СШ]]="Т3", " росп", "")</f>
        <v xml:space="preserve"> росп</v>
      </c>
      <c r="T507" s="116" t="str">
        <f>IF(AND(Таблица335[[#This Row],[Тип]]="Поперечник", Таблица335[[#This Row],[условие]]="Да", Таблица335[[#This Row],[№18]]=" росп"), "1,2,3",
"")</f>
        <v>1,2,3</v>
      </c>
      <c r="U507" s="116" t="str">
        <f>IF(AND(Таблица335[[#This Row],[Тип]]="Продол", Таблица335[[#This Row],[условие]]="Да", Таблица335[[#This Row],[№18]]=" росп"), "1,2",
"")</f>
        <v/>
      </c>
      <c r="V507" s="101" t="s">
        <v>88</v>
      </c>
      <c r="W5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07" s="152" t="str">
        <f>IF(Таблица335[[#This Row],[Тип СШ]]="Т3",
(IF(Таблица335[[#This Row],[Толщина]]&gt;16,"Δ8","Δ6")),Таблица335[[#This Row],[Толщина]])</f>
        <v>Δ8</v>
      </c>
      <c r="AD507" s="153"/>
      <c r="AE507"/>
    </row>
    <row r="508" spans="1:31" x14ac:dyDescent="0.2">
      <c r="A508" s="117">
        <f t="shared" si="397"/>
        <v>508</v>
      </c>
      <c r="B508" s="97" t="str">
        <f>IF(ISNUMBER(Таблица335[[#This Row],[№8]]), "Поперечник", "Продол")</f>
        <v>Поперечник</v>
      </c>
      <c r="C508" s="11" t="str">
        <f>CONCATENATE(I508,J508,K508,L508,Таблица335[[#This Row],[№12]],N508,O508,P508,Q508,R508,S508,T508,U508,)</f>
        <v>5Г-Т1/2</v>
      </c>
      <c r="D508" s="11" t="str">
        <f t="shared" si="419"/>
        <v>Т8</v>
      </c>
      <c r="E508" s="11" t="str">
        <f t="shared" si="395"/>
        <v>100×25</v>
      </c>
      <c r="F508" s="101"/>
      <c r="G508" s="101"/>
      <c r="H5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8" s="132">
        <f t="shared" ref="I508:J508" si="464">I507</f>
        <v>5</v>
      </c>
      <c r="J508" s="132" t="str">
        <f t="shared" si="464"/>
        <v>Г</v>
      </c>
      <c r="K508" s="133" t="str">
        <f>IF(Таблица335[[#This Row],[условие]]="Да", "-", "")</f>
        <v>-</v>
      </c>
      <c r="L508" s="101" t="s">
        <v>83</v>
      </c>
      <c r="M508" s="114" t="str">
        <f>IF(Таблица335[[#This Row],[условие]]="Да", "", " - ")</f>
        <v/>
      </c>
      <c r="N508" s="101"/>
      <c r="O508" s="114" t="str">
        <f>IF(Таблица335[[#This Row],[условие]]="Да", "", " )")</f>
        <v/>
      </c>
      <c r="P508" s="115"/>
      <c r="Q508" s="101" t="str">
        <f t="shared" si="463"/>
        <v>/</v>
      </c>
      <c r="R508" s="101">
        <v>2</v>
      </c>
      <c r="S508" s="116" t="str">
        <f>IF(Таблица335[[#This Row],[Тип СШ]]="Т3", " росп", "")</f>
        <v/>
      </c>
      <c r="T508" s="116" t="str">
        <f>IF(AND(Таблица335[[#This Row],[Тип]]="Поперечник", Таблица335[[#This Row],[условие]]="Да", Таблица335[[#This Row],[№18]]=" росп"), "1,2,3",
"")</f>
        <v/>
      </c>
      <c r="U508" s="116" t="str">
        <f>IF(AND(Таблица335[[#This Row],[Тип]]="Продол", Таблица335[[#This Row],[условие]]="Да", Таблица335[[#This Row],[№18]]=" росп"), "1,2",
"")</f>
        <v/>
      </c>
      <c r="V508" s="101" t="s">
        <v>89</v>
      </c>
      <c r="W5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08" s="152">
        <f>IF(Таблица335[[#This Row],[Тип СШ]]="Т3",
(IF(Таблица335[[#This Row],[Толщина]]&gt;16,"Δ8","Δ6")),Таблица335[[#This Row],[Толщина]])</f>
        <v>25</v>
      </c>
      <c r="AD508" s="153"/>
      <c r="AE508"/>
    </row>
    <row r="509" spans="1:31" x14ac:dyDescent="0.2">
      <c r="A509" s="117">
        <f t="shared" si="397"/>
        <v>509</v>
      </c>
      <c r="B509" s="97" t="str">
        <f>IF(ISNUMBER(Таблица335[[#This Row],[№8]]), "Поперечник", "Продол")</f>
        <v>Поперечник</v>
      </c>
      <c r="C509" s="11" t="str">
        <f>CONCATENATE(I509,J509,K509,L509,Таблица335[[#This Row],[№12]],N509,O509,P509,Q509,R509,S509,T509,U509,)</f>
        <v>5Г-Т1/2 росп1,2,3</v>
      </c>
      <c r="D509" s="11" t="str">
        <f t="shared" si="419"/>
        <v>Т3</v>
      </c>
      <c r="E509" s="11" t="str">
        <f t="shared" si="395"/>
        <v>100 Δ8</v>
      </c>
      <c r="F509" s="101"/>
      <c r="G509" s="101"/>
      <c r="H5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09" s="132">
        <f t="shared" ref="I509:J509" si="465">I508</f>
        <v>5</v>
      </c>
      <c r="J509" s="132" t="str">
        <f t="shared" si="465"/>
        <v>Г</v>
      </c>
      <c r="K509" s="133" t="str">
        <f>IF(Таблица335[[#This Row],[условие]]="Да", "-", "")</f>
        <v>-</v>
      </c>
      <c r="L509" s="101" t="s">
        <v>83</v>
      </c>
      <c r="M509" s="114" t="str">
        <f>IF(Таблица335[[#This Row],[условие]]="Да", "", " - ")</f>
        <v/>
      </c>
      <c r="N509" s="101"/>
      <c r="O509" s="114" t="str">
        <f>IF(Таблица335[[#This Row],[условие]]="Да", "", " )")</f>
        <v/>
      </c>
      <c r="P509" s="115"/>
      <c r="Q509" s="101" t="str">
        <f t="shared" si="463"/>
        <v>/</v>
      </c>
      <c r="R509" s="101">
        <v>2</v>
      </c>
      <c r="S509" s="116" t="str">
        <f>IF(Таблица335[[#This Row],[Тип СШ]]="Т3", " росп", "")</f>
        <v xml:space="preserve"> росп</v>
      </c>
      <c r="T509" s="116" t="str">
        <f>IF(AND(Таблица335[[#This Row],[Тип]]="Поперечник", Таблица335[[#This Row],[условие]]="Да", Таблица335[[#This Row],[№18]]=" росп"), "1,2,3",
"")</f>
        <v>1,2,3</v>
      </c>
      <c r="U509" s="116" t="str">
        <f>IF(AND(Таблица335[[#This Row],[Тип]]="Продол", Таблица335[[#This Row],[условие]]="Да", Таблица335[[#This Row],[№18]]=" росп"), "1,2",
"")</f>
        <v/>
      </c>
      <c r="V509" s="101" t="s">
        <v>88</v>
      </c>
      <c r="W5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09" s="152" t="str">
        <f>IF(Таблица335[[#This Row],[Тип СШ]]="Т3",
(IF(Таблица335[[#This Row],[Толщина]]&gt;16,"Δ8","Δ6")),Таблица335[[#This Row],[Толщина]])</f>
        <v>Δ8</v>
      </c>
      <c r="AD509" s="153"/>
      <c r="AE509"/>
    </row>
    <row r="510" spans="1:31" x14ac:dyDescent="0.2">
      <c r="A510" s="117">
        <f t="shared" si="397"/>
        <v>510</v>
      </c>
      <c r="B510" s="97" t="str">
        <f>IF(ISNUMBER(Таблица335[[#This Row],[№8]]), "Поперечник", "Продол")</f>
        <v>Поперечник</v>
      </c>
      <c r="C510" s="11" t="str">
        <f>CONCATENATE(I510,J510,K510,L510,Таблица335[[#This Row],[№12]],N510,O510,P510,Q510,R510,S510,T510,U510,)</f>
        <v>5Г-ВП_Р5 росп1,2,3</v>
      </c>
      <c r="D510" s="11" t="str">
        <f t="shared" si="419"/>
        <v>Т3</v>
      </c>
      <c r="E510" s="11" t="str">
        <f t="shared" si="395"/>
        <v>528 Δ8</v>
      </c>
      <c r="F510" s="101"/>
      <c r="G510" s="101"/>
      <c r="H5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0" s="132">
        <f t="shared" ref="I510:J510" si="466">I509</f>
        <v>5</v>
      </c>
      <c r="J510" s="132" t="str">
        <f t="shared" si="466"/>
        <v>Г</v>
      </c>
      <c r="K510" s="133" t="str">
        <f>IF(Таблица335[[#This Row],[условие]]="Да", "-", "")</f>
        <v>-</v>
      </c>
      <c r="L510" s="101" t="s">
        <v>35</v>
      </c>
      <c r="M510" s="114" t="str">
        <f>IF(Таблица335[[#This Row],[условие]]="Да", "", " - ")</f>
        <v/>
      </c>
      <c r="N510" s="101"/>
      <c r="O510" s="114" t="str">
        <f>IF(Таблица335[[#This Row],[условие]]="Да", "", " )")</f>
        <v/>
      </c>
      <c r="P510" s="115"/>
      <c r="Q510" s="101" t="s">
        <v>140</v>
      </c>
      <c r="R510" s="101" t="s">
        <v>77</v>
      </c>
      <c r="S510" s="116" t="str">
        <f>IF(Таблица335[[#This Row],[Тип СШ]]="Т3", " росп", "")</f>
        <v xml:space="preserve"> росп</v>
      </c>
      <c r="T510" s="116" t="str">
        <f>IF(AND(Таблица335[[#This Row],[Тип]]="Поперечник", Таблица335[[#This Row],[условие]]="Да", Таблица335[[#This Row],[№18]]=" росп"), "1,2,3",
"")</f>
        <v>1,2,3</v>
      </c>
      <c r="U510" s="116" t="str">
        <f>IF(AND(Таблица335[[#This Row],[Тип]]="Продол", Таблица335[[#This Row],[условие]]="Да", Таблица335[[#This Row],[№18]]=" росп"), "1,2",
"")</f>
        <v/>
      </c>
      <c r="V510" s="101" t="s">
        <v>88</v>
      </c>
      <c r="W5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10" s="152" t="str">
        <f>IF(Таблица335[[#This Row],[Тип СШ]]="Т3",
(IF(Таблица335[[#This Row],[Толщина]]&gt;16,"Δ8","Δ6")),Таблица335[[#This Row],[Толщина]])</f>
        <v>Δ8</v>
      </c>
      <c r="AD510" s="153"/>
      <c r="AE510"/>
    </row>
    <row r="511" spans="1:31" x14ac:dyDescent="0.2">
      <c r="A511" s="117">
        <f t="shared" si="397"/>
        <v>511</v>
      </c>
      <c r="B511" s="97" t="str">
        <f>IF(ISNUMBER(Таблица335[[#This Row],[№8]]), "Поперечник", "Продол")</f>
        <v>Поперечник</v>
      </c>
      <c r="C511" s="11" t="str">
        <f>CONCATENATE(I511,J511,K511,L511,Таблица335[[#This Row],[№12]],N511,O511,P511,Q511,R511,S511,T511,U511,)</f>
        <v>5Г-ВП_Р6 росп1,2,3</v>
      </c>
      <c r="D511" s="11" t="str">
        <f t="shared" si="419"/>
        <v>Т3</v>
      </c>
      <c r="E511" s="11" t="str">
        <f t="shared" si="395"/>
        <v>528 Δ8</v>
      </c>
      <c r="F511" s="101"/>
      <c r="G511" s="101"/>
      <c r="H5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1" s="132">
        <f t="shared" ref="I511:J511" si="467">I510</f>
        <v>5</v>
      </c>
      <c r="J511" s="132" t="str">
        <f t="shared" si="467"/>
        <v>Г</v>
      </c>
      <c r="K511" s="133" t="str">
        <f>IF(Таблица335[[#This Row],[условие]]="Да", "-", "")</f>
        <v>-</v>
      </c>
      <c r="L511" s="101" t="s">
        <v>35</v>
      </c>
      <c r="M511" s="114" t="str">
        <f>IF(Таблица335[[#This Row],[условие]]="Да", "", " - ")</f>
        <v/>
      </c>
      <c r="N511" s="101"/>
      <c r="O511" s="114" t="str">
        <f>IF(Таблица335[[#This Row],[условие]]="Да", "", " )")</f>
        <v/>
      </c>
      <c r="P511" s="115"/>
      <c r="Q511" s="101" t="s">
        <v>140</v>
      </c>
      <c r="R511" s="101" t="s">
        <v>80</v>
      </c>
      <c r="S511" s="116" t="str">
        <f>IF(Таблица335[[#This Row],[Тип СШ]]="Т3", " росп", "")</f>
        <v xml:space="preserve"> росп</v>
      </c>
      <c r="T511" s="116" t="str">
        <f>IF(AND(Таблица335[[#This Row],[Тип]]="Поперечник", Таблица335[[#This Row],[условие]]="Да", Таблица335[[#This Row],[№18]]=" росп"), "1,2,3",
"")</f>
        <v>1,2,3</v>
      </c>
      <c r="U511" s="116" t="str">
        <f>IF(AND(Таблица335[[#This Row],[Тип]]="Продол", Таблица335[[#This Row],[условие]]="Да", Таблица335[[#This Row],[№18]]=" росп"), "1,2",
"")</f>
        <v/>
      </c>
      <c r="V511" s="101" t="s">
        <v>88</v>
      </c>
      <c r="W5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11" s="152" t="str">
        <f>IF(Таблица335[[#This Row],[Тип СШ]]="Т3",
(IF(Таблица335[[#This Row],[Толщина]]&gt;16,"Δ8","Δ6")),Таблица335[[#This Row],[Толщина]])</f>
        <v>Δ8</v>
      </c>
      <c r="AD511" s="153"/>
      <c r="AE511"/>
    </row>
    <row r="512" spans="1:31" x14ac:dyDescent="0.2">
      <c r="A512" s="117">
        <f t="shared" si="397"/>
        <v>512</v>
      </c>
      <c r="B512" s="97" t="str">
        <f>IF(ISNUMBER(Таблица335[[#This Row],[№8]]), "Поперечник", "Продол")</f>
        <v>Поперечник</v>
      </c>
      <c r="C512" s="11" t="str">
        <f>CONCATENATE(I512,J512,K512,L512,Таблица335[[#This Row],[№12]],N512,O512,P512,Q512,R512,S512,T512,U512,)</f>
        <v>5Г-ВП_Р7 росп1,2,3</v>
      </c>
      <c r="D512" s="11" t="str">
        <f t="shared" si="419"/>
        <v>Т3</v>
      </c>
      <c r="E512" s="11" t="str">
        <f t="shared" si="395"/>
        <v>528 Δ8</v>
      </c>
      <c r="F512" s="101"/>
      <c r="G512" s="101"/>
      <c r="H5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2" s="132">
        <f t="shared" ref="I512:J512" si="468">I511</f>
        <v>5</v>
      </c>
      <c r="J512" s="132" t="str">
        <f t="shared" si="468"/>
        <v>Г</v>
      </c>
      <c r="K512" s="133" t="str">
        <f>IF(Таблица335[[#This Row],[условие]]="Да", "-", "")</f>
        <v>-</v>
      </c>
      <c r="L512" s="101" t="s">
        <v>35</v>
      </c>
      <c r="M512" s="114" t="str">
        <f>IF(Таблица335[[#This Row],[условие]]="Да", "", " - ")</f>
        <v/>
      </c>
      <c r="N512" s="101"/>
      <c r="O512" s="114" t="str">
        <f>IF(Таблица335[[#This Row],[условие]]="Да", "", " )")</f>
        <v/>
      </c>
      <c r="P512" s="115"/>
      <c r="Q512" s="101" t="s">
        <v>140</v>
      </c>
      <c r="R512" s="101" t="s">
        <v>81</v>
      </c>
      <c r="S512" s="116" t="str">
        <f>IF(Таблица335[[#This Row],[Тип СШ]]="Т3", " росп", "")</f>
        <v xml:space="preserve"> росп</v>
      </c>
      <c r="T512" s="116" t="str">
        <f>IF(AND(Таблица335[[#This Row],[Тип]]="Поперечник", Таблица335[[#This Row],[условие]]="Да", Таблица335[[#This Row],[№18]]=" росп"), "1,2,3",
"")</f>
        <v>1,2,3</v>
      </c>
      <c r="U512" s="116" t="str">
        <f>IF(AND(Таблица335[[#This Row],[Тип]]="Продол", Таблица335[[#This Row],[условие]]="Да", Таблица335[[#This Row],[№18]]=" росп"), "1,2",
"")</f>
        <v/>
      </c>
      <c r="V512" s="101" t="s">
        <v>88</v>
      </c>
      <c r="W5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12" s="152" t="str">
        <f>IF(Таблица335[[#This Row],[Тип СШ]]="Т3",
(IF(Таблица335[[#This Row],[Толщина]]&gt;16,"Δ8","Δ6")),Таблица335[[#This Row],[Толщина]])</f>
        <v>Δ8</v>
      </c>
      <c r="AD512" s="153"/>
      <c r="AE512"/>
    </row>
    <row r="513" spans="1:31" x14ac:dyDescent="0.2">
      <c r="A513" s="117">
        <f t="shared" si="397"/>
        <v>513</v>
      </c>
      <c r="B513" s="97" t="str">
        <f>IF(ISNUMBER(Таблица335[[#This Row],[№8]]), "Поперечник", "Продол")</f>
        <v>Поперечник</v>
      </c>
      <c r="C513" s="11" t="str">
        <f>CONCATENATE(I513,J513,K513,L513,Таблица335[[#This Row],[№12]],N513,O513,P513,Q513,R513,S513,T513,U513,)</f>
        <v>5Г-ВП_Р8 росп1,2,3</v>
      </c>
      <c r="D513" s="11" t="str">
        <f t="shared" si="419"/>
        <v>Т3</v>
      </c>
      <c r="E513" s="11" t="str">
        <f t="shared" si="395"/>
        <v>528 Δ8</v>
      </c>
      <c r="F513" s="101"/>
      <c r="G513" s="101"/>
      <c r="H5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3" s="132">
        <f t="shared" ref="I513:J513" si="469">I512</f>
        <v>5</v>
      </c>
      <c r="J513" s="132" t="str">
        <f t="shared" si="469"/>
        <v>Г</v>
      </c>
      <c r="K513" s="133" t="str">
        <f>IF(Таблица335[[#This Row],[условие]]="Да", "-", "")</f>
        <v>-</v>
      </c>
      <c r="L513" s="101" t="s">
        <v>35</v>
      </c>
      <c r="M513" s="114" t="str">
        <f>IF(Таблица335[[#This Row],[условие]]="Да", "", " - ")</f>
        <v/>
      </c>
      <c r="N513" s="101"/>
      <c r="O513" s="114" t="str">
        <f>IF(Таблица335[[#This Row],[условие]]="Да", "", " )")</f>
        <v/>
      </c>
      <c r="P513" s="115"/>
      <c r="Q513" s="101" t="s">
        <v>140</v>
      </c>
      <c r="R513" s="101" t="s">
        <v>82</v>
      </c>
      <c r="S513" s="116" t="str">
        <f>IF(Таблица335[[#This Row],[Тип СШ]]="Т3", " росп", "")</f>
        <v xml:space="preserve"> росп</v>
      </c>
      <c r="T513" s="116" t="str">
        <f>IF(AND(Таблица335[[#This Row],[Тип]]="Поперечник", Таблица335[[#This Row],[условие]]="Да", Таблица335[[#This Row],[№18]]=" росп"), "1,2,3",
"")</f>
        <v>1,2,3</v>
      </c>
      <c r="U513" s="116" t="str">
        <f>IF(AND(Таблица335[[#This Row],[Тип]]="Продол", Таблица335[[#This Row],[условие]]="Да", Таблица335[[#This Row],[№18]]=" росп"), "1,2",
"")</f>
        <v/>
      </c>
      <c r="V513" s="101" t="s">
        <v>88</v>
      </c>
      <c r="W5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13" s="152" t="str">
        <f>IF(Таблица335[[#This Row],[Тип СШ]]="Т3",
(IF(Таблица335[[#This Row],[Толщина]]&gt;16,"Δ8","Δ6")),Таблица335[[#This Row],[Толщина]])</f>
        <v>Δ8</v>
      </c>
      <c r="AD513" s="153"/>
      <c r="AE513"/>
    </row>
    <row r="514" spans="1:31" x14ac:dyDescent="0.2">
      <c r="A514" s="117">
        <f t="shared" si="397"/>
        <v>514</v>
      </c>
      <c r="B514" s="97" t="str">
        <f>IF(ISNUMBER(Таблица335[[#This Row],[№8]]), "Поперечник", "Продол")</f>
        <v>Поперечник</v>
      </c>
      <c r="C514" s="11" t="str">
        <f>CONCATENATE(I514,J514,K514,L514,Таблица335[[#This Row],[№12]],N514,O514,P514,Q514,R514,S514,T514,U514,)</f>
        <v>5Г-НП</v>
      </c>
      <c r="D514" s="11" t="str">
        <f t="shared" si="419"/>
        <v>С18</v>
      </c>
      <c r="E514" s="11" t="str">
        <f t="shared" ref="E514:E577" si="470">IF(V514="Т3",(CONCATENATE(AB514," ",AC514)),(CONCATENATE(AB514,"×",AC514)))</f>
        <v>800×40</v>
      </c>
      <c r="F514" s="101"/>
      <c r="G514" s="101"/>
      <c r="H5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4" s="132">
        <f t="shared" ref="I514:J514" si="471">I513</f>
        <v>5</v>
      </c>
      <c r="J514" s="132" t="str">
        <f t="shared" si="471"/>
        <v>Г</v>
      </c>
      <c r="K514" s="133" t="str">
        <f>IF(Таблица335[[#This Row],[условие]]="Да", "-", "")</f>
        <v>-</v>
      </c>
      <c r="L514" s="101" t="s">
        <v>13</v>
      </c>
      <c r="M514" s="114" t="str">
        <f>IF(Таблица335[[#This Row],[условие]]="Да", "", " - ")</f>
        <v/>
      </c>
      <c r="N514" s="101"/>
      <c r="O514" s="114" t="str">
        <f>IF(Таблица335[[#This Row],[условие]]="Да", "", " )")</f>
        <v/>
      </c>
      <c r="P514" s="115"/>
      <c r="Q514" s="101"/>
      <c r="R514" s="101"/>
      <c r="S514" s="116" t="str">
        <f>IF(Таблица335[[#This Row],[Тип СШ]]="Т3", " росп", "")</f>
        <v/>
      </c>
      <c r="T514" s="116" t="str">
        <f>IF(AND(Таблица335[[#This Row],[Тип]]="Поперечник", Таблица335[[#This Row],[условие]]="Да", Таблица335[[#This Row],[№18]]=" росп"), "1,2,3",
"")</f>
        <v/>
      </c>
      <c r="U514" s="116" t="str">
        <f>IF(AND(Таблица335[[#This Row],[Тип]]="Продол", Таблица335[[#This Row],[условие]]="Да", Таблица335[[#This Row],[№18]]=" росп"), "1,2",
"")</f>
        <v/>
      </c>
      <c r="V514" s="101" t="s">
        <v>87</v>
      </c>
      <c r="W51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5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514" s="228">
        <f>VALUE(CONCATENATE(Таблица335[[#This Row],[ДлинаС18]],Таблица335[[#This Row],[ДлинаС4]],Таблица335[[#This Row],[ДлинаТ8]],Таблица335[[#This Row],[ДлинаТ3]]))</f>
        <v>800</v>
      </c>
      <c r="AC514" s="152">
        <f>IF(Таблица335[[#This Row],[Тип СШ]]="Т3",
(IF(Таблица335[[#This Row],[Толщина]]&gt;16,"Δ8","Δ6")),Таблица335[[#This Row],[Толщина]])</f>
        <v>40</v>
      </c>
      <c r="AD514" s="153"/>
      <c r="AE514"/>
    </row>
    <row r="515" spans="1:31" x14ac:dyDescent="0.2">
      <c r="A515" s="117">
        <f t="shared" ref="A515:A578" si="472">A514+1</f>
        <v>515</v>
      </c>
      <c r="B515" s="97" t="str">
        <f>IF(ISNUMBER(Таблица335[[#This Row],[№8]]), "Поперечник", "Продол")</f>
        <v>Поперечник</v>
      </c>
      <c r="C515" s="11" t="str">
        <f>CONCATENATE(I515,J515,K515,L515,Таблица335[[#This Row],[№12]],N515,O515,P515,Q515,R515,S515,T515,U515,)</f>
        <v>5Г-Т2/1</v>
      </c>
      <c r="D515" s="11" t="str">
        <f t="shared" si="419"/>
        <v>Т8</v>
      </c>
      <c r="E515" s="11" t="str">
        <f t="shared" si="470"/>
        <v>100×25</v>
      </c>
      <c r="F515" s="101"/>
      <c r="G515" s="101"/>
      <c r="H5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5" s="132">
        <f t="shared" ref="I515:J515" si="473">I514</f>
        <v>5</v>
      </c>
      <c r="J515" s="132" t="str">
        <f t="shared" si="473"/>
        <v>Г</v>
      </c>
      <c r="K515" s="133" t="str">
        <f>IF(Таблица335[[#This Row],[условие]]="Да", "-", "")</f>
        <v>-</v>
      </c>
      <c r="L515" s="101" t="s">
        <v>84</v>
      </c>
      <c r="M515" s="114" t="str">
        <f>IF(Таблица335[[#This Row],[условие]]="Да", "", " - ")</f>
        <v/>
      </c>
      <c r="N515" s="101"/>
      <c r="O515" s="114" t="str">
        <f>IF(Таблица335[[#This Row],[условие]]="Да", "", " )")</f>
        <v/>
      </c>
      <c r="P515" s="115"/>
      <c r="Q515" s="101" t="str">
        <f>"/"</f>
        <v>/</v>
      </c>
      <c r="R515" s="101">
        <v>1</v>
      </c>
      <c r="S515" s="116" t="str">
        <f>IF(Таблица335[[#This Row],[Тип СШ]]="Т3", " росп", "")</f>
        <v/>
      </c>
      <c r="T515" s="116" t="str">
        <f>IF(AND(Таблица335[[#This Row],[Тип]]="Поперечник", Таблица335[[#This Row],[условие]]="Да", Таблица335[[#This Row],[№18]]=" росп"), "1,2,3",
"")</f>
        <v/>
      </c>
      <c r="U515" s="116" t="str">
        <f>IF(AND(Таблица335[[#This Row],[Тип]]="Продол", Таблица335[[#This Row],[условие]]="Да", Таблица335[[#This Row],[№18]]=" росп"), "1,2",
"")</f>
        <v/>
      </c>
      <c r="V515" s="101" t="s">
        <v>89</v>
      </c>
      <c r="W5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15" s="152">
        <f>IF(Таблица335[[#This Row],[Тип СШ]]="Т3",
(IF(Таблица335[[#This Row],[Толщина]]&gt;16,"Δ8","Δ6")),Таблица335[[#This Row],[Толщина]])</f>
        <v>25</v>
      </c>
      <c r="AD515" s="153"/>
      <c r="AE515"/>
    </row>
    <row r="516" spans="1:31" x14ac:dyDescent="0.2">
      <c r="A516" s="117">
        <f t="shared" si="472"/>
        <v>516</v>
      </c>
      <c r="B516" s="97" t="str">
        <f>IF(ISNUMBER(Таблица335[[#This Row],[№8]]), "Поперечник", "Продол")</f>
        <v>Поперечник</v>
      </c>
      <c r="C516" s="11" t="str">
        <f>CONCATENATE(I516,J516,K516,L516,Таблица335[[#This Row],[№12]],N516,O516,P516,Q516,R516,S516,T516,U516,)</f>
        <v>5Г-Т2/1 росп1,2,3</v>
      </c>
      <c r="D516" s="11" t="str">
        <f t="shared" si="419"/>
        <v>Т3</v>
      </c>
      <c r="E516" s="11" t="str">
        <f t="shared" si="470"/>
        <v>100 Δ8</v>
      </c>
      <c r="F516" s="101"/>
      <c r="G516" s="101"/>
      <c r="H5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6" s="132">
        <f t="shared" ref="I516:J516" si="474">I515</f>
        <v>5</v>
      </c>
      <c r="J516" s="132" t="str">
        <f t="shared" si="474"/>
        <v>Г</v>
      </c>
      <c r="K516" s="133" t="str">
        <f>IF(Таблица335[[#This Row],[условие]]="Да", "-", "")</f>
        <v>-</v>
      </c>
      <c r="L516" s="101" t="s">
        <v>84</v>
      </c>
      <c r="M516" s="114" t="str">
        <f>IF(Таблица335[[#This Row],[условие]]="Да", "", " - ")</f>
        <v/>
      </c>
      <c r="N516" s="101"/>
      <c r="O516" s="114" t="str">
        <f>IF(Таблица335[[#This Row],[условие]]="Да", "", " )")</f>
        <v/>
      </c>
      <c r="P516" s="115"/>
      <c r="Q516" s="101" t="str">
        <f t="shared" ref="Q516:Q518" si="475">"/"</f>
        <v>/</v>
      </c>
      <c r="R516" s="101">
        <v>1</v>
      </c>
      <c r="S516" s="116" t="str">
        <f>IF(Таблица335[[#This Row],[Тип СШ]]="Т3", " росп", "")</f>
        <v xml:space="preserve"> росп</v>
      </c>
      <c r="T516" s="116" t="str">
        <f>IF(AND(Таблица335[[#This Row],[Тип]]="Поперечник", Таблица335[[#This Row],[условие]]="Да", Таблица335[[#This Row],[№18]]=" росп"), "1,2,3",
"")</f>
        <v>1,2,3</v>
      </c>
      <c r="U516" s="116" t="str">
        <f>IF(AND(Таблица335[[#This Row],[Тип]]="Продол", Таблица335[[#This Row],[условие]]="Да", Таблица335[[#This Row],[№18]]=" росп"), "1,2",
"")</f>
        <v/>
      </c>
      <c r="V516" s="101" t="s">
        <v>88</v>
      </c>
      <c r="W5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16" s="152" t="str">
        <f>IF(Таблица335[[#This Row],[Тип СШ]]="Т3",
(IF(Таблица335[[#This Row],[Толщина]]&gt;16,"Δ8","Δ6")),Таблица335[[#This Row],[Толщина]])</f>
        <v>Δ8</v>
      </c>
      <c r="AD516" s="153"/>
      <c r="AE516"/>
    </row>
    <row r="517" spans="1:31" x14ac:dyDescent="0.2">
      <c r="A517" s="117">
        <f t="shared" si="472"/>
        <v>517</v>
      </c>
      <c r="B517" s="97" t="str">
        <f>IF(ISNUMBER(Таблица335[[#This Row],[№8]]), "Поперечник", "Продол")</f>
        <v>Поперечник</v>
      </c>
      <c r="C517" s="11" t="str">
        <f>CONCATENATE(I517,J517,K517,L517,Таблица335[[#This Row],[№12]],N517,O517,P517,Q517,R517,S517,T517,U517,)</f>
        <v>5Г-Т2/2</v>
      </c>
      <c r="D517" s="11" t="str">
        <f t="shared" si="419"/>
        <v>Т8</v>
      </c>
      <c r="E517" s="11" t="str">
        <f t="shared" si="470"/>
        <v>100×25</v>
      </c>
      <c r="F517" s="101"/>
      <c r="G517" s="101"/>
      <c r="H5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7" s="132">
        <f t="shared" ref="I517:J517" si="476">I516</f>
        <v>5</v>
      </c>
      <c r="J517" s="132" t="str">
        <f t="shared" si="476"/>
        <v>Г</v>
      </c>
      <c r="K517" s="133" t="str">
        <f>IF(Таблица335[[#This Row],[условие]]="Да", "-", "")</f>
        <v>-</v>
      </c>
      <c r="L517" s="101" t="s">
        <v>84</v>
      </c>
      <c r="M517" s="114" t="str">
        <f>IF(Таблица335[[#This Row],[условие]]="Да", "", " - ")</f>
        <v/>
      </c>
      <c r="N517" s="101"/>
      <c r="O517" s="114" t="str">
        <f>IF(Таблица335[[#This Row],[условие]]="Да", "", " )")</f>
        <v/>
      </c>
      <c r="P517" s="115"/>
      <c r="Q517" s="101" t="str">
        <f t="shared" si="475"/>
        <v>/</v>
      </c>
      <c r="R517" s="101">
        <v>2</v>
      </c>
      <c r="S517" s="116" t="str">
        <f>IF(Таблица335[[#This Row],[Тип СШ]]="Т3", " росп", "")</f>
        <v/>
      </c>
      <c r="T517" s="116" t="str">
        <f>IF(AND(Таблица335[[#This Row],[Тип]]="Поперечник", Таблица335[[#This Row],[условие]]="Да", Таблица335[[#This Row],[№18]]=" росп"), "1,2,3",
"")</f>
        <v/>
      </c>
      <c r="U517" s="116" t="str">
        <f>IF(AND(Таблица335[[#This Row],[Тип]]="Продол", Таблица335[[#This Row],[условие]]="Да", Таблица335[[#This Row],[№18]]=" росп"), "1,2",
"")</f>
        <v/>
      </c>
      <c r="V517" s="101" t="s">
        <v>89</v>
      </c>
      <c r="W5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17" s="152">
        <f>IF(Таблица335[[#This Row],[Тип СШ]]="Т3",
(IF(Таблица335[[#This Row],[Толщина]]&gt;16,"Δ8","Δ6")),Таблица335[[#This Row],[Толщина]])</f>
        <v>25</v>
      </c>
      <c r="AD517" s="153"/>
      <c r="AE517"/>
    </row>
    <row r="518" spans="1:31" x14ac:dyDescent="0.2">
      <c r="A518" s="117">
        <f t="shared" si="472"/>
        <v>518</v>
      </c>
      <c r="B518" s="97" t="str">
        <f>IF(ISNUMBER(Таблица335[[#This Row],[№8]]), "Поперечник", "Продол")</f>
        <v>Поперечник</v>
      </c>
      <c r="C518" s="11" t="str">
        <f>CONCATENATE(I518,J518,K518,L518,Таблица335[[#This Row],[№12]],N518,O518,P518,Q518,R518,S518,T518,U518,)</f>
        <v>5Г-Т2/2 росп1,2,3</v>
      </c>
      <c r="D518" s="11" t="str">
        <f t="shared" si="419"/>
        <v>Т3</v>
      </c>
      <c r="E518" s="11" t="str">
        <f t="shared" si="470"/>
        <v>100 Δ8</v>
      </c>
      <c r="F518" s="101"/>
      <c r="G518" s="101"/>
      <c r="H5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8" s="132">
        <f t="shared" ref="I518:J518" si="477">I517</f>
        <v>5</v>
      </c>
      <c r="J518" s="132" t="str">
        <f t="shared" si="477"/>
        <v>Г</v>
      </c>
      <c r="K518" s="133" t="str">
        <f>IF(Таблица335[[#This Row],[условие]]="Да", "-", "")</f>
        <v>-</v>
      </c>
      <c r="L518" s="101" t="s">
        <v>84</v>
      </c>
      <c r="M518" s="114" t="str">
        <f>IF(Таблица335[[#This Row],[условие]]="Да", "", " - ")</f>
        <v/>
      </c>
      <c r="N518" s="101"/>
      <c r="O518" s="114" t="str">
        <f>IF(Таблица335[[#This Row],[условие]]="Да", "", " )")</f>
        <v/>
      </c>
      <c r="P518" s="115"/>
      <c r="Q518" s="101" t="str">
        <f t="shared" si="475"/>
        <v>/</v>
      </c>
      <c r="R518" s="101">
        <v>2</v>
      </c>
      <c r="S518" s="116" t="str">
        <f>IF(Таблица335[[#This Row],[Тип СШ]]="Т3", " росп", "")</f>
        <v xml:space="preserve"> росп</v>
      </c>
      <c r="T518" s="116" t="str">
        <f>IF(AND(Таблица335[[#This Row],[Тип]]="Поперечник", Таблица335[[#This Row],[условие]]="Да", Таблица335[[#This Row],[№18]]=" росп"), "1,2,3",
"")</f>
        <v>1,2,3</v>
      </c>
      <c r="U518" s="116" t="str">
        <f>IF(AND(Таблица335[[#This Row],[Тип]]="Продол", Таблица335[[#This Row],[условие]]="Да", Таблица335[[#This Row],[№18]]=" росп"), "1,2",
"")</f>
        <v/>
      </c>
      <c r="V518" s="101" t="s">
        <v>88</v>
      </c>
      <c r="W5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18" s="152" t="str">
        <f>IF(Таблица335[[#This Row],[Тип СШ]]="Т3",
(IF(Таблица335[[#This Row],[Толщина]]&gt;16,"Δ8","Δ6")),Таблица335[[#This Row],[Толщина]])</f>
        <v>Δ8</v>
      </c>
      <c r="AD518" s="153"/>
      <c r="AE518"/>
    </row>
    <row r="519" spans="1:31" x14ac:dyDescent="0.2">
      <c r="A519" s="117">
        <f t="shared" si="472"/>
        <v>519</v>
      </c>
      <c r="B519" s="97" t="str">
        <f>IF(ISNUMBER(Таблица335[[#This Row],[№8]]), "Поперечник", "Продол")</f>
        <v>Поперечник</v>
      </c>
      <c r="C519" s="11" t="str">
        <f>CONCATENATE(I519,J519,K519,L519,Таблица335[[#This Row],[№12]],N519,O519,P519,Q519,R519,S519,T519,U519,)</f>
        <v>5Д-ВП</v>
      </c>
      <c r="D519" s="11" t="str">
        <f t="shared" si="419"/>
        <v>С4</v>
      </c>
      <c r="E519" s="11" t="str">
        <f t="shared" si="470"/>
        <v>2488×14</v>
      </c>
      <c r="F519" s="101"/>
      <c r="G519" s="101" t="s">
        <v>43</v>
      </c>
      <c r="H5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19" s="134">
        <f t="shared" ref="I519:J519" si="478">I518</f>
        <v>5</v>
      </c>
      <c r="J519" s="134" t="str">
        <f>Таблица335[[#This Row],[№7]]</f>
        <v>Д</v>
      </c>
      <c r="K519" s="133" t="str">
        <f>IF(Таблица335[[#This Row],[условие]]="Да", "-", "")</f>
        <v>-</v>
      </c>
      <c r="L519" s="72" t="s">
        <v>35</v>
      </c>
      <c r="M519" s="114" t="str">
        <f>IF(Таблица335[[#This Row],[условие]]="Да", "", " - ")</f>
        <v/>
      </c>
      <c r="N519" s="72"/>
      <c r="O519" s="114" t="str">
        <f>IF(Таблица335[[#This Row],[условие]]="Да", "", " )")</f>
        <v/>
      </c>
      <c r="P519" s="115"/>
      <c r="Q519" s="130"/>
      <c r="R519" s="130"/>
      <c r="S519" s="116" t="str">
        <f>IF(Таблица335[[#This Row],[Тип СШ]]="Т3", " росп", "")</f>
        <v/>
      </c>
      <c r="T519" s="116" t="str">
        <f>IF(AND(Таблица335[[#This Row],[Тип]]="Поперечник", Таблица335[[#This Row],[условие]]="Да", Таблица335[[#This Row],[№18]]=" росп"), "1,2,3",
"")</f>
        <v/>
      </c>
      <c r="U519" s="116" t="str">
        <f>IF(AND(Таблица335[[#This Row],[Тип]]="Продол", Таблица335[[#This Row],[условие]]="Да", Таблица335[[#This Row],[№18]]=" росп"), "1,2",
"")</f>
        <v/>
      </c>
      <c r="V519" s="130" t="s">
        <v>109</v>
      </c>
      <c r="W5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1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5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1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519" s="152">
        <f>IF(Таблица335[[#This Row],[Тип СШ]]="Т3",
(IF(Таблица335[[#This Row],[Толщина]]&gt;16,"Δ8","Δ6")),Таблица335[[#This Row],[Толщина]])</f>
        <v>14</v>
      </c>
      <c r="AD519" s="153"/>
      <c r="AE519"/>
    </row>
    <row r="520" spans="1:31" x14ac:dyDescent="0.2">
      <c r="A520" s="117">
        <f t="shared" si="472"/>
        <v>520</v>
      </c>
      <c r="B520" s="97" t="str">
        <f>IF(ISNUMBER(Таблица335[[#This Row],[№8]]), "Поперечник", "Продол")</f>
        <v>Поперечник</v>
      </c>
      <c r="C520" s="11" t="str">
        <f>CONCATENATE(I520,J520,K520,L520,Таблица335[[#This Row],[№12]],N520,O520,P520,Q520,R520,S520,T520,U520,)</f>
        <v>5Д-ВП_Р1 росп1,2,3</v>
      </c>
      <c r="D520" s="11" t="str">
        <f t="shared" si="419"/>
        <v>Т3</v>
      </c>
      <c r="E520" s="11" t="str">
        <f t="shared" si="470"/>
        <v>528 Δ8</v>
      </c>
      <c r="F520" s="101"/>
      <c r="G520" s="101"/>
      <c r="H5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0" s="132">
        <f t="shared" ref="I520:J520" si="479">I519</f>
        <v>5</v>
      </c>
      <c r="J520" s="132" t="str">
        <f>J519</f>
        <v>Д</v>
      </c>
      <c r="K520" s="133" t="str">
        <f>IF(Таблица335[[#This Row],[условие]]="Да", "-", "")</f>
        <v>-</v>
      </c>
      <c r="L520" s="101" t="s">
        <v>35</v>
      </c>
      <c r="M520" s="114" t="str">
        <f>IF(Таблица335[[#This Row],[условие]]="Да", "", " - ")</f>
        <v/>
      </c>
      <c r="N520" s="101"/>
      <c r="O520" s="114" t="str">
        <f>IF(Таблица335[[#This Row],[условие]]="Да", "", " )")</f>
        <v/>
      </c>
      <c r="P520" s="115"/>
      <c r="Q520" s="101" t="s">
        <v>140</v>
      </c>
      <c r="R520" s="101" t="s">
        <v>73</v>
      </c>
      <c r="S520" s="116" t="str">
        <f>IF(Таблица335[[#This Row],[Тип СШ]]="Т3", " росп", "")</f>
        <v xml:space="preserve"> росп</v>
      </c>
      <c r="T520" s="116" t="str">
        <f>IF(AND(Таблица335[[#This Row],[Тип]]="Поперечник", Таблица335[[#This Row],[условие]]="Да", Таблица335[[#This Row],[№18]]=" росп"), "1,2,3",
"")</f>
        <v>1,2,3</v>
      </c>
      <c r="U520" s="116" t="str">
        <f>IF(AND(Таблица335[[#This Row],[Тип]]="Продол", Таблица335[[#This Row],[условие]]="Да", Таблица335[[#This Row],[№18]]=" росп"), "1,2",
"")</f>
        <v/>
      </c>
      <c r="V520" s="101" t="s">
        <v>88</v>
      </c>
      <c r="W5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20" s="152" t="str">
        <f>IF(Таблица335[[#This Row],[Тип СШ]]="Т3",
(IF(Таблица335[[#This Row],[Толщина]]&gt;16,"Δ8","Δ6")),Таблица335[[#This Row],[Толщина]])</f>
        <v>Δ8</v>
      </c>
      <c r="AD520" s="153"/>
      <c r="AE520"/>
    </row>
    <row r="521" spans="1:31" x14ac:dyDescent="0.2">
      <c r="A521" s="117">
        <f t="shared" si="472"/>
        <v>521</v>
      </c>
      <c r="B521" s="97" t="str">
        <f>IF(ISNUMBER(Таблица335[[#This Row],[№8]]), "Поперечник", "Продол")</f>
        <v>Поперечник</v>
      </c>
      <c r="C521" s="11" t="str">
        <f>CONCATENATE(I521,J521,K521,L521,Таблица335[[#This Row],[№12]],N521,O521,P521,Q521,R521,S521,T521,U521,)</f>
        <v>5Д-ВП_Р2 росп1,2,3</v>
      </c>
      <c r="D521" s="11" t="str">
        <f t="shared" si="419"/>
        <v>Т3</v>
      </c>
      <c r="E521" s="11" t="str">
        <f t="shared" si="470"/>
        <v>528 Δ8</v>
      </c>
      <c r="F521" s="101"/>
      <c r="G521" s="101"/>
      <c r="H5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1" s="132">
        <f t="shared" ref="I521:J521" si="480">I520</f>
        <v>5</v>
      </c>
      <c r="J521" s="132" t="str">
        <f t="shared" si="480"/>
        <v>Д</v>
      </c>
      <c r="K521" s="133" t="str">
        <f>IF(Таблица335[[#This Row],[условие]]="Да", "-", "")</f>
        <v>-</v>
      </c>
      <c r="L521" s="101" t="s">
        <v>35</v>
      </c>
      <c r="M521" s="114" t="str">
        <f>IF(Таблица335[[#This Row],[условие]]="Да", "", " - ")</f>
        <v/>
      </c>
      <c r="N521" s="101"/>
      <c r="O521" s="114" t="str">
        <f>IF(Таблица335[[#This Row],[условие]]="Да", "", " )")</f>
        <v/>
      </c>
      <c r="P521" s="115"/>
      <c r="Q521" s="101" t="s">
        <v>140</v>
      </c>
      <c r="R521" s="101" t="s">
        <v>74</v>
      </c>
      <c r="S521" s="116" t="str">
        <f>IF(Таблица335[[#This Row],[Тип СШ]]="Т3", " росп", "")</f>
        <v xml:space="preserve"> росп</v>
      </c>
      <c r="T521" s="116" t="str">
        <f>IF(AND(Таблица335[[#This Row],[Тип]]="Поперечник", Таблица335[[#This Row],[условие]]="Да", Таблица335[[#This Row],[№18]]=" росп"), "1,2,3",
"")</f>
        <v>1,2,3</v>
      </c>
      <c r="U521" s="116" t="str">
        <f>IF(AND(Таблица335[[#This Row],[Тип]]="Продол", Таблица335[[#This Row],[условие]]="Да", Таблица335[[#This Row],[№18]]=" росп"), "1,2",
"")</f>
        <v/>
      </c>
      <c r="V521" s="101" t="s">
        <v>88</v>
      </c>
      <c r="W5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21" s="152" t="str">
        <f>IF(Таблица335[[#This Row],[Тип СШ]]="Т3",
(IF(Таблица335[[#This Row],[Толщина]]&gt;16,"Δ8","Δ6")),Таблица335[[#This Row],[Толщина]])</f>
        <v>Δ8</v>
      </c>
      <c r="AD521" s="153"/>
      <c r="AE521"/>
    </row>
    <row r="522" spans="1:31" x14ac:dyDescent="0.2">
      <c r="A522" s="117">
        <f t="shared" si="472"/>
        <v>522</v>
      </c>
      <c r="B522" s="97" t="str">
        <f>IF(ISNUMBER(Таблица335[[#This Row],[№8]]), "Поперечник", "Продол")</f>
        <v>Поперечник</v>
      </c>
      <c r="C522" s="11" t="str">
        <f>CONCATENATE(I522,J522,K522,L522,Таблица335[[#This Row],[№12]],N522,O522,P522,Q522,R522,S522,T522,U522,)</f>
        <v>5Д-ВП_Р3 росп1,2,3</v>
      </c>
      <c r="D522" s="11" t="str">
        <f t="shared" si="419"/>
        <v>Т3</v>
      </c>
      <c r="E522" s="11" t="str">
        <f t="shared" si="470"/>
        <v>528 Δ8</v>
      </c>
      <c r="F522" s="101"/>
      <c r="G522" s="101"/>
      <c r="H5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2" s="132">
        <f t="shared" ref="I522:J522" si="481">I521</f>
        <v>5</v>
      </c>
      <c r="J522" s="132" t="str">
        <f t="shared" si="481"/>
        <v>Д</v>
      </c>
      <c r="K522" s="133" t="str">
        <f>IF(Таблица335[[#This Row],[условие]]="Да", "-", "")</f>
        <v>-</v>
      </c>
      <c r="L522" s="101" t="s">
        <v>35</v>
      </c>
      <c r="M522" s="114" t="str">
        <f>IF(Таблица335[[#This Row],[условие]]="Да", "", " - ")</f>
        <v/>
      </c>
      <c r="N522" s="101"/>
      <c r="O522" s="114" t="str">
        <f>IF(Таблица335[[#This Row],[условие]]="Да", "", " )")</f>
        <v/>
      </c>
      <c r="P522" s="115"/>
      <c r="Q522" s="101" t="s">
        <v>140</v>
      </c>
      <c r="R522" s="101" t="s">
        <v>75</v>
      </c>
      <c r="S522" s="116" t="str">
        <f>IF(Таблица335[[#This Row],[Тип СШ]]="Т3", " росп", "")</f>
        <v xml:space="preserve"> росп</v>
      </c>
      <c r="T522" s="116" t="str">
        <f>IF(AND(Таблица335[[#This Row],[Тип]]="Поперечник", Таблица335[[#This Row],[условие]]="Да", Таблица335[[#This Row],[№18]]=" росп"), "1,2,3",
"")</f>
        <v>1,2,3</v>
      </c>
      <c r="U522" s="116" t="str">
        <f>IF(AND(Таблица335[[#This Row],[Тип]]="Продол", Таблица335[[#This Row],[условие]]="Да", Таблица335[[#This Row],[№18]]=" росп"), "1,2",
"")</f>
        <v/>
      </c>
      <c r="V522" s="101" t="s">
        <v>88</v>
      </c>
      <c r="W5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22" s="152" t="str">
        <f>IF(Таблица335[[#This Row],[Тип СШ]]="Т3",
(IF(Таблица335[[#This Row],[Толщина]]&gt;16,"Δ8","Δ6")),Таблица335[[#This Row],[Толщина]])</f>
        <v>Δ8</v>
      </c>
      <c r="AD522" s="153"/>
      <c r="AE522"/>
    </row>
    <row r="523" spans="1:31" x14ac:dyDescent="0.2">
      <c r="A523" s="117">
        <f t="shared" si="472"/>
        <v>523</v>
      </c>
      <c r="B523" s="97" t="str">
        <f>IF(ISNUMBER(Таблица335[[#This Row],[№8]]), "Поперечник", "Продол")</f>
        <v>Поперечник</v>
      </c>
      <c r="C523" s="11" t="str">
        <f>CONCATENATE(I523,J523,K523,L523,Таблица335[[#This Row],[№12]],N523,O523,P523,Q523,R523,S523,T523,U523,)</f>
        <v>5Д-ВП_Р4 росп1,2,3</v>
      </c>
      <c r="D523" s="11" t="str">
        <f t="shared" si="419"/>
        <v>Т3</v>
      </c>
      <c r="E523" s="11" t="str">
        <f t="shared" si="470"/>
        <v>528 Δ8</v>
      </c>
      <c r="F523" s="101"/>
      <c r="G523" s="101"/>
      <c r="H5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3" s="132">
        <f t="shared" ref="I523:J523" si="482">I522</f>
        <v>5</v>
      </c>
      <c r="J523" s="132" t="str">
        <f t="shared" si="482"/>
        <v>Д</v>
      </c>
      <c r="K523" s="133" t="str">
        <f>IF(Таблица335[[#This Row],[условие]]="Да", "-", "")</f>
        <v>-</v>
      </c>
      <c r="L523" s="101" t="s">
        <v>35</v>
      </c>
      <c r="M523" s="114" t="str">
        <f>IF(Таблица335[[#This Row],[условие]]="Да", "", " - ")</f>
        <v/>
      </c>
      <c r="N523" s="101"/>
      <c r="O523" s="114" t="str">
        <f>IF(Таблица335[[#This Row],[условие]]="Да", "", " )")</f>
        <v/>
      </c>
      <c r="P523" s="115"/>
      <c r="Q523" s="101" t="s">
        <v>140</v>
      </c>
      <c r="R523" s="101" t="s">
        <v>76</v>
      </c>
      <c r="S523" s="116" t="str">
        <f>IF(Таблица335[[#This Row],[Тип СШ]]="Т3", " росп", "")</f>
        <v xml:space="preserve"> росп</v>
      </c>
      <c r="T523" s="116" t="str">
        <f>IF(AND(Таблица335[[#This Row],[Тип]]="Поперечник", Таблица335[[#This Row],[условие]]="Да", Таблица335[[#This Row],[№18]]=" росп"), "1,2,3",
"")</f>
        <v>1,2,3</v>
      </c>
      <c r="U523" s="116" t="str">
        <f>IF(AND(Таблица335[[#This Row],[Тип]]="Продол", Таблица335[[#This Row],[условие]]="Да", Таблица335[[#This Row],[№18]]=" росп"), "1,2",
"")</f>
        <v/>
      </c>
      <c r="V523" s="101" t="s">
        <v>88</v>
      </c>
      <c r="W5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23" s="152" t="str">
        <f>IF(Таблица335[[#This Row],[Тип СШ]]="Т3",
(IF(Таблица335[[#This Row],[Толщина]]&gt;16,"Δ8","Δ6")),Таблица335[[#This Row],[Толщина]])</f>
        <v>Δ8</v>
      </c>
      <c r="AD523" s="153"/>
      <c r="AE523"/>
    </row>
    <row r="524" spans="1:31" x14ac:dyDescent="0.2">
      <c r="A524" s="117">
        <f t="shared" si="472"/>
        <v>524</v>
      </c>
      <c r="B524" s="97" t="str">
        <f>IF(ISNUMBER(Таблица335[[#This Row],[№8]]), "Поперечник", "Продол")</f>
        <v>Поперечник</v>
      </c>
      <c r="C524" s="11" t="str">
        <f>CONCATENATE(I524,J524,K524,L524,Таблица335[[#This Row],[№12]],N524,O524,P524,Q524,R524,S524,T524,U524,)</f>
        <v>5Д-Т1/1</v>
      </c>
      <c r="D524" s="11" t="str">
        <f t="shared" si="419"/>
        <v>Т8</v>
      </c>
      <c r="E524" s="11" t="str">
        <f t="shared" si="470"/>
        <v>100×20</v>
      </c>
      <c r="F524" s="101"/>
      <c r="G524" s="101"/>
      <c r="H5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4" s="132">
        <f t="shared" ref="I524:J524" si="483">I523</f>
        <v>5</v>
      </c>
      <c r="J524" s="132" t="str">
        <f t="shared" si="483"/>
        <v>Д</v>
      </c>
      <c r="K524" s="133" t="str">
        <f>IF(Таблица335[[#This Row],[условие]]="Да", "-", "")</f>
        <v>-</v>
      </c>
      <c r="L524" s="101" t="s">
        <v>83</v>
      </c>
      <c r="M524" s="114" t="str">
        <f>IF(Таблица335[[#This Row],[условие]]="Да", "", " - ")</f>
        <v/>
      </c>
      <c r="N524" s="101"/>
      <c r="O524" s="114" t="str">
        <f>IF(Таблица335[[#This Row],[условие]]="Да", "", " )")</f>
        <v/>
      </c>
      <c r="P524" s="115"/>
      <c r="Q524" s="101" t="str">
        <f>"/"</f>
        <v>/</v>
      </c>
      <c r="R524" s="101">
        <v>1</v>
      </c>
      <c r="S524" s="116" t="str">
        <f>IF(Таблица335[[#This Row],[Тип СШ]]="Т3", " росп", "")</f>
        <v/>
      </c>
      <c r="T524" s="116" t="str">
        <f>IF(AND(Таблица335[[#This Row],[Тип]]="Поперечник", Таблица335[[#This Row],[условие]]="Да", Таблица335[[#This Row],[№18]]=" росп"), "1,2,3",
"")</f>
        <v/>
      </c>
      <c r="U524" s="116" t="str">
        <f>IF(AND(Таблица335[[#This Row],[Тип]]="Продол", Таблица335[[#This Row],[условие]]="Да", Таблица335[[#This Row],[№18]]=" росп"), "1,2",
"")</f>
        <v/>
      </c>
      <c r="V524" s="101" t="s">
        <v>89</v>
      </c>
      <c r="W5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24" s="152">
        <f>IF(Таблица335[[#This Row],[Тип СШ]]="Т3",
(IF(Таблица335[[#This Row],[Толщина]]&gt;16,"Δ8","Δ6")),Таблица335[[#This Row],[Толщина]])</f>
        <v>20</v>
      </c>
      <c r="AD524" s="153"/>
      <c r="AE524"/>
    </row>
    <row r="525" spans="1:31" x14ac:dyDescent="0.2">
      <c r="A525" s="117">
        <f t="shared" si="472"/>
        <v>525</v>
      </c>
      <c r="B525" s="97" t="str">
        <f>IF(ISNUMBER(Таблица335[[#This Row],[№8]]), "Поперечник", "Продол")</f>
        <v>Поперечник</v>
      </c>
      <c r="C525" s="11" t="str">
        <f>CONCATENATE(I525,J525,K525,L525,Таблица335[[#This Row],[№12]],N525,O525,P525,Q525,R525,S525,T525,U525,)</f>
        <v>5Д-Т1/1 росп1,2,3</v>
      </c>
      <c r="D525" s="11" t="str">
        <f t="shared" si="419"/>
        <v>Т3</v>
      </c>
      <c r="E525" s="11" t="str">
        <f t="shared" si="470"/>
        <v>100 Δ8</v>
      </c>
      <c r="F525" s="101"/>
      <c r="G525" s="101"/>
      <c r="H5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5" s="132">
        <f t="shared" ref="I525:J525" si="484">I524</f>
        <v>5</v>
      </c>
      <c r="J525" s="132" t="str">
        <f t="shared" si="484"/>
        <v>Д</v>
      </c>
      <c r="K525" s="133" t="str">
        <f>IF(Таблица335[[#This Row],[условие]]="Да", "-", "")</f>
        <v>-</v>
      </c>
      <c r="L525" s="101" t="s">
        <v>83</v>
      </c>
      <c r="M525" s="114" t="str">
        <f>IF(Таблица335[[#This Row],[условие]]="Да", "", " - ")</f>
        <v/>
      </c>
      <c r="N525" s="101"/>
      <c r="O525" s="114" t="str">
        <f>IF(Таблица335[[#This Row],[условие]]="Да", "", " )")</f>
        <v/>
      </c>
      <c r="P525" s="115"/>
      <c r="Q525" s="101" t="str">
        <f t="shared" ref="Q525:Q527" si="485">"/"</f>
        <v>/</v>
      </c>
      <c r="R525" s="101">
        <v>1</v>
      </c>
      <c r="S525" s="116" t="str">
        <f>IF(Таблица335[[#This Row],[Тип СШ]]="Т3", " росп", "")</f>
        <v xml:space="preserve"> росп</v>
      </c>
      <c r="T525" s="116" t="str">
        <f>IF(AND(Таблица335[[#This Row],[Тип]]="Поперечник", Таблица335[[#This Row],[условие]]="Да", Таблица335[[#This Row],[№18]]=" росп"), "1,2,3",
"")</f>
        <v>1,2,3</v>
      </c>
      <c r="U525" s="116" t="str">
        <f>IF(AND(Таблица335[[#This Row],[Тип]]="Продол", Таблица335[[#This Row],[условие]]="Да", Таблица335[[#This Row],[№18]]=" росп"), "1,2",
"")</f>
        <v/>
      </c>
      <c r="V525" s="101" t="s">
        <v>88</v>
      </c>
      <c r="W5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25" s="152" t="str">
        <f>IF(Таблица335[[#This Row],[Тип СШ]]="Т3",
(IF(Таблица335[[#This Row],[Толщина]]&gt;16,"Δ8","Δ6")),Таблица335[[#This Row],[Толщина]])</f>
        <v>Δ8</v>
      </c>
      <c r="AD525" s="153"/>
      <c r="AE525"/>
    </row>
    <row r="526" spans="1:31" x14ac:dyDescent="0.2">
      <c r="A526" s="117">
        <f t="shared" si="472"/>
        <v>526</v>
      </c>
      <c r="B526" s="97" t="str">
        <f>IF(ISNUMBER(Таблица335[[#This Row],[№8]]), "Поперечник", "Продол")</f>
        <v>Поперечник</v>
      </c>
      <c r="C526" s="11" t="str">
        <f>CONCATENATE(I526,J526,K526,L526,Таблица335[[#This Row],[№12]],N526,O526,P526,Q526,R526,S526,T526,U526,)</f>
        <v>5Д-Т1/2</v>
      </c>
      <c r="D526" s="11" t="str">
        <f t="shared" si="419"/>
        <v>Т8</v>
      </c>
      <c r="E526" s="11" t="str">
        <f t="shared" si="470"/>
        <v>100×20</v>
      </c>
      <c r="F526" s="101"/>
      <c r="G526" s="101"/>
      <c r="H5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6" s="132">
        <f t="shared" ref="I526:J526" si="486">I525</f>
        <v>5</v>
      </c>
      <c r="J526" s="132" t="str">
        <f t="shared" si="486"/>
        <v>Д</v>
      </c>
      <c r="K526" s="133" t="str">
        <f>IF(Таблица335[[#This Row],[условие]]="Да", "-", "")</f>
        <v>-</v>
      </c>
      <c r="L526" s="101" t="s">
        <v>83</v>
      </c>
      <c r="M526" s="114" t="str">
        <f>IF(Таблица335[[#This Row],[условие]]="Да", "", " - ")</f>
        <v/>
      </c>
      <c r="N526" s="101"/>
      <c r="O526" s="114" t="str">
        <f>IF(Таблица335[[#This Row],[условие]]="Да", "", " )")</f>
        <v/>
      </c>
      <c r="P526" s="115"/>
      <c r="Q526" s="101" t="str">
        <f t="shared" si="485"/>
        <v>/</v>
      </c>
      <c r="R526" s="101">
        <v>2</v>
      </c>
      <c r="S526" s="116" t="str">
        <f>IF(Таблица335[[#This Row],[Тип СШ]]="Т3", " росп", "")</f>
        <v/>
      </c>
      <c r="T526" s="116" t="str">
        <f>IF(AND(Таблица335[[#This Row],[Тип]]="Поперечник", Таблица335[[#This Row],[условие]]="Да", Таблица335[[#This Row],[№18]]=" росп"), "1,2,3",
"")</f>
        <v/>
      </c>
      <c r="U526" s="116" t="str">
        <f>IF(AND(Таблица335[[#This Row],[Тип]]="Продол", Таблица335[[#This Row],[условие]]="Да", Таблица335[[#This Row],[№18]]=" росп"), "1,2",
"")</f>
        <v/>
      </c>
      <c r="V526" s="101" t="s">
        <v>89</v>
      </c>
      <c r="W5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26" s="152">
        <f>IF(Таблица335[[#This Row],[Тип СШ]]="Т3",
(IF(Таблица335[[#This Row],[Толщина]]&gt;16,"Δ8","Δ6")),Таблица335[[#This Row],[Толщина]])</f>
        <v>20</v>
      </c>
      <c r="AD526" s="153"/>
      <c r="AE526"/>
    </row>
    <row r="527" spans="1:31" x14ac:dyDescent="0.2">
      <c r="A527" s="117">
        <f t="shared" si="472"/>
        <v>527</v>
      </c>
      <c r="B527" s="97" t="str">
        <f>IF(ISNUMBER(Таблица335[[#This Row],[№8]]), "Поперечник", "Продол")</f>
        <v>Поперечник</v>
      </c>
      <c r="C527" s="11" t="str">
        <f>CONCATENATE(I527,J527,K527,L527,Таблица335[[#This Row],[№12]],N527,O527,P527,Q527,R527,S527,T527,U527,)</f>
        <v>5Д-Т1/2 росп1,2,3</v>
      </c>
      <c r="D527" s="11" t="str">
        <f t="shared" si="419"/>
        <v>Т3</v>
      </c>
      <c r="E527" s="11" t="str">
        <f t="shared" si="470"/>
        <v>100 Δ8</v>
      </c>
      <c r="F527" s="101"/>
      <c r="G527" s="101"/>
      <c r="H5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7" s="132">
        <f t="shared" ref="I527:J527" si="487">I526</f>
        <v>5</v>
      </c>
      <c r="J527" s="132" t="str">
        <f t="shared" si="487"/>
        <v>Д</v>
      </c>
      <c r="K527" s="133" t="str">
        <f>IF(Таблица335[[#This Row],[условие]]="Да", "-", "")</f>
        <v>-</v>
      </c>
      <c r="L527" s="101" t="s">
        <v>83</v>
      </c>
      <c r="M527" s="114" t="str">
        <f>IF(Таблица335[[#This Row],[условие]]="Да", "", " - ")</f>
        <v/>
      </c>
      <c r="N527" s="101"/>
      <c r="O527" s="114" t="str">
        <f>IF(Таблица335[[#This Row],[условие]]="Да", "", " )")</f>
        <v/>
      </c>
      <c r="P527" s="115"/>
      <c r="Q527" s="101" t="str">
        <f t="shared" si="485"/>
        <v>/</v>
      </c>
      <c r="R527" s="101">
        <v>2</v>
      </c>
      <c r="S527" s="116" t="str">
        <f>IF(Таблица335[[#This Row],[Тип СШ]]="Т3", " росп", "")</f>
        <v xml:space="preserve"> росп</v>
      </c>
      <c r="T527" s="116" t="str">
        <f>IF(AND(Таблица335[[#This Row],[Тип]]="Поперечник", Таблица335[[#This Row],[условие]]="Да", Таблица335[[#This Row],[№18]]=" росп"), "1,2,3",
"")</f>
        <v>1,2,3</v>
      </c>
      <c r="U527" s="116" t="str">
        <f>IF(AND(Таблица335[[#This Row],[Тип]]="Продол", Таблица335[[#This Row],[условие]]="Да", Таблица335[[#This Row],[№18]]=" росп"), "1,2",
"")</f>
        <v/>
      </c>
      <c r="V527" s="101" t="s">
        <v>88</v>
      </c>
      <c r="W5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27" s="152" t="str">
        <f>IF(Таблица335[[#This Row],[Тип СШ]]="Т3",
(IF(Таблица335[[#This Row],[Толщина]]&gt;16,"Δ8","Δ6")),Таблица335[[#This Row],[Толщина]])</f>
        <v>Δ8</v>
      </c>
      <c r="AD527" s="153"/>
      <c r="AE527"/>
    </row>
    <row r="528" spans="1:31" x14ac:dyDescent="0.2">
      <c r="A528" s="117">
        <f t="shared" si="472"/>
        <v>528</v>
      </c>
      <c r="B528" s="97" t="str">
        <f>IF(ISNUMBER(Таблица335[[#This Row],[№8]]), "Поперечник", "Продол")</f>
        <v>Поперечник</v>
      </c>
      <c r="C528" s="11" t="str">
        <f>CONCATENATE(I528,J528,K528,L528,Таблица335[[#This Row],[№12]],N528,O528,P528,Q528,R528,S528,T528,U528,)</f>
        <v>5Д-ВП_Р5 росп1,2,3</v>
      </c>
      <c r="D528" s="11" t="str">
        <f t="shared" si="419"/>
        <v>Т3</v>
      </c>
      <c r="E528" s="11" t="str">
        <f t="shared" si="470"/>
        <v>528 Δ8</v>
      </c>
      <c r="F528" s="101"/>
      <c r="G528" s="101"/>
      <c r="H5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8" s="132">
        <f t="shared" ref="I528:J528" si="488">I527</f>
        <v>5</v>
      </c>
      <c r="J528" s="132" t="str">
        <f t="shared" si="488"/>
        <v>Д</v>
      </c>
      <c r="K528" s="133" t="str">
        <f>IF(Таблица335[[#This Row],[условие]]="Да", "-", "")</f>
        <v>-</v>
      </c>
      <c r="L528" s="101" t="s">
        <v>35</v>
      </c>
      <c r="M528" s="114" t="str">
        <f>IF(Таблица335[[#This Row],[условие]]="Да", "", " - ")</f>
        <v/>
      </c>
      <c r="N528" s="101"/>
      <c r="O528" s="114" t="str">
        <f>IF(Таблица335[[#This Row],[условие]]="Да", "", " )")</f>
        <v/>
      </c>
      <c r="P528" s="115"/>
      <c r="Q528" s="101" t="s">
        <v>140</v>
      </c>
      <c r="R528" s="101" t="s">
        <v>77</v>
      </c>
      <c r="S528" s="116" t="str">
        <f>IF(Таблица335[[#This Row],[Тип СШ]]="Т3", " росп", "")</f>
        <v xml:space="preserve"> росп</v>
      </c>
      <c r="T528" s="116" t="str">
        <f>IF(AND(Таблица335[[#This Row],[Тип]]="Поперечник", Таблица335[[#This Row],[условие]]="Да", Таблица335[[#This Row],[№18]]=" росп"), "1,2,3",
"")</f>
        <v>1,2,3</v>
      </c>
      <c r="U528" s="116" t="str">
        <f>IF(AND(Таблица335[[#This Row],[Тип]]="Продол", Таблица335[[#This Row],[условие]]="Да", Таблица335[[#This Row],[№18]]=" росп"), "1,2",
"")</f>
        <v/>
      </c>
      <c r="V528" s="101" t="s">
        <v>88</v>
      </c>
      <c r="W5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28" s="152" t="str">
        <f>IF(Таблица335[[#This Row],[Тип СШ]]="Т3",
(IF(Таблица335[[#This Row],[Толщина]]&gt;16,"Δ8","Δ6")),Таблица335[[#This Row],[Толщина]])</f>
        <v>Δ8</v>
      </c>
      <c r="AD528" s="153"/>
      <c r="AE528"/>
    </row>
    <row r="529" spans="1:31" x14ac:dyDescent="0.2">
      <c r="A529" s="117">
        <f t="shared" si="472"/>
        <v>529</v>
      </c>
      <c r="B529" s="97" t="str">
        <f>IF(ISNUMBER(Таблица335[[#This Row],[№8]]), "Поперечник", "Продол")</f>
        <v>Поперечник</v>
      </c>
      <c r="C529" s="11" t="str">
        <f>CONCATENATE(I529,J529,K529,L529,Таблица335[[#This Row],[№12]],N529,O529,P529,Q529,R529,S529,T529,U529,)</f>
        <v>5Д-ВП_Р6 росп1,2,3</v>
      </c>
      <c r="D529" s="11" t="str">
        <f t="shared" si="419"/>
        <v>Т3</v>
      </c>
      <c r="E529" s="11" t="str">
        <f t="shared" si="470"/>
        <v>528 Δ8</v>
      </c>
      <c r="F529" s="101"/>
      <c r="G529" s="101"/>
      <c r="H5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29" s="132">
        <f t="shared" ref="I529:J529" si="489">I528</f>
        <v>5</v>
      </c>
      <c r="J529" s="132" t="str">
        <f t="shared" si="489"/>
        <v>Д</v>
      </c>
      <c r="K529" s="133" t="str">
        <f>IF(Таблица335[[#This Row],[условие]]="Да", "-", "")</f>
        <v>-</v>
      </c>
      <c r="L529" s="101" t="s">
        <v>35</v>
      </c>
      <c r="M529" s="114" t="str">
        <f>IF(Таблица335[[#This Row],[условие]]="Да", "", " - ")</f>
        <v/>
      </c>
      <c r="N529" s="101"/>
      <c r="O529" s="114" t="str">
        <f>IF(Таблица335[[#This Row],[условие]]="Да", "", " )")</f>
        <v/>
      </c>
      <c r="P529" s="115"/>
      <c r="Q529" s="101" t="s">
        <v>140</v>
      </c>
      <c r="R529" s="101" t="s">
        <v>80</v>
      </c>
      <c r="S529" s="116" t="str">
        <f>IF(Таблица335[[#This Row],[Тип СШ]]="Т3", " росп", "")</f>
        <v xml:space="preserve"> росп</v>
      </c>
      <c r="T529" s="116" t="str">
        <f>IF(AND(Таблица335[[#This Row],[Тип]]="Поперечник", Таблица335[[#This Row],[условие]]="Да", Таблица335[[#This Row],[№18]]=" росп"), "1,2,3",
"")</f>
        <v>1,2,3</v>
      </c>
      <c r="U529" s="116" t="str">
        <f>IF(AND(Таблица335[[#This Row],[Тип]]="Продол", Таблица335[[#This Row],[условие]]="Да", Таблица335[[#This Row],[№18]]=" росп"), "1,2",
"")</f>
        <v/>
      </c>
      <c r="V529" s="101" t="s">
        <v>88</v>
      </c>
      <c r="W5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29" s="152" t="str">
        <f>IF(Таблица335[[#This Row],[Тип СШ]]="Т3",
(IF(Таблица335[[#This Row],[Толщина]]&gt;16,"Δ8","Δ6")),Таблица335[[#This Row],[Толщина]])</f>
        <v>Δ8</v>
      </c>
      <c r="AD529" s="153"/>
      <c r="AE529"/>
    </row>
    <row r="530" spans="1:31" x14ac:dyDescent="0.2">
      <c r="A530" s="117">
        <f t="shared" si="472"/>
        <v>530</v>
      </c>
      <c r="B530" s="97" t="str">
        <f>IF(ISNUMBER(Таблица335[[#This Row],[№8]]), "Поперечник", "Продол")</f>
        <v>Поперечник</v>
      </c>
      <c r="C530" s="11" t="str">
        <f>CONCATENATE(I530,J530,K530,L530,Таблица335[[#This Row],[№12]],N530,O530,P530,Q530,R530,S530,T530,U530,)</f>
        <v>5Д-ВП_Р7 росп1,2,3</v>
      </c>
      <c r="D530" s="11" t="str">
        <f t="shared" si="419"/>
        <v>Т3</v>
      </c>
      <c r="E530" s="11" t="str">
        <f t="shared" si="470"/>
        <v>528 Δ8</v>
      </c>
      <c r="F530" s="101"/>
      <c r="G530" s="101"/>
      <c r="H5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0" s="132">
        <f t="shared" ref="I530:J530" si="490">I529</f>
        <v>5</v>
      </c>
      <c r="J530" s="132" t="str">
        <f t="shared" si="490"/>
        <v>Д</v>
      </c>
      <c r="K530" s="133" t="str">
        <f>IF(Таблица335[[#This Row],[условие]]="Да", "-", "")</f>
        <v>-</v>
      </c>
      <c r="L530" s="101" t="s">
        <v>35</v>
      </c>
      <c r="M530" s="114" t="str">
        <f>IF(Таблица335[[#This Row],[условие]]="Да", "", " - ")</f>
        <v/>
      </c>
      <c r="N530" s="101"/>
      <c r="O530" s="114" t="str">
        <f>IF(Таблица335[[#This Row],[условие]]="Да", "", " )")</f>
        <v/>
      </c>
      <c r="P530" s="115"/>
      <c r="Q530" s="101" t="s">
        <v>140</v>
      </c>
      <c r="R530" s="101" t="s">
        <v>81</v>
      </c>
      <c r="S530" s="116" t="str">
        <f>IF(Таблица335[[#This Row],[Тип СШ]]="Т3", " росп", "")</f>
        <v xml:space="preserve"> росп</v>
      </c>
      <c r="T530" s="116" t="str">
        <f>IF(AND(Таблица335[[#This Row],[Тип]]="Поперечник", Таблица335[[#This Row],[условие]]="Да", Таблица335[[#This Row],[№18]]=" росп"), "1,2,3",
"")</f>
        <v>1,2,3</v>
      </c>
      <c r="U530" s="116" t="str">
        <f>IF(AND(Таблица335[[#This Row],[Тип]]="Продол", Таблица335[[#This Row],[условие]]="Да", Таблица335[[#This Row],[№18]]=" росп"), "1,2",
"")</f>
        <v/>
      </c>
      <c r="V530" s="101" t="s">
        <v>88</v>
      </c>
      <c r="W5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30" s="152" t="str">
        <f>IF(Таблица335[[#This Row],[Тип СШ]]="Т3",
(IF(Таблица335[[#This Row],[Толщина]]&gt;16,"Δ8","Δ6")),Таблица335[[#This Row],[Толщина]])</f>
        <v>Δ8</v>
      </c>
      <c r="AD530" s="153"/>
      <c r="AE530"/>
    </row>
    <row r="531" spans="1:31" x14ac:dyDescent="0.2">
      <c r="A531" s="117">
        <f t="shared" si="472"/>
        <v>531</v>
      </c>
      <c r="B531" s="97" t="str">
        <f>IF(ISNUMBER(Таблица335[[#This Row],[№8]]), "Поперечник", "Продол")</f>
        <v>Поперечник</v>
      </c>
      <c r="C531" s="11" t="str">
        <f>CONCATENATE(I531,J531,K531,L531,Таблица335[[#This Row],[№12]],N531,O531,P531,Q531,R531,S531,T531,U531,)</f>
        <v>5Д-ВП_Р8 росп1,2,3</v>
      </c>
      <c r="D531" s="11" t="str">
        <f t="shared" si="419"/>
        <v>Т3</v>
      </c>
      <c r="E531" s="11" t="str">
        <f t="shared" si="470"/>
        <v>528 Δ8</v>
      </c>
      <c r="F531" s="101"/>
      <c r="G531" s="101"/>
      <c r="H5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1" s="132">
        <f t="shared" ref="I531:J531" si="491">I530</f>
        <v>5</v>
      </c>
      <c r="J531" s="132" t="str">
        <f t="shared" si="491"/>
        <v>Д</v>
      </c>
      <c r="K531" s="133" t="str">
        <f>IF(Таблица335[[#This Row],[условие]]="Да", "-", "")</f>
        <v>-</v>
      </c>
      <c r="L531" s="101" t="s">
        <v>35</v>
      </c>
      <c r="M531" s="114" t="str">
        <f>IF(Таблица335[[#This Row],[условие]]="Да", "", " - ")</f>
        <v/>
      </c>
      <c r="N531" s="101"/>
      <c r="O531" s="114" t="str">
        <f>IF(Таблица335[[#This Row],[условие]]="Да", "", " )")</f>
        <v/>
      </c>
      <c r="P531" s="115"/>
      <c r="Q531" s="101" t="s">
        <v>140</v>
      </c>
      <c r="R531" s="101" t="s">
        <v>82</v>
      </c>
      <c r="S531" s="116" t="str">
        <f>IF(Таблица335[[#This Row],[Тип СШ]]="Т3", " росп", "")</f>
        <v xml:space="preserve"> росп</v>
      </c>
      <c r="T531" s="116" t="str">
        <f>IF(AND(Таблица335[[#This Row],[Тип]]="Поперечник", Таблица335[[#This Row],[условие]]="Да", Таблица335[[#This Row],[№18]]=" росп"), "1,2,3",
"")</f>
        <v>1,2,3</v>
      </c>
      <c r="U531" s="116" t="str">
        <f>IF(AND(Таблица335[[#This Row],[Тип]]="Продол", Таблица335[[#This Row],[условие]]="Да", Таблица335[[#This Row],[№18]]=" росп"), "1,2",
"")</f>
        <v/>
      </c>
      <c r="V531" s="101" t="s">
        <v>88</v>
      </c>
      <c r="W5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31" s="152" t="str">
        <f>IF(Таблица335[[#This Row],[Тип СШ]]="Т3",
(IF(Таблица335[[#This Row],[Толщина]]&gt;16,"Δ8","Δ6")),Таблица335[[#This Row],[Толщина]])</f>
        <v>Δ8</v>
      </c>
      <c r="AD531" s="153"/>
      <c r="AE531"/>
    </row>
    <row r="532" spans="1:31" x14ac:dyDescent="0.2">
      <c r="A532" s="117">
        <f t="shared" si="472"/>
        <v>532</v>
      </c>
      <c r="B532" s="97" t="str">
        <f>IF(ISNUMBER(Таблица335[[#This Row],[№8]]), "Поперечник", "Продол")</f>
        <v>Поперечник</v>
      </c>
      <c r="C532" s="11" t="str">
        <f>CONCATENATE(I532,J532,K532,L532,Таблица335[[#This Row],[№12]],N532,O532,P532,Q532,R532,S532,T532,U532,)</f>
        <v>5Д-НП</v>
      </c>
      <c r="D532" s="11" t="str">
        <f t="shared" si="419"/>
        <v>С18</v>
      </c>
      <c r="E532" s="11" t="str">
        <f t="shared" si="470"/>
        <v>800×40</v>
      </c>
      <c r="F532" s="101"/>
      <c r="G532" s="101"/>
      <c r="H5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2" s="132">
        <f t="shared" ref="I532:J532" si="492">I531</f>
        <v>5</v>
      </c>
      <c r="J532" s="132" t="str">
        <f t="shared" si="492"/>
        <v>Д</v>
      </c>
      <c r="K532" s="133" t="str">
        <f>IF(Таблица335[[#This Row],[условие]]="Да", "-", "")</f>
        <v>-</v>
      </c>
      <c r="L532" s="101" t="s">
        <v>13</v>
      </c>
      <c r="M532" s="114" t="str">
        <f>IF(Таблица335[[#This Row],[условие]]="Да", "", " - ")</f>
        <v/>
      </c>
      <c r="N532" s="101"/>
      <c r="O532" s="114" t="str">
        <f>IF(Таблица335[[#This Row],[условие]]="Да", "", " )")</f>
        <v/>
      </c>
      <c r="P532" s="115"/>
      <c r="Q532" s="101"/>
      <c r="R532" s="101"/>
      <c r="S532" s="116" t="str">
        <f>IF(Таблица335[[#This Row],[Тип СШ]]="Т3", " росп", "")</f>
        <v/>
      </c>
      <c r="T532" s="116" t="str">
        <f>IF(AND(Таблица335[[#This Row],[Тип]]="Поперечник", Таблица335[[#This Row],[условие]]="Да", Таблица335[[#This Row],[№18]]=" росп"), "1,2,3",
"")</f>
        <v/>
      </c>
      <c r="U532" s="116" t="str">
        <f>IF(AND(Таблица335[[#This Row],[Тип]]="Продол", Таблица335[[#This Row],[условие]]="Да", Таблица335[[#This Row],[№18]]=" росп"), "1,2",
"")</f>
        <v/>
      </c>
      <c r="V532" s="101" t="s">
        <v>87</v>
      </c>
      <c r="W53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5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532" s="228">
        <f>VALUE(CONCATENATE(Таблица335[[#This Row],[ДлинаС18]],Таблица335[[#This Row],[ДлинаС4]],Таблица335[[#This Row],[ДлинаТ8]],Таблица335[[#This Row],[ДлинаТ3]]))</f>
        <v>800</v>
      </c>
      <c r="AC532" s="152">
        <f>IF(Таблица335[[#This Row],[Тип СШ]]="Т3",
(IF(Таблица335[[#This Row],[Толщина]]&gt;16,"Δ8","Δ6")),Таблица335[[#This Row],[Толщина]])</f>
        <v>40</v>
      </c>
      <c r="AD532" s="153"/>
      <c r="AE532"/>
    </row>
    <row r="533" spans="1:31" x14ac:dyDescent="0.2">
      <c r="A533" s="117">
        <f t="shared" si="472"/>
        <v>533</v>
      </c>
      <c r="B533" s="97" t="str">
        <f>IF(ISNUMBER(Таблица335[[#This Row],[№8]]), "Поперечник", "Продол")</f>
        <v>Поперечник</v>
      </c>
      <c r="C533" s="11" t="str">
        <f>CONCATENATE(I533,J533,K533,L533,Таблица335[[#This Row],[№12]],N533,O533,P533,Q533,R533,S533,T533,U533,)</f>
        <v>5Д-Т2/1</v>
      </c>
      <c r="D533" s="11" t="str">
        <f t="shared" ref="D533:D596" si="493">V533</f>
        <v>Т8</v>
      </c>
      <c r="E533" s="11" t="str">
        <f t="shared" si="470"/>
        <v>100×20</v>
      </c>
      <c r="F533" s="101"/>
      <c r="G533" s="101"/>
      <c r="H5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3" s="132">
        <f t="shared" ref="I533:J533" si="494">I532</f>
        <v>5</v>
      </c>
      <c r="J533" s="132" t="str">
        <f t="shared" si="494"/>
        <v>Д</v>
      </c>
      <c r="K533" s="133" t="str">
        <f>IF(Таблица335[[#This Row],[условие]]="Да", "-", "")</f>
        <v>-</v>
      </c>
      <c r="L533" s="101" t="s">
        <v>84</v>
      </c>
      <c r="M533" s="114" t="str">
        <f>IF(Таблица335[[#This Row],[условие]]="Да", "", " - ")</f>
        <v/>
      </c>
      <c r="N533" s="101"/>
      <c r="O533" s="114" t="str">
        <f>IF(Таблица335[[#This Row],[условие]]="Да", "", " )")</f>
        <v/>
      </c>
      <c r="P533" s="115"/>
      <c r="Q533" s="101" t="str">
        <f>"/"</f>
        <v>/</v>
      </c>
      <c r="R533" s="101">
        <v>1</v>
      </c>
      <c r="S533" s="116" t="str">
        <f>IF(Таблица335[[#This Row],[Тип СШ]]="Т3", " росп", "")</f>
        <v/>
      </c>
      <c r="T533" s="116" t="str">
        <f>IF(AND(Таблица335[[#This Row],[Тип]]="Поперечник", Таблица335[[#This Row],[условие]]="Да", Таблица335[[#This Row],[№18]]=" росп"), "1,2,3",
"")</f>
        <v/>
      </c>
      <c r="U533" s="116" t="str">
        <f>IF(AND(Таблица335[[#This Row],[Тип]]="Продол", Таблица335[[#This Row],[условие]]="Да", Таблица335[[#This Row],[№18]]=" росп"), "1,2",
"")</f>
        <v/>
      </c>
      <c r="V533" s="101" t="s">
        <v>89</v>
      </c>
      <c r="W5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33" s="152">
        <f>IF(Таблица335[[#This Row],[Тип СШ]]="Т3",
(IF(Таблица335[[#This Row],[Толщина]]&gt;16,"Δ8","Δ6")),Таблица335[[#This Row],[Толщина]])</f>
        <v>20</v>
      </c>
      <c r="AD533" s="153"/>
      <c r="AE533"/>
    </row>
    <row r="534" spans="1:31" x14ac:dyDescent="0.2">
      <c r="A534" s="117">
        <f t="shared" si="472"/>
        <v>534</v>
      </c>
      <c r="B534" s="97" t="str">
        <f>IF(ISNUMBER(Таблица335[[#This Row],[№8]]), "Поперечник", "Продол")</f>
        <v>Поперечник</v>
      </c>
      <c r="C534" s="11" t="str">
        <f>CONCATENATE(I534,J534,K534,L534,Таблица335[[#This Row],[№12]],N534,O534,P534,Q534,R534,S534,T534,U534,)</f>
        <v>5Д-Т2/1 росп1,2,3</v>
      </c>
      <c r="D534" s="11" t="str">
        <f t="shared" si="493"/>
        <v>Т3</v>
      </c>
      <c r="E534" s="11" t="str">
        <f t="shared" si="470"/>
        <v>100 Δ8</v>
      </c>
      <c r="F534" s="101"/>
      <c r="G534" s="101"/>
      <c r="H5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4" s="132">
        <f t="shared" ref="I534:J534" si="495">I533</f>
        <v>5</v>
      </c>
      <c r="J534" s="132" t="str">
        <f t="shared" si="495"/>
        <v>Д</v>
      </c>
      <c r="K534" s="133" t="str">
        <f>IF(Таблица335[[#This Row],[условие]]="Да", "-", "")</f>
        <v>-</v>
      </c>
      <c r="L534" s="101" t="s">
        <v>84</v>
      </c>
      <c r="M534" s="114" t="str">
        <f>IF(Таблица335[[#This Row],[условие]]="Да", "", " - ")</f>
        <v/>
      </c>
      <c r="N534" s="101"/>
      <c r="O534" s="114" t="str">
        <f>IF(Таблица335[[#This Row],[условие]]="Да", "", " )")</f>
        <v/>
      </c>
      <c r="P534" s="115"/>
      <c r="Q534" s="101" t="str">
        <f t="shared" ref="Q534:Q536" si="496">"/"</f>
        <v>/</v>
      </c>
      <c r="R534" s="101">
        <v>1</v>
      </c>
      <c r="S534" s="116" t="str">
        <f>IF(Таблица335[[#This Row],[Тип СШ]]="Т3", " росп", "")</f>
        <v xml:space="preserve"> росп</v>
      </c>
      <c r="T534" s="116" t="str">
        <f>IF(AND(Таблица335[[#This Row],[Тип]]="Поперечник", Таблица335[[#This Row],[условие]]="Да", Таблица335[[#This Row],[№18]]=" росп"), "1,2,3",
"")</f>
        <v>1,2,3</v>
      </c>
      <c r="U534" s="116" t="str">
        <f>IF(AND(Таблица335[[#This Row],[Тип]]="Продол", Таблица335[[#This Row],[условие]]="Да", Таблица335[[#This Row],[№18]]=" росп"), "1,2",
"")</f>
        <v/>
      </c>
      <c r="V534" s="101" t="s">
        <v>88</v>
      </c>
      <c r="W5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34" s="152" t="str">
        <f>IF(Таблица335[[#This Row],[Тип СШ]]="Т3",
(IF(Таблица335[[#This Row],[Толщина]]&gt;16,"Δ8","Δ6")),Таблица335[[#This Row],[Толщина]])</f>
        <v>Δ8</v>
      </c>
      <c r="AD534" s="153"/>
      <c r="AE534"/>
    </row>
    <row r="535" spans="1:31" x14ac:dyDescent="0.2">
      <c r="A535" s="117">
        <f t="shared" si="472"/>
        <v>535</v>
      </c>
      <c r="B535" s="97" t="str">
        <f>IF(ISNUMBER(Таблица335[[#This Row],[№8]]), "Поперечник", "Продол")</f>
        <v>Поперечник</v>
      </c>
      <c r="C535" s="11" t="str">
        <f>CONCATENATE(I535,J535,K535,L535,Таблица335[[#This Row],[№12]],N535,O535,P535,Q535,R535,S535,T535,U535,)</f>
        <v>5Д-Т2/2</v>
      </c>
      <c r="D535" s="11" t="str">
        <f t="shared" si="493"/>
        <v>Т8</v>
      </c>
      <c r="E535" s="11" t="str">
        <f t="shared" si="470"/>
        <v>100×20</v>
      </c>
      <c r="F535" s="101"/>
      <c r="G535" s="101"/>
      <c r="H5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5" s="132">
        <f t="shared" ref="I535:J535" si="497">I534</f>
        <v>5</v>
      </c>
      <c r="J535" s="132" t="str">
        <f t="shared" si="497"/>
        <v>Д</v>
      </c>
      <c r="K535" s="133" t="str">
        <f>IF(Таблица335[[#This Row],[условие]]="Да", "-", "")</f>
        <v>-</v>
      </c>
      <c r="L535" s="101" t="s">
        <v>84</v>
      </c>
      <c r="M535" s="114" t="str">
        <f>IF(Таблица335[[#This Row],[условие]]="Да", "", " - ")</f>
        <v/>
      </c>
      <c r="N535" s="101"/>
      <c r="O535" s="114" t="str">
        <f>IF(Таблица335[[#This Row],[условие]]="Да", "", " )")</f>
        <v/>
      </c>
      <c r="P535" s="115"/>
      <c r="Q535" s="101" t="str">
        <f t="shared" si="496"/>
        <v>/</v>
      </c>
      <c r="R535" s="101">
        <v>2</v>
      </c>
      <c r="S535" s="116" t="str">
        <f>IF(Таблица335[[#This Row],[Тип СШ]]="Т3", " росп", "")</f>
        <v/>
      </c>
      <c r="T535" s="116" t="str">
        <f>IF(AND(Таблица335[[#This Row],[Тип]]="Поперечник", Таблица335[[#This Row],[условие]]="Да", Таблица335[[#This Row],[№18]]=" росп"), "1,2,3",
"")</f>
        <v/>
      </c>
      <c r="U535" s="116" t="str">
        <f>IF(AND(Таблица335[[#This Row],[Тип]]="Продол", Таблица335[[#This Row],[условие]]="Да", Таблица335[[#This Row],[№18]]=" росп"), "1,2",
"")</f>
        <v/>
      </c>
      <c r="V535" s="101" t="s">
        <v>89</v>
      </c>
      <c r="W5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35" s="152">
        <f>IF(Таблица335[[#This Row],[Тип СШ]]="Т3",
(IF(Таблица335[[#This Row],[Толщина]]&gt;16,"Δ8","Δ6")),Таблица335[[#This Row],[Толщина]])</f>
        <v>20</v>
      </c>
      <c r="AD535" s="153"/>
      <c r="AE535"/>
    </row>
    <row r="536" spans="1:31" x14ac:dyDescent="0.2">
      <c r="A536" s="117">
        <f t="shared" si="472"/>
        <v>536</v>
      </c>
      <c r="B536" s="97" t="str">
        <f>IF(ISNUMBER(Таблица335[[#This Row],[№8]]), "Поперечник", "Продол")</f>
        <v>Поперечник</v>
      </c>
      <c r="C536" s="11" t="str">
        <f>CONCATENATE(I536,J536,K536,L536,Таблица335[[#This Row],[№12]],N536,O536,P536,Q536,R536,S536,T536,U536,)</f>
        <v>5Д-Т2/2 росп1,2,3</v>
      </c>
      <c r="D536" s="11" t="str">
        <f t="shared" si="493"/>
        <v>Т3</v>
      </c>
      <c r="E536" s="11" t="str">
        <f t="shared" si="470"/>
        <v>100 Δ8</v>
      </c>
      <c r="F536" s="101"/>
      <c r="G536" s="101"/>
      <c r="H5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6" s="132">
        <f t="shared" ref="I536:J536" si="498">I535</f>
        <v>5</v>
      </c>
      <c r="J536" s="132" t="str">
        <f t="shared" si="498"/>
        <v>Д</v>
      </c>
      <c r="K536" s="133" t="str">
        <f>IF(Таблица335[[#This Row],[условие]]="Да", "-", "")</f>
        <v>-</v>
      </c>
      <c r="L536" s="101" t="s">
        <v>84</v>
      </c>
      <c r="M536" s="114" t="str">
        <f>IF(Таблица335[[#This Row],[условие]]="Да", "", " - ")</f>
        <v/>
      </c>
      <c r="N536" s="101"/>
      <c r="O536" s="114" t="str">
        <f>IF(Таблица335[[#This Row],[условие]]="Да", "", " )")</f>
        <v/>
      </c>
      <c r="P536" s="115"/>
      <c r="Q536" s="101" t="str">
        <f t="shared" si="496"/>
        <v>/</v>
      </c>
      <c r="R536" s="101">
        <v>2</v>
      </c>
      <c r="S536" s="116" t="str">
        <f>IF(Таблица335[[#This Row],[Тип СШ]]="Т3", " росп", "")</f>
        <v xml:space="preserve"> росп</v>
      </c>
      <c r="T536" s="116" t="str">
        <f>IF(AND(Таблица335[[#This Row],[Тип]]="Поперечник", Таблица335[[#This Row],[условие]]="Да", Таблица335[[#This Row],[№18]]=" росп"), "1,2,3",
"")</f>
        <v>1,2,3</v>
      </c>
      <c r="U536" s="116" t="str">
        <f>IF(AND(Таблица335[[#This Row],[Тип]]="Продол", Таблица335[[#This Row],[условие]]="Да", Таблица335[[#This Row],[№18]]=" росп"), "1,2",
"")</f>
        <v/>
      </c>
      <c r="V536" s="101" t="s">
        <v>88</v>
      </c>
      <c r="W5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36" s="152" t="str">
        <f>IF(Таблица335[[#This Row],[Тип СШ]]="Т3",
(IF(Таблица335[[#This Row],[Толщина]]&gt;16,"Δ8","Δ6")),Таблица335[[#This Row],[Толщина]])</f>
        <v>Δ8</v>
      </c>
      <c r="AD536" s="153"/>
      <c r="AE536"/>
    </row>
    <row r="537" spans="1:31" x14ac:dyDescent="0.2">
      <c r="A537" s="117">
        <f t="shared" si="472"/>
        <v>537</v>
      </c>
      <c r="B537" s="97" t="str">
        <f>IF(ISNUMBER(Таблица335[[#This Row],[№8]]), "Поперечник", "Продол")</f>
        <v>Поперечник</v>
      </c>
      <c r="C537" s="11" t="str">
        <f>CONCATENATE(I537,J537,K537,L537,Таблица335[[#This Row],[№12]],N537,O537,P537,Q537,R537,S537,T537,U537,)</f>
        <v>5Д`-В1</v>
      </c>
      <c r="D537" s="11" t="str">
        <f t="shared" si="493"/>
        <v>С18</v>
      </c>
      <c r="E537" s="11" t="str">
        <f t="shared" si="470"/>
        <v>385×20</v>
      </c>
      <c r="F537" s="101"/>
      <c r="G537" s="101" t="s">
        <v>85</v>
      </c>
      <c r="H5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7" s="132">
        <f t="shared" ref="I537:J537" si="499">I536</f>
        <v>5</v>
      </c>
      <c r="J537" s="134" t="str">
        <f>Таблица335[[#This Row],[№7]]</f>
        <v>Д`</v>
      </c>
      <c r="K537" s="133" t="str">
        <f>IF(Таблица335[[#This Row],[условие]]="Да", "-", "")</f>
        <v>-</v>
      </c>
      <c r="L537" s="72" t="s">
        <v>78</v>
      </c>
      <c r="M537" s="114" t="str">
        <f>IF(Таблица335[[#This Row],[условие]]="Да", "", " - ")</f>
        <v/>
      </c>
      <c r="N537" s="72"/>
      <c r="O537" s="114" t="str">
        <f>IF(Таблица335[[#This Row],[условие]]="Да", "", " )")</f>
        <v/>
      </c>
      <c r="P537" s="115"/>
      <c r="Q537" s="130"/>
      <c r="R537" s="130"/>
      <c r="S537" s="116" t="str">
        <f>IF(Таблица335[[#This Row],[Тип СШ]]="Т3", " росп", "")</f>
        <v/>
      </c>
      <c r="T537" s="116" t="str">
        <f>IF(AND(Таблица335[[#This Row],[Тип]]="Поперечник", Таблица335[[#This Row],[условие]]="Да", Таблица335[[#This Row],[№18]]=" росп"), "1,2,3",
"")</f>
        <v/>
      </c>
      <c r="U537" s="116" t="str">
        <f>IF(AND(Таблица335[[#This Row],[Тип]]="Продол", Таблица335[[#This Row],[условие]]="Да", Таблица335[[#This Row],[№18]]=" росп"), "1,2",
"")</f>
        <v/>
      </c>
      <c r="V537" s="130" t="s">
        <v>87</v>
      </c>
      <c r="W53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5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537" s="152">
        <f>IF(Таблица335[[#This Row],[Тип СШ]]="Т3",
(IF(Таблица335[[#This Row],[Толщина]]&gt;16,"Δ8","Δ6")),Таблица335[[#This Row],[Толщина]])</f>
        <v>20</v>
      </c>
      <c r="AD537" s="153"/>
      <c r="AE537"/>
    </row>
    <row r="538" spans="1:31" x14ac:dyDescent="0.2">
      <c r="A538" s="117">
        <f t="shared" si="472"/>
        <v>538</v>
      </c>
      <c r="B538" s="97" t="str">
        <f>IF(ISNUMBER(Таблица335[[#This Row],[№8]]), "Поперечник", "Продол")</f>
        <v>Поперечник</v>
      </c>
      <c r="C538" s="11" t="str">
        <f>CONCATENATE(I538,J538,K538,L538,Таблица335[[#This Row],[№12]],N538,O538,P538,Q538,R538,S538,T538,U538,)</f>
        <v>5Д`-В2</v>
      </c>
      <c r="D538" s="11" t="str">
        <f t="shared" si="493"/>
        <v>С18</v>
      </c>
      <c r="E538" s="11" t="str">
        <f t="shared" si="470"/>
        <v>385×20</v>
      </c>
      <c r="F538" s="101"/>
      <c r="G538" s="101"/>
      <c r="H5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8" s="132">
        <f t="shared" ref="I538:J538" si="500">I537</f>
        <v>5</v>
      </c>
      <c r="J538" s="132" t="str">
        <f>J537</f>
        <v>Д`</v>
      </c>
      <c r="K538" s="133" t="str">
        <f>IF(Таблица335[[#This Row],[условие]]="Да", "-", "")</f>
        <v>-</v>
      </c>
      <c r="L538" s="101" t="s">
        <v>79</v>
      </c>
      <c r="M538" s="114" t="str">
        <f>IF(Таблица335[[#This Row],[условие]]="Да", "", " - ")</f>
        <v/>
      </c>
      <c r="N538" s="101"/>
      <c r="O538" s="114" t="str">
        <f>IF(Таблица335[[#This Row],[условие]]="Да", "", " )")</f>
        <v/>
      </c>
      <c r="P538" s="115"/>
      <c r="Q538" s="101"/>
      <c r="R538" s="101"/>
      <c r="S538" s="116" t="str">
        <f>IF(Таблица335[[#This Row],[Тип СШ]]="Т3", " росп", "")</f>
        <v/>
      </c>
      <c r="T538" s="116" t="str">
        <f>IF(AND(Таблица335[[#This Row],[Тип]]="Поперечник", Таблица335[[#This Row],[условие]]="Да", Таблица335[[#This Row],[№18]]=" росп"), "1,2,3",
"")</f>
        <v/>
      </c>
      <c r="U538" s="116" t="str">
        <f>IF(AND(Таблица335[[#This Row],[Тип]]="Продол", Таблица335[[#This Row],[условие]]="Да", Таблица335[[#This Row],[№18]]=" росп"), "1,2",
"")</f>
        <v/>
      </c>
      <c r="V538" s="101" t="s">
        <v>87</v>
      </c>
      <c r="W53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5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538" s="152">
        <f>IF(Таблица335[[#This Row],[Тип СШ]]="Т3",
(IF(Таблица335[[#This Row],[Толщина]]&gt;16,"Δ8","Δ6")),Таблица335[[#This Row],[Толщина]])</f>
        <v>20</v>
      </c>
      <c r="AD538" s="153"/>
      <c r="AE538"/>
    </row>
    <row r="539" spans="1:31" x14ac:dyDescent="0.2">
      <c r="A539" s="117">
        <f t="shared" si="472"/>
        <v>539</v>
      </c>
      <c r="B539" s="97" t="str">
        <f>IF(ISNUMBER(Таблица335[[#This Row],[№8]]), "Поперечник", "Продол")</f>
        <v>Поперечник</v>
      </c>
      <c r="C539" s="11" t="str">
        <f>CONCATENATE(I539,J539,K539,L539,Таблица335[[#This Row],[№12]],N539,O539,P539,Q539,R539,S539,T539,U539,)</f>
        <v>5Д`-В  росп1,2,3</v>
      </c>
      <c r="D539" s="11" t="str">
        <f t="shared" si="493"/>
        <v>Т3</v>
      </c>
      <c r="E539" s="11" t="str">
        <f t="shared" si="470"/>
        <v>900 Δ8</v>
      </c>
      <c r="F539" s="101"/>
      <c r="G539" s="101"/>
      <c r="H53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39" s="132">
        <f t="shared" ref="I539:J539" si="501">I538</f>
        <v>5</v>
      </c>
      <c r="J539" s="134" t="str">
        <f t="shared" si="501"/>
        <v>Д`</v>
      </c>
      <c r="K539" s="133" t="str">
        <f>IF(Таблица335[[#This Row],[условие]]="Да", "-", "")</f>
        <v>-</v>
      </c>
      <c r="L539" s="72" t="s">
        <v>41</v>
      </c>
      <c r="M539" s="114" t="str">
        <f>IF(Таблица335[[#This Row],[условие]]="Да", "", " - ")</f>
        <v/>
      </c>
      <c r="N539" s="72"/>
      <c r="O539" s="114" t="str">
        <f>IF(Таблица335[[#This Row],[условие]]="Да", "", " )")</f>
        <v/>
      </c>
      <c r="P539" s="115"/>
      <c r="Q539" s="101" t="s">
        <v>141</v>
      </c>
      <c r="R539" s="101"/>
      <c r="S539" s="116" t="str">
        <f>IF(Таблица335[[#This Row],[Тип СШ]]="Т3", " росп", "")</f>
        <v xml:space="preserve"> росп</v>
      </c>
      <c r="T539" s="116" t="str">
        <f>IF(AND(Таблица335[[#This Row],[Тип]]="Поперечник", Таблица335[[#This Row],[условие]]="Да", Таблица335[[#This Row],[№18]]=" росп"), "1,2,3",
"")</f>
        <v>1,2,3</v>
      </c>
      <c r="U539" s="116" t="str">
        <f>IF(AND(Таблица335[[#This Row],[Тип]]="Продол", Таблица335[[#This Row],[условие]]="Да", Таблица335[[#This Row],[№18]]=" росп"), "1,2",
"")</f>
        <v/>
      </c>
      <c r="V539" s="101" t="s">
        <v>88</v>
      </c>
      <c r="W5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5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39" s="228">
        <f>VALUE(CONCATENATE(Таблица335[[#This Row],[ДлинаС18]],Таблица335[[#This Row],[ДлинаС4]],Таблица335[[#This Row],[ДлинаТ8]],Таблица335[[#This Row],[ДлинаТ3]]))</f>
        <v>900</v>
      </c>
      <c r="AC539" s="152" t="str">
        <f>IF(Таблица335[[#This Row],[Тип СШ]]="Т3",
(IF(Таблица335[[#This Row],[Толщина]]&gt;16,"Δ8","Δ6")),Таблица335[[#This Row],[Толщина]])</f>
        <v>Δ8</v>
      </c>
      <c r="AD539" s="153"/>
      <c r="AE539"/>
    </row>
    <row r="540" spans="1:31" x14ac:dyDescent="0.2">
      <c r="A540" s="117">
        <f t="shared" si="472"/>
        <v>540</v>
      </c>
      <c r="B540" s="97" t="str">
        <f>IF(ISNUMBER(Таблица335[[#This Row],[№8]]), "Поперечник", "Продол")</f>
        <v>Поперечник</v>
      </c>
      <c r="C540" s="11" t="str">
        <f>CONCATENATE(I540,J540,K540,L540,Таблица335[[#This Row],[№12]],N540,O540,P540,Q540,R540,S540,T540,U540,)</f>
        <v>5Д`-ВП</v>
      </c>
      <c r="D540" s="11" t="str">
        <f t="shared" si="493"/>
        <v>С4</v>
      </c>
      <c r="E540" s="11" t="str">
        <f t="shared" si="470"/>
        <v>1845×14</v>
      </c>
      <c r="F540" s="101"/>
      <c r="G540" s="101"/>
      <c r="H5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0" s="132">
        <f t="shared" ref="I540:J540" si="502">I539</f>
        <v>5</v>
      </c>
      <c r="J540" s="132" t="str">
        <f t="shared" si="502"/>
        <v>Д`</v>
      </c>
      <c r="K540" s="133" t="str">
        <f>IF(Таблица335[[#This Row],[условие]]="Да", "-", "")</f>
        <v>-</v>
      </c>
      <c r="L540" s="101" t="s">
        <v>35</v>
      </c>
      <c r="M540" s="114" t="str">
        <f>IF(Таблица335[[#This Row],[условие]]="Да", "", " - ")</f>
        <v/>
      </c>
      <c r="N540" s="101"/>
      <c r="O540" s="114" t="str">
        <f>IF(Таблица335[[#This Row],[условие]]="Да", "", " )")</f>
        <v/>
      </c>
      <c r="P540" s="115"/>
      <c r="Q540" s="101"/>
      <c r="R540" s="101"/>
      <c r="S540" s="116" t="str">
        <f>IF(Таблица335[[#This Row],[Тип СШ]]="Т3", " росп", "")</f>
        <v/>
      </c>
      <c r="T540" s="116" t="str">
        <f>IF(AND(Таблица335[[#This Row],[Тип]]="Поперечник", Таблица335[[#This Row],[условие]]="Да", Таблица335[[#This Row],[№18]]=" росп"), "1,2,3",
"")</f>
        <v/>
      </c>
      <c r="U540" s="116" t="str">
        <f>IF(AND(Таблица335[[#This Row],[Тип]]="Продол", Таблица335[[#This Row],[условие]]="Да", Таблица335[[#This Row],[№18]]=" росп"), "1,2",
"")</f>
        <v/>
      </c>
      <c r="V540" s="101" t="s">
        <v>109</v>
      </c>
      <c r="W5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5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40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540" s="152">
        <f>IF(Таблица335[[#This Row],[Тип СШ]]="Т3",
(IF(Таблица335[[#This Row],[Толщина]]&gt;16,"Δ8","Δ6")),Таблица335[[#This Row],[Толщина]])</f>
        <v>14</v>
      </c>
      <c r="AD540" s="153"/>
      <c r="AE540"/>
    </row>
    <row r="541" spans="1:31" x14ac:dyDescent="0.2">
      <c r="A541" s="117">
        <f t="shared" si="472"/>
        <v>541</v>
      </c>
      <c r="B541" s="97" t="str">
        <f>IF(ISNUMBER(Таблица335[[#This Row],[№8]]), "Поперечник", "Продол")</f>
        <v>Поперечник</v>
      </c>
      <c r="C541" s="11" t="str">
        <f>CONCATENATE(I541,J541,K541,L541,Таблица335[[#This Row],[№12]],N541,O541,P541,Q541,R541,S541,T541,U541,)</f>
        <v>5Д`-ВП_Р1 росп1,2,3</v>
      </c>
      <c r="D541" s="11" t="str">
        <f t="shared" si="493"/>
        <v>Т3</v>
      </c>
      <c r="E541" s="11" t="str">
        <f t="shared" si="470"/>
        <v>528 Δ8</v>
      </c>
      <c r="F541" s="101"/>
      <c r="G541" s="101"/>
      <c r="H5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1" s="132">
        <f t="shared" ref="I541:J541" si="503">I540</f>
        <v>5</v>
      </c>
      <c r="J541" s="132" t="str">
        <f t="shared" si="503"/>
        <v>Д`</v>
      </c>
      <c r="K541" s="133" t="str">
        <f>IF(Таблица335[[#This Row],[условие]]="Да", "-", "")</f>
        <v>-</v>
      </c>
      <c r="L541" s="101" t="s">
        <v>35</v>
      </c>
      <c r="M541" s="114" t="str">
        <f>IF(Таблица335[[#This Row],[условие]]="Да", "", " - ")</f>
        <v/>
      </c>
      <c r="N541" s="101"/>
      <c r="O541" s="114" t="str">
        <f>IF(Таблица335[[#This Row],[условие]]="Да", "", " )")</f>
        <v/>
      </c>
      <c r="P541" s="115"/>
      <c r="Q541" s="101" t="s">
        <v>140</v>
      </c>
      <c r="R541" s="101" t="s">
        <v>73</v>
      </c>
      <c r="S541" s="116" t="str">
        <f>IF(Таблица335[[#This Row],[Тип СШ]]="Т3", " росп", "")</f>
        <v xml:space="preserve"> росп</v>
      </c>
      <c r="T541" s="116" t="str">
        <f>IF(AND(Таблица335[[#This Row],[Тип]]="Поперечник", Таблица335[[#This Row],[условие]]="Да", Таблица335[[#This Row],[№18]]=" росп"), "1,2,3",
"")</f>
        <v>1,2,3</v>
      </c>
      <c r="U541" s="116" t="str">
        <f>IF(AND(Таблица335[[#This Row],[Тип]]="Продол", Таблица335[[#This Row],[условие]]="Да", Таблица335[[#This Row],[№18]]=" росп"), "1,2",
"")</f>
        <v/>
      </c>
      <c r="V541" s="101" t="s">
        <v>88</v>
      </c>
      <c r="W5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41" s="152" t="str">
        <f>IF(Таблица335[[#This Row],[Тип СШ]]="Т3",
(IF(Таблица335[[#This Row],[Толщина]]&gt;16,"Δ8","Δ6")),Таблица335[[#This Row],[Толщина]])</f>
        <v>Δ8</v>
      </c>
      <c r="AD541" s="153"/>
      <c r="AE541"/>
    </row>
    <row r="542" spans="1:31" x14ac:dyDescent="0.2">
      <c r="A542" s="117">
        <f t="shared" si="472"/>
        <v>542</v>
      </c>
      <c r="B542" s="97" t="str">
        <f>IF(ISNUMBER(Таблица335[[#This Row],[№8]]), "Поперечник", "Продол")</f>
        <v>Поперечник</v>
      </c>
      <c r="C542" s="11" t="str">
        <f>CONCATENATE(I542,J542,K542,L542,Таблица335[[#This Row],[№12]],N542,O542,P542,Q542,R542,S542,T542,U542,)</f>
        <v>5Д`-ВП_Р2 росп1,2,3</v>
      </c>
      <c r="D542" s="11" t="str">
        <f t="shared" si="493"/>
        <v>Т3</v>
      </c>
      <c r="E542" s="11" t="str">
        <f t="shared" si="470"/>
        <v>528 Δ8</v>
      </c>
      <c r="F542" s="101"/>
      <c r="G542" s="101"/>
      <c r="H5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2" s="132">
        <f t="shared" ref="I542:J542" si="504">I541</f>
        <v>5</v>
      </c>
      <c r="J542" s="132" t="str">
        <f t="shared" si="504"/>
        <v>Д`</v>
      </c>
      <c r="K542" s="133" t="str">
        <f>IF(Таблица335[[#This Row],[условие]]="Да", "-", "")</f>
        <v>-</v>
      </c>
      <c r="L542" s="101" t="s">
        <v>35</v>
      </c>
      <c r="M542" s="114" t="str">
        <f>IF(Таблица335[[#This Row],[условие]]="Да", "", " - ")</f>
        <v/>
      </c>
      <c r="N542" s="101"/>
      <c r="O542" s="114" t="str">
        <f>IF(Таблица335[[#This Row],[условие]]="Да", "", " )")</f>
        <v/>
      </c>
      <c r="P542" s="115"/>
      <c r="Q542" s="101" t="s">
        <v>140</v>
      </c>
      <c r="R542" s="101" t="s">
        <v>74</v>
      </c>
      <c r="S542" s="116" t="str">
        <f>IF(Таблица335[[#This Row],[Тип СШ]]="Т3", " росп", "")</f>
        <v xml:space="preserve"> росп</v>
      </c>
      <c r="T542" s="116" t="str">
        <f>IF(AND(Таблица335[[#This Row],[Тип]]="Поперечник", Таблица335[[#This Row],[условие]]="Да", Таблица335[[#This Row],[№18]]=" росп"), "1,2,3",
"")</f>
        <v>1,2,3</v>
      </c>
      <c r="U542" s="116" t="str">
        <f>IF(AND(Таблица335[[#This Row],[Тип]]="Продол", Таблица335[[#This Row],[условие]]="Да", Таблица335[[#This Row],[№18]]=" росп"), "1,2",
"")</f>
        <v/>
      </c>
      <c r="V542" s="101" t="s">
        <v>88</v>
      </c>
      <c r="W5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42" s="152" t="str">
        <f>IF(Таблица335[[#This Row],[Тип СШ]]="Т3",
(IF(Таблица335[[#This Row],[Толщина]]&gt;16,"Δ8","Δ6")),Таблица335[[#This Row],[Толщина]])</f>
        <v>Δ8</v>
      </c>
      <c r="AD542" s="153"/>
      <c r="AE542"/>
    </row>
    <row r="543" spans="1:31" x14ac:dyDescent="0.2">
      <c r="A543" s="117">
        <f t="shared" si="472"/>
        <v>543</v>
      </c>
      <c r="B543" s="97" t="str">
        <f>IF(ISNUMBER(Таблица335[[#This Row],[№8]]), "Поперечник", "Продол")</f>
        <v>Поперечник</v>
      </c>
      <c r="C543" s="11" t="str">
        <f>CONCATENATE(I543,J543,K543,L543,Таблица335[[#This Row],[№12]],N543,O543,P543,Q543,R543,S543,T543,U543,)</f>
        <v>5Д`-ВП_Р3 росп1,2,3</v>
      </c>
      <c r="D543" s="11" t="str">
        <f t="shared" si="493"/>
        <v>Т3</v>
      </c>
      <c r="E543" s="11" t="str">
        <f t="shared" si="470"/>
        <v>528 Δ8</v>
      </c>
      <c r="F543" s="101"/>
      <c r="G543" s="101"/>
      <c r="H5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3" s="132">
        <f t="shared" ref="I543:J543" si="505">I542</f>
        <v>5</v>
      </c>
      <c r="J543" s="132" t="str">
        <f t="shared" si="505"/>
        <v>Д`</v>
      </c>
      <c r="K543" s="133" t="str">
        <f>IF(Таблица335[[#This Row],[условие]]="Да", "-", "")</f>
        <v>-</v>
      </c>
      <c r="L543" s="101" t="s">
        <v>35</v>
      </c>
      <c r="M543" s="114" t="str">
        <f>IF(Таблица335[[#This Row],[условие]]="Да", "", " - ")</f>
        <v/>
      </c>
      <c r="N543" s="101"/>
      <c r="O543" s="114" t="str">
        <f>IF(Таблица335[[#This Row],[условие]]="Да", "", " )")</f>
        <v/>
      </c>
      <c r="P543" s="115"/>
      <c r="Q543" s="101" t="s">
        <v>140</v>
      </c>
      <c r="R543" s="101" t="s">
        <v>75</v>
      </c>
      <c r="S543" s="116" t="str">
        <f>IF(Таблица335[[#This Row],[Тип СШ]]="Т3", " росп", "")</f>
        <v xml:space="preserve"> росп</v>
      </c>
      <c r="T543" s="116" t="str">
        <f>IF(AND(Таблица335[[#This Row],[Тип]]="Поперечник", Таблица335[[#This Row],[условие]]="Да", Таблица335[[#This Row],[№18]]=" росп"), "1,2,3",
"")</f>
        <v>1,2,3</v>
      </c>
      <c r="U543" s="116" t="str">
        <f>IF(AND(Таблица335[[#This Row],[Тип]]="Продол", Таблица335[[#This Row],[условие]]="Да", Таблица335[[#This Row],[№18]]=" росп"), "1,2",
"")</f>
        <v/>
      </c>
      <c r="V543" s="101" t="s">
        <v>88</v>
      </c>
      <c r="W5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43" s="152" t="str">
        <f>IF(Таблица335[[#This Row],[Тип СШ]]="Т3",
(IF(Таблица335[[#This Row],[Толщина]]&gt;16,"Δ8","Δ6")),Таблица335[[#This Row],[Толщина]])</f>
        <v>Δ8</v>
      </c>
      <c r="AD543" s="153"/>
      <c r="AE543"/>
    </row>
    <row r="544" spans="1:31" x14ac:dyDescent="0.2">
      <c r="A544" s="117">
        <f t="shared" si="472"/>
        <v>544</v>
      </c>
      <c r="B544" s="97" t="str">
        <f>IF(ISNUMBER(Таблица335[[#This Row],[№8]]), "Поперечник", "Продол")</f>
        <v>Поперечник</v>
      </c>
      <c r="C544" s="11" t="str">
        <f>CONCATENATE(I544,J544,K544,L544,Таблица335[[#This Row],[№12]],N544,O544,P544,Q544,R544,S544,T544,U544,)</f>
        <v>5Д`-ВП_Р4 росп1,2,3</v>
      </c>
      <c r="D544" s="11" t="str">
        <f t="shared" si="493"/>
        <v>Т3</v>
      </c>
      <c r="E544" s="11" t="str">
        <f t="shared" si="470"/>
        <v>528 Δ8</v>
      </c>
      <c r="F544" s="101"/>
      <c r="G544" s="101"/>
      <c r="H5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4" s="132">
        <f t="shared" ref="I544:J544" si="506">I543</f>
        <v>5</v>
      </c>
      <c r="J544" s="132" t="str">
        <f t="shared" si="506"/>
        <v>Д`</v>
      </c>
      <c r="K544" s="133" t="str">
        <f>IF(Таблица335[[#This Row],[условие]]="Да", "-", "")</f>
        <v>-</v>
      </c>
      <c r="L544" s="101" t="s">
        <v>35</v>
      </c>
      <c r="M544" s="114" t="str">
        <f>IF(Таблица335[[#This Row],[условие]]="Да", "", " - ")</f>
        <v/>
      </c>
      <c r="N544" s="101"/>
      <c r="O544" s="114" t="str">
        <f>IF(Таблица335[[#This Row],[условие]]="Да", "", " )")</f>
        <v/>
      </c>
      <c r="P544" s="115"/>
      <c r="Q544" s="101" t="s">
        <v>140</v>
      </c>
      <c r="R544" s="101" t="s">
        <v>76</v>
      </c>
      <c r="S544" s="116" t="str">
        <f>IF(Таблица335[[#This Row],[Тип СШ]]="Т3", " росп", "")</f>
        <v xml:space="preserve"> росп</v>
      </c>
      <c r="T544" s="116" t="str">
        <f>IF(AND(Таблица335[[#This Row],[Тип]]="Поперечник", Таблица335[[#This Row],[условие]]="Да", Таблица335[[#This Row],[№18]]=" росп"), "1,2,3",
"")</f>
        <v>1,2,3</v>
      </c>
      <c r="U544" s="116" t="str">
        <f>IF(AND(Таблица335[[#This Row],[Тип]]="Продол", Таблица335[[#This Row],[условие]]="Да", Таблица335[[#This Row],[№18]]=" росп"), "1,2",
"")</f>
        <v/>
      </c>
      <c r="V544" s="101" t="s">
        <v>88</v>
      </c>
      <c r="W5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44" s="152" t="str">
        <f>IF(Таблица335[[#This Row],[Тип СШ]]="Т3",
(IF(Таблица335[[#This Row],[Толщина]]&gt;16,"Δ8","Δ6")),Таблица335[[#This Row],[Толщина]])</f>
        <v>Δ8</v>
      </c>
      <c r="AD544" s="153"/>
      <c r="AE544"/>
    </row>
    <row r="545" spans="1:31" x14ac:dyDescent="0.2">
      <c r="A545" s="117">
        <f t="shared" si="472"/>
        <v>545</v>
      </c>
      <c r="B545" s="97" t="str">
        <f>IF(ISNUMBER(Таблица335[[#This Row],[№8]]), "Поперечник", "Продол")</f>
        <v>Поперечник</v>
      </c>
      <c r="C545" s="11" t="str">
        <f>CONCATENATE(I545,J545,K545,L545,Таблица335[[#This Row],[№12]],N545,O545,P545,Q545,R545,S545,T545,U545,)</f>
        <v>5Д`-ВП_Р5 росп1,2,3</v>
      </c>
      <c r="D545" s="11" t="str">
        <f t="shared" si="493"/>
        <v>Т3</v>
      </c>
      <c r="E545" s="11" t="str">
        <f t="shared" si="470"/>
        <v>528 Δ8</v>
      </c>
      <c r="F545" s="101"/>
      <c r="G545" s="101"/>
      <c r="H5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5" s="132">
        <f t="shared" ref="I545:J545" si="507">I544</f>
        <v>5</v>
      </c>
      <c r="J545" s="132" t="str">
        <f t="shared" si="507"/>
        <v>Д`</v>
      </c>
      <c r="K545" s="133" t="str">
        <f>IF(Таблица335[[#This Row],[условие]]="Да", "-", "")</f>
        <v>-</v>
      </c>
      <c r="L545" s="101" t="s">
        <v>35</v>
      </c>
      <c r="M545" s="114" t="str">
        <f>IF(Таблица335[[#This Row],[условие]]="Да", "", " - ")</f>
        <v/>
      </c>
      <c r="N545" s="101"/>
      <c r="O545" s="114" t="str">
        <f>IF(Таблица335[[#This Row],[условие]]="Да", "", " )")</f>
        <v/>
      </c>
      <c r="P545" s="115"/>
      <c r="Q545" s="101" t="s">
        <v>140</v>
      </c>
      <c r="R545" s="101" t="s">
        <v>77</v>
      </c>
      <c r="S545" s="116" t="str">
        <f>IF(Таблица335[[#This Row],[Тип СШ]]="Т3", " росп", "")</f>
        <v xml:space="preserve"> росп</v>
      </c>
      <c r="T545" s="116" t="str">
        <f>IF(AND(Таблица335[[#This Row],[Тип]]="Поперечник", Таблица335[[#This Row],[условие]]="Да", Таблица335[[#This Row],[№18]]=" росп"), "1,2,3",
"")</f>
        <v>1,2,3</v>
      </c>
      <c r="U545" s="116" t="str">
        <f>IF(AND(Таблица335[[#This Row],[Тип]]="Продол", Таблица335[[#This Row],[условие]]="Да", Таблица335[[#This Row],[№18]]=" росп"), "1,2",
"")</f>
        <v/>
      </c>
      <c r="V545" s="101" t="s">
        <v>88</v>
      </c>
      <c r="W5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45" s="152" t="str">
        <f>IF(Таблица335[[#This Row],[Тип СШ]]="Т3",
(IF(Таблица335[[#This Row],[Толщина]]&gt;16,"Δ8","Δ6")),Таблица335[[#This Row],[Толщина]])</f>
        <v>Δ8</v>
      </c>
      <c r="AD545" s="153"/>
      <c r="AE545"/>
    </row>
    <row r="546" spans="1:31" x14ac:dyDescent="0.2">
      <c r="A546" s="117">
        <f t="shared" si="472"/>
        <v>546</v>
      </c>
      <c r="B546" s="97" t="str">
        <f>IF(ISNUMBER(Таблица335[[#This Row],[№8]]), "Поперечник", "Продол")</f>
        <v>Поперечник</v>
      </c>
      <c r="C546" s="11" t="str">
        <f>CONCATENATE(I546,J546,K546,L546,Таблица335[[#This Row],[№12]],N546,O546,P546,Q546,R546,S546,T546,U546,)</f>
        <v>5Д`-ВП_Р6 росп1,2,3</v>
      </c>
      <c r="D546" s="11" t="str">
        <f t="shared" si="493"/>
        <v>Т3</v>
      </c>
      <c r="E546" s="11" t="str">
        <f t="shared" si="470"/>
        <v>528 Δ8</v>
      </c>
      <c r="F546" s="101"/>
      <c r="G546" s="101"/>
      <c r="H5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6" s="158">
        <f>I545</f>
        <v>5</v>
      </c>
      <c r="J546" s="132" t="str">
        <f t="shared" ref="J546:K546" si="508">J545</f>
        <v>Д`</v>
      </c>
      <c r="K546" s="160" t="str">
        <f>IF(Таблица335[[#This Row],[условие]]="Да", "-", "")</f>
        <v>-</v>
      </c>
      <c r="L546" s="101" t="s">
        <v>35</v>
      </c>
      <c r="M546" s="114" t="str">
        <f>IF(Таблица335[[#This Row],[условие]]="Да", "", " - ")</f>
        <v/>
      </c>
      <c r="N546" s="162"/>
      <c r="O546" s="114" t="str">
        <f>IF(Таблица335[[#This Row],[условие]]="Да", "", " )")</f>
        <v/>
      </c>
      <c r="P546" s="115"/>
      <c r="Q546" s="101" t="s">
        <v>140</v>
      </c>
      <c r="R546" s="101" t="s">
        <v>80</v>
      </c>
      <c r="S546" s="116" t="str">
        <f>IF(Таблица335[[#This Row],[Тип СШ]]="Т3", " росп", "")</f>
        <v xml:space="preserve"> росп</v>
      </c>
      <c r="T546" s="116" t="str">
        <f>IF(AND(Таблица335[[#This Row],[Тип]]="Поперечник", Таблица335[[#This Row],[условие]]="Да", Таблица335[[#This Row],[№18]]=" росп"), "1,2,3",
"")</f>
        <v>1,2,3</v>
      </c>
      <c r="U546" s="116" t="str">
        <f>IF(AND(Таблица335[[#This Row],[Тип]]="Продол", Таблица335[[#This Row],[условие]]="Да", Таблица335[[#This Row],[№18]]=" росп"), "1,2",
"")</f>
        <v/>
      </c>
      <c r="V546" s="101" t="s">
        <v>88</v>
      </c>
      <c r="W546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6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6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6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46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46" s="164" t="str">
        <f>IF(Таблица335[[#This Row],[Тип СШ]]="Т3",
(IF(Таблица335[[#This Row],[Толщина]]&gt;16,"Δ8","Δ6")),Таблица335[[#This Row],[Толщина]])</f>
        <v>Δ8</v>
      </c>
      <c r="AD546" s="153"/>
      <c r="AE546"/>
    </row>
    <row r="547" spans="1:31" x14ac:dyDescent="0.2">
      <c r="A547" s="117">
        <f t="shared" si="472"/>
        <v>547</v>
      </c>
      <c r="B547" s="97" t="str">
        <f>IF(ISNUMBER(Таблица335[[#This Row],[№8]]), "Поперечник", "Продол")</f>
        <v>Поперечник</v>
      </c>
      <c r="C547" s="11" t="str">
        <f>CONCATENATE(I547,J547,K547,L547,Таблица335[[#This Row],[№12]],N547,O547,P547,Q547,R547,S547,T547,U547,)</f>
        <v>6А`-В1</v>
      </c>
      <c r="D547" s="11" t="str">
        <f t="shared" si="493"/>
        <v>С18</v>
      </c>
      <c r="E547" s="11" t="str">
        <f t="shared" si="470"/>
        <v>385×20</v>
      </c>
      <c r="F547" s="101">
        <f>F438+1</f>
        <v>6</v>
      </c>
      <c r="G547" s="101" t="s">
        <v>72</v>
      </c>
      <c r="H54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7" s="134">
        <f>Таблица335[[#This Row],[№6]]</f>
        <v>6</v>
      </c>
      <c r="J547" s="134" t="str">
        <f>Таблица335[[#This Row],[№7]]</f>
        <v>А`</v>
      </c>
      <c r="K547" s="133" t="str">
        <f>IF(Таблица335[[#This Row],[условие]]="Да", "-", "")</f>
        <v>-</v>
      </c>
      <c r="L547" s="72" t="s">
        <v>78</v>
      </c>
      <c r="M547" s="114" t="str">
        <f>IF(Таблица335[[#This Row],[условие]]="Да", "", " - ")</f>
        <v/>
      </c>
      <c r="N547" s="72"/>
      <c r="O547" s="114" t="str">
        <f>IF(Таблица335[[#This Row],[условие]]="Да", "", " )")</f>
        <v/>
      </c>
      <c r="P547" s="115"/>
      <c r="Q547" s="93"/>
      <c r="R547" s="93"/>
      <c r="S547" s="116" t="str">
        <f>IF(Таблица335[[#This Row],[Тип СШ]]="Т3", " росп", "")</f>
        <v/>
      </c>
      <c r="T547" s="116" t="str">
        <f>IF(AND(Таблица335[[#This Row],[Тип]]="Поперечник", Таблица335[[#This Row],[условие]]="Да", Таблица335[[#This Row],[№18]]=" росп"), "1,2,3",
"")</f>
        <v/>
      </c>
      <c r="U547" s="116" t="str">
        <f>IF(AND(Таблица335[[#This Row],[Тип]]="Продол", Таблица335[[#This Row],[условие]]="Да", Таблица335[[#This Row],[№18]]=" росп"), "1,2",
"")</f>
        <v/>
      </c>
      <c r="V547" s="93" t="s">
        <v>87</v>
      </c>
      <c r="W54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5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547" s="152">
        <f>IF(Таблица335[[#This Row],[Тип СШ]]="Т3",
(IF(Таблица335[[#This Row],[Толщина]]&gt;16,"Δ8","Δ6")),Таблица335[[#This Row],[Толщина]])</f>
        <v>20</v>
      </c>
      <c r="AD547" s="153"/>
      <c r="AE547"/>
    </row>
    <row r="548" spans="1:31" x14ac:dyDescent="0.2">
      <c r="A548" s="117">
        <f t="shared" si="472"/>
        <v>548</v>
      </c>
      <c r="B548" s="97" t="str">
        <f>IF(ISNUMBER(Таблица335[[#This Row],[№8]]), "Поперечник", "Продол")</f>
        <v>Поперечник</v>
      </c>
      <c r="C548" s="11" t="str">
        <f>CONCATENATE(I548,J548,K548,L548,Таблица335[[#This Row],[№12]],N548,O548,P548,Q548,R548,S548,T548,U548,)</f>
        <v>6А`-В2</v>
      </c>
      <c r="D548" s="11" t="str">
        <f t="shared" si="493"/>
        <v>С18</v>
      </c>
      <c r="E548" s="11" t="str">
        <f t="shared" si="470"/>
        <v>385×20</v>
      </c>
      <c r="F548" s="101"/>
      <c r="G548" s="101"/>
      <c r="H5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8" s="132">
        <f>I547</f>
        <v>6</v>
      </c>
      <c r="J548" s="132" t="str">
        <f>J547</f>
        <v>А`</v>
      </c>
      <c r="K548" s="133" t="str">
        <f>IF(Таблица335[[#This Row],[условие]]="Да", "-", "")</f>
        <v>-</v>
      </c>
      <c r="L548" s="101" t="s">
        <v>79</v>
      </c>
      <c r="M548" s="114" t="str">
        <f>IF(Таблица335[[#This Row],[условие]]="Да", "", " - ")</f>
        <v/>
      </c>
      <c r="N548" s="101"/>
      <c r="O548" s="114" t="str">
        <f>IF(Таблица335[[#This Row],[условие]]="Да", "", " )")</f>
        <v/>
      </c>
      <c r="P548" s="115"/>
      <c r="Q548" s="101"/>
      <c r="R548" s="101"/>
      <c r="S548" s="116" t="str">
        <f>IF(Таблица335[[#This Row],[Тип СШ]]="Т3", " росп", "")</f>
        <v/>
      </c>
      <c r="T548" s="116" t="str">
        <f>IF(AND(Таблица335[[#This Row],[Тип]]="Поперечник", Таблица335[[#This Row],[условие]]="Да", Таблица335[[#This Row],[№18]]=" росп"), "1,2,3",
"")</f>
        <v/>
      </c>
      <c r="U548" s="116" t="str">
        <f>IF(AND(Таблица335[[#This Row],[Тип]]="Продол", Таблица335[[#This Row],[условие]]="Да", Таблица335[[#This Row],[№18]]=" росп"), "1,2",
"")</f>
        <v/>
      </c>
      <c r="V548" s="101" t="s">
        <v>87</v>
      </c>
      <c r="W54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5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548" s="152">
        <f>IF(Таблица335[[#This Row],[Тип СШ]]="Т3",
(IF(Таблица335[[#This Row],[Толщина]]&gt;16,"Δ8","Δ6")),Таблица335[[#This Row],[Толщина]])</f>
        <v>20</v>
      </c>
      <c r="AD548" s="153"/>
      <c r="AE548"/>
    </row>
    <row r="549" spans="1:31" x14ac:dyDescent="0.2">
      <c r="A549" s="117">
        <f t="shared" si="472"/>
        <v>549</v>
      </c>
      <c r="B549" s="97" t="str">
        <f>IF(ISNUMBER(Таблица335[[#This Row],[№8]]), "Поперечник", "Продол")</f>
        <v>Поперечник</v>
      </c>
      <c r="C549" s="11" t="str">
        <f>CONCATENATE(I549,J549,K549,L549,Таблица335[[#This Row],[№12]],N549,O549,P549,Q549,R549,S549,T549,U549,)</f>
        <v>6А`-В росп1,2,3</v>
      </c>
      <c r="D549" s="11" t="str">
        <f t="shared" si="493"/>
        <v>Т3</v>
      </c>
      <c r="E549" s="11" t="str">
        <f t="shared" si="470"/>
        <v>900 Δ8</v>
      </c>
      <c r="F549" s="101"/>
      <c r="G549" s="101"/>
      <c r="H54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49" s="134">
        <f>I548</f>
        <v>6</v>
      </c>
      <c r="J549" s="134" t="str">
        <f t="shared" ref="J549:K549" si="509">J548</f>
        <v>А`</v>
      </c>
      <c r="K549" s="133" t="str">
        <f>IF(Таблица335[[#This Row],[условие]]="Да", "-", "")</f>
        <v>-</v>
      </c>
      <c r="L549" s="72" t="s">
        <v>41</v>
      </c>
      <c r="M549" s="114" t="str">
        <f>IF(Таблица335[[#This Row],[условие]]="Да", "", " - ")</f>
        <v/>
      </c>
      <c r="N549" s="72"/>
      <c r="O549" s="114" t="str">
        <f>IF(Таблица335[[#This Row],[условие]]="Да", "", " )")</f>
        <v/>
      </c>
      <c r="P549" s="115"/>
      <c r="Q549" s="101"/>
      <c r="R549" s="101"/>
      <c r="S549" s="116" t="str">
        <f>IF(Таблица335[[#This Row],[Тип СШ]]="Т3", " росп", "")</f>
        <v xml:space="preserve"> росп</v>
      </c>
      <c r="T549" s="116" t="str">
        <f>IF(AND(Таблица335[[#This Row],[Тип]]="Поперечник", Таблица335[[#This Row],[условие]]="Да", Таблица335[[#This Row],[№18]]=" росп"), "1,2,3",
"")</f>
        <v>1,2,3</v>
      </c>
      <c r="U549" s="116" t="str">
        <f>IF(AND(Таблица335[[#This Row],[Тип]]="Продол", Таблица335[[#This Row],[условие]]="Да", Таблица335[[#This Row],[№18]]=" росп"), "1,2",
"")</f>
        <v/>
      </c>
      <c r="V549" s="101" t="s">
        <v>88</v>
      </c>
      <c r="W5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5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49" s="228">
        <f>VALUE(CONCATENATE(Таблица335[[#This Row],[ДлинаС18]],Таблица335[[#This Row],[ДлинаС4]],Таблица335[[#This Row],[ДлинаТ8]],Таблица335[[#This Row],[ДлинаТ3]]))</f>
        <v>900</v>
      </c>
      <c r="AC549" s="152" t="str">
        <f>IF(Таблица335[[#This Row],[Тип СШ]]="Т3",
(IF(Таблица335[[#This Row],[Толщина]]&gt;16,"Δ8","Δ6")),Таблица335[[#This Row],[Толщина]])</f>
        <v>Δ8</v>
      </c>
      <c r="AD549" s="153"/>
      <c r="AE549"/>
    </row>
    <row r="550" spans="1:31" x14ac:dyDescent="0.2">
      <c r="A550" s="117">
        <f t="shared" si="472"/>
        <v>550</v>
      </c>
      <c r="B550" s="97" t="str">
        <f>IF(ISNUMBER(Таблица335[[#This Row],[№8]]), "Поперечник", "Продол")</f>
        <v>Поперечник</v>
      </c>
      <c r="C550" s="11" t="str">
        <f>CONCATENATE(I550,J550,K550,L550,Таблица335[[#This Row],[№12]],N550,O550,P550,Q550,R550,S550,T550,U550,)</f>
        <v>6А`-ВП</v>
      </c>
      <c r="D550" s="11" t="str">
        <f t="shared" si="493"/>
        <v>С4</v>
      </c>
      <c r="E550" s="11" t="str">
        <f t="shared" si="470"/>
        <v>1726×14</v>
      </c>
      <c r="F550" s="101"/>
      <c r="G550" s="101"/>
      <c r="H5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0" s="132">
        <f t="shared" ref="I550:J550" si="510">I549</f>
        <v>6</v>
      </c>
      <c r="J550" s="132" t="str">
        <f t="shared" si="510"/>
        <v>А`</v>
      </c>
      <c r="K550" s="133" t="str">
        <f>IF(Таблица335[[#This Row],[условие]]="Да", "-", "")</f>
        <v>-</v>
      </c>
      <c r="L550" s="101" t="s">
        <v>35</v>
      </c>
      <c r="M550" s="114" t="str">
        <f>IF(Таблица335[[#This Row],[условие]]="Да", "", " - ")</f>
        <v/>
      </c>
      <c r="N550" s="101"/>
      <c r="O550" s="114" t="str">
        <f>IF(Таблица335[[#This Row],[условие]]="Да", "", " )")</f>
        <v/>
      </c>
      <c r="P550" s="115"/>
      <c r="Q550" s="101"/>
      <c r="R550" s="101"/>
      <c r="S550" s="116" t="str">
        <f>IF(Таблица335[[#This Row],[Тип СШ]]="Т3", " росп", "")</f>
        <v/>
      </c>
      <c r="T550" s="116" t="str">
        <f>IF(AND(Таблица335[[#This Row],[Тип]]="Поперечник", Таблица335[[#This Row],[условие]]="Да", Таблица335[[#This Row],[№18]]=" росп"), "1,2,3",
"")</f>
        <v/>
      </c>
      <c r="U550" s="116" t="str">
        <f>IF(AND(Таблица335[[#This Row],[Тип]]="Продол", Таблица335[[#This Row],[условие]]="Да", Таблица335[[#This Row],[№18]]=" росп"), "1,2",
"")</f>
        <v/>
      </c>
      <c r="V550" s="101" t="s">
        <v>109</v>
      </c>
      <c r="W5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5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50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550" s="152">
        <f>IF(Таблица335[[#This Row],[Тип СШ]]="Т3",
(IF(Таблица335[[#This Row],[Толщина]]&gt;16,"Δ8","Δ6")),Таблица335[[#This Row],[Толщина]])</f>
        <v>14</v>
      </c>
      <c r="AD550" s="153"/>
      <c r="AE550"/>
    </row>
    <row r="551" spans="1:31" x14ac:dyDescent="0.2">
      <c r="A551" s="117">
        <f t="shared" si="472"/>
        <v>551</v>
      </c>
      <c r="B551" s="97" t="str">
        <f>IF(ISNUMBER(Таблица335[[#This Row],[№8]]), "Поперечник", "Продол")</f>
        <v>Поперечник</v>
      </c>
      <c r="C551" s="11" t="str">
        <f>CONCATENATE(I551,J551,K551,L551,Таблица335[[#This Row],[№12]],N551,O551,P551,Q551,R551,S551,T551,U551,)</f>
        <v>6А`-ВП_Р1 росп1,2,3</v>
      </c>
      <c r="D551" s="11" t="str">
        <f t="shared" si="493"/>
        <v>Т3</v>
      </c>
      <c r="E551" s="11" t="str">
        <f t="shared" si="470"/>
        <v>528 Δ8</v>
      </c>
      <c r="F551" s="101"/>
      <c r="G551" s="101"/>
      <c r="H5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1" s="132">
        <f t="shared" ref="I551:J551" si="511">I550</f>
        <v>6</v>
      </c>
      <c r="J551" s="132" t="str">
        <f t="shared" si="511"/>
        <v>А`</v>
      </c>
      <c r="K551" s="133" t="str">
        <f>IF(Таблица335[[#This Row],[условие]]="Да", "-", "")</f>
        <v>-</v>
      </c>
      <c r="L551" s="101" t="s">
        <v>35</v>
      </c>
      <c r="M551" s="114" t="str">
        <f>IF(Таблица335[[#This Row],[условие]]="Да", "", " - ")</f>
        <v/>
      </c>
      <c r="N551" s="101"/>
      <c r="O551" s="114" t="str">
        <f>IF(Таблица335[[#This Row],[условие]]="Да", "", " )")</f>
        <v/>
      </c>
      <c r="P551" s="115"/>
      <c r="Q551" s="101" t="s">
        <v>140</v>
      </c>
      <c r="R551" s="101" t="s">
        <v>73</v>
      </c>
      <c r="S551" s="116" t="str">
        <f>IF(Таблица335[[#This Row],[Тип СШ]]="Т3", " росп", "")</f>
        <v xml:space="preserve"> росп</v>
      </c>
      <c r="T551" s="116" t="str">
        <f>IF(AND(Таблица335[[#This Row],[Тип]]="Поперечник", Таблица335[[#This Row],[условие]]="Да", Таблица335[[#This Row],[№18]]=" росп"), "1,2,3",
"")</f>
        <v>1,2,3</v>
      </c>
      <c r="U551" s="116" t="str">
        <f>IF(AND(Таблица335[[#This Row],[Тип]]="Продол", Таблица335[[#This Row],[условие]]="Да", Таблица335[[#This Row],[№18]]=" росп"), "1,2",
"")</f>
        <v/>
      </c>
      <c r="V551" s="101" t="s">
        <v>88</v>
      </c>
      <c r="W5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1" s="152" t="str">
        <f>IF(Таблица335[[#This Row],[Тип СШ]]="Т3",
(IF(Таблица335[[#This Row],[Толщина]]&gt;16,"Δ8","Δ6")),Таблица335[[#This Row],[Толщина]])</f>
        <v>Δ8</v>
      </c>
      <c r="AD551" s="153"/>
      <c r="AE551"/>
    </row>
    <row r="552" spans="1:31" x14ac:dyDescent="0.2">
      <c r="A552" s="117">
        <f t="shared" si="472"/>
        <v>552</v>
      </c>
      <c r="B552" s="97" t="str">
        <f>IF(ISNUMBER(Таблица335[[#This Row],[№8]]), "Поперечник", "Продол")</f>
        <v>Поперечник</v>
      </c>
      <c r="C552" s="11" t="str">
        <f>CONCATENATE(I552,J552,K552,L552,Таблица335[[#This Row],[№12]],N552,O552,P552,Q552,R552,S552,T552,U552,)</f>
        <v>6А`-ВП_Р2 росп1,2,3</v>
      </c>
      <c r="D552" s="11" t="str">
        <f t="shared" si="493"/>
        <v>Т3</v>
      </c>
      <c r="E552" s="11" t="str">
        <f t="shared" si="470"/>
        <v>528 Δ8</v>
      </c>
      <c r="F552" s="101"/>
      <c r="G552" s="101"/>
      <c r="H5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2" s="132">
        <f t="shared" ref="I552:J552" si="512">I551</f>
        <v>6</v>
      </c>
      <c r="J552" s="132" t="str">
        <f t="shared" si="512"/>
        <v>А`</v>
      </c>
      <c r="K552" s="133" t="str">
        <f>IF(Таблица335[[#This Row],[условие]]="Да", "-", "")</f>
        <v>-</v>
      </c>
      <c r="L552" s="101" t="s">
        <v>35</v>
      </c>
      <c r="M552" s="114" t="str">
        <f>IF(Таблица335[[#This Row],[условие]]="Да", "", " - ")</f>
        <v/>
      </c>
      <c r="N552" s="101"/>
      <c r="O552" s="114" t="str">
        <f>IF(Таблица335[[#This Row],[условие]]="Да", "", " )")</f>
        <v/>
      </c>
      <c r="P552" s="115"/>
      <c r="Q552" s="101" t="s">
        <v>140</v>
      </c>
      <c r="R552" s="101" t="s">
        <v>74</v>
      </c>
      <c r="S552" s="116" t="str">
        <f>IF(Таблица335[[#This Row],[Тип СШ]]="Т3", " росп", "")</f>
        <v xml:space="preserve"> росп</v>
      </c>
      <c r="T552" s="116" t="str">
        <f>IF(AND(Таблица335[[#This Row],[Тип]]="Поперечник", Таблица335[[#This Row],[условие]]="Да", Таблица335[[#This Row],[№18]]=" росп"), "1,2,3",
"")</f>
        <v>1,2,3</v>
      </c>
      <c r="U552" s="116" t="str">
        <f>IF(AND(Таблица335[[#This Row],[Тип]]="Продол", Таблица335[[#This Row],[условие]]="Да", Таблица335[[#This Row],[№18]]=" росп"), "1,2",
"")</f>
        <v/>
      </c>
      <c r="V552" s="101" t="s">
        <v>88</v>
      </c>
      <c r="W5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2" s="152" t="str">
        <f>IF(Таблица335[[#This Row],[Тип СШ]]="Т3",
(IF(Таблица335[[#This Row],[Толщина]]&gt;16,"Δ8","Δ6")),Таблица335[[#This Row],[Толщина]])</f>
        <v>Δ8</v>
      </c>
      <c r="AD552" s="153"/>
      <c r="AE552"/>
    </row>
    <row r="553" spans="1:31" x14ac:dyDescent="0.2">
      <c r="A553" s="117">
        <f t="shared" si="472"/>
        <v>553</v>
      </c>
      <c r="B553" s="97" t="str">
        <f>IF(ISNUMBER(Таблица335[[#This Row],[№8]]), "Поперечник", "Продол")</f>
        <v>Поперечник</v>
      </c>
      <c r="C553" s="11" t="str">
        <f>CONCATENATE(I553,J553,K553,L553,Таблица335[[#This Row],[№12]],N553,O553,P553,Q553,R553,S553,T553,U553,)</f>
        <v>6А`-ВП_Р3 росп1,2,3</v>
      </c>
      <c r="D553" s="11" t="str">
        <f t="shared" si="493"/>
        <v>Т3</v>
      </c>
      <c r="E553" s="11" t="str">
        <f t="shared" si="470"/>
        <v>528 Δ8</v>
      </c>
      <c r="F553" s="101"/>
      <c r="G553" s="101"/>
      <c r="H5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3" s="132">
        <f t="shared" ref="I553:J553" si="513">I552</f>
        <v>6</v>
      </c>
      <c r="J553" s="132" t="str">
        <f t="shared" si="513"/>
        <v>А`</v>
      </c>
      <c r="K553" s="133" t="str">
        <f>IF(Таблица335[[#This Row],[условие]]="Да", "-", "")</f>
        <v>-</v>
      </c>
      <c r="L553" s="101" t="s">
        <v>35</v>
      </c>
      <c r="M553" s="114" t="str">
        <f>IF(Таблица335[[#This Row],[условие]]="Да", "", " - ")</f>
        <v/>
      </c>
      <c r="N553" s="101"/>
      <c r="O553" s="114" t="str">
        <f>IF(Таблица335[[#This Row],[условие]]="Да", "", " )")</f>
        <v/>
      </c>
      <c r="P553" s="115"/>
      <c r="Q553" s="101" t="s">
        <v>140</v>
      </c>
      <c r="R553" s="101" t="s">
        <v>75</v>
      </c>
      <c r="S553" s="116" t="str">
        <f>IF(Таблица335[[#This Row],[Тип СШ]]="Т3", " росп", "")</f>
        <v xml:space="preserve"> росп</v>
      </c>
      <c r="T553" s="116" t="str">
        <f>IF(AND(Таблица335[[#This Row],[Тип]]="Поперечник", Таблица335[[#This Row],[условие]]="Да", Таблица335[[#This Row],[№18]]=" росп"), "1,2,3",
"")</f>
        <v>1,2,3</v>
      </c>
      <c r="U553" s="116" t="str">
        <f>IF(AND(Таблица335[[#This Row],[Тип]]="Продол", Таблица335[[#This Row],[условие]]="Да", Таблица335[[#This Row],[№18]]=" росп"), "1,2",
"")</f>
        <v/>
      </c>
      <c r="V553" s="101" t="s">
        <v>88</v>
      </c>
      <c r="W5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3" s="152" t="str">
        <f>IF(Таблица335[[#This Row],[Тип СШ]]="Т3",
(IF(Таблица335[[#This Row],[Толщина]]&gt;16,"Δ8","Δ6")),Таблица335[[#This Row],[Толщина]])</f>
        <v>Δ8</v>
      </c>
      <c r="AD553" s="153"/>
      <c r="AE553"/>
    </row>
    <row r="554" spans="1:31" x14ac:dyDescent="0.2">
      <c r="A554" s="117">
        <f t="shared" si="472"/>
        <v>554</v>
      </c>
      <c r="B554" s="97" t="str">
        <f>IF(ISNUMBER(Таблица335[[#This Row],[№8]]), "Поперечник", "Продол")</f>
        <v>Поперечник</v>
      </c>
      <c r="C554" s="11" t="str">
        <f>CONCATENATE(I554,J554,K554,L554,Таблица335[[#This Row],[№12]],N554,O554,P554,Q554,R554,S554,T554,U554,)</f>
        <v>6А`-ВП_Р4 росп1,2,3</v>
      </c>
      <c r="D554" s="11" t="str">
        <f t="shared" si="493"/>
        <v>Т3</v>
      </c>
      <c r="E554" s="11" t="str">
        <f t="shared" si="470"/>
        <v>528 Δ8</v>
      </c>
      <c r="F554" s="101"/>
      <c r="G554" s="101"/>
      <c r="H5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4" s="132">
        <f t="shared" ref="I554:J554" si="514">I553</f>
        <v>6</v>
      </c>
      <c r="J554" s="132" t="str">
        <f t="shared" si="514"/>
        <v>А`</v>
      </c>
      <c r="K554" s="133" t="str">
        <f>IF(Таблица335[[#This Row],[условие]]="Да", "-", "")</f>
        <v>-</v>
      </c>
      <c r="L554" s="101" t="s">
        <v>35</v>
      </c>
      <c r="M554" s="114" t="str">
        <f>IF(Таблица335[[#This Row],[условие]]="Да", "", " - ")</f>
        <v/>
      </c>
      <c r="N554" s="101"/>
      <c r="O554" s="114" t="str">
        <f>IF(Таблица335[[#This Row],[условие]]="Да", "", " )")</f>
        <v/>
      </c>
      <c r="P554" s="115"/>
      <c r="Q554" s="101" t="s">
        <v>140</v>
      </c>
      <c r="R554" s="101" t="s">
        <v>76</v>
      </c>
      <c r="S554" s="116" t="str">
        <f>IF(Таблица335[[#This Row],[Тип СШ]]="Т3", " росп", "")</f>
        <v xml:space="preserve"> росп</v>
      </c>
      <c r="T554" s="116" t="str">
        <f>IF(AND(Таблица335[[#This Row],[Тип]]="Поперечник", Таблица335[[#This Row],[условие]]="Да", Таблица335[[#This Row],[№18]]=" росп"), "1,2,3",
"")</f>
        <v>1,2,3</v>
      </c>
      <c r="U554" s="116" t="str">
        <f>IF(AND(Таблица335[[#This Row],[Тип]]="Продол", Таблица335[[#This Row],[условие]]="Да", Таблица335[[#This Row],[№18]]=" росп"), "1,2",
"")</f>
        <v/>
      </c>
      <c r="V554" s="101" t="s">
        <v>88</v>
      </c>
      <c r="W5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4" s="152" t="str">
        <f>IF(Таблица335[[#This Row],[Тип СШ]]="Т3",
(IF(Таблица335[[#This Row],[Толщина]]&gt;16,"Δ8","Δ6")),Таблица335[[#This Row],[Толщина]])</f>
        <v>Δ8</v>
      </c>
      <c r="AD554" s="153"/>
      <c r="AE554"/>
    </row>
    <row r="555" spans="1:31" x14ac:dyDescent="0.2">
      <c r="A555" s="117">
        <f t="shared" si="472"/>
        <v>555</v>
      </c>
      <c r="B555" s="97" t="str">
        <f>IF(ISNUMBER(Таблица335[[#This Row],[№8]]), "Поперечник", "Продол")</f>
        <v>Поперечник</v>
      </c>
      <c r="C555" s="11" t="str">
        <f>CONCATENATE(I555,J555,K555,L555,Таблица335[[#This Row],[№12]],N555,O555,P555,Q555,R555,S555,T555,U555,)</f>
        <v>6А`-ВП_Р5 росп1,2,3</v>
      </c>
      <c r="D555" s="11" t="str">
        <f t="shared" si="493"/>
        <v>Т3</v>
      </c>
      <c r="E555" s="11" t="str">
        <f t="shared" si="470"/>
        <v>528 Δ8</v>
      </c>
      <c r="F555" s="101"/>
      <c r="G555" s="101"/>
      <c r="H5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5" s="132">
        <f t="shared" ref="I555:J555" si="515">I554</f>
        <v>6</v>
      </c>
      <c r="J555" s="132" t="str">
        <f t="shared" si="515"/>
        <v>А`</v>
      </c>
      <c r="K555" s="133" t="str">
        <f>IF(Таблица335[[#This Row],[условие]]="Да", "-", "")</f>
        <v>-</v>
      </c>
      <c r="L555" s="101" t="s">
        <v>35</v>
      </c>
      <c r="M555" s="114" t="str">
        <f>IF(Таблица335[[#This Row],[условие]]="Да", "", " - ")</f>
        <v/>
      </c>
      <c r="N555" s="101"/>
      <c r="O555" s="114" t="str">
        <f>IF(Таблица335[[#This Row],[условие]]="Да", "", " )")</f>
        <v/>
      </c>
      <c r="P555" s="115"/>
      <c r="Q555" s="101" t="s">
        <v>140</v>
      </c>
      <c r="R555" s="101" t="s">
        <v>77</v>
      </c>
      <c r="S555" s="116" t="str">
        <f>IF(Таблица335[[#This Row],[Тип СШ]]="Т3", " росп", "")</f>
        <v xml:space="preserve"> росп</v>
      </c>
      <c r="T555" s="116" t="str">
        <f>IF(AND(Таблица335[[#This Row],[Тип]]="Поперечник", Таблица335[[#This Row],[условие]]="Да", Таблица335[[#This Row],[№18]]=" росп"), "1,2,3",
"")</f>
        <v>1,2,3</v>
      </c>
      <c r="U555" s="116" t="str">
        <f>IF(AND(Таблица335[[#This Row],[Тип]]="Продол", Таблица335[[#This Row],[условие]]="Да", Таблица335[[#This Row],[№18]]=" росп"), "1,2",
"")</f>
        <v/>
      </c>
      <c r="V555" s="101" t="s">
        <v>88</v>
      </c>
      <c r="W5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5" s="152" t="str">
        <f>IF(Таблица335[[#This Row],[Тип СШ]]="Т3",
(IF(Таблица335[[#This Row],[Толщина]]&gt;16,"Δ8","Δ6")),Таблица335[[#This Row],[Толщина]])</f>
        <v>Δ8</v>
      </c>
      <c r="AD555" s="153"/>
      <c r="AE555"/>
    </row>
    <row r="556" spans="1:31" x14ac:dyDescent="0.2">
      <c r="A556" s="117">
        <f t="shared" si="472"/>
        <v>556</v>
      </c>
      <c r="B556" s="97" t="str">
        <f>IF(ISNUMBER(Таблица335[[#This Row],[№8]]), "Поперечник", "Продол")</f>
        <v>Поперечник</v>
      </c>
      <c r="C556" s="11" t="str">
        <f>CONCATENATE(I556,J556,K556,L556,Таблица335[[#This Row],[№12]],N556,O556,P556,Q556,R556,S556,T556,U556,)</f>
        <v>6А-ВП</v>
      </c>
      <c r="D556" s="11" t="str">
        <f t="shared" si="493"/>
        <v>С4</v>
      </c>
      <c r="E556" s="11" t="str">
        <f t="shared" si="470"/>
        <v>2488×14</v>
      </c>
      <c r="F556" s="101"/>
      <c r="G556" s="101" t="s">
        <v>40</v>
      </c>
      <c r="H55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6" s="134">
        <f t="shared" ref="I556:J556" si="516">I555</f>
        <v>6</v>
      </c>
      <c r="J556" s="134" t="str">
        <f>Таблица335[[#This Row],[№7]]</f>
        <v>А</v>
      </c>
      <c r="K556" s="133" t="str">
        <f>IF(Таблица335[[#This Row],[условие]]="Да", "-", "")</f>
        <v>-</v>
      </c>
      <c r="L556" s="72" t="s">
        <v>35</v>
      </c>
      <c r="M556" s="114" t="str">
        <f>IF(Таблица335[[#This Row],[условие]]="Да", "", " - ")</f>
        <v/>
      </c>
      <c r="N556" s="72"/>
      <c r="O556" s="114" t="str">
        <f>IF(Таблица335[[#This Row],[условие]]="Да", "", " )")</f>
        <v/>
      </c>
      <c r="P556" s="115"/>
      <c r="Q556" s="130"/>
      <c r="R556" s="130"/>
      <c r="S556" s="116" t="str">
        <f>IF(Таблица335[[#This Row],[Тип СШ]]="Т3", " росп", "")</f>
        <v/>
      </c>
      <c r="T556" s="116" t="str">
        <f>IF(AND(Таблица335[[#This Row],[Тип]]="Поперечник", Таблица335[[#This Row],[условие]]="Да", Таблица335[[#This Row],[№18]]=" росп"), "1,2,3",
"")</f>
        <v/>
      </c>
      <c r="U556" s="116" t="str">
        <f>IF(AND(Таблица335[[#This Row],[Тип]]="Продол", Таблица335[[#This Row],[условие]]="Да", Таблица335[[#This Row],[№18]]=" росп"), "1,2",
"")</f>
        <v/>
      </c>
      <c r="V556" s="130" t="s">
        <v>109</v>
      </c>
      <c r="W5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5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5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556" s="152">
        <f>IF(Таблица335[[#This Row],[Тип СШ]]="Т3",
(IF(Таблица335[[#This Row],[Толщина]]&gt;16,"Δ8","Δ6")),Таблица335[[#This Row],[Толщина]])</f>
        <v>14</v>
      </c>
      <c r="AD556" s="153"/>
      <c r="AE556"/>
    </row>
    <row r="557" spans="1:31" x14ac:dyDescent="0.2">
      <c r="A557" s="117">
        <f t="shared" si="472"/>
        <v>557</v>
      </c>
      <c r="B557" s="97" t="str">
        <f>IF(ISNUMBER(Таблица335[[#This Row],[№8]]), "Поперечник", "Продол")</f>
        <v>Поперечник</v>
      </c>
      <c r="C557" s="11" t="str">
        <f>CONCATENATE(I557,J557,K557,L557,Таблица335[[#This Row],[№12]],N557,O557,P557,Q557,R557,S557,T557,U557,)</f>
        <v>6А-ВП_Р1 росп1,2,3</v>
      </c>
      <c r="D557" s="11" t="str">
        <f t="shared" si="493"/>
        <v>Т3</v>
      </c>
      <c r="E557" s="11" t="str">
        <f t="shared" si="470"/>
        <v>528 Δ8</v>
      </c>
      <c r="F557" s="101"/>
      <c r="G557" s="101"/>
      <c r="H5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7" s="132">
        <f t="shared" ref="I557:J557" si="517">I556</f>
        <v>6</v>
      </c>
      <c r="J557" s="132" t="str">
        <f>J556</f>
        <v>А</v>
      </c>
      <c r="K557" s="133" t="str">
        <f>IF(Таблица335[[#This Row],[условие]]="Да", "-", "")</f>
        <v>-</v>
      </c>
      <c r="L557" s="101" t="s">
        <v>35</v>
      </c>
      <c r="M557" s="114" t="str">
        <f>IF(Таблица335[[#This Row],[условие]]="Да", "", " - ")</f>
        <v/>
      </c>
      <c r="N557" s="101"/>
      <c r="O557" s="114" t="str">
        <f>IF(Таблица335[[#This Row],[условие]]="Да", "", " )")</f>
        <v/>
      </c>
      <c r="P557" s="115"/>
      <c r="Q557" s="101" t="s">
        <v>140</v>
      </c>
      <c r="R557" s="101" t="s">
        <v>73</v>
      </c>
      <c r="S557" s="116" t="str">
        <f>IF(Таблица335[[#This Row],[Тип СШ]]="Т3", " росп", "")</f>
        <v xml:space="preserve"> росп</v>
      </c>
      <c r="T557" s="116" t="str">
        <f>IF(AND(Таблица335[[#This Row],[Тип]]="Поперечник", Таблица335[[#This Row],[условие]]="Да", Таблица335[[#This Row],[№18]]=" росп"), "1,2,3",
"")</f>
        <v>1,2,3</v>
      </c>
      <c r="U557" s="116" t="str">
        <f>IF(AND(Таблица335[[#This Row],[Тип]]="Продол", Таблица335[[#This Row],[условие]]="Да", Таблица335[[#This Row],[№18]]=" росп"), "1,2",
"")</f>
        <v/>
      </c>
      <c r="V557" s="101" t="s">
        <v>88</v>
      </c>
      <c r="W5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7" s="152" t="str">
        <f>IF(Таблица335[[#This Row],[Тип СШ]]="Т3",
(IF(Таблица335[[#This Row],[Толщина]]&gt;16,"Δ8","Δ6")),Таблица335[[#This Row],[Толщина]])</f>
        <v>Δ8</v>
      </c>
      <c r="AD557" s="153"/>
      <c r="AE557"/>
    </row>
    <row r="558" spans="1:31" x14ac:dyDescent="0.2">
      <c r="A558" s="117">
        <f t="shared" si="472"/>
        <v>558</v>
      </c>
      <c r="B558" s="97" t="str">
        <f>IF(ISNUMBER(Таблица335[[#This Row],[№8]]), "Поперечник", "Продол")</f>
        <v>Поперечник</v>
      </c>
      <c r="C558" s="11" t="str">
        <f>CONCATENATE(I558,J558,K558,L558,Таблица335[[#This Row],[№12]],N558,O558,P558,Q558,R558,S558,T558,U558,)</f>
        <v>6А-ВП_Р2 росп1,2,3</v>
      </c>
      <c r="D558" s="11" t="str">
        <f t="shared" si="493"/>
        <v>Т3</v>
      </c>
      <c r="E558" s="11" t="str">
        <f t="shared" si="470"/>
        <v>528 Δ8</v>
      </c>
      <c r="F558" s="101"/>
      <c r="G558" s="101"/>
      <c r="H5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8" s="132">
        <f t="shared" ref="I558:K558" si="518">I557</f>
        <v>6</v>
      </c>
      <c r="J558" s="132" t="str">
        <f t="shared" si="518"/>
        <v>А</v>
      </c>
      <c r="K558" s="133" t="str">
        <f>IF(Таблица335[[#This Row],[условие]]="Да", "-", "")</f>
        <v>-</v>
      </c>
      <c r="L558" s="101" t="s">
        <v>35</v>
      </c>
      <c r="M558" s="114" t="str">
        <f>IF(Таблица335[[#This Row],[условие]]="Да", "", " - ")</f>
        <v/>
      </c>
      <c r="N558" s="101"/>
      <c r="O558" s="114" t="str">
        <f>IF(Таблица335[[#This Row],[условие]]="Да", "", " )")</f>
        <v/>
      </c>
      <c r="P558" s="115"/>
      <c r="Q558" s="101" t="s">
        <v>140</v>
      </c>
      <c r="R558" s="101" t="s">
        <v>74</v>
      </c>
      <c r="S558" s="116" t="str">
        <f>IF(Таблица335[[#This Row],[Тип СШ]]="Т3", " росп", "")</f>
        <v xml:space="preserve"> росп</v>
      </c>
      <c r="T558" s="116" t="str">
        <f>IF(AND(Таблица335[[#This Row],[Тип]]="Поперечник", Таблица335[[#This Row],[условие]]="Да", Таблица335[[#This Row],[№18]]=" росп"), "1,2,3",
"")</f>
        <v>1,2,3</v>
      </c>
      <c r="U558" s="116" t="str">
        <f>IF(AND(Таблица335[[#This Row],[Тип]]="Продол", Таблица335[[#This Row],[условие]]="Да", Таблица335[[#This Row],[№18]]=" росп"), "1,2",
"")</f>
        <v/>
      </c>
      <c r="V558" s="101" t="s">
        <v>88</v>
      </c>
      <c r="W5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8" s="152" t="str">
        <f>IF(Таблица335[[#This Row],[Тип СШ]]="Т3",
(IF(Таблица335[[#This Row],[Толщина]]&gt;16,"Δ8","Δ6")),Таблица335[[#This Row],[Толщина]])</f>
        <v>Δ8</v>
      </c>
      <c r="AD558" s="153"/>
      <c r="AE558"/>
    </row>
    <row r="559" spans="1:31" x14ac:dyDescent="0.2">
      <c r="A559" s="117">
        <f t="shared" si="472"/>
        <v>559</v>
      </c>
      <c r="B559" s="97" t="str">
        <f>IF(ISNUMBER(Таблица335[[#This Row],[№8]]), "Поперечник", "Продол")</f>
        <v>Поперечник</v>
      </c>
      <c r="C559" s="11" t="str">
        <f>CONCATENATE(I559,J559,K559,L559,Таблица335[[#This Row],[№12]],N559,O559,P559,Q559,R559,S559,T559,U559,)</f>
        <v>6А-ВП_Р3 росп1,2,3</v>
      </c>
      <c r="D559" s="11" t="str">
        <f t="shared" si="493"/>
        <v>Т3</v>
      </c>
      <c r="E559" s="11" t="str">
        <f t="shared" si="470"/>
        <v>528 Δ8</v>
      </c>
      <c r="F559" s="101"/>
      <c r="G559" s="101"/>
      <c r="H5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59" s="132">
        <f t="shared" ref="I559:K559" si="519">I558</f>
        <v>6</v>
      </c>
      <c r="J559" s="132" t="str">
        <f t="shared" si="519"/>
        <v>А</v>
      </c>
      <c r="K559" s="133" t="str">
        <f>IF(Таблица335[[#This Row],[условие]]="Да", "-", "")</f>
        <v>-</v>
      </c>
      <c r="L559" s="101" t="s">
        <v>35</v>
      </c>
      <c r="M559" s="114" t="str">
        <f>IF(Таблица335[[#This Row],[условие]]="Да", "", " - ")</f>
        <v/>
      </c>
      <c r="N559" s="101"/>
      <c r="O559" s="114" t="str">
        <f>IF(Таблица335[[#This Row],[условие]]="Да", "", " )")</f>
        <v/>
      </c>
      <c r="P559" s="115"/>
      <c r="Q559" s="101" t="s">
        <v>140</v>
      </c>
      <c r="R559" s="101" t="s">
        <v>75</v>
      </c>
      <c r="S559" s="116" t="str">
        <f>IF(Таблица335[[#This Row],[Тип СШ]]="Т3", " росп", "")</f>
        <v xml:space="preserve"> росп</v>
      </c>
      <c r="T559" s="116" t="str">
        <f>IF(AND(Таблица335[[#This Row],[Тип]]="Поперечник", Таблица335[[#This Row],[условие]]="Да", Таблица335[[#This Row],[№18]]=" росп"), "1,2,3",
"")</f>
        <v>1,2,3</v>
      </c>
      <c r="U559" s="116" t="str">
        <f>IF(AND(Таблица335[[#This Row],[Тип]]="Продол", Таблица335[[#This Row],[условие]]="Да", Таблица335[[#This Row],[№18]]=" росп"), "1,2",
"")</f>
        <v/>
      </c>
      <c r="V559" s="101" t="s">
        <v>88</v>
      </c>
      <c r="W5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59" s="152" t="str">
        <f>IF(Таблица335[[#This Row],[Тип СШ]]="Т3",
(IF(Таблица335[[#This Row],[Толщина]]&gt;16,"Δ8","Δ6")),Таблица335[[#This Row],[Толщина]])</f>
        <v>Δ8</v>
      </c>
      <c r="AD559" s="153"/>
      <c r="AE559"/>
    </row>
    <row r="560" spans="1:31" x14ac:dyDescent="0.2">
      <c r="A560" s="117">
        <f t="shared" si="472"/>
        <v>560</v>
      </c>
      <c r="B560" s="97" t="str">
        <f>IF(ISNUMBER(Таблица335[[#This Row],[№8]]), "Поперечник", "Продол")</f>
        <v>Поперечник</v>
      </c>
      <c r="C560" s="11" t="str">
        <f>CONCATENATE(I560,J560,K560,L560,Таблица335[[#This Row],[№12]],N560,O560,P560,Q560,R560,S560,T560,U560,)</f>
        <v>6А-ВП_Р4 росп1,2,3</v>
      </c>
      <c r="D560" s="11" t="str">
        <f t="shared" si="493"/>
        <v>Т3</v>
      </c>
      <c r="E560" s="11" t="str">
        <f t="shared" si="470"/>
        <v>528 Δ8</v>
      </c>
      <c r="F560" s="101"/>
      <c r="G560" s="101"/>
      <c r="H5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0" s="132">
        <f t="shared" ref="I560:K560" si="520">I559</f>
        <v>6</v>
      </c>
      <c r="J560" s="132" t="str">
        <f t="shared" si="520"/>
        <v>А</v>
      </c>
      <c r="K560" s="133" t="str">
        <f>IF(Таблица335[[#This Row],[условие]]="Да", "-", "")</f>
        <v>-</v>
      </c>
      <c r="L560" s="101" t="s">
        <v>35</v>
      </c>
      <c r="M560" s="114" t="str">
        <f>IF(Таблица335[[#This Row],[условие]]="Да", "", " - ")</f>
        <v/>
      </c>
      <c r="N560" s="101"/>
      <c r="O560" s="114" t="str">
        <f>IF(Таблица335[[#This Row],[условие]]="Да", "", " )")</f>
        <v/>
      </c>
      <c r="P560" s="115"/>
      <c r="Q560" s="101" t="s">
        <v>140</v>
      </c>
      <c r="R560" s="101" t="s">
        <v>76</v>
      </c>
      <c r="S560" s="116" t="str">
        <f>IF(Таблица335[[#This Row],[Тип СШ]]="Т3", " росп", "")</f>
        <v xml:space="preserve"> росп</v>
      </c>
      <c r="T560" s="116" t="str">
        <f>IF(AND(Таблица335[[#This Row],[Тип]]="Поперечник", Таблица335[[#This Row],[условие]]="Да", Таблица335[[#This Row],[№18]]=" росп"), "1,2,3",
"")</f>
        <v>1,2,3</v>
      </c>
      <c r="U560" s="116" t="str">
        <f>IF(AND(Таблица335[[#This Row],[Тип]]="Продол", Таблица335[[#This Row],[условие]]="Да", Таблица335[[#This Row],[№18]]=" росп"), "1,2",
"")</f>
        <v/>
      </c>
      <c r="V560" s="101" t="s">
        <v>88</v>
      </c>
      <c r="W5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60" s="152" t="str">
        <f>IF(Таблица335[[#This Row],[Тип СШ]]="Т3",
(IF(Таблица335[[#This Row],[Толщина]]&gt;16,"Δ8","Δ6")),Таблица335[[#This Row],[Толщина]])</f>
        <v>Δ8</v>
      </c>
      <c r="AD560" s="153"/>
      <c r="AE560"/>
    </row>
    <row r="561" spans="1:31" x14ac:dyDescent="0.2">
      <c r="A561" s="117">
        <f t="shared" si="472"/>
        <v>561</v>
      </c>
      <c r="B561" s="97" t="str">
        <f>IF(ISNUMBER(Таблица335[[#This Row],[№8]]), "Поперечник", "Продол")</f>
        <v>Поперечник</v>
      </c>
      <c r="C561" s="11" t="str">
        <f>CONCATENATE(I561,J561,K561,L561,Таблица335[[#This Row],[№12]],N561,O561,P561,Q561,R561,S561,T561,U561,)</f>
        <v>6А-Т1/1</v>
      </c>
      <c r="D561" s="11" t="str">
        <f t="shared" si="493"/>
        <v>Т8</v>
      </c>
      <c r="E561" s="11" t="str">
        <f t="shared" si="470"/>
        <v>100×20</v>
      </c>
      <c r="F561" s="101"/>
      <c r="G561" s="101"/>
      <c r="H5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1" s="132">
        <f t="shared" ref="I561:K561" si="521">I560</f>
        <v>6</v>
      </c>
      <c r="J561" s="132" t="str">
        <f t="shared" si="521"/>
        <v>А</v>
      </c>
      <c r="K561" s="133" t="str">
        <f>IF(Таблица335[[#This Row],[условие]]="Да", "-", "")</f>
        <v>-</v>
      </c>
      <c r="L561" s="101" t="s">
        <v>83</v>
      </c>
      <c r="M561" s="114" t="str">
        <f>IF(Таблица335[[#This Row],[условие]]="Да", "", " - ")</f>
        <v/>
      </c>
      <c r="N561" s="101"/>
      <c r="O561" s="114" t="str">
        <f>IF(Таблица335[[#This Row],[условие]]="Да", "", " )")</f>
        <v/>
      </c>
      <c r="P561" s="115"/>
      <c r="Q561" s="101" t="str">
        <f>"/"</f>
        <v>/</v>
      </c>
      <c r="R561" s="101">
        <v>1</v>
      </c>
      <c r="S561" s="116" t="str">
        <f>IF(Таблица335[[#This Row],[Тип СШ]]="Т3", " росп", "")</f>
        <v/>
      </c>
      <c r="T561" s="116" t="str">
        <f>IF(AND(Таблица335[[#This Row],[Тип]]="Поперечник", Таблица335[[#This Row],[условие]]="Да", Таблица335[[#This Row],[№18]]=" росп"), "1,2,3",
"")</f>
        <v/>
      </c>
      <c r="U561" s="116" t="str">
        <f>IF(AND(Таблица335[[#This Row],[Тип]]="Продол", Таблица335[[#This Row],[условие]]="Да", Таблица335[[#This Row],[№18]]=" росп"), "1,2",
"")</f>
        <v/>
      </c>
      <c r="V561" s="101" t="s">
        <v>89</v>
      </c>
      <c r="W5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6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61" s="152">
        <f>IF(Таблица335[[#This Row],[Тип СШ]]="Т3",
(IF(Таблица335[[#This Row],[Толщина]]&gt;16,"Δ8","Δ6")),Таблица335[[#This Row],[Толщина]])</f>
        <v>20</v>
      </c>
      <c r="AD561" s="153"/>
      <c r="AE561"/>
    </row>
    <row r="562" spans="1:31" x14ac:dyDescent="0.2">
      <c r="A562" s="117">
        <f t="shared" si="472"/>
        <v>562</v>
      </c>
      <c r="B562" s="97" t="str">
        <f>IF(ISNUMBER(Таблица335[[#This Row],[№8]]), "Поперечник", "Продол")</f>
        <v>Поперечник</v>
      </c>
      <c r="C562" s="11" t="str">
        <f>CONCATENATE(I562,J562,K562,L562,Таблица335[[#This Row],[№12]],N562,O562,P562,Q562,R562,S562,T562,U562,)</f>
        <v>6А-Т1/1 росп1,2,3</v>
      </c>
      <c r="D562" s="11" t="str">
        <f t="shared" si="493"/>
        <v>Т3</v>
      </c>
      <c r="E562" s="11" t="str">
        <f t="shared" si="470"/>
        <v>100 Δ8</v>
      </c>
      <c r="F562" s="101"/>
      <c r="G562" s="101"/>
      <c r="H5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2" s="132">
        <f t="shared" ref="I562:K562" si="522">I561</f>
        <v>6</v>
      </c>
      <c r="J562" s="132" t="str">
        <f t="shared" si="522"/>
        <v>А</v>
      </c>
      <c r="K562" s="133" t="str">
        <f>IF(Таблица335[[#This Row],[условие]]="Да", "-", "")</f>
        <v>-</v>
      </c>
      <c r="L562" s="101" t="s">
        <v>83</v>
      </c>
      <c r="M562" s="114" t="str">
        <f>IF(Таблица335[[#This Row],[условие]]="Да", "", " - ")</f>
        <v/>
      </c>
      <c r="N562" s="101"/>
      <c r="O562" s="114" t="str">
        <f>IF(Таблица335[[#This Row],[условие]]="Да", "", " )")</f>
        <v/>
      </c>
      <c r="P562" s="115"/>
      <c r="Q562" s="101" t="str">
        <f t="shared" ref="Q562:Q566" si="523">"/"</f>
        <v>/</v>
      </c>
      <c r="R562" s="101">
        <v>1</v>
      </c>
      <c r="S562" s="116" t="str">
        <f>IF(Таблица335[[#This Row],[Тип СШ]]="Т3", " росп", "")</f>
        <v xml:space="preserve"> росп</v>
      </c>
      <c r="T562" s="116" t="str">
        <f>IF(AND(Таблица335[[#This Row],[Тип]]="Поперечник", Таблица335[[#This Row],[условие]]="Да", Таблица335[[#This Row],[№18]]=" росп"), "1,2,3",
"")</f>
        <v>1,2,3</v>
      </c>
      <c r="U562" s="116" t="str">
        <f>IF(AND(Таблица335[[#This Row],[Тип]]="Продол", Таблица335[[#This Row],[условие]]="Да", Таблица335[[#This Row],[№18]]=" росп"), "1,2",
"")</f>
        <v/>
      </c>
      <c r="V562" s="101" t="s">
        <v>88</v>
      </c>
      <c r="W5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62" s="152" t="str">
        <f>IF(Таблица335[[#This Row],[Тип СШ]]="Т3",
(IF(Таблица335[[#This Row],[Толщина]]&gt;16,"Δ8","Δ6")),Таблица335[[#This Row],[Толщина]])</f>
        <v>Δ8</v>
      </c>
      <c r="AD562" s="153"/>
      <c r="AE562"/>
    </row>
    <row r="563" spans="1:31" x14ac:dyDescent="0.2">
      <c r="A563" s="117">
        <f t="shared" si="472"/>
        <v>563</v>
      </c>
      <c r="B563" s="97" t="str">
        <f>IF(ISNUMBER(Таблица335[[#This Row],[№8]]), "Поперечник", "Продол")</f>
        <v>Поперечник</v>
      </c>
      <c r="C563" s="11" t="str">
        <f>CONCATENATE(I563,J563,K563,L563,Таблица335[[#This Row],[№12]],N563,O563,P563,Q563,R563,S563,T563,U563,)</f>
        <v>6А-Т1/2</v>
      </c>
      <c r="D563" s="11" t="str">
        <f t="shared" si="493"/>
        <v>Т8</v>
      </c>
      <c r="E563" s="11" t="str">
        <f t="shared" si="470"/>
        <v>100×20</v>
      </c>
      <c r="F563" s="101"/>
      <c r="G563" s="101"/>
      <c r="H5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3" s="132">
        <f t="shared" ref="I563:K563" si="524">I562</f>
        <v>6</v>
      </c>
      <c r="J563" s="132" t="str">
        <f t="shared" si="524"/>
        <v>А</v>
      </c>
      <c r="K563" s="133" t="str">
        <f>IF(Таблица335[[#This Row],[условие]]="Да", "-", "")</f>
        <v>-</v>
      </c>
      <c r="L563" s="101" t="s">
        <v>83</v>
      </c>
      <c r="M563" s="114" t="str">
        <f>IF(Таблица335[[#This Row],[условие]]="Да", "", " - ")</f>
        <v/>
      </c>
      <c r="N563" s="101"/>
      <c r="O563" s="114" t="str">
        <f>IF(Таблица335[[#This Row],[условие]]="Да", "", " )")</f>
        <v/>
      </c>
      <c r="P563" s="115"/>
      <c r="Q563" s="101" t="str">
        <f t="shared" si="523"/>
        <v>/</v>
      </c>
      <c r="R563" s="101">
        <v>2</v>
      </c>
      <c r="S563" s="116" t="str">
        <f>IF(Таблица335[[#This Row],[Тип СШ]]="Т3", " росп", "")</f>
        <v/>
      </c>
      <c r="T563" s="116" t="str">
        <f>IF(AND(Таблица335[[#This Row],[Тип]]="Поперечник", Таблица335[[#This Row],[условие]]="Да", Таблица335[[#This Row],[№18]]=" росп"), "1,2,3",
"")</f>
        <v/>
      </c>
      <c r="U563" s="116" t="str">
        <f>IF(AND(Таблица335[[#This Row],[Тип]]="Продол", Таблица335[[#This Row],[условие]]="Да", Таблица335[[#This Row],[№18]]=" росп"), "1,2",
"")</f>
        <v/>
      </c>
      <c r="V563" s="101" t="s">
        <v>89</v>
      </c>
      <c r="W5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6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63" s="152">
        <f>IF(Таблица335[[#This Row],[Тип СШ]]="Т3",
(IF(Таблица335[[#This Row],[Толщина]]&gt;16,"Δ8","Δ6")),Таблица335[[#This Row],[Толщина]])</f>
        <v>20</v>
      </c>
      <c r="AD563" s="153"/>
      <c r="AE563"/>
    </row>
    <row r="564" spans="1:31" x14ac:dyDescent="0.2">
      <c r="A564" s="117">
        <f t="shared" si="472"/>
        <v>564</v>
      </c>
      <c r="B564" s="97" t="str">
        <f>IF(ISNUMBER(Таблица335[[#This Row],[№8]]), "Поперечник", "Продол")</f>
        <v>Поперечник</v>
      </c>
      <c r="C564" s="11" t="str">
        <f>CONCATENATE(I564,J564,K564,L564,Таблица335[[#This Row],[№12]],N564,O564,P564,Q564,R564,S564,T564,U564,)</f>
        <v>6А-Т1/2 росп1,2,3</v>
      </c>
      <c r="D564" s="11" t="str">
        <f t="shared" si="493"/>
        <v>Т3</v>
      </c>
      <c r="E564" s="11" t="str">
        <f t="shared" si="470"/>
        <v>100 Δ8</v>
      </c>
      <c r="F564" s="101"/>
      <c r="G564" s="101"/>
      <c r="H5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4" s="132">
        <f t="shared" ref="I564:K564" si="525">I563</f>
        <v>6</v>
      </c>
      <c r="J564" s="132" t="str">
        <f t="shared" si="525"/>
        <v>А</v>
      </c>
      <c r="K564" s="133" t="str">
        <f>IF(Таблица335[[#This Row],[условие]]="Да", "-", "")</f>
        <v>-</v>
      </c>
      <c r="L564" s="101" t="s">
        <v>83</v>
      </c>
      <c r="M564" s="114" t="str">
        <f>IF(Таблица335[[#This Row],[условие]]="Да", "", " - ")</f>
        <v/>
      </c>
      <c r="N564" s="101"/>
      <c r="O564" s="114" t="str">
        <f>IF(Таблица335[[#This Row],[условие]]="Да", "", " )")</f>
        <v/>
      </c>
      <c r="P564" s="115"/>
      <c r="Q564" s="101" t="str">
        <f t="shared" si="523"/>
        <v>/</v>
      </c>
      <c r="R564" s="101">
        <v>2</v>
      </c>
      <c r="S564" s="116" t="str">
        <f>IF(Таблица335[[#This Row],[Тип СШ]]="Т3", " росп", "")</f>
        <v xml:space="preserve"> росп</v>
      </c>
      <c r="T564" s="116" t="str">
        <f>IF(AND(Таблица335[[#This Row],[Тип]]="Поперечник", Таблица335[[#This Row],[условие]]="Да", Таблица335[[#This Row],[№18]]=" росп"), "1,2,3",
"")</f>
        <v>1,2,3</v>
      </c>
      <c r="U564" s="116" t="str">
        <f>IF(AND(Таблица335[[#This Row],[Тип]]="Продол", Таблица335[[#This Row],[условие]]="Да", Таблица335[[#This Row],[№18]]=" росп"), "1,2",
"")</f>
        <v/>
      </c>
      <c r="V564" s="101" t="s">
        <v>88</v>
      </c>
      <c r="W5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64" s="152" t="str">
        <f>IF(Таблица335[[#This Row],[Тип СШ]]="Т3",
(IF(Таблица335[[#This Row],[Толщина]]&gt;16,"Δ8","Δ6")),Таблица335[[#This Row],[Толщина]])</f>
        <v>Δ8</v>
      </c>
      <c r="AD564" s="153"/>
      <c r="AE564"/>
    </row>
    <row r="565" spans="1:31" x14ac:dyDescent="0.2">
      <c r="A565" s="117">
        <f t="shared" si="472"/>
        <v>565</v>
      </c>
      <c r="B565" s="97" t="str">
        <f>IF(ISNUMBER(Таблица335[[#This Row],[№8]]), "Поперечник", "Продол")</f>
        <v>Поперечник</v>
      </c>
      <c r="C565" s="11" t="str">
        <f>CONCATENATE(I565,J565,K565,L565,Таблица335[[#This Row],[№12]],N565,O565,P565,Q565,R565,S565,T565,U565,)</f>
        <v>6А-ВП_Р5 росп1,2,3</v>
      </c>
      <c r="D565" s="11" t="str">
        <f t="shared" si="493"/>
        <v>Т3</v>
      </c>
      <c r="E565" s="11" t="str">
        <f t="shared" si="470"/>
        <v>528 Δ8</v>
      </c>
      <c r="F565" s="101"/>
      <c r="G565" s="101"/>
      <c r="H5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5" s="132">
        <f t="shared" ref="I565:K565" si="526">I564</f>
        <v>6</v>
      </c>
      <c r="J565" s="132" t="str">
        <f t="shared" si="526"/>
        <v>А</v>
      </c>
      <c r="K565" s="133" t="str">
        <f>IF(Таблица335[[#This Row],[условие]]="Да", "-", "")</f>
        <v>-</v>
      </c>
      <c r="L565" s="101" t="s">
        <v>35</v>
      </c>
      <c r="M565" s="114" t="str">
        <f>IF(Таблица335[[#This Row],[условие]]="Да", "", " - ")</f>
        <v/>
      </c>
      <c r="N565" s="101"/>
      <c r="O565" s="114" t="str">
        <f>IF(Таблица335[[#This Row],[условие]]="Да", "", " )")</f>
        <v/>
      </c>
      <c r="P565" s="115"/>
      <c r="Q565" s="101" t="s">
        <v>140</v>
      </c>
      <c r="R565" s="101" t="s">
        <v>77</v>
      </c>
      <c r="S565" s="116" t="str">
        <f>IF(Таблица335[[#This Row],[Тип СШ]]="Т3", " росп", "")</f>
        <v xml:space="preserve"> росп</v>
      </c>
      <c r="T565" s="116" t="str">
        <f>IF(AND(Таблица335[[#This Row],[Тип]]="Поперечник", Таблица335[[#This Row],[условие]]="Да", Таблица335[[#This Row],[№18]]=" росп"), "1,2,3",
"")</f>
        <v>1,2,3</v>
      </c>
      <c r="U565" s="116" t="str">
        <f>IF(AND(Таблица335[[#This Row],[Тип]]="Продол", Таблица335[[#This Row],[условие]]="Да", Таблица335[[#This Row],[№18]]=" росп"), "1,2",
"")</f>
        <v/>
      </c>
      <c r="V565" s="101" t="s">
        <v>88</v>
      </c>
      <c r="W5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65" s="152" t="str">
        <f>IF(Таблица335[[#This Row],[Тип СШ]]="Т3",
(IF(Таблица335[[#This Row],[Толщина]]&gt;16,"Δ8","Δ6")),Таблица335[[#This Row],[Толщина]])</f>
        <v>Δ8</v>
      </c>
      <c r="AD565" s="153"/>
      <c r="AE565"/>
    </row>
    <row r="566" spans="1:31" x14ac:dyDescent="0.2">
      <c r="A566" s="117">
        <f t="shared" si="472"/>
        <v>566</v>
      </c>
      <c r="B566" s="97" t="str">
        <f>IF(ISNUMBER(Таблица335[[#This Row],[№8]]), "Поперечник", "Продол")</f>
        <v>Поперечник</v>
      </c>
      <c r="C566" s="11" t="str">
        <f>CONCATENATE(I566,J566,K566,L566,Таблица335[[#This Row],[№12]],N566,O566,P566,Q566,R566,S566,T566,U566,)</f>
        <v>6А-ВП_Р6 росп1,2,3</v>
      </c>
      <c r="D566" s="11" t="str">
        <f t="shared" si="493"/>
        <v>Т3</v>
      </c>
      <c r="E566" s="11" t="str">
        <f t="shared" si="470"/>
        <v>528 Δ8</v>
      </c>
      <c r="F566" s="101"/>
      <c r="G566" s="101"/>
      <c r="H5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6" s="132">
        <f t="shared" ref="I566:K566" si="527">I565</f>
        <v>6</v>
      </c>
      <c r="J566" s="132" t="str">
        <f t="shared" si="527"/>
        <v>А</v>
      </c>
      <c r="K566" s="133" t="str">
        <f>IF(Таблица335[[#This Row],[условие]]="Да", "-", "")</f>
        <v>-</v>
      </c>
      <c r="L566" s="101" t="s">
        <v>35</v>
      </c>
      <c r="M566" s="114" t="str">
        <f>IF(Таблица335[[#This Row],[условие]]="Да", "", " - ")</f>
        <v/>
      </c>
      <c r="N566" s="101"/>
      <c r="O566" s="114" t="str">
        <f>IF(Таблица335[[#This Row],[условие]]="Да", "", " )")</f>
        <v/>
      </c>
      <c r="P566" s="115"/>
      <c r="Q566" s="101" t="s">
        <v>140</v>
      </c>
      <c r="R566" s="101" t="s">
        <v>80</v>
      </c>
      <c r="S566" s="116" t="str">
        <f>IF(Таблица335[[#This Row],[Тип СШ]]="Т3", " росп", "")</f>
        <v xml:space="preserve"> росп</v>
      </c>
      <c r="T566" s="116" t="str">
        <f>IF(AND(Таблица335[[#This Row],[Тип]]="Поперечник", Таблица335[[#This Row],[условие]]="Да", Таблица335[[#This Row],[№18]]=" росп"), "1,2,3",
"")</f>
        <v>1,2,3</v>
      </c>
      <c r="U566" s="116" t="str">
        <f>IF(AND(Таблица335[[#This Row],[Тип]]="Продол", Таблица335[[#This Row],[условие]]="Да", Таблица335[[#This Row],[№18]]=" росп"), "1,2",
"")</f>
        <v/>
      </c>
      <c r="V566" s="101" t="s">
        <v>88</v>
      </c>
      <c r="W5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66" s="152" t="str">
        <f>IF(Таблица335[[#This Row],[Тип СШ]]="Т3",
(IF(Таблица335[[#This Row],[Толщина]]&gt;16,"Δ8","Δ6")),Таблица335[[#This Row],[Толщина]])</f>
        <v>Δ8</v>
      </c>
      <c r="AD566" s="153"/>
      <c r="AE566"/>
    </row>
    <row r="567" spans="1:31" x14ac:dyDescent="0.2">
      <c r="A567" s="117">
        <f t="shared" si="472"/>
        <v>567</v>
      </c>
      <c r="B567" s="97" t="str">
        <f>IF(ISNUMBER(Таблица335[[#This Row],[№8]]), "Поперечник", "Продол")</f>
        <v>Поперечник</v>
      </c>
      <c r="C567" s="11" t="str">
        <f>CONCATENATE(I567,J567,K567,L567,Таблица335[[#This Row],[№12]],N567,O567,P567,Q567,R567,S567,T567,U567,)</f>
        <v>6А-ВП_Р7 росп1,2,3</v>
      </c>
      <c r="D567" s="11" t="str">
        <f t="shared" si="493"/>
        <v>Т3</v>
      </c>
      <c r="E567" s="11" t="str">
        <f t="shared" si="470"/>
        <v>528 Δ8</v>
      </c>
      <c r="F567" s="101"/>
      <c r="G567" s="101"/>
      <c r="H5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7" s="132">
        <f t="shared" ref="I567:K567" si="528">I566</f>
        <v>6</v>
      </c>
      <c r="J567" s="132" t="str">
        <f t="shared" si="528"/>
        <v>А</v>
      </c>
      <c r="K567" s="133" t="str">
        <f>IF(Таблица335[[#This Row],[условие]]="Да", "-", "")</f>
        <v>-</v>
      </c>
      <c r="L567" s="101" t="s">
        <v>35</v>
      </c>
      <c r="M567" s="114" t="str">
        <f>IF(Таблица335[[#This Row],[условие]]="Да", "", " - ")</f>
        <v/>
      </c>
      <c r="N567" s="101"/>
      <c r="O567" s="114" t="str">
        <f>IF(Таблица335[[#This Row],[условие]]="Да", "", " )")</f>
        <v/>
      </c>
      <c r="P567" s="115"/>
      <c r="Q567" s="101" t="s">
        <v>140</v>
      </c>
      <c r="R567" s="101" t="s">
        <v>81</v>
      </c>
      <c r="S567" s="116" t="str">
        <f>IF(Таблица335[[#This Row],[Тип СШ]]="Т3", " росп", "")</f>
        <v xml:space="preserve"> росп</v>
      </c>
      <c r="T567" s="116" t="str">
        <f>IF(AND(Таблица335[[#This Row],[Тип]]="Поперечник", Таблица335[[#This Row],[условие]]="Да", Таблица335[[#This Row],[№18]]=" росп"), "1,2,3",
"")</f>
        <v>1,2,3</v>
      </c>
      <c r="U567" s="116" t="str">
        <f>IF(AND(Таблица335[[#This Row],[Тип]]="Продол", Таблица335[[#This Row],[условие]]="Да", Таблица335[[#This Row],[№18]]=" росп"), "1,2",
"")</f>
        <v/>
      </c>
      <c r="V567" s="101" t="s">
        <v>88</v>
      </c>
      <c r="W5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67" s="152" t="str">
        <f>IF(Таблица335[[#This Row],[Тип СШ]]="Т3",
(IF(Таблица335[[#This Row],[Толщина]]&gt;16,"Δ8","Δ6")),Таблица335[[#This Row],[Толщина]])</f>
        <v>Δ8</v>
      </c>
      <c r="AD567" s="153"/>
      <c r="AE567"/>
    </row>
    <row r="568" spans="1:31" x14ac:dyDescent="0.2">
      <c r="A568" s="117">
        <f t="shared" si="472"/>
        <v>568</v>
      </c>
      <c r="B568" s="97" t="str">
        <f>IF(ISNUMBER(Таблица335[[#This Row],[№8]]), "Поперечник", "Продол")</f>
        <v>Поперечник</v>
      </c>
      <c r="C568" s="11" t="str">
        <f>CONCATENATE(I568,J568,K568,L568,Таблица335[[#This Row],[№12]],N568,O568,P568,Q568,R568,S568,T568,U568,)</f>
        <v>6А-ВП_Р8 росп1,2,3</v>
      </c>
      <c r="D568" s="11" t="str">
        <f t="shared" si="493"/>
        <v>Т3</v>
      </c>
      <c r="E568" s="11" t="str">
        <f t="shared" si="470"/>
        <v>528 Δ8</v>
      </c>
      <c r="F568" s="101"/>
      <c r="G568" s="101"/>
      <c r="H5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8" s="132">
        <f t="shared" ref="I568:K568" si="529">I567</f>
        <v>6</v>
      </c>
      <c r="J568" s="132" t="str">
        <f t="shared" si="529"/>
        <v>А</v>
      </c>
      <c r="K568" s="133" t="str">
        <f>IF(Таблица335[[#This Row],[условие]]="Да", "-", "")</f>
        <v>-</v>
      </c>
      <c r="L568" s="101" t="s">
        <v>35</v>
      </c>
      <c r="M568" s="114" t="str">
        <f>IF(Таблица335[[#This Row],[условие]]="Да", "", " - ")</f>
        <v/>
      </c>
      <c r="N568" s="101"/>
      <c r="O568" s="114" t="str">
        <f>IF(Таблица335[[#This Row],[условие]]="Да", "", " )")</f>
        <v/>
      </c>
      <c r="P568" s="115"/>
      <c r="Q568" s="101" t="s">
        <v>140</v>
      </c>
      <c r="R568" s="101" t="s">
        <v>82</v>
      </c>
      <c r="S568" s="116" t="str">
        <f>IF(Таблица335[[#This Row],[Тип СШ]]="Т3", " росп", "")</f>
        <v xml:space="preserve"> росп</v>
      </c>
      <c r="T568" s="116" t="str">
        <f>IF(AND(Таблица335[[#This Row],[Тип]]="Поперечник", Таблица335[[#This Row],[условие]]="Да", Таблица335[[#This Row],[№18]]=" росп"), "1,2,3",
"")</f>
        <v>1,2,3</v>
      </c>
      <c r="U568" s="116" t="str">
        <f>IF(AND(Таблица335[[#This Row],[Тип]]="Продол", Таблица335[[#This Row],[условие]]="Да", Таблица335[[#This Row],[№18]]=" росп"), "1,2",
"")</f>
        <v/>
      </c>
      <c r="V568" s="101" t="s">
        <v>88</v>
      </c>
      <c r="W5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68" s="152" t="str">
        <f>IF(Таблица335[[#This Row],[Тип СШ]]="Т3",
(IF(Таблица335[[#This Row],[Толщина]]&gt;16,"Δ8","Δ6")),Таблица335[[#This Row],[Толщина]])</f>
        <v>Δ8</v>
      </c>
      <c r="AD568" s="153"/>
      <c r="AE568"/>
    </row>
    <row r="569" spans="1:31" x14ac:dyDescent="0.2">
      <c r="A569" s="117">
        <f t="shared" si="472"/>
        <v>569</v>
      </c>
      <c r="B569" s="97" t="str">
        <f>IF(ISNUMBER(Таблица335[[#This Row],[№8]]), "Поперечник", "Продол")</f>
        <v>Поперечник</v>
      </c>
      <c r="C569" s="11" t="str">
        <f>CONCATENATE(I569,J569,K569,L569,Таблица335[[#This Row],[№12]],N569,O569,P569,Q569,R569,S569,T569,U569,)</f>
        <v>6А-НП</v>
      </c>
      <c r="D569" s="11" t="str">
        <f t="shared" si="493"/>
        <v>С18</v>
      </c>
      <c r="E569" s="11" t="str">
        <f t="shared" si="470"/>
        <v>800×40</v>
      </c>
      <c r="F569" s="101"/>
      <c r="G569" s="101"/>
      <c r="H5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69" s="132">
        <f t="shared" ref="I569:K569" si="530">I568</f>
        <v>6</v>
      </c>
      <c r="J569" s="132" t="str">
        <f t="shared" si="530"/>
        <v>А</v>
      </c>
      <c r="K569" s="133" t="str">
        <f>IF(Таблица335[[#This Row],[условие]]="Да", "-", "")</f>
        <v>-</v>
      </c>
      <c r="L569" s="101" t="s">
        <v>13</v>
      </c>
      <c r="M569" s="114" t="str">
        <f>IF(Таблица335[[#This Row],[условие]]="Да", "", " - ")</f>
        <v/>
      </c>
      <c r="N569" s="101"/>
      <c r="O569" s="114" t="str">
        <f>IF(Таблица335[[#This Row],[условие]]="Да", "", " )")</f>
        <v/>
      </c>
      <c r="P569" s="115"/>
      <c r="Q569" s="101"/>
      <c r="R569" s="101"/>
      <c r="S569" s="116" t="str">
        <f>IF(Таблица335[[#This Row],[Тип СШ]]="Т3", " росп", "")</f>
        <v/>
      </c>
      <c r="T569" s="116" t="str">
        <f>IF(AND(Таблица335[[#This Row],[Тип]]="Поперечник", Таблица335[[#This Row],[условие]]="Да", Таблица335[[#This Row],[№18]]=" росп"), "1,2,3",
"")</f>
        <v/>
      </c>
      <c r="U569" s="116" t="str">
        <f>IF(AND(Таблица335[[#This Row],[Тип]]="Продол", Таблица335[[#This Row],[условие]]="Да", Таблица335[[#This Row],[№18]]=" росп"), "1,2",
"")</f>
        <v/>
      </c>
      <c r="V569" s="101" t="s">
        <v>87</v>
      </c>
      <c r="W56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5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569" s="228">
        <f>VALUE(CONCATENATE(Таблица335[[#This Row],[ДлинаС18]],Таблица335[[#This Row],[ДлинаС4]],Таблица335[[#This Row],[ДлинаТ8]],Таблица335[[#This Row],[ДлинаТ3]]))</f>
        <v>800</v>
      </c>
      <c r="AC569" s="152">
        <f>IF(Таблица335[[#This Row],[Тип СШ]]="Т3",
(IF(Таблица335[[#This Row],[Толщина]]&gt;16,"Δ8","Δ6")),Таблица335[[#This Row],[Толщина]])</f>
        <v>40</v>
      </c>
      <c r="AD569" s="153"/>
      <c r="AE569"/>
    </row>
    <row r="570" spans="1:31" x14ac:dyDescent="0.2">
      <c r="A570" s="117">
        <f t="shared" si="472"/>
        <v>570</v>
      </c>
      <c r="B570" s="97" t="str">
        <f>IF(ISNUMBER(Таблица335[[#This Row],[№8]]), "Поперечник", "Продол")</f>
        <v>Поперечник</v>
      </c>
      <c r="C570" s="11" t="str">
        <f>CONCATENATE(I570,J570,K570,L570,Таблица335[[#This Row],[№12]],N570,O570,P570,Q570,R570,S570,T570,U570,)</f>
        <v>6А-Т2/1</v>
      </c>
      <c r="D570" s="11" t="str">
        <f t="shared" si="493"/>
        <v>Т8</v>
      </c>
      <c r="E570" s="11" t="str">
        <f t="shared" si="470"/>
        <v>100×20</v>
      </c>
      <c r="F570" s="101"/>
      <c r="G570" s="101"/>
      <c r="H5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0" s="132">
        <f t="shared" ref="I570:K570" si="531">I569</f>
        <v>6</v>
      </c>
      <c r="J570" s="132" t="str">
        <f t="shared" si="531"/>
        <v>А</v>
      </c>
      <c r="K570" s="133" t="str">
        <f>IF(Таблица335[[#This Row],[условие]]="Да", "-", "")</f>
        <v>-</v>
      </c>
      <c r="L570" s="101" t="s">
        <v>84</v>
      </c>
      <c r="M570" s="114" t="str">
        <f>IF(Таблица335[[#This Row],[условие]]="Да", "", " - ")</f>
        <v/>
      </c>
      <c r="N570" s="101"/>
      <c r="O570" s="114" t="str">
        <f>IF(Таблица335[[#This Row],[условие]]="Да", "", " )")</f>
        <v/>
      </c>
      <c r="P570" s="115"/>
      <c r="Q570" s="101" t="str">
        <f>"/"</f>
        <v>/</v>
      </c>
      <c r="R570" s="101">
        <v>1</v>
      </c>
      <c r="S570" s="116" t="str">
        <f>IF(Таблица335[[#This Row],[Тип СШ]]="Т3", " росп", "")</f>
        <v/>
      </c>
      <c r="T570" s="116" t="str">
        <f>IF(AND(Таблица335[[#This Row],[Тип]]="Поперечник", Таблица335[[#This Row],[условие]]="Да", Таблица335[[#This Row],[№18]]=" росп"), "1,2,3",
"")</f>
        <v/>
      </c>
      <c r="U570" s="116" t="str">
        <f>IF(AND(Таблица335[[#This Row],[Тип]]="Продол", Таблица335[[#This Row],[условие]]="Да", Таблица335[[#This Row],[№18]]=" росп"), "1,2",
"")</f>
        <v/>
      </c>
      <c r="V570" s="101" t="s">
        <v>89</v>
      </c>
      <c r="W5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70" s="152">
        <f>IF(Таблица335[[#This Row],[Тип СШ]]="Т3",
(IF(Таблица335[[#This Row],[Толщина]]&gt;16,"Δ8","Δ6")),Таблица335[[#This Row],[Толщина]])</f>
        <v>20</v>
      </c>
      <c r="AD570" s="153"/>
      <c r="AE570"/>
    </row>
    <row r="571" spans="1:31" x14ac:dyDescent="0.2">
      <c r="A571" s="117">
        <f t="shared" si="472"/>
        <v>571</v>
      </c>
      <c r="B571" s="97" t="str">
        <f>IF(ISNUMBER(Таблица335[[#This Row],[№8]]), "Поперечник", "Продол")</f>
        <v>Поперечник</v>
      </c>
      <c r="C571" s="11" t="str">
        <f>CONCATENATE(I571,J571,K571,L571,Таблица335[[#This Row],[№12]],N571,O571,P571,Q571,R571,S571,T571,U571,)</f>
        <v>6А-Т2/1 росп1,2,3</v>
      </c>
      <c r="D571" s="11" t="str">
        <f t="shared" si="493"/>
        <v>Т3</v>
      </c>
      <c r="E571" s="11" t="str">
        <f t="shared" si="470"/>
        <v>100 Δ8</v>
      </c>
      <c r="F571" s="101"/>
      <c r="G571" s="101"/>
      <c r="H5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1" s="132">
        <f t="shared" ref="I571:K571" si="532">I570</f>
        <v>6</v>
      </c>
      <c r="J571" s="132" t="str">
        <f t="shared" si="532"/>
        <v>А</v>
      </c>
      <c r="K571" s="133" t="str">
        <f>IF(Таблица335[[#This Row],[условие]]="Да", "-", "")</f>
        <v>-</v>
      </c>
      <c r="L571" s="101" t="s">
        <v>84</v>
      </c>
      <c r="M571" s="114" t="str">
        <f>IF(Таблица335[[#This Row],[условие]]="Да", "", " - ")</f>
        <v/>
      </c>
      <c r="N571" s="101"/>
      <c r="O571" s="114" t="str">
        <f>IF(Таблица335[[#This Row],[условие]]="Да", "", " )")</f>
        <v/>
      </c>
      <c r="P571" s="115"/>
      <c r="Q571" s="101" t="str">
        <f t="shared" ref="Q571:Q575" si="533">"/"</f>
        <v>/</v>
      </c>
      <c r="R571" s="101">
        <v>1</v>
      </c>
      <c r="S571" s="116" t="str">
        <f>IF(Таблица335[[#This Row],[Тип СШ]]="Т3", " росп", "")</f>
        <v xml:space="preserve"> росп</v>
      </c>
      <c r="T571" s="116" t="str">
        <f>IF(AND(Таблица335[[#This Row],[Тип]]="Поперечник", Таблица335[[#This Row],[условие]]="Да", Таблица335[[#This Row],[№18]]=" росп"), "1,2,3",
"")</f>
        <v>1,2,3</v>
      </c>
      <c r="U571" s="116" t="str">
        <f>IF(AND(Таблица335[[#This Row],[Тип]]="Продол", Таблица335[[#This Row],[условие]]="Да", Таблица335[[#This Row],[№18]]=" росп"), "1,2",
"")</f>
        <v/>
      </c>
      <c r="V571" s="101" t="s">
        <v>88</v>
      </c>
      <c r="W5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71" s="152" t="str">
        <f>IF(Таблица335[[#This Row],[Тип СШ]]="Т3",
(IF(Таблица335[[#This Row],[Толщина]]&gt;16,"Δ8","Δ6")),Таблица335[[#This Row],[Толщина]])</f>
        <v>Δ8</v>
      </c>
      <c r="AD571" s="153"/>
      <c r="AE571"/>
    </row>
    <row r="572" spans="1:31" x14ac:dyDescent="0.2">
      <c r="A572" s="117">
        <f t="shared" si="472"/>
        <v>572</v>
      </c>
      <c r="B572" s="97" t="str">
        <f>IF(ISNUMBER(Таблица335[[#This Row],[№8]]), "Поперечник", "Продол")</f>
        <v>Поперечник</v>
      </c>
      <c r="C572" s="11" t="str">
        <f>CONCATENATE(I572,J572,K572,L572,Таблица335[[#This Row],[№12]],N572,O572,P572,Q572,R572,S572,T572,U572,)</f>
        <v>6А-Т2/2</v>
      </c>
      <c r="D572" s="11" t="str">
        <f t="shared" si="493"/>
        <v>Т8</v>
      </c>
      <c r="E572" s="11" t="str">
        <f t="shared" si="470"/>
        <v>100×20</v>
      </c>
      <c r="F572" s="101"/>
      <c r="G572" s="101"/>
      <c r="H5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2" s="132">
        <f t="shared" ref="I572:K572" si="534">I571</f>
        <v>6</v>
      </c>
      <c r="J572" s="132" t="str">
        <f t="shared" si="534"/>
        <v>А</v>
      </c>
      <c r="K572" s="133" t="str">
        <f>IF(Таблица335[[#This Row],[условие]]="Да", "-", "")</f>
        <v>-</v>
      </c>
      <c r="L572" s="101" t="s">
        <v>84</v>
      </c>
      <c r="M572" s="114" t="str">
        <f>IF(Таблица335[[#This Row],[условие]]="Да", "", " - ")</f>
        <v/>
      </c>
      <c r="N572" s="101"/>
      <c r="O572" s="114" t="str">
        <f>IF(Таблица335[[#This Row],[условие]]="Да", "", " )")</f>
        <v/>
      </c>
      <c r="P572" s="115"/>
      <c r="Q572" s="101" t="str">
        <f t="shared" si="533"/>
        <v>/</v>
      </c>
      <c r="R572" s="101">
        <v>2</v>
      </c>
      <c r="S572" s="116" t="str">
        <f>IF(Таблица335[[#This Row],[Тип СШ]]="Т3", " росп", "")</f>
        <v/>
      </c>
      <c r="T572" s="116" t="str">
        <f>IF(AND(Таблица335[[#This Row],[Тип]]="Поперечник", Таблица335[[#This Row],[условие]]="Да", Таблица335[[#This Row],[№18]]=" росп"), "1,2,3",
"")</f>
        <v/>
      </c>
      <c r="U572" s="116" t="str">
        <f>IF(AND(Таблица335[[#This Row],[Тип]]="Продол", Таблица335[[#This Row],[условие]]="Да", Таблица335[[#This Row],[№18]]=" росп"), "1,2",
"")</f>
        <v/>
      </c>
      <c r="V572" s="101" t="s">
        <v>89</v>
      </c>
      <c r="W5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72" s="152">
        <f>IF(Таблица335[[#This Row],[Тип СШ]]="Т3",
(IF(Таблица335[[#This Row],[Толщина]]&gt;16,"Δ8","Δ6")),Таблица335[[#This Row],[Толщина]])</f>
        <v>20</v>
      </c>
      <c r="AD572" s="153"/>
      <c r="AE572"/>
    </row>
    <row r="573" spans="1:31" x14ac:dyDescent="0.2">
      <c r="A573" s="117">
        <f t="shared" si="472"/>
        <v>573</v>
      </c>
      <c r="B573" s="97" t="str">
        <f>IF(ISNUMBER(Таблица335[[#This Row],[№8]]), "Поперечник", "Продол")</f>
        <v>Поперечник</v>
      </c>
      <c r="C573" s="11" t="str">
        <f>CONCATENATE(I573,J573,K573,L573,Таблица335[[#This Row],[№12]],N573,O573,P573,Q573,R573,S573,T573,U573,)</f>
        <v>6А-Т2/2 росп1,2,3</v>
      </c>
      <c r="D573" s="11" t="str">
        <f t="shared" si="493"/>
        <v>Т3</v>
      </c>
      <c r="E573" s="11" t="str">
        <f t="shared" si="470"/>
        <v>100 Δ8</v>
      </c>
      <c r="F573" s="101"/>
      <c r="G573" s="101"/>
      <c r="H5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3" s="132">
        <f t="shared" ref="I573:K573" si="535">I572</f>
        <v>6</v>
      </c>
      <c r="J573" s="132" t="str">
        <f t="shared" si="535"/>
        <v>А</v>
      </c>
      <c r="K573" s="133" t="str">
        <f>IF(Таблица335[[#This Row],[условие]]="Да", "-", "")</f>
        <v>-</v>
      </c>
      <c r="L573" s="101" t="s">
        <v>84</v>
      </c>
      <c r="M573" s="114" t="str">
        <f>IF(Таблица335[[#This Row],[условие]]="Да", "", " - ")</f>
        <v/>
      </c>
      <c r="N573" s="101"/>
      <c r="O573" s="114" t="str">
        <f>IF(Таблица335[[#This Row],[условие]]="Да", "", " )")</f>
        <v/>
      </c>
      <c r="P573" s="115"/>
      <c r="Q573" s="101" t="str">
        <f t="shared" si="533"/>
        <v>/</v>
      </c>
      <c r="R573" s="101">
        <v>2</v>
      </c>
      <c r="S573" s="116" t="str">
        <f>IF(Таблица335[[#This Row],[Тип СШ]]="Т3", " росп", "")</f>
        <v xml:space="preserve"> росп</v>
      </c>
      <c r="T573" s="116" t="str">
        <f>IF(AND(Таблица335[[#This Row],[Тип]]="Поперечник", Таблица335[[#This Row],[условие]]="Да", Таблица335[[#This Row],[№18]]=" росп"), "1,2,3",
"")</f>
        <v>1,2,3</v>
      </c>
      <c r="U573" s="116" t="str">
        <f>IF(AND(Таблица335[[#This Row],[Тип]]="Продол", Таблица335[[#This Row],[условие]]="Да", Таблица335[[#This Row],[№18]]=" росп"), "1,2",
"")</f>
        <v/>
      </c>
      <c r="V573" s="101" t="s">
        <v>88</v>
      </c>
      <c r="W5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73" s="152" t="str">
        <f>IF(Таблица335[[#This Row],[Тип СШ]]="Т3",
(IF(Таблица335[[#This Row],[Толщина]]&gt;16,"Δ8","Δ6")),Таблица335[[#This Row],[Толщина]])</f>
        <v>Δ8</v>
      </c>
      <c r="AD573" s="153"/>
      <c r="AE573"/>
    </row>
    <row r="574" spans="1:31" x14ac:dyDescent="0.2">
      <c r="A574" s="117">
        <f t="shared" si="472"/>
        <v>574</v>
      </c>
      <c r="B574" s="97" t="str">
        <f>IF(ISNUMBER(Таблица335[[#This Row],[№8]]), "Поперечник", "Продол")</f>
        <v>Поперечник</v>
      </c>
      <c r="C574" s="11" t="str">
        <f>CONCATENATE(I574,J574,K574,L574,Таблица335[[#This Row],[№12]],N574,O574,P574,Q574,R574,S574,T574,U574,)</f>
        <v>6Б-ВП</v>
      </c>
      <c r="D574" s="11" t="str">
        <f t="shared" si="493"/>
        <v>С4</v>
      </c>
      <c r="E574" s="11" t="str">
        <f t="shared" si="470"/>
        <v>2488×14</v>
      </c>
      <c r="F574" s="101"/>
      <c r="G574" s="101" t="s">
        <v>61</v>
      </c>
      <c r="H57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4" s="134">
        <f t="shared" ref="I574:J574" si="536">I573</f>
        <v>6</v>
      </c>
      <c r="J574" s="134" t="str">
        <f>Таблица335[[#This Row],[№7]]</f>
        <v>Б</v>
      </c>
      <c r="K574" s="133" t="str">
        <f>IF(Таблица335[[#This Row],[условие]]="Да", "-", "")</f>
        <v>-</v>
      </c>
      <c r="L574" s="72" t="s">
        <v>35</v>
      </c>
      <c r="M574" s="114" t="str">
        <f>IF(Таблица335[[#This Row],[условие]]="Да", "", " - ")</f>
        <v/>
      </c>
      <c r="N574" s="72"/>
      <c r="O574" s="114" t="str">
        <f>IF(Таблица335[[#This Row],[условие]]="Да", "", " )")</f>
        <v/>
      </c>
      <c r="P574" s="115"/>
      <c r="Q574" s="130"/>
      <c r="R574" s="130"/>
      <c r="S574" s="116" t="str">
        <f>IF(Таблица335[[#This Row],[Тип СШ]]="Т3", " росп", "")</f>
        <v/>
      </c>
      <c r="T574" s="116" t="str">
        <f>IF(AND(Таблица335[[#This Row],[Тип]]="Поперечник", Таблица335[[#This Row],[условие]]="Да", Таблица335[[#This Row],[№18]]=" росп"), "1,2,3",
"")</f>
        <v/>
      </c>
      <c r="U574" s="116" t="str">
        <f>IF(AND(Таблица335[[#This Row],[Тип]]="Продол", Таблица335[[#This Row],[условие]]="Да", Таблица335[[#This Row],[№18]]=" росп"), "1,2",
"")</f>
        <v/>
      </c>
      <c r="V574" s="130" t="s">
        <v>109</v>
      </c>
      <c r="W5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5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7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574" s="152">
        <f>IF(Таблица335[[#This Row],[Тип СШ]]="Т3",
(IF(Таблица335[[#This Row],[Толщина]]&gt;16,"Δ8","Δ6")),Таблица335[[#This Row],[Толщина]])</f>
        <v>14</v>
      </c>
      <c r="AD574" s="153"/>
      <c r="AE574"/>
    </row>
    <row r="575" spans="1:31" x14ac:dyDescent="0.2">
      <c r="A575" s="117">
        <f t="shared" si="472"/>
        <v>575</v>
      </c>
      <c r="B575" s="97" t="str">
        <f>IF(ISNUMBER(Таблица335[[#This Row],[№8]]), "Поперечник", "Продол")</f>
        <v>Поперечник</v>
      </c>
      <c r="C575" s="11" t="str">
        <f>CONCATENATE(I575,J575,K575,L575,Таблица335[[#This Row],[№12]],N575,O575,P575,Q575,R575,S575,T575,U575,)</f>
        <v>6Б-ВП_Р1 росп1,2,3</v>
      </c>
      <c r="D575" s="11" t="str">
        <f t="shared" si="493"/>
        <v>Т3</v>
      </c>
      <c r="E575" s="11" t="str">
        <f t="shared" si="470"/>
        <v>528 Δ8</v>
      </c>
      <c r="F575" s="101"/>
      <c r="G575" s="101"/>
      <c r="H5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5" s="132">
        <f t="shared" ref="I575:J575" si="537">I574</f>
        <v>6</v>
      </c>
      <c r="J575" s="132" t="str">
        <f>J574</f>
        <v>Б</v>
      </c>
      <c r="K575" s="133" t="str">
        <f>IF(Таблица335[[#This Row],[условие]]="Да", "-", "")</f>
        <v>-</v>
      </c>
      <c r="L575" s="101" t="s">
        <v>35</v>
      </c>
      <c r="M575" s="114" t="str">
        <f>IF(Таблица335[[#This Row],[условие]]="Да", "", " - ")</f>
        <v/>
      </c>
      <c r="N575" s="101"/>
      <c r="O575" s="114" t="str">
        <f>IF(Таблица335[[#This Row],[условие]]="Да", "", " )")</f>
        <v/>
      </c>
      <c r="P575" s="115"/>
      <c r="Q575" s="101" t="s">
        <v>140</v>
      </c>
      <c r="R575" s="101" t="s">
        <v>73</v>
      </c>
      <c r="S575" s="116" t="str">
        <f>IF(Таблица335[[#This Row],[Тип СШ]]="Т3", " росп", "")</f>
        <v xml:space="preserve"> росп</v>
      </c>
      <c r="T575" s="116" t="str">
        <f>IF(AND(Таблица335[[#This Row],[Тип]]="Поперечник", Таблица335[[#This Row],[условие]]="Да", Таблица335[[#This Row],[№18]]=" росп"), "1,2,3",
"")</f>
        <v>1,2,3</v>
      </c>
      <c r="U575" s="116" t="str">
        <f>IF(AND(Таблица335[[#This Row],[Тип]]="Продол", Таблица335[[#This Row],[условие]]="Да", Таблица335[[#This Row],[№18]]=" росп"), "1,2",
"")</f>
        <v/>
      </c>
      <c r="V575" s="101" t="s">
        <v>88</v>
      </c>
      <c r="W5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75" s="152" t="str">
        <f>IF(Таблица335[[#This Row],[Тип СШ]]="Т3",
(IF(Таблица335[[#This Row],[Толщина]]&gt;16,"Δ8","Δ6")),Таблица335[[#This Row],[Толщина]])</f>
        <v>Δ8</v>
      </c>
      <c r="AD575" s="153"/>
      <c r="AE575"/>
    </row>
    <row r="576" spans="1:31" x14ac:dyDescent="0.2">
      <c r="A576" s="117">
        <f t="shared" si="472"/>
        <v>576</v>
      </c>
      <c r="B576" s="97" t="str">
        <f>IF(ISNUMBER(Таблица335[[#This Row],[№8]]), "Поперечник", "Продол")</f>
        <v>Поперечник</v>
      </c>
      <c r="C576" s="11" t="str">
        <f>CONCATENATE(I576,J576,K576,L576,Таблица335[[#This Row],[№12]],N576,O576,P576,Q576,R576,S576,T576,U576,)</f>
        <v>6Б-ВП_Р2 росп1,2,3</v>
      </c>
      <c r="D576" s="11" t="str">
        <f t="shared" si="493"/>
        <v>Т3</v>
      </c>
      <c r="E576" s="11" t="str">
        <f t="shared" si="470"/>
        <v>528 Δ8</v>
      </c>
      <c r="F576" s="101"/>
      <c r="G576" s="101"/>
      <c r="H5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6" s="132">
        <f t="shared" ref="I576:K576" si="538">I575</f>
        <v>6</v>
      </c>
      <c r="J576" s="132" t="str">
        <f t="shared" si="538"/>
        <v>Б</v>
      </c>
      <c r="K576" s="133" t="str">
        <f>IF(Таблица335[[#This Row],[условие]]="Да", "-", "")</f>
        <v>-</v>
      </c>
      <c r="L576" s="101" t="s">
        <v>35</v>
      </c>
      <c r="M576" s="114" t="str">
        <f>IF(Таблица335[[#This Row],[условие]]="Да", "", " - ")</f>
        <v/>
      </c>
      <c r="N576" s="101"/>
      <c r="O576" s="114" t="str">
        <f>IF(Таблица335[[#This Row],[условие]]="Да", "", " )")</f>
        <v/>
      </c>
      <c r="P576" s="115"/>
      <c r="Q576" s="101" t="s">
        <v>140</v>
      </c>
      <c r="R576" s="101" t="s">
        <v>74</v>
      </c>
      <c r="S576" s="116" t="str">
        <f>IF(Таблица335[[#This Row],[Тип СШ]]="Т3", " росп", "")</f>
        <v xml:space="preserve"> росп</v>
      </c>
      <c r="T576" s="116" t="str">
        <f>IF(AND(Таблица335[[#This Row],[Тип]]="Поперечник", Таблица335[[#This Row],[условие]]="Да", Таблица335[[#This Row],[№18]]=" росп"), "1,2,3",
"")</f>
        <v>1,2,3</v>
      </c>
      <c r="U576" s="116" t="str">
        <f>IF(AND(Таблица335[[#This Row],[Тип]]="Продол", Таблица335[[#This Row],[условие]]="Да", Таблица335[[#This Row],[№18]]=" росп"), "1,2",
"")</f>
        <v/>
      </c>
      <c r="V576" s="101" t="s">
        <v>88</v>
      </c>
      <c r="W5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76" s="152" t="str">
        <f>IF(Таблица335[[#This Row],[Тип СШ]]="Т3",
(IF(Таблица335[[#This Row],[Толщина]]&gt;16,"Δ8","Δ6")),Таблица335[[#This Row],[Толщина]])</f>
        <v>Δ8</v>
      </c>
      <c r="AD576" s="153"/>
      <c r="AE576"/>
    </row>
    <row r="577" spans="1:31" x14ac:dyDescent="0.2">
      <c r="A577" s="117">
        <f t="shared" si="472"/>
        <v>577</v>
      </c>
      <c r="B577" s="97" t="str">
        <f>IF(ISNUMBER(Таблица335[[#This Row],[№8]]), "Поперечник", "Продол")</f>
        <v>Поперечник</v>
      </c>
      <c r="C577" s="11" t="str">
        <f>CONCATENATE(I577,J577,K577,L577,Таблица335[[#This Row],[№12]],N577,O577,P577,Q577,R577,S577,T577,U577,)</f>
        <v>6Б-ВП_Р3 росп1,2,3</v>
      </c>
      <c r="D577" s="11" t="str">
        <f t="shared" si="493"/>
        <v>Т3</v>
      </c>
      <c r="E577" s="11" t="str">
        <f t="shared" si="470"/>
        <v>528 Δ8</v>
      </c>
      <c r="F577" s="101"/>
      <c r="G577" s="101"/>
      <c r="H5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7" s="132">
        <f t="shared" ref="I577:K577" si="539">I576</f>
        <v>6</v>
      </c>
      <c r="J577" s="132" t="str">
        <f t="shared" si="539"/>
        <v>Б</v>
      </c>
      <c r="K577" s="133" t="str">
        <f>IF(Таблица335[[#This Row],[условие]]="Да", "-", "")</f>
        <v>-</v>
      </c>
      <c r="L577" s="101" t="s">
        <v>35</v>
      </c>
      <c r="M577" s="114" t="str">
        <f>IF(Таблица335[[#This Row],[условие]]="Да", "", " - ")</f>
        <v/>
      </c>
      <c r="N577" s="101"/>
      <c r="O577" s="114" t="str">
        <f>IF(Таблица335[[#This Row],[условие]]="Да", "", " )")</f>
        <v/>
      </c>
      <c r="P577" s="115"/>
      <c r="Q577" s="101" t="s">
        <v>140</v>
      </c>
      <c r="R577" s="101" t="s">
        <v>75</v>
      </c>
      <c r="S577" s="116" t="str">
        <f>IF(Таблица335[[#This Row],[Тип СШ]]="Т3", " росп", "")</f>
        <v xml:space="preserve"> росп</v>
      </c>
      <c r="T577" s="116" t="str">
        <f>IF(AND(Таблица335[[#This Row],[Тип]]="Поперечник", Таблица335[[#This Row],[условие]]="Да", Таблица335[[#This Row],[№18]]=" росп"), "1,2,3",
"")</f>
        <v>1,2,3</v>
      </c>
      <c r="U577" s="116" t="str">
        <f>IF(AND(Таблица335[[#This Row],[Тип]]="Продол", Таблица335[[#This Row],[условие]]="Да", Таблица335[[#This Row],[№18]]=" росп"), "1,2",
"")</f>
        <v/>
      </c>
      <c r="V577" s="101" t="s">
        <v>88</v>
      </c>
      <c r="W5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77" s="152" t="str">
        <f>IF(Таблица335[[#This Row],[Тип СШ]]="Т3",
(IF(Таблица335[[#This Row],[Толщина]]&gt;16,"Δ8","Δ6")),Таблица335[[#This Row],[Толщина]])</f>
        <v>Δ8</v>
      </c>
      <c r="AD577" s="153"/>
      <c r="AE577"/>
    </row>
    <row r="578" spans="1:31" x14ac:dyDescent="0.2">
      <c r="A578" s="117">
        <f t="shared" si="472"/>
        <v>578</v>
      </c>
      <c r="B578" s="97" t="str">
        <f>IF(ISNUMBER(Таблица335[[#This Row],[№8]]), "Поперечник", "Продол")</f>
        <v>Поперечник</v>
      </c>
      <c r="C578" s="11" t="str">
        <f>CONCATENATE(I578,J578,K578,L578,Таблица335[[#This Row],[№12]],N578,O578,P578,Q578,R578,S578,T578,U578,)</f>
        <v>6Б-ВП_Р4 росп1,2,3</v>
      </c>
      <c r="D578" s="11" t="str">
        <f t="shared" si="493"/>
        <v>Т3</v>
      </c>
      <c r="E578" s="11" t="str">
        <f t="shared" ref="E578:E641" si="540">IF(V578="Т3",(CONCATENATE(AB578," ",AC578)),(CONCATENATE(AB578,"×",AC578)))</f>
        <v>528 Δ8</v>
      </c>
      <c r="F578" s="101"/>
      <c r="G578" s="101"/>
      <c r="H5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8" s="132">
        <f t="shared" ref="I578:K578" si="541">I577</f>
        <v>6</v>
      </c>
      <c r="J578" s="132" t="str">
        <f t="shared" si="541"/>
        <v>Б</v>
      </c>
      <c r="K578" s="133" t="str">
        <f>IF(Таблица335[[#This Row],[условие]]="Да", "-", "")</f>
        <v>-</v>
      </c>
      <c r="L578" s="101" t="s">
        <v>35</v>
      </c>
      <c r="M578" s="114" t="str">
        <f>IF(Таблица335[[#This Row],[условие]]="Да", "", " - ")</f>
        <v/>
      </c>
      <c r="N578" s="101"/>
      <c r="O578" s="114" t="str">
        <f>IF(Таблица335[[#This Row],[условие]]="Да", "", " )")</f>
        <v/>
      </c>
      <c r="P578" s="115"/>
      <c r="Q578" s="101" t="s">
        <v>140</v>
      </c>
      <c r="R578" s="101" t="s">
        <v>76</v>
      </c>
      <c r="S578" s="116" t="str">
        <f>IF(Таблица335[[#This Row],[Тип СШ]]="Т3", " росп", "")</f>
        <v xml:space="preserve"> росп</v>
      </c>
      <c r="T578" s="116" t="str">
        <f>IF(AND(Таблица335[[#This Row],[Тип]]="Поперечник", Таблица335[[#This Row],[условие]]="Да", Таблица335[[#This Row],[№18]]=" росп"), "1,2,3",
"")</f>
        <v>1,2,3</v>
      </c>
      <c r="U578" s="116" t="str">
        <f>IF(AND(Таблица335[[#This Row],[Тип]]="Продол", Таблица335[[#This Row],[условие]]="Да", Таблица335[[#This Row],[№18]]=" росп"), "1,2",
"")</f>
        <v/>
      </c>
      <c r="V578" s="101" t="s">
        <v>88</v>
      </c>
      <c r="W5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7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7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78" s="152" t="str">
        <f>IF(Таблица335[[#This Row],[Тип СШ]]="Т3",
(IF(Таблица335[[#This Row],[Толщина]]&gt;16,"Δ8","Δ6")),Таблица335[[#This Row],[Толщина]])</f>
        <v>Δ8</v>
      </c>
      <c r="AD578" s="153"/>
      <c r="AE578"/>
    </row>
    <row r="579" spans="1:31" x14ac:dyDescent="0.2">
      <c r="A579" s="117">
        <f t="shared" ref="A579:A642" si="542">A578+1</f>
        <v>579</v>
      </c>
      <c r="B579" s="97" t="str">
        <f>IF(ISNUMBER(Таблица335[[#This Row],[№8]]), "Поперечник", "Продол")</f>
        <v>Поперечник</v>
      </c>
      <c r="C579" s="11" t="str">
        <f>CONCATENATE(I579,J579,K579,L579,Таблица335[[#This Row],[№12]],N579,O579,P579,Q579,R579,S579,T579,U579,)</f>
        <v>6Б-Т1/1</v>
      </c>
      <c r="D579" s="11" t="str">
        <f t="shared" si="493"/>
        <v>Т8</v>
      </c>
      <c r="E579" s="11" t="str">
        <f t="shared" si="540"/>
        <v>100×25</v>
      </c>
      <c r="F579" s="101"/>
      <c r="G579" s="101"/>
      <c r="H5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79" s="132">
        <f t="shared" ref="I579:K579" si="543">I578</f>
        <v>6</v>
      </c>
      <c r="J579" s="132" t="str">
        <f t="shared" si="543"/>
        <v>Б</v>
      </c>
      <c r="K579" s="133" t="str">
        <f>IF(Таблица335[[#This Row],[условие]]="Да", "-", "")</f>
        <v>-</v>
      </c>
      <c r="L579" s="101" t="s">
        <v>83</v>
      </c>
      <c r="M579" s="114" t="str">
        <f>IF(Таблица335[[#This Row],[условие]]="Да", "", " - ")</f>
        <v/>
      </c>
      <c r="N579" s="101"/>
      <c r="O579" s="114" t="str">
        <f>IF(Таблица335[[#This Row],[условие]]="Да", "", " )")</f>
        <v/>
      </c>
      <c r="P579" s="115"/>
      <c r="Q579" s="101" t="str">
        <f>"/"</f>
        <v>/</v>
      </c>
      <c r="R579" s="101">
        <v>1</v>
      </c>
      <c r="S579" s="116" t="str">
        <f>IF(Таблица335[[#This Row],[Тип СШ]]="Т3", " росп", "")</f>
        <v/>
      </c>
      <c r="T579" s="116" t="str">
        <f>IF(AND(Таблица335[[#This Row],[Тип]]="Поперечник", Таблица335[[#This Row],[условие]]="Да", Таблица335[[#This Row],[№18]]=" росп"), "1,2,3",
"")</f>
        <v/>
      </c>
      <c r="U579" s="116" t="str">
        <f>IF(AND(Таблица335[[#This Row],[Тип]]="Продол", Таблица335[[#This Row],[условие]]="Да", Таблица335[[#This Row],[№18]]=" росп"), "1,2",
"")</f>
        <v/>
      </c>
      <c r="V579" s="101" t="s">
        <v>89</v>
      </c>
      <c r="W5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79" s="152">
        <f>IF(Таблица335[[#This Row],[Тип СШ]]="Т3",
(IF(Таблица335[[#This Row],[Толщина]]&gt;16,"Δ8","Δ6")),Таблица335[[#This Row],[Толщина]])</f>
        <v>25</v>
      </c>
      <c r="AD579" s="153"/>
      <c r="AE579"/>
    </row>
    <row r="580" spans="1:31" x14ac:dyDescent="0.2">
      <c r="A580" s="117">
        <f t="shared" si="542"/>
        <v>580</v>
      </c>
      <c r="B580" s="97" t="str">
        <f>IF(ISNUMBER(Таблица335[[#This Row],[№8]]), "Поперечник", "Продол")</f>
        <v>Поперечник</v>
      </c>
      <c r="C580" s="11" t="str">
        <f>CONCATENATE(I580,J580,K580,L580,Таблица335[[#This Row],[№12]],N580,O580,P580,Q580,R580,S580,T580,U580,)</f>
        <v>6Б-Т1/1 росп1,2,3</v>
      </c>
      <c r="D580" s="11" t="str">
        <f t="shared" si="493"/>
        <v>Т3</v>
      </c>
      <c r="E580" s="11" t="str">
        <f t="shared" si="540"/>
        <v>100 Δ8</v>
      </c>
      <c r="F580" s="101"/>
      <c r="G580" s="101"/>
      <c r="H5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0" s="132">
        <f t="shared" ref="I580:K580" si="544">I579</f>
        <v>6</v>
      </c>
      <c r="J580" s="132" t="str">
        <f t="shared" si="544"/>
        <v>Б</v>
      </c>
      <c r="K580" s="133" t="str">
        <f>IF(Таблица335[[#This Row],[условие]]="Да", "-", "")</f>
        <v>-</v>
      </c>
      <c r="L580" s="101" t="s">
        <v>83</v>
      </c>
      <c r="M580" s="114" t="str">
        <f>IF(Таблица335[[#This Row],[условие]]="Да", "", " - ")</f>
        <v/>
      </c>
      <c r="N580" s="101"/>
      <c r="O580" s="114" t="str">
        <f>IF(Таблица335[[#This Row],[условие]]="Да", "", " )")</f>
        <v/>
      </c>
      <c r="P580" s="115"/>
      <c r="Q580" s="101" t="str">
        <f t="shared" ref="Q580:Q584" si="545">"/"</f>
        <v>/</v>
      </c>
      <c r="R580" s="101">
        <v>1</v>
      </c>
      <c r="S580" s="116" t="str">
        <f>IF(Таблица335[[#This Row],[Тип СШ]]="Т3", " росп", "")</f>
        <v xml:space="preserve"> росп</v>
      </c>
      <c r="T580" s="116" t="str">
        <f>IF(AND(Таблица335[[#This Row],[Тип]]="Поперечник", Таблица335[[#This Row],[условие]]="Да", Таблица335[[#This Row],[№18]]=" росп"), "1,2,3",
"")</f>
        <v>1,2,3</v>
      </c>
      <c r="U580" s="116" t="str">
        <f>IF(AND(Таблица335[[#This Row],[Тип]]="Продол", Таблица335[[#This Row],[условие]]="Да", Таблица335[[#This Row],[№18]]=" росп"), "1,2",
"")</f>
        <v/>
      </c>
      <c r="V580" s="101" t="s">
        <v>88</v>
      </c>
      <c r="W5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80" s="152" t="str">
        <f>IF(Таблица335[[#This Row],[Тип СШ]]="Т3",
(IF(Таблица335[[#This Row],[Толщина]]&gt;16,"Δ8","Δ6")),Таблица335[[#This Row],[Толщина]])</f>
        <v>Δ8</v>
      </c>
      <c r="AD580" s="153"/>
      <c r="AE580"/>
    </row>
    <row r="581" spans="1:31" x14ac:dyDescent="0.2">
      <c r="A581" s="117">
        <f t="shared" si="542"/>
        <v>581</v>
      </c>
      <c r="B581" s="97" t="str">
        <f>IF(ISNUMBER(Таблица335[[#This Row],[№8]]), "Поперечник", "Продол")</f>
        <v>Поперечник</v>
      </c>
      <c r="C581" s="11" t="str">
        <f>CONCATENATE(I581,J581,K581,L581,Таблица335[[#This Row],[№12]],N581,O581,P581,Q581,R581,S581,T581,U581,)</f>
        <v>6Б-Т1/2</v>
      </c>
      <c r="D581" s="11" t="str">
        <f t="shared" si="493"/>
        <v>Т8</v>
      </c>
      <c r="E581" s="11" t="str">
        <f t="shared" si="540"/>
        <v>100×25</v>
      </c>
      <c r="F581" s="101"/>
      <c r="G581" s="101"/>
      <c r="H5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1" s="132">
        <f t="shared" ref="I581:K581" si="546">I580</f>
        <v>6</v>
      </c>
      <c r="J581" s="132" t="str">
        <f t="shared" si="546"/>
        <v>Б</v>
      </c>
      <c r="K581" s="133" t="str">
        <f>IF(Таблица335[[#This Row],[условие]]="Да", "-", "")</f>
        <v>-</v>
      </c>
      <c r="L581" s="101" t="s">
        <v>83</v>
      </c>
      <c r="M581" s="114" t="str">
        <f>IF(Таблица335[[#This Row],[условие]]="Да", "", " - ")</f>
        <v/>
      </c>
      <c r="N581" s="101"/>
      <c r="O581" s="114" t="str">
        <f>IF(Таблица335[[#This Row],[условие]]="Да", "", " )")</f>
        <v/>
      </c>
      <c r="P581" s="115"/>
      <c r="Q581" s="101" t="str">
        <f t="shared" si="545"/>
        <v>/</v>
      </c>
      <c r="R581" s="101">
        <v>2</v>
      </c>
      <c r="S581" s="116" t="str">
        <f>IF(Таблица335[[#This Row],[Тип СШ]]="Т3", " росп", "")</f>
        <v/>
      </c>
      <c r="T581" s="116" t="str">
        <f>IF(AND(Таблица335[[#This Row],[Тип]]="Поперечник", Таблица335[[#This Row],[условие]]="Да", Таблица335[[#This Row],[№18]]=" росп"), "1,2,3",
"")</f>
        <v/>
      </c>
      <c r="U581" s="116" t="str">
        <f>IF(AND(Таблица335[[#This Row],[Тип]]="Продол", Таблица335[[#This Row],[условие]]="Да", Таблица335[[#This Row],[№18]]=" росп"), "1,2",
"")</f>
        <v/>
      </c>
      <c r="V581" s="101" t="s">
        <v>89</v>
      </c>
      <c r="W5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81" s="152">
        <f>IF(Таблица335[[#This Row],[Тип СШ]]="Т3",
(IF(Таблица335[[#This Row],[Толщина]]&gt;16,"Δ8","Δ6")),Таблица335[[#This Row],[Толщина]])</f>
        <v>25</v>
      </c>
      <c r="AD581" s="153"/>
      <c r="AE581"/>
    </row>
    <row r="582" spans="1:31" x14ac:dyDescent="0.2">
      <c r="A582" s="117">
        <f t="shared" si="542"/>
        <v>582</v>
      </c>
      <c r="B582" s="97" t="str">
        <f>IF(ISNUMBER(Таблица335[[#This Row],[№8]]), "Поперечник", "Продол")</f>
        <v>Поперечник</v>
      </c>
      <c r="C582" s="11" t="str">
        <f>CONCATENATE(I582,J582,K582,L582,Таблица335[[#This Row],[№12]],N582,O582,P582,Q582,R582,S582,T582,U582,)</f>
        <v>6Б-Т1/2 росп1,2,3</v>
      </c>
      <c r="D582" s="11" t="str">
        <f t="shared" si="493"/>
        <v>Т3</v>
      </c>
      <c r="E582" s="11" t="str">
        <f t="shared" si="540"/>
        <v>100 Δ8</v>
      </c>
      <c r="F582" s="101"/>
      <c r="G582" s="101"/>
      <c r="H5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2" s="132">
        <f t="shared" ref="I582:K582" si="547">I581</f>
        <v>6</v>
      </c>
      <c r="J582" s="132" t="str">
        <f t="shared" si="547"/>
        <v>Б</v>
      </c>
      <c r="K582" s="133" t="str">
        <f>IF(Таблица335[[#This Row],[условие]]="Да", "-", "")</f>
        <v>-</v>
      </c>
      <c r="L582" s="101" t="s">
        <v>83</v>
      </c>
      <c r="M582" s="114" t="str">
        <f>IF(Таблица335[[#This Row],[условие]]="Да", "", " - ")</f>
        <v/>
      </c>
      <c r="N582" s="101"/>
      <c r="O582" s="114" t="str">
        <f>IF(Таблица335[[#This Row],[условие]]="Да", "", " )")</f>
        <v/>
      </c>
      <c r="P582" s="115"/>
      <c r="Q582" s="101" t="str">
        <f t="shared" si="545"/>
        <v>/</v>
      </c>
      <c r="R582" s="101">
        <v>2</v>
      </c>
      <c r="S582" s="116" t="str">
        <f>IF(Таблица335[[#This Row],[Тип СШ]]="Т3", " росп", "")</f>
        <v xml:space="preserve"> росп</v>
      </c>
      <c r="T582" s="116" t="str">
        <f>IF(AND(Таблица335[[#This Row],[Тип]]="Поперечник", Таблица335[[#This Row],[условие]]="Да", Таблица335[[#This Row],[№18]]=" росп"), "1,2,3",
"")</f>
        <v>1,2,3</v>
      </c>
      <c r="U582" s="116" t="str">
        <f>IF(AND(Таблица335[[#This Row],[Тип]]="Продол", Таблица335[[#This Row],[условие]]="Да", Таблица335[[#This Row],[№18]]=" росп"), "1,2",
"")</f>
        <v/>
      </c>
      <c r="V582" s="101" t="s">
        <v>88</v>
      </c>
      <c r="W5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82" s="152" t="str">
        <f>IF(Таблица335[[#This Row],[Тип СШ]]="Т3",
(IF(Таблица335[[#This Row],[Толщина]]&gt;16,"Δ8","Δ6")),Таблица335[[#This Row],[Толщина]])</f>
        <v>Δ8</v>
      </c>
      <c r="AD582" s="153"/>
      <c r="AE582"/>
    </row>
    <row r="583" spans="1:31" x14ac:dyDescent="0.2">
      <c r="A583" s="117">
        <f t="shared" si="542"/>
        <v>583</v>
      </c>
      <c r="B583" s="97" t="str">
        <f>IF(ISNUMBER(Таблица335[[#This Row],[№8]]), "Поперечник", "Продол")</f>
        <v>Поперечник</v>
      </c>
      <c r="C583" s="11" t="str">
        <f>CONCATENATE(I583,J583,K583,L583,Таблица335[[#This Row],[№12]],N583,O583,P583,Q583,R583,S583,T583,U583,)</f>
        <v>6Б-ВП_Р5 росп1,2,3</v>
      </c>
      <c r="D583" s="11" t="str">
        <f t="shared" si="493"/>
        <v>Т3</v>
      </c>
      <c r="E583" s="11" t="str">
        <f t="shared" si="540"/>
        <v>528 Δ8</v>
      </c>
      <c r="F583" s="101"/>
      <c r="G583" s="101"/>
      <c r="H5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3" s="132">
        <f t="shared" ref="I583:K583" si="548">I582</f>
        <v>6</v>
      </c>
      <c r="J583" s="132" t="str">
        <f t="shared" si="548"/>
        <v>Б</v>
      </c>
      <c r="K583" s="133" t="str">
        <f>IF(Таблица335[[#This Row],[условие]]="Да", "-", "")</f>
        <v>-</v>
      </c>
      <c r="L583" s="101" t="s">
        <v>35</v>
      </c>
      <c r="M583" s="114" t="str">
        <f>IF(Таблица335[[#This Row],[условие]]="Да", "", " - ")</f>
        <v/>
      </c>
      <c r="N583" s="101"/>
      <c r="O583" s="114" t="str">
        <f>IF(Таблица335[[#This Row],[условие]]="Да", "", " )")</f>
        <v/>
      </c>
      <c r="P583" s="115"/>
      <c r="Q583" s="101" t="s">
        <v>140</v>
      </c>
      <c r="R583" s="101" t="s">
        <v>77</v>
      </c>
      <c r="S583" s="116" t="str">
        <f>IF(Таблица335[[#This Row],[Тип СШ]]="Т3", " росп", "")</f>
        <v xml:space="preserve"> росп</v>
      </c>
      <c r="T583" s="116" t="str">
        <f>IF(AND(Таблица335[[#This Row],[Тип]]="Поперечник", Таблица335[[#This Row],[условие]]="Да", Таблица335[[#This Row],[№18]]=" росп"), "1,2,3",
"")</f>
        <v>1,2,3</v>
      </c>
      <c r="U583" s="116" t="str">
        <f>IF(AND(Таблица335[[#This Row],[Тип]]="Продол", Таблица335[[#This Row],[условие]]="Да", Таблица335[[#This Row],[№18]]=" росп"), "1,2",
"")</f>
        <v/>
      </c>
      <c r="V583" s="101" t="s">
        <v>88</v>
      </c>
      <c r="W5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83" s="152" t="str">
        <f>IF(Таблица335[[#This Row],[Тип СШ]]="Т3",
(IF(Таблица335[[#This Row],[Толщина]]&gt;16,"Δ8","Δ6")),Таблица335[[#This Row],[Толщина]])</f>
        <v>Δ8</v>
      </c>
      <c r="AD583" s="153"/>
      <c r="AE583"/>
    </row>
    <row r="584" spans="1:31" x14ac:dyDescent="0.2">
      <c r="A584" s="117">
        <f t="shared" si="542"/>
        <v>584</v>
      </c>
      <c r="B584" s="97" t="str">
        <f>IF(ISNUMBER(Таблица335[[#This Row],[№8]]), "Поперечник", "Продол")</f>
        <v>Поперечник</v>
      </c>
      <c r="C584" s="11" t="str">
        <f>CONCATENATE(I584,J584,K584,L584,Таблица335[[#This Row],[№12]],N584,O584,P584,Q584,R584,S584,T584,U584,)</f>
        <v>6Б-ВП_Р6 росп1,2,3</v>
      </c>
      <c r="D584" s="11" t="str">
        <f t="shared" si="493"/>
        <v>Т3</v>
      </c>
      <c r="E584" s="11" t="str">
        <f t="shared" si="540"/>
        <v>528 Δ8</v>
      </c>
      <c r="F584" s="101"/>
      <c r="G584" s="101"/>
      <c r="H5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4" s="132">
        <f t="shared" ref="I584:K584" si="549">I583</f>
        <v>6</v>
      </c>
      <c r="J584" s="132" t="str">
        <f t="shared" si="549"/>
        <v>Б</v>
      </c>
      <c r="K584" s="133" t="str">
        <f>IF(Таблица335[[#This Row],[условие]]="Да", "-", "")</f>
        <v>-</v>
      </c>
      <c r="L584" s="101" t="s">
        <v>35</v>
      </c>
      <c r="M584" s="114" t="str">
        <f>IF(Таблица335[[#This Row],[условие]]="Да", "", " - ")</f>
        <v/>
      </c>
      <c r="N584" s="101"/>
      <c r="O584" s="114" t="str">
        <f>IF(Таблица335[[#This Row],[условие]]="Да", "", " )")</f>
        <v/>
      </c>
      <c r="P584" s="115"/>
      <c r="Q584" s="101" t="s">
        <v>140</v>
      </c>
      <c r="R584" s="101" t="s">
        <v>80</v>
      </c>
      <c r="S584" s="116" t="str">
        <f>IF(Таблица335[[#This Row],[Тип СШ]]="Т3", " росп", "")</f>
        <v xml:space="preserve"> росп</v>
      </c>
      <c r="T584" s="116" t="str">
        <f>IF(AND(Таблица335[[#This Row],[Тип]]="Поперечник", Таблица335[[#This Row],[условие]]="Да", Таблица335[[#This Row],[№18]]=" росп"), "1,2,3",
"")</f>
        <v>1,2,3</v>
      </c>
      <c r="U584" s="116" t="str">
        <f>IF(AND(Таблица335[[#This Row],[Тип]]="Продол", Таблица335[[#This Row],[условие]]="Да", Таблица335[[#This Row],[№18]]=" росп"), "1,2",
"")</f>
        <v/>
      </c>
      <c r="V584" s="101" t="s">
        <v>88</v>
      </c>
      <c r="W5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84" s="152" t="str">
        <f>IF(Таблица335[[#This Row],[Тип СШ]]="Т3",
(IF(Таблица335[[#This Row],[Толщина]]&gt;16,"Δ8","Δ6")),Таблица335[[#This Row],[Толщина]])</f>
        <v>Δ8</v>
      </c>
      <c r="AD584" s="153"/>
      <c r="AE584"/>
    </row>
    <row r="585" spans="1:31" x14ac:dyDescent="0.2">
      <c r="A585" s="117">
        <f t="shared" si="542"/>
        <v>585</v>
      </c>
      <c r="B585" s="97" t="str">
        <f>IF(ISNUMBER(Таблица335[[#This Row],[№8]]), "Поперечник", "Продол")</f>
        <v>Поперечник</v>
      </c>
      <c r="C585" s="11" t="str">
        <f>CONCATENATE(I585,J585,K585,L585,Таблица335[[#This Row],[№12]],N585,O585,P585,Q585,R585,S585,T585,U585,)</f>
        <v>6Б-ВП_Р7 росп1,2,3</v>
      </c>
      <c r="D585" s="11" t="str">
        <f t="shared" si="493"/>
        <v>Т3</v>
      </c>
      <c r="E585" s="11" t="str">
        <f t="shared" si="540"/>
        <v>528 Δ8</v>
      </c>
      <c r="F585" s="101"/>
      <c r="G585" s="101"/>
      <c r="H5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5" s="132">
        <f t="shared" ref="I585:K585" si="550">I584</f>
        <v>6</v>
      </c>
      <c r="J585" s="132" t="str">
        <f t="shared" si="550"/>
        <v>Б</v>
      </c>
      <c r="K585" s="133" t="str">
        <f>IF(Таблица335[[#This Row],[условие]]="Да", "-", "")</f>
        <v>-</v>
      </c>
      <c r="L585" s="101" t="s">
        <v>35</v>
      </c>
      <c r="M585" s="114" t="str">
        <f>IF(Таблица335[[#This Row],[условие]]="Да", "", " - ")</f>
        <v/>
      </c>
      <c r="N585" s="101"/>
      <c r="O585" s="114" t="str">
        <f>IF(Таблица335[[#This Row],[условие]]="Да", "", " )")</f>
        <v/>
      </c>
      <c r="P585" s="115"/>
      <c r="Q585" s="101" t="s">
        <v>140</v>
      </c>
      <c r="R585" s="101" t="s">
        <v>81</v>
      </c>
      <c r="S585" s="116" t="str">
        <f>IF(Таблица335[[#This Row],[Тип СШ]]="Т3", " росп", "")</f>
        <v xml:space="preserve"> росп</v>
      </c>
      <c r="T585" s="116" t="str">
        <f>IF(AND(Таблица335[[#This Row],[Тип]]="Поперечник", Таблица335[[#This Row],[условие]]="Да", Таблица335[[#This Row],[№18]]=" росп"), "1,2,3",
"")</f>
        <v>1,2,3</v>
      </c>
      <c r="U585" s="116" t="str">
        <f>IF(AND(Таблица335[[#This Row],[Тип]]="Продол", Таблица335[[#This Row],[условие]]="Да", Таблица335[[#This Row],[№18]]=" росп"), "1,2",
"")</f>
        <v/>
      </c>
      <c r="V585" s="101" t="s">
        <v>88</v>
      </c>
      <c r="W5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85" s="152" t="str">
        <f>IF(Таблица335[[#This Row],[Тип СШ]]="Т3",
(IF(Таблица335[[#This Row],[Толщина]]&gt;16,"Δ8","Δ6")),Таблица335[[#This Row],[Толщина]])</f>
        <v>Δ8</v>
      </c>
      <c r="AD585" s="153"/>
      <c r="AE585"/>
    </row>
    <row r="586" spans="1:31" x14ac:dyDescent="0.2">
      <c r="A586" s="117">
        <f t="shared" si="542"/>
        <v>586</v>
      </c>
      <c r="B586" s="97" t="str">
        <f>IF(ISNUMBER(Таблица335[[#This Row],[№8]]), "Поперечник", "Продол")</f>
        <v>Поперечник</v>
      </c>
      <c r="C586" s="11" t="str">
        <f>CONCATENATE(I586,J586,K586,L586,Таблица335[[#This Row],[№12]],N586,O586,P586,Q586,R586,S586,T586,U586,)</f>
        <v>6Б-ВП_Р8 росп1,2,3</v>
      </c>
      <c r="D586" s="11" t="str">
        <f t="shared" si="493"/>
        <v>Т3</v>
      </c>
      <c r="E586" s="11" t="str">
        <f t="shared" si="540"/>
        <v>528 Δ8</v>
      </c>
      <c r="F586" s="101"/>
      <c r="G586" s="101"/>
      <c r="H5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6" s="132">
        <f t="shared" ref="I586:K586" si="551">I585</f>
        <v>6</v>
      </c>
      <c r="J586" s="132" t="str">
        <f t="shared" si="551"/>
        <v>Б</v>
      </c>
      <c r="K586" s="133" t="str">
        <f>IF(Таблица335[[#This Row],[условие]]="Да", "-", "")</f>
        <v>-</v>
      </c>
      <c r="L586" s="101" t="s">
        <v>35</v>
      </c>
      <c r="M586" s="114" t="str">
        <f>IF(Таблица335[[#This Row],[условие]]="Да", "", " - ")</f>
        <v/>
      </c>
      <c r="N586" s="101"/>
      <c r="O586" s="114" t="str">
        <f>IF(Таблица335[[#This Row],[условие]]="Да", "", " )")</f>
        <v/>
      </c>
      <c r="P586" s="115"/>
      <c r="Q586" s="101" t="s">
        <v>140</v>
      </c>
      <c r="R586" s="101" t="s">
        <v>82</v>
      </c>
      <c r="S586" s="116" t="str">
        <f>IF(Таблица335[[#This Row],[Тип СШ]]="Т3", " росп", "")</f>
        <v xml:space="preserve"> росп</v>
      </c>
      <c r="T586" s="116" t="str">
        <f>IF(AND(Таблица335[[#This Row],[Тип]]="Поперечник", Таблица335[[#This Row],[условие]]="Да", Таблица335[[#This Row],[№18]]=" росп"), "1,2,3",
"")</f>
        <v>1,2,3</v>
      </c>
      <c r="U586" s="116" t="str">
        <f>IF(AND(Таблица335[[#This Row],[Тип]]="Продол", Таблица335[[#This Row],[условие]]="Да", Таблица335[[#This Row],[№18]]=" росп"), "1,2",
"")</f>
        <v/>
      </c>
      <c r="V586" s="101" t="s">
        <v>88</v>
      </c>
      <c r="W5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86" s="152" t="str">
        <f>IF(Таблица335[[#This Row],[Тип СШ]]="Т3",
(IF(Таблица335[[#This Row],[Толщина]]&gt;16,"Δ8","Δ6")),Таблица335[[#This Row],[Толщина]])</f>
        <v>Δ8</v>
      </c>
      <c r="AD586" s="153"/>
      <c r="AE586"/>
    </row>
    <row r="587" spans="1:31" x14ac:dyDescent="0.2">
      <c r="A587" s="117">
        <f t="shared" si="542"/>
        <v>587</v>
      </c>
      <c r="B587" s="97" t="str">
        <f>IF(ISNUMBER(Таблица335[[#This Row],[№8]]), "Поперечник", "Продол")</f>
        <v>Поперечник</v>
      </c>
      <c r="C587" s="11" t="str">
        <f>CONCATENATE(I587,J587,K587,L587,Таблица335[[#This Row],[№12]],N587,O587,P587,Q587,R587,S587,T587,U587,)</f>
        <v>6Б-НП</v>
      </c>
      <c r="D587" s="11" t="str">
        <f t="shared" si="493"/>
        <v>С18</v>
      </c>
      <c r="E587" s="11" t="str">
        <f t="shared" si="540"/>
        <v>800×40</v>
      </c>
      <c r="F587" s="101"/>
      <c r="G587" s="101"/>
      <c r="H5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7" s="132">
        <f t="shared" ref="I587:K587" si="552">I586</f>
        <v>6</v>
      </c>
      <c r="J587" s="132" t="str">
        <f t="shared" si="552"/>
        <v>Б</v>
      </c>
      <c r="K587" s="133" t="str">
        <f>IF(Таблица335[[#This Row],[условие]]="Да", "-", "")</f>
        <v>-</v>
      </c>
      <c r="L587" s="101" t="s">
        <v>13</v>
      </c>
      <c r="M587" s="114" t="str">
        <f>IF(Таблица335[[#This Row],[условие]]="Да", "", " - ")</f>
        <v/>
      </c>
      <c r="N587" s="101"/>
      <c r="O587" s="114" t="str">
        <f>IF(Таблица335[[#This Row],[условие]]="Да", "", " )")</f>
        <v/>
      </c>
      <c r="P587" s="115"/>
      <c r="Q587" s="101"/>
      <c r="R587" s="101"/>
      <c r="S587" s="116" t="str">
        <f>IF(Таблица335[[#This Row],[Тип СШ]]="Т3", " росп", "")</f>
        <v/>
      </c>
      <c r="T587" s="116" t="str">
        <f>IF(AND(Таблица335[[#This Row],[Тип]]="Поперечник", Таблица335[[#This Row],[условие]]="Да", Таблица335[[#This Row],[№18]]=" росп"), "1,2,3",
"")</f>
        <v/>
      </c>
      <c r="U587" s="116" t="str">
        <f>IF(AND(Таблица335[[#This Row],[Тип]]="Продол", Таблица335[[#This Row],[условие]]="Да", Таблица335[[#This Row],[№18]]=" росп"), "1,2",
"")</f>
        <v/>
      </c>
      <c r="V587" s="101" t="s">
        <v>87</v>
      </c>
      <c r="W58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5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587" s="228">
        <f>VALUE(CONCATENATE(Таблица335[[#This Row],[ДлинаС18]],Таблица335[[#This Row],[ДлинаС4]],Таблица335[[#This Row],[ДлинаТ8]],Таблица335[[#This Row],[ДлинаТ3]]))</f>
        <v>800</v>
      </c>
      <c r="AC587" s="152">
        <f>IF(Таблица335[[#This Row],[Тип СШ]]="Т3",
(IF(Таблица335[[#This Row],[Толщина]]&gt;16,"Δ8","Δ6")),Таблица335[[#This Row],[Толщина]])</f>
        <v>40</v>
      </c>
      <c r="AD587" s="153"/>
      <c r="AE587"/>
    </row>
    <row r="588" spans="1:31" x14ac:dyDescent="0.2">
      <c r="A588" s="117">
        <f t="shared" si="542"/>
        <v>588</v>
      </c>
      <c r="B588" s="97" t="str">
        <f>IF(ISNUMBER(Таблица335[[#This Row],[№8]]), "Поперечник", "Продол")</f>
        <v>Поперечник</v>
      </c>
      <c r="C588" s="11" t="str">
        <f>CONCATENATE(I588,J588,K588,L588,Таблица335[[#This Row],[№12]],N588,O588,P588,Q588,R588,S588,T588,U588,)</f>
        <v>6Б-Т2/1</v>
      </c>
      <c r="D588" s="11" t="str">
        <f t="shared" si="493"/>
        <v>Т8</v>
      </c>
      <c r="E588" s="11" t="str">
        <f t="shared" si="540"/>
        <v>100×25</v>
      </c>
      <c r="F588" s="101"/>
      <c r="G588" s="101"/>
      <c r="H5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8" s="132">
        <f t="shared" ref="I588:K588" si="553">I587</f>
        <v>6</v>
      </c>
      <c r="J588" s="132" t="str">
        <f t="shared" si="553"/>
        <v>Б</v>
      </c>
      <c r="K588" s="133" t="str">
        <f>IF(Таблица335[[#This Row],[условие]]="Да", "-", "")</f>
        <v>-</v>
      </c>
      <c r="L588" s="101" t="s">
        <v>84</v>
      </c>
      <c r="M588" s="114" t="str">
        <f>IF(Таблица335[[#This Row],[условие]]="Да", "", " - ")</f>
        <v/>
      </c>
      <c r="N588" s="101"/>
      <c r="O588" s="114" t="str">
        <f>IF(Таблица335[[#This Row],[условие]]="Да", "", " )")</f>
        <v/>
      </c>
      <c r="P588" s="115"/>
      <c r="Q588" s="101" t="str">
        <f>"/"</f>
        <v>/</v>
      </c>
      <c r="R588" s="101">
        <v>1</v>
      </c>
      <c r="S588" s="116" t="str">
        <f>IF(Таблица335[[#This Row],[Тип СШ]]="Т3", " росп", "")</f>
        <v/>
      </c>
      <c r="T588" s="116" t="str">
        <f>IF(AND(Таблица335[[#This Row],[Тип]]="Поперечник", Таблица335[[#This Row],[условие]]="Да", Таблица335[[#This Row],[№18]]=" росп"), "1,2,3",
"")</f>
        <v/>
      </c>
      <c r="U588" s="116" t="str">
        <f>IF(AND(Таблица335[[#This Row],[Тип]]="Продол", Таблица335[[#This Row],[условие]]="Да", Таблица335[[#This Row],[№18]]=" росп"), "1,2",
"")</f>
        <v/>
      </c>
      <c r="V588" s="101" t="s">
        <v>89</v>
      </c>
      <c r="W5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88" s="152">
        <f>IF(Таблица335[[#This Row],[Тип СШ]]="Т3",
(IF(Таблица335[[#This Row],[Толщина]]&gt;16,"Δ8","Δ6")),Таблица335[[#This Row],[Толщина]])</f>
        <v>25</v>
      </c>
      <c r="AD588" s="153"/>
      <c r="AE588"/>
    </row>
    <row r="589" spans="1:31" x14ac:dyDescent="0.2">
      <c r="A589" s="117">
        <f t="shared" si="542"/>
        <v>589</v>
      </c>
      <c r="B589" s="97" t="str">
        <f>IF(ISNUMBER(Таблица335[[#This Row],[№8]]), "Поперечник", "Продол")</f>
        <v>Поперечник</v>
      </c>
      <c r="C589" s="11" t="str">
        <f>CONCATENATE(I589,J589,K589,L589,Таблица335[[#This Row],[№12]],N589,O589,P589,Q589,R589,S589,T589,U589,)</f>
        <v>6Б-Т2/1 росп1,2,3</v>
      </c>
      <c r="D589" s="11" t="str">
        <f t="shared" si="493"/>
        <v>Т3</v>
      </c>
      <c r="E589" s="11" t="str">
        <f t="shared" si="540"/>
        <v>100 Δ8</v>
      </c>
      <c r="F589" s="101"/>
      <c r="G589" s="101"/>
      <c r="H5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89" s="132">
        <f t="shared" ref="I589:K589" si="554">I588</f>
        <v>6</v>
      </c>
      <c r="J589" s="132" t="str">
        <f t="shared" si="554"/>
        <v>Б</v>
      </c>
      <c r="K589" s="133" t="str">
        <f>IF(Таблица335[[#This Row],[условие]]="Да", "-", "")</f>
        <v>-</v>
      </c>
      <c r="L589" s="101" t="s">
        <v>84</v>
      </c>
      <c r="M589" s="114" t="str">
        <f>IF(Таблица335[[#This Row],[условие]]="Да", "", " - ")</f>
        <v/>
      </c>
      <c r="N589" s="101"/>
      <c r="O589" s="114" t="str">
        <f>IF(Таблица335[[#This Row],[условие]]="Да", "", " )")</f>
        <v/>
      </c>
      <c r="P589" s="115"/>
      <c r="Q589" s="101" t="str">
        <f t="shared" ref="Q589:Q593" si="555">"/"</f>
        <v>/</v>
      </c>
      <c r="R589" s="101">
        <v>1</v>
      </c>
      <c r="S589" s="116" t="str">
        <f>IF(Таблица335[[#This Row],[Тип СШ]]="Т3", " росп", "")</f>
        <v xml:space="preserve"> росп</v>
      </c>
      <c r="T589" s="116" t="str">
        <f>IF(AND(Таблица335[[#This Row],[Тип]]="Поперечник", Таблица335[[#This Row],[условие]]="Да", Таблица335[[#This Row],[№18]]=" росп"), "1,2,3",
"")</f>
        <v>1,2,3</v>
      </c>
      <c r="U589" s="116" t="str">
        <f>IF(AND(Таблица335[[#This Row],[Тип]]="Продол", Таблица335[[#This Row],[условие]]="Да", Таблица335[[#This Row],[№18]]=" росп"), "1,2",
"")</f>
        <v/>
      </c>
      <c r="V589" s="101" t="s">
        <v>88</v>
      </c>
      <c r="W5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89" s="152" t="str">
        <f>IF(Таблица335[[#This Row],[Тип СШ]]="Т3",
(IF(Таблица335[[#This Row],[Толщина]]&gt;16,"Δ8","Δ6")),Таблица335[[#This Row],[Толщина]])</f>
        <v>Δ8</v>
      </c>
      <c r="AD589" s="153"/>
      <c r="AE589"/>
    </row>
    <row r="590" spans="1:31" x14ac:dyDescent="0.2">
      <c r="A590" s="117">
        <f t="shared" si="542"/>
        <v>590</v>
      </c>
      <c r="B590" s="97" t="str">
        <f>IF(ISNUMBER(Таблица335[[#This Row],[№8]]), "Поперечник", "Продол")</f>
        <v>Поперечник</v>
      </c>
      <c r="C590" s="11" t="str">
        <f>CONCATENATE(I590,J590,K590,L590,Таблица335[[#This Row],[№12]],N590,O590,P590,Q590,R590,S590,T590,U590,)</f>
        <v>6Б-Т2/2</v>
      </c>
      <c r="D590" s="11" t="str">
        <f t="shared" si="493"/>
        <v>Т8</v>
      </c>
      <c r="E590" s="11" t="str">
        <f t="shared" si="540"/>
        <v>100×25</v>
      </c>
      <c r="F590" s="101"/>
      <c r="G590" s="101"/>
      <c r="H5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0" s="132">
        <f t="shared" ref="I590:K590" si="556">I589</f>
        <v>6</v>
      </c>
      <c r="J590" s="132" t="str">
        <f t="shared" si="556"/>
        <v>Б</v>
      </c>
      <c r="K590" s="133" t="str">
        <f>IF(Таблица335[[#This Row],[условие]]="Да", "-", "")</f>
        <v>-</v>
      </c>
      <c r="L590" s="101" t="s">
        <v>84</v>
      </c>
      <c r="M590" s="114" t="str">
        <f>IF(Таблица335[[#This Row],[условие]]="Да", "", " - ")</f>
        <v/>
      </c>
      <c r="N590" s="101"/>
      <c r="O590" s="114" t="str">
        <f>IF(Таблица335[[#This Row],[условие]]="Да", "", " )")</f>
        <v/>
      </c>
      <c r="P590" s="115"/>
      <c r="Q590" s="101" t="str">
        <f t="shared" si="555"/>
        <v>/</v>
      </c>
      <c r="R590" s="101">
        <v>2</v>
      </c>
      <c r="S590" s="116" t="str">
        <f>IF(Таблица335[[#This Row],[Тип СШ]]="Т3", " росп", "")</f>
        <v/>
      </c>
      <c r="T590" s="116" t="str">
        <f>IF(AND(Таблица335[[#This Row],[Тип]]="Поперечник", Таблица335[[#This Row],[условие]]="Да", Таблица335[[#This Row],[№18]]=" росп"), "1,2,3",
"")</f>
        <v/>
      </c>
      <c r="U590" s="116" t="str">
        <f>IF(AND(Таблица335[[#This Row],[Тип]]="Продол", Таблица335[[#This Row],[условие]]="Да", Таблица335[[#This Row],[№18]]=" росп"), "1,2",
"")</f>
        <v/>
      </c>
      <c r="V590" s="101" t="s">
        <v>89</v>
      </c>
      <c r="W5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90" s="152">
        <f>IF(Таблица335[[#This Row],[Тип СШ]]="Т3",
(IF(Таблица335[[#This Row],[Толщина]]&gt;16,"Δ8","Δ6")),Таблица335[[#This Row],[Толщина]])</f>
        <v>25</v>
      </c>
      <c r="AD590" s="153"/>
      <c r="AE590"/>
    </row>
    <row r="591" spans="1:31" x14ac:dyDescent="0.2">
      <c r="A591" s="117">
        <f t="shared" si="542"/>
        <v>591</v>
      </c>
      <c r="B591" s="97" t="str">
        <f>IF(ISNUMBER(Таблица335[[#This Row],[№8]]), "Поперечник", "Продол")</f>
        <v>Поперечник</v>
      </c>
      <c r="C591" s="11" t="str">
        <f>CONCATENATE(I591,J591,K591,L591,Таблица335[[#This Row],[№12]],N591,O591,P591,Q591,R591,S591,T591,U591,)</f>
        <v>6Б-Т2/2 росп1,2,3</v>
      </c>
      <c r="D591" s="11" t="str">
        <f t="shared" si="493"/>
        <v>Т3</v>
      </c>
      <c r="E591" s="11" t="str">
        <f t="shared" si="540"/>
        <v>100 Δ8</v>
      </c>
      <c r="F591" s="101"/>
      <c r="G591" s="101"/>
      <c r="H5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1" s="132">
        <f t="shared" ref="I591:K591" si="557">I590</f>
        <v>6</v>
      </c>
      <c r="J591" s="132" t="str">
        <f t="shared" si="557"/>
        <v>Б</v>
      </c>
      <c r="K591" s="133" t="str">
        <f>IF(Таблица335[[#This Row],[условие]]="Да", "-", "")</f>
        <v>-</v>
      </c>
      <c r="L591" s="101" t="s">
        <v>84</v>
      </c>
      <c r="M591" s="114" t="str">
        <f>IF(Таблица335[[#This Row],[условие]]="Да", "", " - ")</f>
        <v/>
      </c>
      <c r="N591" s="101"/>
      <c r="O591" s="114" t="str">
        <f>IF(Таблица335[[#This Row],[условие]]="Да", "", " )")</f>
        <v/>
      </c>
      <c r="P591" s="115"/>
      <c r="Q591" s="101" t="str">
        <f t="shared" si="555"/>
        <v>/</v>
      </c>
      <c r="R591" s="101">
        <v>2</v>
      </c>
      <c r="S591" s="116" t="str">
        <f>IF(Таблица335[[#This Row],[Тип СШ]]="Т3", " росп", "")</f>
        <v xml:space="preserve"> росп</v>
      </c>
      <c r="T591" s="116" t="str">
        <f>IF(AND(Таблица335[[#This Row],[Тип]]="Поперечник", Таблица335[[#This Row],[условие]]="Да", Таблица335[[#This Row],[№18]]=" росп"), "1,2,3",
"")</f>
        <v>1,2,3</v>
      </c>
      <c r="U591" s="116" t="str">
        <f>IF(AND(Таблица335[[#This Row],[Тип]]="Продол", Таблица335[[#This Row],[условие]]="Да", Таблица335[[#This Row],[№18]]=" росп"), "1,2",
"")</f>
        <v/>
      </c>
      <c r="V591" s="101" t="s">
        <v>88</v>
      </c>
      <c r="W5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5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91" s="152" t="str">
        <f>IF(Таблица335[[#This Row],[Тип СШ]]="Т3",
(IF(Таблица335[[#This Row],[Толщина]]&gt;16,"Δ8","Δ6")),Таблица335[[#This Row],[Толщина]])</f>
        <v>Δ8</v>
      </c>
      <c r="AD591" s="153"/>
      <c r="AE591"/>
    </row>
    <row r="592" spans="1:31" x14ac:dyDescent="0.2">
      <c r="A592" s="117">
        <f t="shared" si="542"/>
        <v>592</v>
      </c>
      <c r="B592" s="97" t="str">
        <f>IF(ISNUMBER(Таблица335[[#This Row],[№8]]), "Поперечник", "Продол")</f>
        <v>Поперечник</v>
      </c>
      <c r="C592" s="11" t="str">
        <f>CONCATENATE(I592,J592,K592,L592,Таблица335[[#This Row],[№12]],N592,O592,P592,Q592,R592,S592,T592,U592,)</f>
        <v>6В-ВП</v>
      </c>
      <c r="D592" s="11" t="str">
        <f t="shared" si="493"/>
        <v>С4</v>
      </c>
      <c r="E592" s="11" t="str">
        <f t="shared" si="540"/>
        <v>2488×14</v>
      </c>
      <c r="F592" s="101"/>
      <c r="G592" s="101" t="s">
        <v>41</v>
      </c>
      <c r="H59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2" s="134">
        <f t="shared" ref="I592:J592" si="558">I591</f>
        <v>6</v>
      </c>
      <c r="J592" s="134" t="str">
        <f>Таблица335[[#This Row],[№7]]</f>
        <v>В</v>
      </c>
      <c r="K592" s="133" t="str">
        <f>IF(Таблица335[[#This Row],[условие]]="Да", "-", "")</f>
        <v>-</v>
      </c>
      <c r="L592" s="72" t="s">
        <v>35</v>
      </c>
      <c r="M592" s="114" t="str">
        <f>IF(Таблица335[[#This Row],[условие]]="Да", "", " - ")</f>
        <v/>
      </c>
      <c r="N592" s="72"/>
      <c r="O592" s="114" t="str">
        <f>IF(Таблица335[[#This Row],[условие]]="Да", "", " )")</f>
        <v/>
      </c>
      <c r="P592" s="115"/>
      <c r="Q592" s="130"/>
      <c r="R592" s="130"/>
      <c r="S592" s="116" t="str">
        <f>IF(Таблица335[[#This Row],[Тип СШ]]="Т3", " росп", "")</f>
        <v/>
      </c>
      <c r="T592" s="116" t="str">
        <f>IF(AND(Таблица335[[#This Row],[Тип]]="Поперечник", Таблица335[[#This Row],[условие]]="Да", Таблица335[[#This Row],[№18]]=" росп"), "1,2,3",
"")</f>
        <v/>
      </c>
      <c r="U592" s="116" t="str">
        <f>IF(AND(Таблица335[[#This Row],[Тип]]="Продол", Таблица335[[#This Row],[условие]]="Да", Таблица335[[#This Row],[№18]]=" росп"), "1,2",
"")</f>
        <v/>
      </c>
      <c r="V592" s="130" t="s">
        <v>109</v>
      </c>
      <c r="W5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5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59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592" s="152">
        <f>IF(Таблица335[[#This Row],[Тип СШ]]="Т3",
(IF(Таблица335[[#This Row],[Толщина]]&gt;16,"Δ8","Δ6")),Таблица335[[#This Row],[Толщина]])</f>
        <v>14</v>
      </c>
      <c r="AD592" s="153"/>
      <c r="AE592"/>
    </row>
    <row r="593" spans="1:31" x14ac:dyDescent="0.2">
      <c r="A593" s="117">
        <f t="shared" si="542"/>
        <v>593</v>
      </c>
      <c r="B593" s="97" t="str">
        <f>IF(ISNUMBER(Таблица335[[#This Row],[№8]]), "Поперечник", "Продол")</f>
        <v>Поперечник</v>
      </c>
      <c r="C593" s="11" t="str">
        <f>CONCATENATE(I593,J593,K593,L593,Таблица335[[#This Row],[№12]],N593,O593,P593,Q593,R593,S593,T593,U593,)</f>
        <v>6В-ВП_Р1 росп1,2,3</v>
      </c>
      <c r="D593" s="11" t="str">
        <f t="shared" si="493"/>
        <v>Т3</v>
      </c>
      <c r="E593" s="11" t="str">
        <f t="shared" si="540"/>
        <v>528 Δ8</v>
      </c>
      <c r="F593" s="101"/>
      <c r="G593" s="101"/>
      <c r="H5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3" s="132">
        <f t="shared" ref="I593:J593" si="559">I592</f>
        <v>6</v>
      </c>
      <c r="J593" s="132" t="str">
        <f>J592</f>
        <v>В</v>
      </c>
      <c r="K593" s="133" t="str">
        <f>IF(Таблица335[[#This Row],[условие]]="Да", "-", "")</f>
        <v>-</v>
      </c>
      <c r="L593" s="101" t="s">
        <v>35</v>
      </c>
      <c r="M593" s="114" t="str">
        <f>IF(Таблица335[[#This Row],[условие]]="Да", "", " - ")</f>
        <v/>
      </c>
      <c r="N593" s="101"/>
      <c r="O593" s="114" t="str">
        <f>IF(Таблица335[[#This Row],[условие]]="Да", "", " )")</f>
        <v/>
      </c>
      <c r="P593" s="115"/>
      <c r="Q593" s="101" t="s">
        <v>140</v>
      </c>
      <c r="R593" s="101" t="s">
        <v>73</v>
      </c>
      <c r="S593" s="116" t="str">
        <f>IF(Таблица335[[#This Row],[Тип СШ]]="Т3", " росп", "")</f>
        <v xml:space="preserve"> росп</v>
      </c>
      <c r="T593" s="116" t="str">
        <f>IF(AND(Таблица335[[#This Row],[Тип]]="Поперечник", Таблица335[[#This Row],[условие]]="Да", Таблица335[[#This Row],[№18]]=" росп"), "1,2,3",
"")</f>
        <v>1,2,3</v>
      </c>
      <c r="U593" s="116" t="str">
        <f>IF(AND(Таблица335[[#This Row],[Тип]]="Продол", Таблица335[[#This Row],[условие]]="Да", Таблица335[[#This Row],[№18]]=" росп"), "1,2",
"")</f>
        <v/>
      </c>
      <c r="V593" s="101" t="s">
        <v>88</v>
      </c>
      <c r="W5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93" s="152" t="str">
        <f>IF(Таблица335[[#This Row],[Тип СШ]]="Т3",
(IF(Таблица335[[#This Row],[Толщина]]&gt;16,"Δ8","Δ6")),Таблица335[[#This Row],[Толщина]])</f>
        <v>Δ8</v>
      </c>
      <c r="AD593" s="153"/>
      <c r="AE593"/>
    </row>
    <row r="594" spans="1:31" x14ac:dyDescent="0.2">
      <c r="A594" s="117">
        <f t="shared" si="542"/>
        <v>594</v>
      </c>
      <c r="B594" s="97" t="str">
        <f>IF(ISNUMBER(Таблица335[[#This Row],[№8]]), "Поперечник", "Продол")</f>
        <v>Поперечник</v>
      </c>
      <c r="C594" s="11" t="str">
        <f>CONCATENATE(I594,J594,K594,L594,Таблица335[[#This Row],[№12]],N594,O594,P594,Q594,R594,S594,T594,U594,)</f>
        <v>6В-ВП_Р2 росп1,2,3</v>
      </c>
      <c r="D594" s="11" t="str">
        <f t="shared" si="493"/>
        <v>Т3</v>
      </c>
      <c r="E594" s="11" t="str">
        <f t="shared" si="540"/>
        <v>528 Δ8</v>
      </c>
      <c r="F594" s="101"/>
      <c r="G594" s="101"/>
      <c r="H5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4" s="132">
        <f t="shared" ref="I594:K594" si="560">I593</f>
        <v>6</v>
      </c>
      <c r="J594" s="132" t="str">
        <f t="shared" si="560"/>
        <v>В</v>
      </c>
      <c r="K594" s="133" t="str">
        <f>IF(Таблица335[[#This Row],[условие]]="Да", "-", "")</f>
        <v>-</v>
      </c>
      <c r="L594" s="101" t="s">
        <v>35</v>
      </c>
      <c r="M594" s="114" t="str">
        <f>IF(Таблица335[[#This Row],[условие]]="Да", "", " - ")</f>
        <v/>
      </c>
      <c r="N594" s="101"/>
      <c r="O594" s="114" t="str">
        <f>IF(Таблица335[[#This Row],[условие]]="Да", "", " )")</f>
        <v/>
      </c>
      <c r="P594" s="115"/>
      <c r="Q594" s="101" t="s">
        <v>140</v>
      </c>
      <c r="R594" s="101" t="s">
        <v>74</v>
      </c>
      <c r="S594" s="116" t="str">
        <f>IF(Таблица335[[#This Row],[Тип СШ]]="Т3", " росп", "")</f>
        <v xml:space="preserve"> росп</v>
      </c>
      <c r="T594" s="116" t="str">
        <f>IF(AND(Таблица335[[#This Row],[Тип]]="Поперечник", Таблица335[[#This Row],[условие]]="Да", Таблица335[[#This Row],[№18]]=" росп"), "1,2,3",
"")</f>
        <v>1,2,3</v>
      </c>
      <c r="U594" s="116" t="str">
        <f>IF(AND(Таблица335[[#This Row],[Тип]]="Продол", Таблица335[[#This Row],[условие]]="Да", Таблица335[[#This Row],[№18]]=" росп"), "1,2",
"")</f>
        <v/>
      </c>
      <c r="V594" s="101" t="s">
        <v>88</v>
      </c>
      <c r="W5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94" s="152" t="str">
        <f>IF(Таблица335[[#This Row],[Тип СШ]]="Т3",
(IF(Таблица335[[#This Row],[Толщина]]&gt;16,"Δ8","Δ6")),Таблица335[[#This Row],[Толщина]])</f>
        <v>Δ8</v>
      </c>
      <c r="AD594" s="153"/>
      <c r="AE594"/>
    </row>
    <row r="595" spans="1:31" x14ac:dyDescent="0.2">
      <c r="A595" s="117">
        <f t="shared" si="542"/>
        <v>595</v>
      </c>
      <c r="B595" s="97" t="str">
        <f>IF(ISNUMBER(Таблица335[[#This Row],[№8]]), "Поперечник", "Продол")</f>
        <v>Поперечник</v>
      </c>
      <c r="C595" s="11" t="str">
        <f>CONCATENATE(I595,J595,K595,L595,Таблица335[[#This Row],[№12]],N595,O595,P595,Q595,R595,S595,T595,U595,)</f>
        <v>6В-ВП_Р3 росп1,2,3</v>
      </c>
      <c r="D595" s="11" t="str">
        <f t="shared" si="493"/>
        <v>Т3</v>
      </c>
      <c r="E595" s="11" t="str">
        <f t="shared" si="540"/>
        <v>528 Δ8</v>
      </c>
      <c r="F595" s="101"/>
      <c r="G595" s="101"/>
      <c r="H5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5" s="132">
        <f t="shared" ref="I595:K595" si="561">I594</f>
        <v>6</v>
      </c>
      <c r="J595" s="132" t="str">
        <f t="shared" si="561"/>
        <v>В</v>
      </c>
      <c r="K595" s="133" t="str">
        <f>IF(Таблица335[[#This Row],[условие]]="Да", "-", "")</f>
        <v>-</v>
      </c>
      <c r="L595" s="101" t="s">
        <v>35</v>
      </c>
      <c r="M595" s="114" t="str">
        <f>IF(Таблица335[[#This Row],[условие]]="Да", "", " - ")</f>
        <v/>
      </c>
      <c r="N595" s="101"/>
      <c r="O595" s="114" t="str">
        <f>IF(Таблица335[[#This Row],[условие]]="Да", "", " )")</f>
        <v/>
      </c>
      <c r="P595" s="115"/>
      <c r="Q595" s="101" t="s">
        <v>140</v>
      </c>
      <c r="R595" s="101" t="s">
        <v>75</v>
      </c>
      <c r="S595" s="116" t="str">
        <f>IF(Таблица335[[#This Row],[Тип СШ]]="Т3", " росп", "")</f>
        <v xml:space="preserve"> росп</v>
      </c>
      <c r="T595" s="116" t="str">
        <f>IF(AND(Таблица335[[#This Row],[Тип]]="Поперечник", Таблица335[[#This Row],[условие]]="Да", Таблица335[[#This Row],[№18]]=" росп"), "1,2,3",
"")</f>
        <v>1,2,3</v>
      </c>
      <c r="U595" s="116" t="str">
        <f>IF(AND(Таблица335[[#This Row],[Тип]]="Продол", Таблица335[[#This Row],[условие]]="Да", Таблица335[[#This Row],[№18]]=" росп"), "1,2",
"")</f>
        <v/>
      </c>
      <c r="V595" s="101" t="s">
        <v>88</v>
      </c>
      <c r="W5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95" s="152" t="str">
        <f>IF(Таблица335[[#This Row],[Тип СШ]]="Т3",
(IF(Таблица335[[#This Row],[Толщина]]&gt;16,"Δ8","Δ6")),Таблица335[[#This Row],[Толщина]])</f>
        <v>Δ8</v>
      </c>
      <c r="AD595" s="153"/>
      <c r="AE595"/>
    </row>
    <row r="596" spans="1:31" x14ac:dyDescent="0.2">
      <c r="A596" s="117">
        <f t="shared" si="542"/>
        <v>596</v>
      </c>
      <c r="B596" s="97" t="str">
        <f>IF(ISNUMBER(Таблица335[[#This Row],[№8]]), "Поперечник", "Продол")</f>
        <v>Поперечник</v>
      </c>
      <c r="C596" s="11" t="str">
        <f>CONCATENATE(I596,J596,K596,L596,Таблица335[[#This Row],[№12]],N596,O596,P596,Q596,R596,S596,T596,U596,)</f>
        <v>6В-ВП_Р4 росп1,2,3</v>
      </c>
      <c r="D596" s="11" t="str">
        <f t="shared" si="493"/>
        <v>Т3</v>
      </c>
      <c r="E596" s="11" t="str">
        <f t="shared" si="540"/>
        <v>528 Δ8</v>
      </c>
      <c r="F596" s="101"/>
      <c r="G596" s="101"/>
      <c r="H5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6" s="132">
        <f t="shared" ref="I596:K596" si="562">I595</f>
        <v>6</v>
      </c>
      <c r="J596" s="132" t="str">
        <f t="shared" si="562"/>
        <v>В</v>
      </c>
      <c r="K596" s="133" t="str">
        <f>IF(Таблица335[[#This Row],[условие]]="Да", "-", "")</f>
        <v>-</v>
      </c>
      <c r="L596" s="101" t="s">
        <v>35</v>
      </c>
      <c r="M596" s="114" t="str">
        <f>IF(Таблица335[[#This Row],[условие]]="Да", "", " - ")</f>
        <v/>
      </c>
      <c r="N596" s="101"/>
      <c r="O596" s="114" t="str">
        <f>IF(Таблица335[[#This Row],[условие]]="Да", "", " )")</f>
        <v/>
      </c>
      <c r="P596" s="115"/>
      <c r="Q596" s="101" t="s">
        <v>140</v>
      </c>
      <c r="R596" s="101" t="s">
        <v>76</v>
      </c>
      <c r="S596" s="116" t="str">
        <f>IF(Таблица335[[#This Row],[Тип СШ]]="Т3", " росп", "")</f>
        <v xml:space="preserve"> росп</v>
      </c>
      <c r="T596" s="116" t="str">
        <f>IF(AND(Таблица335[[#This Row],[Тип]]="Поперечник", Таблица335[[#This Row],[условие]]="Да", Таблица335[[#This Row],[№18]]=" росп"), "1,2,3",
"")</f>
        <v>1,2,3</v>
      </c>
      <c r="U596" s="116" t="str">
        <f>IF(AND(Таблица335[[#This Row],[Тип]]="Продол", Таблица335[[#This Row],[условие]]="Да", Таблица335[[#This Row],[№18]]=" росп"), "1,2",
"")</f>
        <v/>
      </c>
      <c r="V596" s="101" t="s">
        <v>88</v>
      </c>
      <c r="W5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5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596" s="152" t="str">
        <f>IF(Таблица335[[#This Row],[Тип СШ]]="Т3",
(IF(Таблица335[[#This Row],[Толщина]]&gt;16,"Δ8","Δ6")),Таблица335[[#This Row],[Толщина]])</f>
        <v>Δ8</v>
      </c>
      <c r="AD596" s="153"/>
      <c r="AE596"/>
    </row>
    <row r="597" spans="1:31" x14ac:dyDescent="0.2">
      <c r="A597" s="117">
        <f t="shared" si="542"/>
        <v>597</v>
      </c>
      <c r="B597" s="97" t="str">
        <f>IF(ISNUMBER(Таблица335[[#This Row],[№8]]), "Поперечник", "Продол")</f>
        <v>Поперечник</v>
      </c>
      <c r="C597" s="11" t="str">
        <f>CONCATENATE(I597,J597,K597,L597,Таблица335[[#This Row],[№12]],N597,O597,P597,Q597,R597,S597,T597,U597,)</f>
        <v>6В-Т1/1</v>
      </c>
      <c r="D597" s="11" t="str">
        <f t="shared" ref="D597:D660" si="563">V597</f>
        <v>Т8</v>
      </c>
      <c r="E597" s="11" t="str">
        <f t="shared" si="540"/>
        <v>100×20</v>
      </c>
      <c r="F597" s="101"/>
      <c r="G597" s="101"/>
      <c r="H5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7" s="132">
        <f t="shared" ref="I597:K597" si="564">I596</f>
        <v>6</v>
      </c>
      <c r="J597" s="132" t="str">
        <f t="shared" si="564"/>
        <v>В</v>
      </c>
      <c r="K597" s="133" t="str">
        <f>IF(Таблица335[[#This Row],[условие]]="Да", "-", "")</f>
        <v>-</v>
      </c>
      <c r="L597" s="101" t="s">
        <v>83</v>
      </c>
      <c r="M597" s="114" t="str">
        <f>IF(Таблица335[[#This Row],[условие]]="Да", "", " - ")</f>
        <v/>
      </c>
      <c r="N597" s="101"/>
      <c r="O597" s="114" t="str">
        <f>IF(Таблица335[[#This Row],[условие]]="Да", "", " )")</f>
        <v/>
      </c>
      <c r="P597" s="115"/>
      <c r="Q597" s="101" t="str">
        <f>"/"</f>
        <v>/</v>
      </c>
      <c r="R597" s="101">
        <v>1</v>
      </c>
      <c r="S597" s="116" t="str">
        <f>IF(Таблица335[[#This Row],[Тип СШ]]="Т3", " росп", "")</f>
        <v/>
      </c>
      <c r="T597" s="116" t="str">
        <f>IF(AND(Таблица335[[#This Row],[Тип]]="Поперечник", Таблица335[[#This Row],[условие]]="Да", Таблица335[[#This Row],[№18]]=" росп"), "1,2,3",
"")</f>
        <v/>
      </c>
      <c r="U597" s="116" t="str">
        <f>IF(AND(Таблица335[[#This Row],[Тип]]="Продол", Таблица335[[#This Row],[условие]]="Да", Таблица335[[#This Row],[№18]]=" росп"), "1,2",
"")</f>
        <v/>
      </c>
      <c r="V597" s="101" t="s">
        <v>89</v>
      </c>
      <c r="W5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97" s="152">
        <f>IF(Таблица335[[#This Row],[Тип СШ]]="Т3",
(IF(Таблица335[[#This Row],[Толщина]]&gt;16,"Δ8","Δ6")),Таблица335[[#This Row],[Толщина]])</f>
        <v>20</v>
      </c>
      <c r="AD597" s="153"/>
      <c r="AE597"/>
    </row>
    <row r="598" spans="1:31" x14ac:dyDescent="0.2">
      <c r="A598" s="117">
        <f t="shared" si="542"/>
        <v>598</v>
      </c>
      <c r="B598" s="97" t="str">
        <f>IF(ISNUMBER(Таблица335[[#This Row],[№8]]), "Поперечник", "Продол")</f>
        <v>Поперечник</v>
      </c>
      <c r="C598" s="11" t="str">
        <f>CONCATENATE(I598,J598,K598,L598,Таблица335[[#This Row],[№12]],N598,O598,P598,Q598,R598,S598,T598,U598,)</f>
        <v>6В-Т1/1 росп1,2,3</v>
      </c>
      <c r="D598" s="11" t="str">
        <f t="shared" si="563"/>
        <v>Т3</v>
      </c>
      <c r="E598" s="11" t="str">
        <f t="shared" si="540"/>
        <v>100 Δ8</v>
      </c>
      <c r="F598" s="101"/>
      <c r="G598" s="101"/>
      <c r="H5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8" s="132">
        <f t="shared" ref="I598:K598" si="565">I597</f>
        <v>6</v>
      </c>
      <c r="J598" s="132" t="str">
        <f t="shared" si="565"/>
        <v>В</v>
      </c>
      <c r="K598" s="133" t="str">
        <f>IF(Таблица335[[#This Row],[условие]]="Да", "-", "")</f>
        <v>-</v>
      </c>
      <c r="L598" s="101" t="s">
        <v>83</v>
      </c>
      <c r="M598" s="114" t="str">
        <f>IF(Таблица335[[#This Row],[условие]]="Да", "", " - ")</f>
        <v/>
      </c>
      <c r="N598" s="101"/>
      <c r="O598" s="114" t="str">
        <f>IF(Таблица335[[#This Row],[условие]]="Да", "", " )")</f>
        <v/>
      </c>
      <c r="P598" s="115"/>
      <c r="Q598" s="101" t="str">
        <f t="shared" ref="Q598:Q602" si="566">"/"</f>
        <v>/</v>
      </c>
      <c r="R598" s="101">
        <v>1</v>
      </c>
      <c r="S598" s="116" t="str">
        <f>IF(Таблица335[[#This Row],[Тип СШ]]="Т3", " росп", "")</f>
        <v xml:space="preserve"> росп</v>
      </c>
      <c r="T598" s="116" t="str">
        <f>IF(AND(Таблица335[[#This Row],[Тип]]="Поперечник", Таблица335[[#This Row],[условие]]="Да", Таблица335[[#This Row],[№18]]=" росп"), "1,2,3",
"")</f>
        <v>1,2,3</v>
      </c>
      <c r="U598" s="116" t="str">
        <f>IF(AND(Таблица335[[#This Row],[Тип]]="Продол", Таблица335[[#This Row],[условие]]="Да", Таблица335[[#This Row],[№18]]=" росп"), "1,2",
"")</f>
        <v/>
      </c>
      <c r="V598" s="101" t="s">
        <v>88</v>
      </c>
      <c r="W5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5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5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98" s="152" t="str">
        <f>IF(Таблица335[[#This Row],[Тип СШ]]="Т3",
(IF(Таблица335[[#This Row],[Толщина]]&gt;16,"Δ8","Δ6")),Таблица335[[#This Row],[Толщина]])</f>
        <v>Δ8</v>
      </c>
      <c r="AD598" s="153"/>
      <c r="AE598"/>
    </row>
    <row r="599" spans="1:31" x14ac:dyDescent="0.2">
      <c r="A599" s="117">
        <f t="shared" si="542"/>
        <v>599</v>
      </c>
      <c r="B599" s="97" t="str">
        <f>IF(ISNUMBER(Таблица335[[#This Row],[№8]]), "Поперечник", "Продол")</f>
        <v>Поперечник</v>
      </c>
      <c r="C599" s="11" t="str">
        <f>CONCATENATE(I599,J599,K599,L599,Таблица335[[#This Row],[№12]],N599,O599,P599,Q599,R599,S599,T599,U599,)</f>
        <v>6В-Т1/2</v>
      </c>
      <c r="D599" s="11" t="str">
        <f t="shared" si="563"/>
        <v>Т8</v>
      </c>
      <c r="E599" s="11" t="str">
        <f t="shared" si="540"/>
        <v>100×20</v>
      </c>
      <c r="F599" s="101"/>
      <c r="G599" s="101"/>
      <c r="H5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599" s="132">
        <f t="shared" ref="I599:K599" si="567">I598</f>
        <v>6</v>
      </c>
      <c r="J599" s="132" t="str">
        <f t="shared" si="567"/>
        <v>В</v>
      </c>
      <c r="K599" s="133" t="str">
        <f>IF(Таблица335[[#This Row],[условие]]="Да", "-", "")</f>
        <v>-</v>
      </c>
      <c r="L599" s="101" t="s">
        <v>83</v>
      </c>
      <c r="M599" s="114" t="str">
        <f>IF(Таблица335[[#This Row],[условие]]="Да", "", " - ")</f>
        <v/>
      </c>
      <c r="N599" s="101"/>
      <c r="O599" s="114" t="str">
        <f>IF(Таблица335[[#This Row],[условие]]="Да", "", " )")</f>
        <v/>
      </c>
      <c r="P599" s="115"/>
      <c r="Q599" s="101" t="str">
        <f t="shared" si="566"/>
        <v>/</v>
      </c>
      <c r="R599" s="101">
        <v>2</v>
      </c>
      <c r="S599" s="116" t="str">
        <f>IF(Таблица335[[#This Row],[Тип СШ]]="Т3", " росп", "")</f>
        <v/>
      </c>
      <c r="T599" s="116" t="str">
        <f>IF(AND(Таблица335[[#This Row],[Тип]]="Поперечник", Таблица335[[#This Row],[условие]]="Да", Таблица335[[#This Row],[№18]]=" росп"), "1,2,3",
"")</f>
        <v/>
      </c>
      <c r="U599" s="116" t="str">
        <f>IF(AND(Таблица335[[#This Row],[Тип]]="Продол", Таблица335[[#This Row],[условие]]="Да", Таблица335[[#This Row],[№18]]=" росп"), "1,2",
"")</f>
        <v/>
      </c>
      <c r="V599" s="101" t="s">
        <v>89</v>
      </c>
      <c r="W5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5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5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5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5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5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599" s="152">
        <f>IF(Таблица335[[#This Row],[Тип СШ]]="Т3",
(IF(Таблица335[[#This Row],[Толщина]]&gt;16,"Δ8","Δ6")),Таблица335[[#This Row],[Толщина]])</f>
        <v>20</v>
      </c>
      <c r="AD599" s="153"/>
      <c r="AE599"/>
    </row>
    <row r="600" spans="1:31" x14ac:dyDescent="0.2">
      <c r="A600" s="117">
        <f t="shared" si="542"/>
        <v>600</v>
      </c>
      <c r="B600" s="97" t="str">
        <f>IF(ISNUMBER(Таблица335[[#This Row],[№8]]), "Поперечник", "Продол")</f>
        <v>Поперечник</v>
      </c>
      <c r="C600" s="11" t="str">
        <f>CONCATENATE(I600,J600,K600,L600,Таблица335[[#This Row],[№12]],N600,O600,P600,Q600,R600,S600,T600,U600,)</f>
        <v>6В-Т1/2 росп1,2,3</v>
      </c>
      <c r="D600" s="11" t="str">
        <f t="shared" si="563"/>
        <v>Т3</v>
      </c>
      <c r="E600" s="11" t="str">
        <f t="shared" si="540"/>
        <v>100 Δ8</v>
      </c>
      <c r="F600" s="101"/>
      <c r="G600" s="101"/>
      <c r="H6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0" s="132">
        <f t="shared" ref="I600:K600" si="568">I599</f>
        <v>6</v>
      </c>
      <c r="J600" s="132" t="str">
        <f t="shared" si="568"/>
        <v>В</v>
      </c>
      <c r="K600" s="133" t="str">
        <f>IF(Таблица335[[#This Row],[условие]]="Да", "-", "")</f>
        <v>-</v>
      </c>
      <c r="L600" s="101" t="s">
        <v>83</v>
      </c>
      <c r="M600" s="114" t="str">
        <f>IF(Таблица335[[#This Row],[условие]]="Да", "", " - ")</f>
        <v/>
      </c>
      <c r="N600" s="101"/>
      <c r="O600" s="114" t="str">
        <f>IF(Таблица335[[#This Row],[условие]]="Да", "", " )")</f>
        <v/>
      </c>
      <c r="P600" s="115"/>
      <c r="Q600" s="101" t="str">
        <f t="shared" si="566"/>
        <v>/</v>
      </c>
      <c r="R600" s="101">
        <v>2</v>
      </c>
      <c r="S600" s="116" t="str">
        <f>IF(Таблица335[[#This Row],[Тип СШ]]="Т3", " росп", "")</f>
        <v xml:space="preserve"> росп</v>
      </c>
      <c r="T600" s="116" t="str">
        <f>IF(AND(Таблица335[[#This Row],[Тип]]="Поперечник", Таблица335[[#This Row],[условие]]="Да", Таблица335[[#This Row],[№18]]=" росп"), "1,2,3",
"")</f>
        <v>1,2,3</v>
      </c>
      <c r="U600" s="116" t="str">
        <f>IF(AND(Таблица335[[#This Row],[Тип]]="Продол", Таблица335[[#This Row],[условие]]="Да", Таблица335[[#This Row],[№18]]=" росп"), "1,2",
"")</f>
        <v/>
      </c>
      <c r="V600" s="101" t="s">
        <v>88</v>
      </c>
      <c r="W6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00" s="152" t="str">
        <f>IF(Таблица335[[#This Row],[Тип СШ]]="Т3",
(IF(Таблица335[[#This Row],[Толщина]]&gt;16,"Δ8","Δ6")),Таблица335[[#This Row],[Толщина]])</f>
        <v>Δ8</v>
      </c>
      <c r="AD600" s="153"/>
      <c r="AE600"/>
    </row>
    <row r="601" spans="1:31" x14ac:dyDescent="0.2">
      <c r="A601" s="117">
        <f t="shared" si="542"/>
        <v>601</v>
      </c>
      <c r="B601" s="97" t="str">
        <f>IF(ISNUMBER(Таблица335[[#This Row],[№8]]), "Поперечник", "Продол")</f>
        <v>Поперечник</v>
      </c>
      <c r="C601" s="11" t="str">
        <f>CONCATENATE(I601,J601,K601,L601,Таблица335[[#This Row],[№12]],N601,O601,P601,Q601,R601,S601,T601,U601,)</f>
        <v>6В-ВП_Р5 росп1,2,3</v>
      </c>
      <c r="D601" s="11" t="str">
        <f t="shared" si="563"/>
        <v>Т3</v>
      </c>
      <c r="E601" s="11" t="str">
        <f t="shared" si="540"/>
        <v>528 Δ8</v>
      </c>
      <c r="F601" s="101"/>
      <c r="G601" s="101"/>
      <c r="H6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1" s="132">
        <f t="shared" ref="I601:K601" si="569">I600</f>
        <v>6</v>
      </c>
      <c r="J601" s="132" t="str">
        <f t="shared" si="569"/>
        <v>В</v>
      </c>
      <c r="K601" s="133" t="str">
        <f>IF(Таблица335[[#This Row],[условие]]="Да", "-", "")</f>
        <v>-</v>
      </c>
      <c r="L601" s="101" t="s">
        <v>35</v>
      </c>
      <c r="M601" s="114" t="str">
        <f>IF(Таблица335[[#This Row],[условие]]="Да", "", " - ")</f>
        <v/>
      </c>
      <c r="N601" s="101"/>
      <c r="O601" s="114" t="str">
        <f>IF(Таблица335[[#This Row],[условие]]="Да", "", " )")</f>
        <v/>
      </c>
      <c r="P601" s="115"/>
      <c r="Q601" s="101" t="s">
        <v>140</v>
      </c>
      <c r="R601" s="101" t="s">
        <v>77</v>
      </c>
      <c r="S601" s="116" t="str">
        <f>IF(Таблица335[[#This Row],[Тип СШ]]="Т3", " росп", "")</f>
        <v xml:space="preserve"> росп</v>
      </c>
      <c r="T601" s="116" t="str">
        <f>IF(AND(Таблица335[[#This Row],[Тип]]="Поперечник", Таблица335[[#This Row],[условие]]="Да", Таблица335[[#This Row],[№18]]=" росп"), "1,2,3",
"")</f>
        <v>1,2,3</v>
      </c>
      <c r="U601" s="116" t="str">
        <f>IF(AND(Таблица335[[#This Row],[Тип]]="Продол", Таблица335[[#This Row],[условие]]="Да", Таблица335[[#This Row],[№18]]=" росп"), "1,2",
"")</f>
        <v/>
      </c>
      <c r="V601" s="101" t="s">
        <v>88</v>
      </c>
      <c r="W6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01" s="152" t="str">
        <f>IF(Таблица335[[#This Row],[Тип СШ]]="Т3",
(IF(Таблица335[[#This Row],[Толщина]]&gt;16,"Δ8","Δ6")),Таблица335[[#This Row],[Толщина]])</f>
        <v>Δ8</v>
      </c>
      <c r="AD601" s="153"/>
      <c r="AE601"/>
    </row>
    <row r="602" spans="1:31" x14ac:dyDescent="0.2">
      <c r="A602" s="117">
        <f t="shared" si="542"/>
        <v>602</v>
      </c>
      <c r="B602" s="97" t="str">
        <f>IF(ISNUMBER(Таблица335[[#This Row],[№8]]), "Поперечник", "Продол")</f>
        <v>Поперечник</v>
      </c>
      <c r="C602" s="11" t="str">
        <f>CONCATENATE(I602,J602,K602,L602,Таблица335[[#This Row],[№12]],N602,O602,P602,Q602,R602,S602,T602,U602,)</f>
        <v>6В-ВП_Р6 росп1,2,3</v>
      </c>
      <c r="D602" s="11" t="str">
        <f t="shared" si="563"/>
        <v>Т3</v>
      </c>
      <c r="E602" s="11" t="str">
        <f t="shared" si="540"/>
        <v>528 Δ8</v>
      </c>
      <c r="F602" s="101"/>
      <c r="G602" s="101"/>
      <c r="H6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2" s="132">
        <f t="shared" ref="I602:K602" si="570">I601</f>
        <v>6</v>
      </c>
      <c r="J602" s="132" t="str">
        <f t="shared" si="570"/>
        <v>В</v>
      </c>
      <c r="K602" s="133" t="str">
        <f>IF(Таблица335[[#This Row],[условие]]="Да", "-", "")</f>
        <v>-</v>
      </c>
      <c r="L602" s="101" t="s">
        <v>35</v>
      </c>
      <c r="M602" s="114" t="str">
        <f>IF(Таблица335[[#This Row],[условие]]="Да", "", " - ")</f>
        <v/>
      </c>
      <c r="N602" s="101"/>
      <c r="O602" s="114" t="str">
        <f>IF(Таблица335[[#This Row],[условие]]="Да", "", " )")</f>
        <v/>
      </c>
      <c r="P602" s="115"/>
      <c r="Q602" s="101" t="s">
        <v>140</v>
      </c>
      <c r="R602" s="101" t="s">
        <v>80</v>
      </c>
      <c r="S602" s="116" t="str">
        <f>IF(Таблица335[[#This Row],[Тип СШ]]="Т3", " росп", "")</f>
        <v xml:space="preserve"> росп</v>
      </c>
      <c r="T602" s="116" t="str">
        <f>IF(AND(Таблица335[[#This Row],[Тип]]="Поперечник", Таблица335[[#This Row],[условие]]="Да", Таблица335[[#This Row],[№18]]=" росп"), "1,2,3",
"")</f>
        <v>1,2,3</v>
      </c>
      <c r="U602" s="116" t="str">
        <f>IF(AND(Таблица335[[#This Row],[Тип]]="Продол", Таблица335[[#This Row],[условие]]="Да", Таблица335[[#This Row],[№18]]=" росп"), "1,2",
"")</f>
        <v/>
      </c>
      <c r="V602" s="101" t="s">
        <v>88</v>
      </c>
      <c r="W6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02" s="152" t="str">
        <f>IF(Таблица335[[#This Row],[Тип СШ]]="Т3",
(IF(Таблица335[[#This Row],[Толщина]]&gt;16,"Δ8","Δ6")),Таблица335[[#This Row],[Толщина]])</f>
        <v>Δ8</v>
      </c>
      <c r="AD602" s="153"/>
      <c r="AE602"/>
    </row>
    <row r="603" spans="1:31" x14ac:dyDescent="0.2">
      <c r="A603" s="117">
        <f t="shared" si="542"/>
        <v>603</v>
      </c>
      <c r="B603" s="97" t="str">
        <f>IF(ISNUMBER(Таблица335[[#This Row],[№8]]), "Поперечник", "Продол")</f>
        <v>Поперечник</v>
      </c>
      <c r="C603" s="11" t="str">
        <f>CONCATENATE(I603,J603,K603,L603,Таблица335[[#This Row],[№12]],N603,O603,P603,Q603,R603,S603,T603,U603,)</f>
        <v>6В-ВП_Р7 росп1,2,3</v>
      </c>
      <c r="D603" s="11" t="str">
        <f t="shared" si="563"/>
        <v>Т3</v>
      </c>
      <c r="E603" s="11" t="str">
        <f t="shared" si="540"/>
        <v>528 Δ8</v>
      </c>
      <c r="F603" s="101"/>
      <c r="G603" s="101"/>
      <c r="H6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3" s="132">
        <f t="shared" ref="I603:K603" si="571">I602</f>
        <v>6</v>
      </c>
      <c r="J603" s="132" t="str">
        <f t="shared" si="571"/>
        <v>В</v>
      </c>
      <c r="K603" s="133" t="str">
        <f>IF(Таблица335[[#This Row],[условие]]="Да", "-", "")</f>
        <v>-</v>
      </c>
      <c r="L603" s="101" t="s">
        <v>35</v>
      </c>
      <c r="M603" s="114" t="str">
        <f>IF(Таблица335[[#This Row],[условие]]="Да", "", " - ")</f>
        <v/>
      </c>
      <c r="N603" s="101"/>
      <c r="O603" s="114" t="str">
        <f>IF(Таблица335[[#This Row],[условие]]="Да", "", " )")</f>
        <v/>
      </c>
      <c r="P603" s="115"/>
      <c r="Q603" s="101" t="s">
        <v>140</v>
      </c>
      <c r="R603" s="101" t="s">
        <v>81</v>
      </c>
      <c r="S603" s="116" t="str">
        <f>IF(Таблица335[[#This Row],[Тип СШ]]="Т3", " росп", "")</f>
        <v xml:space="preserve"> росп</v>
      </c>
      <c r="T603" s="116" t="str">
        <f>IF(AND(Таблица335[[#This Row],[Тип]]="Поперечник", Таблица335[[#This Row],[условие]]="Да", Таблица335[[#This Row],[№18]]=" росп"), "1,2,3",
"")</f>
        <v>1,2,3</v>
      </c>
      <c r="U603" s="116" t="str">
        <f>IF(AND(Таблица335[[#This Row],[Тип]]="Продол", Таблица335[[#This Row],[условие]]="Да", Таблица335[[#This Row],[№18]]=" росп"), "1,2",
"")</f>
        <v/>
      </c>
      <c r="V603" s="101" t="s">
        <v>88</v>
      </c>
      <c r="W6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03" s="152" t="str">
        <f>IF(Таблица335[[#This Row],[Тип СШ]]="Т3",
(IF(Таблица335[[#This Row],[Толщина]]&gt;16,"Δ8","Δ6")),Таблица335[[#This Row],[Толщина]])</f>
        <v>Δ8</v>
      </c>
      <c r="AD603" s="153"/>
      <c r="AE603"/>
    </row>
    <row r="604" spans="1:31" x14ac:dyDescent="0.2">
      <c r="A604" s="117">
        <f t="shared" si="542"/>
        <v>604</v>
      </c>
      <c r="B604" s="97" t="str">
        <f>IF(ISNUMBER(Таблица335[[#This Row],[№8]]), "Поперечник", "Продол")</f>
        <v>Поперечник</v>
      </c>
      <c r="C604" s="11" t="str">
        <f>CONCATENATE(I604,J604,K604,L604,Таблица335[[#This Row],[№12]],N604,O604,P604,Q604,R604,S604,T604,U604,)</f>
        <v>6В-ВП_Р8 росп1,2,3</v>
      </c>
      <c r="D604" s="11" t="str">
        <f t="shared" si="563"/>
        <v>Т3</v>
      </c>
      <c r="E604" s="11" t="str">
        <f t="shared" si="540"/>
        <v>528 Δ8</v>
      </c>
      <c r="F604" s="101"/>
      <c r="G604" s="101"/>
      <c r="H6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4" s="132">
        <f t="shared" ref="I604:K604" si="572">I603</f>
        <v>6</v>
      </c>
      <c r="J604" s="132" t="str">
        <f t="shared" si="572"/>
        <v>В</v>
      </c>
      <c r="K604" s="133" t="str">
        <f>IF(Таблица335[[#This Row],[условие]]="Да", "-", "")</f>
        <v>-</v>
      </c>
      <c r="L604" s="101" t="s">
        <v>35</v>
      </c>
      <c r="M604" s="114" t="str">
        <f>IF(Таблица335[[#This Row],[условие]]="Да", "", " - ")</f>
        <v/>
      </c>
      <c r="N604" s="101"/>
      <c r="O604" s="114" t="str">
        <f>IF(Таблица335[[#This Row],[условие]]="Да", "", " )")</f>
        <v/>
      </c>
      <c r="P604" s="115"/>
      <c r="Q604" s="101" t="s">
        <v>140</v>
      </c>
      <c r="R604" s="101" t="s">
        <v>82</v>
      </c>
      <c r="S604" s="116" t="str">
        <f>IF(Таблица335[[#This Row],[Тип СШ]]="Т3", " росп", "")</f>
        <v xml:space="preserve"> росп</v>
      </c>
      <c r="T604" s="116" t="str">
        <f>IF(AND(Таблица335[[#This Row],[Тип]]="Поперечник", Таблица335[[#This Row],[условие]]="Да", Таблица335[[#This Row],[№18]]=" росп"), "1,2,3",
"")</f>
        <v>1,2,3</v>
      </c>
      <c r="U604" s="116" t="str">
        <f>IF(AND(Таблица335[[#This Row],[Тип]]="Продол", Таблица335[[#This Row],[условие]]="Да", Таблица335[[#This Row],[№18]]=" росп"), "1,2",
"")</f>
        <v/>
      </c>
      <c r="V604" s="101" t="s">
        <v>88</v>
      </c>
      <c r="W6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04" s="152" t="str">
        <f>IF(Таблица335[[#This Row],[Тип СШ]]="Т3",
(IF(Таблица335[[#This Row],[Толщина]]&gt;16,"Δ8","Δ6")),Таблица335[[#This Row],[Толщина]])</f>
        <v>Δ8</v>
      </c>
      <c r="AD604" s="153"/>
      <c r="AE604"/>
    </row>
    <row r="605" spans="1:31" x14ac:dyDescent="0.2">
      <c r="A605" s="117">
        <f t="shared" si="542"/>
        <v>605</v>
      </c>
      <c r="B605" s="97" t="str">
        <f>IF(ISNUMBER(Таблица335[[#This Row],[№8]]), "Поперечник", "Продол")</f>
        <v>Поперечник</v>
      </c>
      <c r="C605" s="11" t="str">
        <f>CONCATENATE(I605,J605,K605,L605,Таблица335[[#This Row],[№12]],N605,O605,P605,Q605,R605,S605,T605,U605,)</f>
        <v>6В-НП</v>
      </c>
      <c r="D605" s="11" t="str">
        <f t="shared" si="563"/>
        <v>С18</v>
      </c>
      <c r="E605" s="11" t="str">
        <f t="shared" si="540"/>
        <v>900×40</v>
      </c>
      <c r="F605" s="101"/>
      <c r="G605" s="101"/>
      <c r="H6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5" s="132">
        <f t="shared" ref="I605:K605" si="573">I604</f>
        <v>6</v>
      </c>
      <c r="J605" s="132" t="str">
        <f t="shared" si="573"/>
        <v>В</v>
      </c>
      <c r="K605" s="133" t="str">
        <f>IF(Таблица335[[#This Row],[условие]]="Да", "-", "")</f>
        <v>-</v>
      </c>
      <c r="L605" s="101" t="s">
        <v>13</v>
      </c>
      <c r="M605" s="114" t="str">
        <f>IF(Таблица335[[#This Row],[условие]]="Да", "", " - ")</f>
        <v/>
      </c>
      <c r="N605" s="101"/>
      <c r="O605" s="114" t="str">
        <f>IF(Таблица335[[#This Row],[условие]]="Да", "", " )")</f>
        <v/>
      </c>
      <c r="P605" s="115"/>
      <c r="Q605" s="101"/>
      <c r="R605" s="101"/>
      <c r="S605" s="116" t="str">
        <f>IF(Таблица335[[#This Row],[Тип СШ]]="Т3", " росп", "")</f>
        <v/>
      </c>
      <c r="T605" s="116" t="str">
        <f>IF(AND(Таблица335[[#This Row],[Тип]]="Поперечник", Таблица335[[#This Row],[условие]]="Да", Таблица335[[#This Row],[№18]]=" росп"), "1,2,3",
"")</f>
        <v/>
      </c>
      <c r="U605" s="116" t="str">
        <f>IF(AND(Таблица335[[#This Row],[Тип]]="Продол", Таблица335[[#This Row],[условие]]="Да", Таблица335[[#This Row],[№18]]=" росп"), "1,2",
"")</f>
        <v/>
      </c>
      <c r="V605" s="101" t="s">
        <v>87</v>
      </c>
      <c r="W60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900</v>
      </c>
      <c r="X6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605" s="228">
        <f>VALUE(CONCATENATE(Таблица335[[#This Row],[ДлинаС18]],Таблица335[[#This Row],[ДлинаС4]],Таблица335[[#This Row],[ДлинаТ8]],Таблица335[[#This Row],[ДлинаТ3]]))</f>
        <v>900</v>
      </c>
      <c r="AC605" s="152">
        <f>IF(Таблица335[[#This Row],[Тип СШ]]="Т3",
(IF(Таблица335[[#This Row],[Толщина]]&gt;16,"Δ8","Δ6")),Таблица335[[#This Row],[Толщина]])</f>
        <v>40</v>
      </c>
      <c r="AD605" s="153"/>
      <c r="AE605"/>
    </row>
    <row r="606" spans="1:31" x14ac:dyDescent="0.2">
      <c r="A606" s="117">
        <f t="shared" si="542"/>
        <v>606</v>
      </c>
      <c r="B606" s="97" t="str">
        <f>IF(ISNUMBER(Таблица335[[#This Row],[№8]]), "Поперечник", "Продол")</f>
        <v>Поперечник</v>
      </c>
      <c r="C606" s="11" t="str">
        <f>CONCATENATE(I606,J606,K606,L606,Таблица335[[#This Row],[№12]],N606,O606,P606,Q606,R606,S606,T606,U606,)</f>
        <v>6В-Т2/1</v>
      </c>
      <c r="D606" s="11" t="str">
        <f t="shared" si="563"/>
        <v>Т8</v>
      </c>
      <c r="E606" s="11" t="str">
        <f t="shared" si="540"/>
        <v>100×20</v>
      </c>
      <c r="F606" s="101"/>
      <c r="G606" s="101"/>
      <c r="H6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6" s="132">
        <f t="shared" ref="I606:K606" si="574">I605</f>
        <v>6</v>
      </c>
      <c r="J606" s="132" t="str">
        <f t="shared" si="574"/>
        <v>В</v>
      </c>
      <c r="K606" s="133" t="str">
        <f>IF(Таблица335[[#This Row],[условие]]="Да", "-", "")</f>
        <v>-</v>
      </c>
      <c r="L606" s="101" t="s">
        <v>84</v>
      </c>
      <c r="M606" s="114" t="str">
        <f>IF(Таблица335[[#This Row],[условие]]="Да", "", " - ")</f>
        <v/>
      </c>
      <c r="N606" s="101"/>
      <c r="O606" s="114" t="str">
        <f>IF(Таблица335[[#This Row],[условие]]="Да", "", " )")</f>
        <v/>
      </c>
      <c r="P606" s="115"/>
      <c r="Q606" s="101" t="str">
        <f>"/"</f>
        <v>/</v>
      </c>
      <c r="R606" s="101">
        <v>1</v>
      </c>
      <c r="S606" s="116" t="str">
        <f>IF(Таблица335[[#This Row],[Тип СШ]]="Т3", " росп", "")</f>
        <v/>
      </c>
      <c r="T606" s="116" t="str">
        <f>IF(AND(Таблица335[[#This Row],[Тип]]="Поперечник", Таблица335[[#This Row],[условие]]="Да", Таблица335[[#This Row],[№18]]=" росп"), "1,2,3",
"")</f>
        <v/>
      </c>
      <c r="U606" s="116" t="str">
        <f>IF(AND(Таблица335[[#This Row],[Тип]]="Продол", Таблица335[[#This Row],[условие]]="Да", Таблица335[[#This Row],[№18]]=" росп"), "1,2",
"")</f>
        <v/>
      </c>
      <c r="V606" s="101" t="s">
        <v>89</v>
      </c>
      <c r="W6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06" s="152">
        <f>IF(Таблица335[[#This Row],[Тип СШ]]="Т3",
(IF(Таблица335[[#This Row],[Толщина]]&gt;16,"Δ8","Δ6")),Таблица335[[#This Row],[Толщина]])</f>
        <v>20</v>
      </c>
      <c r="AD606" s="153"/>
      <c r="AE606"/>
    </row>
    <row r="607" spans="1:31" x14ac:dyDescent="0.2">
      <c r="A607" s="117">
        <f t="shared" si="542"/>
        <v>607</v>
      </c>
      <c r="B607" s="97" t="str">
        <f>IF(ISNUMBER(Таблица335[[#This Row],[№8]]), "Поперечник", "Продол")</f>
        <v>Поперечник</v>
      </c>
      <c r="C607" s="11" t="str">
        <f>CONCATENATE(I607,J607,K607,L607,Таблица335[[#This Row],[№12]],N607,O607,P607,Q607,R607,S607,T607,U607,)</f>
        <v>6В-Т2/1 росп1,2,3</v>
      </c>
      <c r="D607" s="11" t="str">
        <f t="shared" si="563"/>
        <v>Т3</v>
      </c>
      <c r="E607" s="11" t="str">
        <f t="shared" si="540"/>
        <v>100 Δ8</v>
      </c>
      <c r="F607" s="101"/>
      <c r="G607" s="101"/>
      <c r="H6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7" s="132">
        <f t="shared" ref="I607:K607" si="575">I606</f>
        <v>6</v>
      </c>
      <c r="J607" s="132" t="str">
        <f t="shared" si="575"/>
        <v>В</v>
      </c>
      <c r="K607" s="133" t="str">
        <f>IF(Таблица335[[#This Row],[условие]]="Да", "-", "")</f>
        <v>-</v>
      </c>
      <c r="L607" s="101" t="s">
        <v>84</v>
      </c>
      <c r="M607" s="114" t="str">
        <f>IF(Таблица335[[#This Row],[условие]]="Да", "", " - ")</f>
        <v/>
      </c>
      <c r="N607" s="101"/>
      <c r="O607" s="114" t="str">
        <f>IF(Таблица335[[#This Row],[условие]]="Да", "", " )")</f>
        <v/>
      </c>
      <c r="P607" s="115"/>
      <c r="Q607" s="101" t="str">
        <f t="shared" ref="Q607:Q611" si="576">"/"</f>
        <v>/</v>
      </c>
      <c r="R607" s="101">
        <v>1</v>
      </c>
      <c r="S607" s="116" t="str">
        <f>IF(Таблица335[[#This Row],[Тип СШ]]="Т3", " росп", "")</f>
        <v xml:space="preserve"> росп</v>
      </c>
      <c r="T607" s="116" t="str">
        <f>IF(AND(Таблица335[[#This Row],[Тип]]="Поперечник", Таблица335[[#This Row],[условие]]="Да", Таблица335[[#This Row],[№18]]=" росп"), "1,2,3",
"")</f>
        <v>1,2,3</v>
      </c>
      <c r="U607" s="116" t="str">
        <f>IF(AND(Таблица335[[#This Row],[Тип]]="Продол", Таблица335[[#This Row],[условие]]="Да", Таблица335[[#This Row],[№18]]=" росп"), "1,2",
"")</f>
        <v/>
      </c>
      <c r="V607" s="101" t="s">
        <v>88</v>
      </c>
      <c r="W6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07" s="152" t="str">
        <f>IF(Таблица335[[#This Row],[Тип СШ]]="Т3",
(IF(Таблица335[[#This Row],[Толщина]]&gt;16,"Δ8","Δ6")),Таблица335[[#This Row],[Толщина]])</f>
        <v>Δ8</v>
      </c>
      <c r="AD607" s="153"/>
      <c r="AE607"/>
    </row>
    <row r="608" spans="1:31" x14ac:dyDescent="0.2">
      <c r="A608" s="117">
        <f t="shared" si="542"/>
        <v>608</v>
      </c>
      <c r="B608" s="97" t="str">
        <f>IF(ISNUMBER(Таблица335[[#This Row],[№8]]), "Поперечник", "Продол")</f>
        <v>Поперечник</v>
      </c>
      <c r="C608" s="11" t="str">
        <f>CONCATENATE(I608,J608,K608,L608,Таблица335[[#This Row],[№12]],N608,O608,P608,Q608,R608,S608,T608,U608,)</f>
        <v>6В-Т2/2</v>
      </c>
      <c r="D608" s="11" t="str">
        <f t="shared" si="563"/>
        <v>Т8</v>
      </c>
      <c r="E608" s="11" t="str">
        <f t="shared" si="540"/>
        <v>100×20</v>
      </c>
      <c r="F608" s="101"/>
      <c r="G608" s="101"/>
      <c r="H6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8" s="132">
        <f t="shared" ref="I608:K608" si="577">I607</f>
        <v>6</v>
      </c>
      <c r="J608" s="132" t="str">
        <f t="shared" si="577"/>
        <v>В</v>
      </c>
      <c r="K608" s="133" t="str">
        <f>IF(Таблица335[[#This Row],[условие]]="Да", "-", "")</f>
        <v>-</v>
      </c>
      <c r="L608" s="101" t="s">
        <v>84</v>
      </c>
      <c r="M608" s="114" t="str">
        <f>IF(Таблица335[[#This Row],[условие]]="Да", "", " - ")</f>
        <v/>
      </c>
      <c r="N608" s="101"/>
      <c r="O608" s="114" t="str">
        <f>IF(Таблица335[[#This Row],[условие]]="Да", "", " )")</f>
        <v/>
      </c>
      <c r="P608" s="115"/>
      <c r="Q608" s="101" t="str">
        <f t="shared" si="576"/>
        <v>/</v>
      </c>
      <c r="R608" s="101">
        <v>2</v>
      </c>
      <c r="S608" s="116" t="str">
        <f>IF(Таблица335[[#This Row],[Тип СШ]]="Т3", " росп", "")</f>
        <v/>
      </c>
      <c r="T608" s="116" t="str">
        <f>IF(AND(Таблица335[[#This Row],[Тип]]="Поперечник", Таблица335[[#This Row],[условие]]="Да", Таблица335[[#This Row],[№18]]=" росп"), "1,2,3",
"")</f>
        <v/>
      </c>
      <c r="U608" s="116" t="str">
        <f>IF(AND(Таблица335[[#This Row],[Тип]]="Продол", Таблица335[[#This Row],[условие]]="Да", Таблица335[[#This Row],[№18]]=" росп"), "1,2",
"")</f>
        <v/>
      </c>
      <c r="V608" s="101" t="s">
        <v>89</v>
      </c>
      <c r="W6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08" s="152">
        <f>IF(Таблица335[[#This Row],[Тип СШ]]="Т3",
(IF(Таблица335[[#This Row],[Толщина]]&gt;16,"Δ8","Δ6")),Таблица335[[#This Row],[Толщина]])</f>
        <v>20</v>
      </c>
      <c r="AD608" s="153"/>
      <c r="AE608"/>
    </row>
    <row r="609" spans="1:31" x14ac:dyDescent="0.2">
      <c r="A609" s="117">
        <f t="shared" si="542"/>
        <v>609</v>
      </c>
      <c r="B609" s="97" t="str">
        <f>IF(ISNUMBER(Таблица335[[#This Row],[№8]]), "Поперечник", "Продол")</f>
        <v>Поперечник</v>
      </c>
      <c r="C609" s="11" t="str">
        <f>CONCATENATE(I609,J609,K609,L609,Таблица335[[#This Row],[№12]],N609,O609,P609,Q609,R609,S609,T609,U609,)</f>
        <v>6В-Т2/2 росп1,2,3</v>
      </c>
      <c r="D609" s="11" t="str">
        <f t="shared" si="563"/>
        <v>Т3</v>
      </c>
      <c r="E609" s="11" t="str">
        <f t="shared" si="540"/>
        <v>100 Δ8</v>
      </c>
      <c r="F609" s="101"/>
      <c r="G609" s="101"/>
      <c r="H6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09" s="132">
        <f t="shared" ref="I609:K609" si="578">I608</f>
        <v>6</v>
      </c>
      <c r="J609" s="132" t="str">
        <f t="shared" si="578"/>
        <v>В</v>
      </c>
      <c r="K609" s="133" t="str">
        <f>IF(Таблица335[[#This Row],[условие]]="Да", "-", "")</f>
        <v>-</v>
      </c>
      <c r="L609" s="101" t="s">
        <v>84</v>
      </c>
      <c r="M609" s="114" t="str">
        <f>IF(Таблица335[[#This Row],[условие]]="Да", "", " - ")</f>
        <v/>
      </c>
      <c r="N609" s="101"/>
      <c r="O609" s="114" t="str">
        <f>IF(Таблица335[[#This Row],[условие]]="Да", "", " )")</f>
        <v/>
      </c>
      <c r="P609" s="115"/>
      <c r="Q609" s="101" t="str">
        <f t="shared" si="576"/>
        <v>/</v>
      </c>
      <c r="R609" s="101">
        <v>2</v>
      </c>
      <c r="S609" s="116" t="str">
        <f>IF(Таблица335[[#This Row],[Тип СШ]]="Т3", " росп", "")</f>
        <v xml:space="preserve"> росп</v>
      </c>
      <c r="T609" s="116" t="str">
        <f>IF(AND(Таблица335[[#This Row],[Тип]]="Поперечник", Таблица335[[#This Row],[условие]]="Да", Таблица335[[#This Row],[№18]]=" росп"), "1,2,3",
"")</f>
        <v>1,2,3</v>
      </c>
      <c r="U609" s="116" t="str">
        <f>IF(AND(Таблица335[[#This Row],[Тип]]="Продол", Таблица335[[#This Row],[условие]]="Да", Таблица335[[#This Row],[№18]]=" росп"), "1,2",
"")</f>
        <v/>
      </c>
      <c r="V609" s="101" t="s">
        <v>88</v>
      </c>
      <c r="W6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09" s="152" t="str">
        <f>IF(Таблица335[[#This Row],[Тип СШ]]="Т3",
(IF(Таблица335[[#This Row],[Толщина]]&gt;16,"Δ8","Δ6")),Таблица335[[#This Row],[Толщина]])</f>
        <v>Δ8</v>
      </c>
      <c r="AD609" s="153"/>
      <c r="AE609"/>
    </row>
    <row r="610" spans="1:31" x14ac:dyDescent="0.2">
      <c r="A610" s="117">
        <f t="shared" si="542"/>
        <v>610</v>
      </c>
      <c r="B610" s="97" t="str">
        <f>IF(ISNUMBER(Таблица335[[#This Row],[№8]]), "Поперечник", "Продол")</f>
        <v>Поперечник</v>
      </c>
      <c r="C610" s="11" t="str">
        <f>CONCATENATE(I610,J610,K610,L610,Таблица335[[#This Row],[№12]],N610,O610,P610,Q610,R610,S610,T610,U610,)</f>
        <v>6Г-ВП</v>
      </c>
      <c r="D610" s="11" t="str">
        <f t="shared" si="563"/>
        <v>С4</v>
      </c>
      <c r="E610" s="11" t="str">
        <f t="shared" si="540"/>
        <v>2488×14</v>
      </c>
      <c r="F610" s="101"/>
      <c r="G610" s="101" t="s">
        <v>42</v>
      </c>
      <c r="H6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0" s="134">
        <f t="shared" ref="I610:J610" si="579">I609</f>
        <v>6</v>
      </c>
      <c r="J610" s="134" t="str">
        <f>Таблица335[[#This Row],[№7]]</f>
        <v>Г</v>
      </c>
      <c r="K610" s="133" t="str">
        <f>IF(Таблица335[[#This Row],[условие]]="Да", "-", "")</f>
        <v>-</v>
      </c>
      <c r="L610" s="72" t="s">
        <v>35</v>
      </c>
      <c r="M610" s="114" t="str">
        <f>IF(Таблица335[[#This Row],[условие]]="Да", "", " - ")</f>
        <v/>
      </c>
      <c r="N610" s="72"/>
      <c r="O610" s="114" t="str">
        <f>IF(Таблица335[[#This Row],[условие]]="Да", "", " )")</f>
        <v/>
      </c>
      <c r="P610" s="115"/>
      <c r="Q610" s="130"/>
      <c r="R610" s="130"/>
      <c r="S610" s="116" t="str">
        <f>IF(Таблица335[[#This Row],[Тип СШ]]="Т3", " росп", "")</f>
        <v/>
      </c>
      <c r="T610" s="116" t="str">
        <f>IF(AND(Таблица335[[#This Row],[Тип]]="Поперечник", Таблица335[[#This Row],[условие]]="Да", Таблица335[[#This Row],[№18]]=" росп"), "1,2,3",
"")</f>
        <v/>
      </c>
      <c r="U610" s="116" t="str">
        <f>IF(AND(Таблица335[[#This Row],[Тип]]="Продол", Таблица335[[#This Row],[условие]]="Да", Таблица335[[#This Row],[№18]]=" росп"), "1,2",
"")</f>
        <v/>
      </c>
      <c r="V610" s="130" t="s">
        <v>109</v>
      </c>
      <c r="W6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6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1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610" s="152">
        <f>IF(Таблица335[[#This Row],[Тип СШ]]="Т3",
(IF(Таблица335[[#This Row],[Толщина]]&gt;16,"Δ8","Δ6")),Таблица335[[#This Row],[Толщина]])</f>
        <v>14</v>
      </c>
      <c r="AD610" s="153"/>
      <c r="AE610"/>
    </row>
    <row r="611" spans="1:31" x14ac:dyDescent="0.2">
      <c r="A611" s="117">
        <f t="shared" si="542"/>
        <v>611</v>
      </c>
      <c r="B611" s="97" t="str">
        <f>IF(ISNUMBER(Таблица335[[#This Row],[№8]]), "Поперечник", "Продол")</f>
        <v>Поперечник</v>
      </c>
      <c r="C611" s="11" t="str">
        <f>CONCATENATE(I611,J611,K611,L611,Таблица335[[#This Row],[№12]],N611,O611,P611,Q611,R611,S611,T611,U611,)</f>
        <v>6Г-ВП_Р1 росп1,2,3</v>
      </c>
      <c r="D611" s="11" t="str">
        <f t="shared" si="563"/>
        <v>Т3</v>
      </c>
      <c r="E611" s="11" t="str">
        <f t="shared" si="540"/>
        <v>528 Δ8</v>
      </c>
      <c r="F611" s="101"/>
      <c r="G611" s="101"/>
      <c r="H6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1" s="132">
        <f t="shared" ref="I611:J611" si="580">I610</f>
        <v>6</v>
      </c>
      <c r="J611" s="132" t="str">
        <f>J610</f>
        <v>Г</v>
      </c>
      <c r="K611" s="133" t="str">
        <f>IF(Таблица335[[#This Row],[условие]]="Да", "-", "")</f>
        <v>-</v>
      </c>
      <c r="L611" s="101" t="s">
        <v>35</v>
      </c>
      <c r="M611" s="114" t="str">
        <f>IF(Таблица335[[#This Row],[условие]]="Да", "", " - ")</f>
        <v/>
      </c>
      <c r="N611" s="101"/>
      <c r="O611" s="114" t="str">
        <f>IF(Таблица335[[#This Row],[условие]]="Да", "", " )")</f>
        <v/>
      </c>
      <c r="P611" s="115"/>
      <c r="Q611" s="101" t="s">
        <v>140</v>
      </c>
      <c r="R611" s="101" t="s">
        <v>73</v>
      </c>
      <c r="S611" s="116" t="str">
        <f>IF(Таблица335[[#This Row],[Тип СШ]]="Т3", " росп", "")</f>
        <v xml:space="preserve"> росп</v>
      </c>
      <c r="T611" s="116" t="str">
        <f>IF(AND(Таблица335[[#This Row],[Тип]]="Поперечник", Таблица335[[#This Row],[условие]]="Да", Таблица335[[#This Row],[№18]]=" росп"), "1,2,3",
"")</f>
        <v>1,2,3</v>
      </c>
      <c r="U611" s="116" t="str">
        <f>IF(AND(Таблица335[[#This Row],[Тип]]="Продол", Таблица335[[#This Row],[условие]]="Да", Таблица335[[#This Row],[№18]]=" росп"), "1,2",
"")</f>
        <v/>
      </c>
      <c r="V611" s="101" t="s">
        <v>88</v>
      </c>
      <c r="W6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11" s="152" t="str">
        <f>IF(Таблица335[[#This Row],[Тип СШ]]="Т3",
(IF(Таблица335[[#This Row],[Толщина]]&gt;16,"Δ8","Δ6")),Таблица335[[#This Row],[Толщина]])</f>
        <v>Δ8</v>
      </c>
      <c r="AD611" s="153"/>
      <c r="AE611"/>
    </row>
    <row r="612" spans="1:31" x14ac:dyDescent="0.2">
      <c r="A612" s="117">
        <f t="shared" si="542"/>
        <v>612</v>
      </c>
      <c r="B612" s="97" t="str">
        <f>IF(ISNUMBER(Таблица335[[#This Row],[№8]]), "Поперечник", "Продол")</f>
        <v>Поперечник</v>
      </c>
      <c r="C612" s="11" t="str">
        <f>CONCATENATE(I612,J612,K612,L612,Таблица335[[#This Row],[№12]],N612,O612,P612,Q612,R612,S612,T612,U612,)</f>
        <v>6Г-ВП_Р2 росп1,2,3</v>
      </c>
      <c r="D612" s="11" t="str">
        <f t="shared" si="563"/>
        <v>Т3</v>
      </c>
      <c r="E612" s="11" t="str">
        <f t="shared" si="540"/>
        <v>528 Δ8</v>
      </c>
      <c r="F612" s="101"/>
      <c r="G612" s="101"/>
      <c r="H6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2" s="132">
        <f t="shared" ref="I612:K612" si="581">I611</f>
        <v>6</v>
      </c>
      <c r="J612" s="132" t="str">
        <f t="shared" si="581"/>
        <v>Г</v>
      </c>
      <c r="K612" s="133" t="str">
        <f>IF(Таблица335[[#This Row],[условие]]="Да", "-", "")</f>
        <v>-</v>
      </c>
      <c r="L612" s="101" t="s">
        <v>35</v>
      </c>
      <c r="M612" s="114" t="str">
        <f>IF(Таблица335[[#This Row],[условие]]="Да", "", " - ")</f>
        <v/>
      </c>
      <c r="N612" s="101"/>
      <c r="O612" s="114" t="str">
        <f>IF(Таблица335[[#This Row],[условие]]="Да", "", " )")</f>
        <v/>
      </c>
      <c r="P612" s="115"/>
      <c r="Q612" s="101" t="s">
        <v>140</v>
      </c>
      <c r="R612" s="101" t="s">
        <v>74</v>
      </c>
      <c r="S612" s="116" t="str">
        <f>IF(Таблица335[[#This Row],[Тип СШ]]="Т3", " росп", "")</f>
        <v xml:space="preserve"> росп</v>
      </c>
      <c r="T612" s="116" t="str">
        <f>IF(AND(Таблица335[[#This Row],[Тип]]="Поперечник", Таблица335[[#This Row],[условие]]="Да", Таблица335[[#This Row],[№18]]=" росп"), "1,2,3",
"")</f>
        <v>1,2,3</v>
      </c>
      <c r="U612" s="116" t="str">
        <f>IF(AND(Таблица335[[#This Row],[Тип]]="Продол", Таблица335[[#This Row],[условие]]="Да", Таблица335[[#This Row],[№18]]=" росп"), "1,2",
"")</f>
        <v/>
      </c>
      <c r="V612" s="101" t="s">
        <v>88</v>
      </c>
      <c r="W6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12" s="152" t="str">
        <f>IF(Таблица335[[#This Row],[Тип СШ]]="Т3",
(IF(Таблица335[[#This Row],[Толщина]]&gt;16,"Δ8","Δ6")),Таблица335[[#This Row],[Толщина]])</f>
        <v>Δ8</v>
      </c>
      <c r="AD612" s="153"/>
      <c r="AE612"/>
    </row>
    <row r="613" spans="1:31" x14ac:dyDescent="0.2">
      <c r="A613" s="117">
        <f t="shared" si="542"/>
        <v>613</v>
      </c>
      <c r="B613" s="97" t="str">
        <f>IF(ISNUMBER(Таблица335[[#This Row],[№8]]), "Поперечник", "Продол")</f>
        <v>Поперечник</v>
      </c>
      <c r="C613" s="11" t="str">
        <f>CONCATENATE(I613,J613,K613,L613,Таблица335[[#This Row],[№12]],N613,O613,P613,Q613,R613,S613,T613,U613,)</f>
        <v>6Г-ВП_Р3 росп1,2,3</v>
      </c>
      <c r="D613" s="11" t="str">
        <f t="shared" si="563"/>
        <v>Т3</v>
      </c>
      <c r="E613" s="11" t="str">
        <f t="shared" si="540"/>
        <v>528 Δ8</v>
      </c>
      <c r="F613" s="101"/>
      <c r="G613" s="101"/>
      <c r="H6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3" s="132">
        <f t="shared" ref="I613:K613" si="582">I612</f>
        <v>6</v>
      </c>
      <c r="J613" s="132" t="str">
        <f t="shared" si="582"/>
        <v>Г</v>
      </c>
      <c r="K613" s="133" t="str">
        <f>IF(Таблица335[[#This Row],[условие]]="Да", "-", "")</f>
        <v>-</v>
      </c>
      <c r="L613" s="101" t="s">
        <v>35</v>
      </c>
      <c r="M613" s="114" t="str">
        <f>IF(Таблица335[[#This Row],[условие]]="Да", "", " - ")</f>
        <v/>
      </c>
      <c r="N613" s="101"/>
      <c r="O613" s="114" t="str">
        <f>IF(Таблица335[[#This Row],[условие]]="Да", "", " )")</f>
        <v/>
      </c>
      <c r="P613" s="115"/>
      <c r="Q613" s="101" t="s">
        <v>140</v>
      </c>
      <c r="R613" s="101" t="s">
        <v>75</v>
      </c>
      <c r="S613" s="116" t="str">
        <f>IF(Таблица335[[#This Row],[Тип СШ]]="Т3", " росп", "")</f>
        <v xml:space="preserve"> росп</v>
      </c>
      <c r="T613" s="116" t="str">
        <f>IF(AND(Таблица335[[#This Row],[Тип]]="Поперечник", Таблица335[[#This Row],[условие]]="Да", Таблица335[[#This Row],[№18]]=" росп"), "1,2,3",
"")</f>
        <v>1,2,3</v>
      </c>
      <c r="U613" s="116" t="str">
        <f>IF(AND(Таблица335[[#This Row],[Тип]]="Продол", Таблица335[[#This Row],[условие]]="Да", Таблица335[[#This Row],[№18]]=" росп"), "1,2",
"")</f>
        <v/>
      </c>
      <c r="V613" s="101" t="s">
        <v>88</v>
      </c>
      <c r="W6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13" s="152" t="str">
        <f>IF(Таблица335[[#This Row],[Тип СШ]]="Т3",
(IF(Таблица335[[#This Row],[Толщина]]&gt;16,"Δ8","Δ6")),Таблица335[[#This Row],[Толщина]])</f>
        <v>Δ8</v>
      </c>
      <c r="AD613" s="153"/>
      <c r="AE613"/>
    </row>
    <row r="614" spans="1:31" x14ac:dyDescent="0.2">
      <c r="A614" s="117">
        <f t="shared" si="542"/>
        <v>614</v>
      </c>
      <c r="B614" s="97" t="str">
        <f>IF(ISNUMBER(Таблица335[[#This Row],[№8]]), "Поперечник", "Продол")</f>
        <v>Поперечник</v>
      </c>
      <c r="C614" s="11" t="str">
        <f>CONCATENATE(I614,J614,K614,L614,Таблица335[[#This Row],[№12]],N614,O614,P614,Q614,R614,S614,T614,U614,)</f>
        <v>6Г-ВП_Р4 росп1,2,3</v>
      </c>
      <c r="D614" s="11" t="str">
        <f t="shared" si="563"/>
        <v>Т3</v>
      </c>
      <c r="E614" s="11" t="str">
        <f t="shared" si="540"/>
        <v>528 Δ8</v>
      </c>
      <c r="F614" s="101"/>
      <c r="G614" s="101"/>
      <c r="H6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4" s="132">
        <f t="shared" ref="I614:K614" si="583">I613</f>
        <v>6</v>
      </c>
      <c r="J614" s="132" t="str">
        <f t="shared" si="583"/>
        <v>Г</v>
      </c>
      <c r="K614" s="133" t="str">
        <f>IF(Таблица335[[#This Row],[условие]]="Да", "-", "")</f>
        <v>-</v>
      </c>
      <c r="L614" s="101" t="s">
        <v>35</v>
      </c>
      <c r="M614" s="114" t="str">
        <f>IF(Таблица335[[#This Row],[условие]]="Да", "", " - ")</f>
        <v/>
      </c>
      <c r="N614" s="101"/>
      <c r="O614" s="114" t="str">
        <f>IF(Таблица335[[#This Row],[условие]]="Да", "", " )")</f>
        <v/>
      </c>
      <c r="P614" s="115"/>
      <c r="Q614" s="101" t="s">
        <v>140</v>
      </c>
      <c r="R614" s="101" t="s">
        <v>76</v>
      </c>
      <c r="S614" s="116" t="str">
        <f>IF(Таблица335[[#This Row],[Тип СШ]]="Т3", " росп", "")</f>
        <v xml:space="preserve"> росп</v>
      </c>
      <c r="T614" s="116" t="str">
        <f>IF(AND(Таблица335[[#This Row],[Тип]]="Поперечник", Таблица335[[#This Row],[условие]]="Да", Таблица335[[#This Row],[№18]]=" росп"), "1,2,3",
"")</f>
        <v>1,2,3</v>
      </c>
      <c r="U614" s="116" t="str">
        <f>IF(AND(Таблица335[[#This Row],[Тип]]="Продол", Таблица335[[#This Row],[условие]]="Да", Таблица335[[#This Row],[№18]]=" росп"), "1,2",
"")</f>
        <v/>
      </c>
      <c r="V614" s="101" t="s">
        <v>88</v>
      </c>
      <c r="W6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14" s="152" t="str">
        <f>IF(Таблица335[[#This Row],[Тип СШ]]="Т3",
(IF(Таблица335[[#This Row],[Толщина]]&gt;16,"Δ8","Δ6")),Таблица335[[#This Row],[Толщина]])</f>
        <v>Δ8</v>
      </c>
      <c r="AD614" s="153"/>
      <c r="AE614"/>
    </row>
    <row r="615" spans="1:31" x14ac:dyDescent="0.2">
      <c r="A615" s="117">
        <f t="shared" si="542"/>
        <v>615</v>
      </c>
      <c r="B615" s="97" t="str">
        <f>IF(ISNUMBER(Таблица335[[#This Row],[№8]]), "Поперечник", "Продол")</f>
        <v>Поперечник</v>
      </c>
      <c r="C615" s="11" t="str">
        <f>CONCATENATE(I615,J615,K615,L615,Таблица335[[#This Row],[№12]],N615,O615,P615,Q615,R615,S615,T615,U615,)</f>
        <v>6Г-Т1/1</v>
      </c>
      <c r="D615" s="11" t="str">
        <f t="shared" si="563"/>
        <v>Т8</v>
      </c>
      <c r="E615" s="11" t="str">
        <f t="shared" si="540"/>
        <v>100×25</v>
      </c>
      <c r="F615" s="101"/>
      <c r="G615" s="101"/>
      <c r="H6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5" s="132">
        <f t="shared" ref="I615:K615" si="584">I614</f>
        <v>6</v>
      </c>
      <c r="J615" s="132" t="str">
        <f t="shared" si="584"/>
        <v>Г</v>
      </c>
      <c r="K615" s="133" t="str">
        <f>IF(Таблица335[[#This Row],[условие]]="Да", "-", "")</f>
        <v>-</v>
      </c>
      <c r="L615" s="101" t="s">
        <v>83</v>
      </c>
      <c r="M615" s="114" t="str">
        <f>IF(Таблица335[[#This Row],[условие]]="Да", "", " - ")</f>
        <v/>
      </c>
      <c r="N615" s="101"/>
      <c r="O615" s="114" t="str">
        <f>IF(Таблица335[[#This Row],[условие]]="Да", "", " )")</f>
        <v/>
      </c>
      <c r="P615" s="115"/>
      <c r="Q615" s="101" t="str">
        <f>"/"</f>
        <v>/</v>
      </c>
      <c r="R615" s="101">
        <v>1</v>
      </c>
      <c r="S615" s="116" t="str">
        <f>IF(Таблица335[[#This Row],[Тип СШ]]="Т3", " росп", "")</f>
        <v/>
      </c>
      <c r="T615" s="116" t="str">
        <f>IF(AND(Таблица335[[#This Row],[Тип]]="Поперечник", Таблица335[[#This Row],[условие]]="Да", Таблица335[[#This Row],[№18]]=" росп"), "1,2,3",
"")</f>
        <v/>
      </c>
      <c r="U615" s="116" t="str">
        <f>IF(AND(Таблица335[[#This Row],[Тип]]="Продол", Таблица335[[#This Row],[условие]]="Да", Таблица335[[#This Row],[№18]]=" росп"), "1,2",
"")</f>
        <v/>
      </c>
      <c r="V615" s="101" t="s">
        <v>89</v>
      </c>
      <c r="W6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15" s="152">
        <f>IF(Таблица335[[#This Row],[Тип СШ]]="Т3",
(IF(Таблица335[[#This Row],[Толщина]]&gt;16,"Δ8","Δ6")),Таблица335[[#This Row],[Толщина]])</f>
        <v>25</v>
      </c>
      <c r="AD615" s="153"/>
      <c r="AE615"/>
    </row>
    <row r="616" spans="1:31" x14ac:dyDescent="0.2">
      <c r="A616" s="117">
        <f t="shared" si="542"/>
        <v>616</v>
      </c>
      <c r="B616" s="97" t="str">
        <f>IF(ISNUMBER(Таблица335[[#This Row],[№8]]), "Поперечник", "Продол")</f>
        <v>Поперечник</v>
      </c>
      <c r="C616" s="11" t="str">
        <f>CONCATENATE(I616,J616,K616,L616,Таблица335[[#This Row],[№12]],N616,O616,P616,Q616,R616,S616,T616,U616,)</f>
        <v>6Г-Т1/1 росп1,2,3</v>
      </c>
      <c r="D616" s="11" t="str">
        <f t="shared" si="563"/>
        <v>Т3</v>
      </c>
      <c r="E616" s="11" t="str">
        <f t="shared" si="540"/>
        <v>100 Δ8</v>
      </c>
      <c r="F616" s="101"/>
      <c r="G616" s="101"/>
      <c r="H6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6" s="132">
        <f t="shared" ref="I616:K616" si="585">I615</f>
        <v>6</v>
      </c>
      <c r="J616" s="132" t="str">
        <f t="shared" si="585"/>
        <v>Г</v>
      </c>
      <c r="K616" s="133" t="str">
        <f>IF(Таблица335[[#This Row],[условие]]="Да", "-", "")</f>
        <v>-</v>
      </c>
      <c r="L616" s="101" t="s">
        <v>83</v>
      </c>
      <c r="M616" s="114" t="str">
        <f>IF(Таблица335[[#This Row],[условие]]="Да", "", " - ")</f>
        <v/>
      </c>
      <c r="N616" s="101"/>
      <c r="O616" s="114" t="str">
        <f>IF(Таблица335[[#This Row],[условие]]="Да", "", " )")</f>
        <v/>
      </c>
      <c r="P616" s="115"/>
      <c r="Q616" s="101" t="str">
        <f t="shared" ref="Q616:Q620" si="586">"/"</f>
        <v>/</v>
      </c>
      <c r="R616" s="101">
        <v>1</v>
      </c>
      <c r="S616" s="116" t="str">
        <f>IF(Таблица335[[#This Row],[Тип СШ]]="Т3", " росп", "")</f>
        <v xml:space="preserve"> росп</v>
      </c>
      <c r="T616" s="116" t="str">
        <f>IF(AND(Таблица335[[#This Row],[Тип]]="Поперечник", Таблица335[[#This Row],[условие]]="Да", Таблица335[[#This Row],[№18]]=" росп"), "1,2,3",
"")</f>
        <v>1,2,3</v>
      </c>
      <c r="U616" s="116" t="str">
        <f>IF(AND(Таблица335[[#This Row],[Тип]]="Продол", Таблица335[[#This Row],[условие]]="Да", Таблица335[[#This Row],[№18]]=" росп"), "1,2",
"")</f>
        <v/>
      </c>
      <c r="V616" s="101" t="s">
        <v>88</v>
      </c>
      <c r="W6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16" s="152" t="str">
        <f>IF(Таблица335[[#This Row],[Тип СШ]]="Т3",
(IF(Таблица335[[#This Row],[Толщина]]&gt;16,"Δ8","Δ6")),Таблица335[[#This Row],[Толщина]])</f>
        <v>Δ8</v>
      </c>
      <c r="AD616" s="153"/>
      <c r="AE616"/>
    </row>
    <row r="617" spans="1:31" x14ac:dyDescent="0.2">
      <c r="A617" s="117">
        <f t="shared" si="542"/>
        <v>617</v>
      </c>
      <c r="B617" s="97" t="str">
        <f>IF(ISNUMBER(Таблица335[[#This Row],[№8]]), "Поперечник", "Продол")</f>
        <v>Поперечник</v>
      </c>
      <c r="C617" s="11" t="str">
        <f>CONCATENATE(I617,J617,K617,L617,Таблица335[[#This Row],[№12]],N617,O617,P617,Q617,R617,S617,T617,U617,)</f>
        <v>6Г-Т1/2</v>
      </c>
      <c r="D617" s="11" t="str">
        <f t="shared" si="563"/>
        <v>Т8</v>
      </c>
      <c r="E617" s="11" t="str">
        <f t="shared" si="540"/>
        <v>100×25</v>
      </c>
      <c r="F617" s="101"/>
      <c r="G617" s="101"/>
      <c r="H6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7" s="132">
        <f t="shared" ref="I617:K617" si="587">I616</f>
        <v>6</v>
      </c>
      <c r="J617" s="132" t="str">
        <f t="shared" si="587"/>
        <v>Г</v>
      </c>
      <c r="K617" s="133" t="str">
        <f>IF(Таблица335[[#This Row],[условие]]="Да", "-", "")</f>
        <v>-</v>
      </c>
      <c r="L617" s="101" t="s">
        <v>83</v>
      </c>
      <c r="M617" s="114" t="str">
        <f>IF(Таблица335[[#This Row],[условие]]="Да", "", " - ")</f>
        <v/>
      </c>
      <c r="N617" s="101"/>
      <c r="O617" s="114" t="str">
        <f>IF(Таблица335[[#This Row],[условие]]="Да", "", " )")</f>
        <v/>
      </c>
      <c r="P617" s="115"/>
      <c r="Q617" s="101" t="str">
        <f t="shared" si="586"/>
        <v>/</v>
      </c>
      <c r="R617" s="101">
        <v>2</v>
      </c>
      <c r="S617" s="116" t="str">
        <f>IF(Таблица335[[#This Row],[Тип СШ]]="Т3", " росп", "")</f>
        <v/>
      </c>
      <c r="T617" s="116" t="str">
        <f>IF(AND(Таблица335[[#This Row],[Тип]]="Поперечник", Таблица335[[#This Row],[условие]]="Да", Таблица335[[#This Row],[№18]]=" росп"), "1,2,3",
"")</f>
        <v/>
      </c>
      <c r="U617" s="116" t="str">
        <f>IF(AND(Таблица335[[#This Row],[Тип]]="Продол", Таблица335[[#This Row],[условие]]="Да", Таблица335[[#This Row],[№18]]=" росп"), "1,2",
"")</f>
        <v/>
      </c>
      <c r="V617" s="101" t="s">
        <v>89</v>
      </c>
      <c r="W6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17" s="152">
        <f>IF(Таблица335[[#This Row],[Тип СШ]]="Т3",
(IF(Таблица335[[#This Row],[Толщина]]&gt;16,"Δ8","Δ6")),Таблица335[[#This Row],[Толщина]])</f>
        <v>25</v>
      </c>
      <c r="AD617" s="153"/>
      <c r="AE617"/>
    </row>
    <row r="618" spans="1:31" x14ac:dyDescent="0.2">
      <c r="A618" s="117">
        <f t="shared" si="542"/>
        <v>618</v>
      </c>
      <c r="B618" s="97" t="str">
        <f>IF(ISNUMBER(Таблица335[[#This Row],[№8]]), "Поперечник", "Продол")</f>
        <v>Поперечник</v>
      </c>
      <c r="C618" s="11" t="str">
        <f>CONCATENATE(I618,J618,K618,L618,Таблица335[[#This Row],[№12]],N618,O618,P618,Q618,R618,S618,T618,U618,)</f>
        <v>6Г-Т1/2 росп1,2,3</v>
      </c>
      <c r="D618" s="11" t="str">
        <f t="shared" si="563"/>
        <v>Т3</v>
      </c>
      <c r="E618" s="11" t="str">
        <f t="shared" si="540"/>
        <v>100 Δ8</v>
      </c>
      <c r="F618" s="101"/>
      <c r="G618" s="101"/>
      <c r="H6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8" s="132">
        <f t="shared" ref="I618:K618" si="588">I617</f>
        <v>6</v>
      </c>
      <c r="J618" s="132" t="str">
        <f t="shared" si="588"/>
        <v>Г</v>
      </c>
      <c r="K618" s="133" t="str">
        <f>IF(Таблица335[[#This Row],[условие]]="Да", "-", "")</f>
        <v>-</v>
      </c>
      <c r="L618" s="101" t="s">
        <v>83</v>
      </c>
      <c r="M618" s="114" t="str">
        <f>IF(Таблица335[[#This Row],[условие]]="Да", "", " - ")</f>
        <v/>
      </c>
      <c r="N618" s="101"/>
      <c r="O618" s="114" t="str">
        <f>IF(Таблица335[[#This Row],[условие]]="Да", "", " )")</f>
        <v/>
      </c>
      <c r="P618" s="115"/>
      <c r="Q618" s="101" t="str">
        <f t="shared" si="586"/>
        <v>/</v>
      </c>
      <c r="R618" s="101">
        <v>2</v>
      </c>
      <c r="S618" s="116" t="str">
        <f>IF(Таблица335[[#This Row],[Тип СШ]]="Т3", " росп", "")</f>
        <v xml:space="preserve"> росп</v>
      </c>
      <c r="T618" s="116" t="str">
        <f>IF(AND(Таблица335[[#This Row],[Тип]]="Поперечник", Таблица335[[#This Row],[условие]]="Да", Таблица335[[#This Row],[№18]]=" росп"), "1,2,3",
"")</f>
        <v>1,2,3</v>
      </c>
      <c r="U618" s="116" t="str">
        <f>IF(AND(Таблица335[[#This Row],[Тип]]="Продол", Таблица335[[#This Row],[условие]]="Да", Таблица335[[#This Row],[№18]]=" росп"), "1,2",
"")</f>
        <v/>
      </c>
      <c r="V618" s="101" t="s">
        <v>88</v>
      </c>
      <c r="W6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18" s="152" t="str">
        <f>IF(Таблица335[[#This Row],[Тип СШ]]="Т3",
(IF(Таблица335[[#This Row],[Толщина]]&gt;16,"Δ8","Δ6")),Таблица335[[#This Row],[Толщина]])</f>
        <v>Δ8</v>
      </c>
      <c r="AD618" s="153"/>
      <c r="AE618"/>
    </row>
    <row r="619" spans="1:31" x14ac:dyDescent="0.2">
      <c r="A619" s="117">
        <f t="shared" si="542"/>
        <v>619</v>
      </c>
      <c r="B619" s="97" t="str">
        <f>IF(ISNUMBER(Таблица335[[#This Row],[№8]]), "Поперечник", "Продол")</f>
        <v>Поперечник</v>
      </c>
      <c r="C619" s="11" t="str">
        <f>CONCATENATE(I619,J619,K619,L619,Таблица335[[#This Row],[№12]],N619,O619,P619,Q619,R619,S619,T619,U619,)</f>
        <v>6Г-ВП_Р5 росп1,2,3</v>
      </c>
      <c r="D619" s="11" t="str">
        <f t="shared" si="563"/>
        <v>Т3</v>
      </c>
      <c r="E619" s="11" t="str">
        <f t="shared" si="540"/>
        <v>528 Δ8</v>
      </c>
      <c r="F619" s="101"/>
      <c r="G619" s="101"/>
      <c r="H6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19" s="132">
        <f t="shared" ref="I619:K619" si="589">I618</f>
        <v>6</v>
      </c>
      <c r="J619" s="132" t="str">
        <f t="shared" si="589"/>
        <v>Г</v>
      </c>
      <c r="K619" s="133" t="str">
        <f>IF(Таблица335[[#This Row],[условие]]="Да", "-", "")</f>
        <v>-</v>
      </c>
      <c r="L619" s="101" t="s">
        <v>35</v>
      </c>
      <c r="M619" s="114" t="str">
        <f>IF(Таблица335[[#This Row],[условие]]="Да", "", " - ")</f>
        <v/>
      </c>
      <c r="N619" s="101"/>
      <c r="O619" s="114" t="str">
        <f>IF(Таблица335[[#This Row],[условие]]="Да", "", " )")</f>
        <v/>
      </c>
      <c r="P619" s="115"/>
      <c r="Q619" s="101" t="s">
        <v>140</v>
      </c>
      <c r="R619" s="101" t="s">
        <v>77</v>
      </c>
      <c r="S619" s="116" t="str">
        <f>IF(Таблица335[[#This Row],[Тип СШ]]="Т3", " росп", "")</f>
        <v xml:space="preserve"> росп</v>
      </c>
      <c r="T619" s="116" t="str">
        <f>IF(AND(Таблица335[[#This Row],[Тип]]="Поперечник", Таблица335[[#This Row],[условие]]="Да", Таблица335[[#This Row],[№18]]=" росп"), "1,2,3",
"")</f>
        <v>1,2,3</v>
      </c>
      <c r="U619" s="116" t="str">
        <f>IF(AND(Таблица335[[#This Row],[Тип]]="Продол", Таблица335[[#This Row],[условие]]="Да", Таблица335[[#This Row],[№18]]=" росп"), "1,2",
"")</f>
        <v/>
      </c>
      <c r="V619" s="101" t="s">
        <v>88</v>
      </c>
      <c r="W6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19" s="152" t="str">
        <f>IF(Таблица335[[#This Row],[Тип СШ]]="Т3",
(IF(Таблица335[[#This Row],[Толщина]]&gt;16,"Δ8","Δ6")),Таблица335[[#This Row],[Толщина]])</f>
        <v>Δ8</v>
      </c>
      <c r="AD619" s="153"/>
      <c r="AE619"/>
    </row>
    <row r="620" spans="1:31" x14ac:dyDescent="0.2">
      <c r="A620" s="117">
        <f t="shared" si="542"/>
        <v>620</v>
      </c>
      <c r="B620" s="97" t="str">
        <f>IF(ISNUMBER(Таблица335[[#This Row],[№8]]), "Поперечник", "Продол")</f>
        <v>Поперечник</v>
      </c>
      <c r="C620" s="11" t="str">
        <f>CONCATENATE(I620,J620,K620,L620,Таблица335[[#This Row],[№12]],N620,O620,P620,Q620,R620,S620,T620,U620,)</f>
        <v>6Г-ВП_Р6 росп1,2,3</v>
      </c>
      <c r="D620" s="11" t="str">
        <f t="shared" si="563"/>
        <v>Т3</v>
      </c>
      <c r="E620" s="11" t="str">
        <f t="shared" si="540"/>
        <v>528 Δ8</v>
      </c>
      <c r="F620" s="101"/>
      <c r="G620" s="101"/>
      <c r="H6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0" s="132">
        <f t="shared" ref="I620:K620" si="590">I619</f>
        <v>6</v>
      </c>
      <c r="J620" s="132" t="str">
        <f t="shared" si="590"/>
        <v>Г</v>
      </c>
      <c r="K620" s="133" t="str">
        <f>IF(Таблица335[[#This Row],[условие]]="Да", "-", "")</f>
        <v>-</v>
      </c>
      <c r="L620" s="101" t="s">
        <v>35</v>
      </c>
      <c r="M620" s="114" t="str">
        <f>IF(Таблица335[[#This Row],[условие]]="Да", "", " - ")</f>
        <v/>
      </c>
      <c r="N620" s="101"/>
      <c r="O620" s="114" t="str">
        <f>IF(Таблица335[[#This Row],[условие]]="Да", "", " )")</f>
        <v/>
      </c>
      <c r="P620" s="115"/>
      <c r="Q620" s="101" t="s">
        <v>140</v>
      </c>
      <c r="R620" s="101" t="s">
        <v>80</v>
      </c>
      <c r="S620" s="116" t="str">
        <f>IF(Таблица335[[#This Row],[Тип СШ]]="Т3", " росп", "")</f>
        <v xml:space="preserve"> росп</v>
      </c>
      <c r="T620" s="116" t="str">
        <f>IF(AND(Таблица335[[#This Row],[Тип]]="Поперечник", Таблица335[[#This Row],[условие]]="Да", Таблица335[[#This Row],[№18]]=" росп"), "1,2,3",
"")</f>
        <v>1,2,3</v>
      </c>
      <c r="U620" s="116" t="str">
        <f>IF(AND(Таблица335[[#This Row],[Тип]]="Продол", Таблица335[[#This Row],[условие]]="Да", Таблица335[[#This Row],[№18]]=" росп"), "1,2",
"")</f>
        <v/>
      </c>
      <c r="V620" s="101" t="s">
        <v>88</v>
      </c>
      <c r="W6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20" s="152" t="str">
        <f>IF(Таблица335[[#This Row],[Тип СШ]]="Т3",
(IF(Таблица335[[#This Row],[Толщина]]&gt;16,"Δ8","Δ6")),Таблица335[[#This Row],[Толщина]])</f>
        <v>Δ8</v>
      </c>
      <c r="AD620" s="153"/>
      <c r="AE620"/>
    </row>
    <row r="621" spans="1:31" x14ac:dyDescent="0.2">
      <c r="A621" s="117">
        <f t="shared" si="542"/>
        <v>621</v>
      </c>
      <c r="B621" s="97" t="str">
        <f>IF(ISNUMBER(Таблица335[[#This Row],[№8]]), "Поперечник", "Продол")</f>
        <v>Поперечник</v>
      </c>
      <c r="C621" s="11" t="str">
        <f>CONCATENATE(I621,J621,K621,L621,Таблица335[[#This Row],[№12]],N621,O621,P621,Q621,R621,S621,T621,U621,)</f>
        <v>6Г-ВП_Р7 росп1,2,3</v>
      </c>
      <c r="D621" s="11" t="str">
        <f t="shared" si="563"/>
        <v>Т3</v>
      </c>
      <c r="E621" s="11" t="str">
        <f t="shared" si="540"/>
        <v>528 Δ8</v>
      </c>
      <c r="F621" s="101"/>
      <c r="G621" s="101"/>
      <c r="H6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1" s="132">
        <f t="shared" ref="I621:K621" si="591">I620</f>
        <v>6</v>
      </c>
      <c r="J621" s="132" t="str">
        <f t="shared" si="591"/>
        <v>Г</v>
      </c>
      <c r="K621" s="133" t="str">
        <f>IF(Таблица335[[#This Row],[условие]]="Да", "-", "")</f>
        <v>-</v>
      </c>
      <c r="L621" s="101" t="s">
        <v>35</v>
      </c>
      <c r="M621" s="114" t="str">
        <f>IF(Таблица335[[#This Row],[условие]]="Да", "", " - ")</f>
        <v/>
      </c>
      <c r="N621" s="101"/>
      <c r="O621" s="114" t="str">
        <f>IF(Таблица335[[#This Row],[условие]]="Да", "", " )")</f>
        <v/>
      </c>
      <c r="P621" s="115"/>
      <c r="Q621" s="101" t="s">
        <v>140</v>
      </c>
      <c r="R621" s="101" t="s">
        <v>81</v>
      </c>
      <c r="S621" s="116" t="str">
        <f>IF(Таблица335[[#This Row],[Тип СШ]]="Т3", " росп", "")</f>
        <v xml:space="preserve"> росп</v>
      </c>
      <c r="T621" s="116" t="str">
        <f>IF(AND(Таблица335[[#This Row],[Тип]]="Поперечник", Таблица335[[#This Row],[условие]]="Да", Таблица335[[#This Row],[№18]]=" росп"), "1,2,3",
"")</f>
        <v>1,2,3</v>
      </c>
      <c r="U621" s="116" t="str">
        <f>IF(AND(Таблица335[[#This Row],[Тип]]="Продол", Таблица335[[#This Row],[условие]]="Да", Таблица335[[#This Row],[№18]]=" росп"), "1,2",
"")</f>
        <v/>
      </c>
      <c r="V621" s="101" t="s">
        <v>88</v>
      </c>
      <c r="W6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21" s="152" t="str">
        <f>IF(Таблица335[[#This Row],[Тип СШ]]="Т3",
(IF(Таблица335[[#This Row],[Толщина]]&gt;16,"Δ8","Δ6")),Таблица335[[#This Row],[Толщина]])</f>
        <v>Δ8</v>
      </c>
      <c r="AD621" s="153"/>
      <c r="AE621"/>
    </row>
    <row r="622" spans="1:31" x14ac:dyDescent="0.2">
      <c r="A622" s="117">
        <f t="shared" si="542"/>
        <v>622</v>
      </c>
      <c r="B622" s="97" t="str">
        <f>IF(ISNUMBER(Таблица335[[#This Row],[№8]]), "Поперечник", "Продол")</f>
        <v>Поперечник</v>
      </c>
      <c r="C622" s="11" t="str">
        <f>CONCATENATE(I622,J622,K622,L622,Таблица335[[#This Row],[№12]],N622,O622,P622,Q622,R622,S622,T622,U622,)</f>
        <v>6Г-ВП_Р8 росп1,2,3</v>
      </c>
      <c r="D622" s="11" t="str">
        <f t="shared" si="563"/>
        <v>Т3</v>
      </c>
      <c r="E622" s="11" t="str">
        <f t="shared" si="540"/>
        <v>528 Δ8</v>
      </c>
      <c r="F622" s="101"/>
      <c r="G622" s="101"/>
      <c r="H6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2" s="132">
        <f t="shared" ref="I622:K622" si="592">I621</f>
        <v>6</v>
      </c>
      <c r="J622" s="132" t="str">
        <f t="shared" si="592"/>
        <v>Г</v>
      </c>
      <c r="K622" s="133" t="str">
        <f>IF(Таблица335[[#This Row],[условие]]="Да", "-", "")</f>
        <v>-</v>
      </c>
      <c r="L622" s="101" t="s">
        <v>35</v>
      </c>
      <c r="M622" s="114" t="str">
        <f>IF(Таблица335[[#This Row],[условие]]="Да", "", " - ")</f>
        <v/>
      </c>
      <c r="N622" s="101"/>
      <c r="O622" s="114" t="str">
        <f>IF(Таблица335[[#This Row],[условие]]="Да", "", " )")</f>
        <v/>
      </c>
      <c r="P622" s="115"/>
      <c r="Q622" s="101" t="s">
        <v>140</v>
      </c>
      <c r="R622" s="101" t="s">
        <v>82</v>
      </c>
      <c r="S622" s="116" t="str">
        <f>IF(Таблица335[[#This Row],[Тип СШ]]="Т3", " росп", "")</f>
        <v xml:space="preserve"> росп</v>
      </c>
      <c r="T622" s="116" t="str">
        <f>IF(AND(Таблица335[[#This Row],[Тип]]="Поперечник", Таблица335[[#This Row],[условие]]="Да", Таблица335[[#This Row],[№18]]=" росп"), "1,2,3",
"")</f>
        <v>1,2,3</v>
      </c>
      <c r="U622" s="116" t="str">
        <f>IF(AND(Таблица335[[#This Row],[Тип]]="Продол", Таблица335[[#This Row],[условие]]="Да", Таблица335[[#This Row],[№18]]=" росп"), "1,2",
"")</f>
        <v/>
      </c>
      <c r="V622" s="101" t="s">
        <v>88</v>
      </c>
      <c r="W6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22" s="152" t="str">
        <f>IF(Таблица335[[#This Row],[Тип СШ]]="Т3",
(IF(Таблица335[[#This Row],[Толщина]]&gt;16,"Δ8","Δ6")),Таблица335[[#This Row],[Толщина]])</f>
        <v>Δ8</v>
      </c>
      <c r="AD622" s="153"/>
      <c r="AE622"/>
    </row>
    <row r="623" spans="1:31" x14ac:dyDescent="0.2">
      <c r="A623" s="117">
        <f t="shared" si="542"/>
        <v>623</v>
      </c>
      <c r="B623" s="97" t="str">
        <f>IF(ISNUMBER(Таблица335[[#This Row],[№8]]), "Поперечник", "Продол")</f>
        <v>Поперечник</v>
      </c>
      <c r="C623" s="11" t="str">
        <f>CONCATENATE(I623,J623,K623,L623,Таблица335[[#This Row],[№12]],N623,O623,P623,Q623,R623,S623,T623,U623,)</f>
        <v>6Г-НП</v>
      </c>
      <c r="D623" s="11" t="str">
        <f t="shared" si="563"/>
        <v>С18</v>
      </c>
      <c r="E623" s="11" t="str">
        <f t="shared" si="540"/>
        <v>900×40</v>
      </c>
      <c r="F623" s="101"/>
      <c r="G623" s="101"/>
      <c r="H6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3" s="132">
        <f t="shared" ref="I623:K623" si="593">I622</f>
        <v>6</v>
      </c>
      <c r="J623" s="132" t="str">
        <f t="shared" si="593"/>
        <v>Г</v>
      </c>
      <c r="K623" s="133" t="str">
        <f>IF(Таблица335[[#This Row],[условие]]="Да", "-", "")</f>
        <v>-</v>
      </c>
      <c r="L623" s="101" t="s">
        <v>13</v>
      </c>
      <c r="M623" s="114" t="str">
        <f>IF(Таблица335[[#This Row],[условие]]="Да", "", " - ")</f>
        <v/>
      </c>
      <c r="N623" s="101"/>
      <c r="O623" s="114" t="str">
        <f>IF(Таблица335[[#This Row],[условие]]="Да", "", " )")</f>
        <v/>
      </c>
      <c r="P623" s="115"/>
      <c r="Q623" s="101"/>
      <c r="R623" s="101"/>
      <c r="S623" s="116" t="str">
        <f>IF(Таблица335[[#This Row],[Тип СШ]]="Т3", " росп", "")</f>
        <v/>
      </c>
      <c r="T623" s="116" t="str">
        <f>IF(AND(Таблица335[[#This Row],[Тип]]="Поперечник", Таблица335[[#This Row],[условие]]="Да", Таблица335[[#This Row],[№18]]=" росп"), "1,2,3",
"")</f>
        <v/>
      </c>
      <c r="U623" s="116" t="str">
        <f>IF(AND(Таблица335[[#This Row],[Тип]]="Продол", Таблица335[[#This Row],[условие]]="Да", Таблица335[[#This Row],[№18]]=" росп"), "1,2",
"")</f>
        <v/>
      </c>
      <c r="V623" s="101" t="s">
        <v>87</v>
      </c>
      <c r="W62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900</v>
      </c>
      <c r="X6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623" s="228">
        <f>VALUE(CONCATENATE(Таблица335[[#This Row],[ДлинаС18]],Таблица335[[#This Row],[ДлинаС4]],Таблица335[[#This Row],[ДлинаТ8]],Таблица335[[#This Row],[ДлинаТ3]]))</f>
        <v>900</v>
      </c>
      <c r="AC623" s="152">
        <f>IF(Таблица335[[#This Row],[Тип СШ]]="Т3",
(IF(Таблица335[[#This Row],[Толщина]]&gt;16,"Δ8","Δ6")),Таблица335[[#This Row],[Толщина]])</f>
        <v>40</v>
      </c>
      <c r="AD623" s="153"/>
      <c r="AE623"/>
    </row>
    <row r="624" spans="1:31" x14ac:dyDescent="0.2">
      <c r="A624" s="117">
        <f t="shared" si="542"/>
        <v>624</v>
      </c>
      <c r="B624" s="97" t="str">
        <f>IF(ISNUMBER(Таблица335[[#This Row],[№8]]), "Поперечник", "Продол")</f>
        <v>Поперечник</v>
      </c>
      <c r="C624" s="11" t="str">
        <f>CONCATENATE(I624,J624,K624,L624,Таблица335[[#This Row],[№12]],N624,O624,P624,Q624,R624,S624,T624,U624,)</f>
        <v>6Г-Т2/1</v>
      </c>
      <c r="D624" s="11" t="str">
        <f t="shared" si="563"/>
        <v>Т8</v>
      </c>
      <c r="E624" s="11" t="str">
        <f t="shared" si="540"/>
        <v>100×25</v>
      </c>
      <c r="F624" s="101"/>
      <c r="G624" s="101"/>
      <c r="H6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4" s="132">
        <f t="shared" ref="I624:K624" si="594">I623</f>
        <v>6</v>
      </c>
      <c r="J624" s="132" t="str">
        <f t="shared" si="594"/>
        <v>Г</v>
      </c>
      <c r="K624" s="133" t="str">
        <f>IF(Таблица335[[#This Row],[условие]]="Да", "-", "")</f>
        <v>-</v>
      </c>
      <c r="L624" s="101" t="s">
        <v>84</v>
      </c>
      <c r="M624" s="114" t="str">
        <f>IF(Таблица335[[#This Row],[условие]]="Да", "", " - ")</f>
        <v/>
      </c>
      <c r="N624" s="101"/>
      <c r="O624" s="114" t="str">
        <f>IF(Таблица335[[#This Row],[условие]]="Да", "", " )")</f>
        <v/>
      </c>
      <c r="P624" s="115"/>
      <c r="Q624" s="101" t="str">
        <f>"/"</f>
        <v>/</v>
      </c>
      <c r="R624" s="101">
        <v>1</v>
      </c>
      <c r="S624" s="116" t="str">
        <f>IF(Таблица335[[#This Row],[Тип СШ]]="Т3", " росп", "")</f>
        <v/>
      </c>
      <c r="T624" s="116" t="str">
        <f>IF(AND(Таблица335[[#This Row],[Тип]]="Поперечник", Таблица335[[#This Row],[условие]]="Да", Таблица335[[#This Row],[№18]]=" росп"), "1,2,3",
"")</f>
        <v/>
      </c>
      <c r="U624" s="116" t="str">
        <f>IF(AND(Таблица335[[#This Row],[Тип]]="Продол", Таблица335[[#This Row],[условие]]="Да", Таблица335[[#This Row],[№18]]=" росп"), "1,2",
"")</f>
        <v/>
      </c>
      <c r="V624" s="101" t="s">
        <v>89</v>
      </c>
      <c r="W6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24" s="152">
        <f>IF(Таблица335[[#This Row],[Тип СШ]]="Т3",
(IF(Таблица335[[#This Row],[Толщина]]&gt;16,"Δ8","Δ6")),Таблица335[[#This Row],[Толщина]])</f>
        <v>25</v>
      </c>
      <c r="AD624" s="153"/>
      <c r="AE624"/>
    </row>
    <row r="625" spans="1:31" x14ac:dyDescent="0.2">
      <c r="A625" s="117">
        <f t="shared" si="542"/>
        <v>625</v>
      </c>
      <c r="B625" s="97" t="str">
        <f>IF(ISNUMBER(Таблица335[[#This Row],[№8]]), "Поперечник", "Продол")</f>
        <v>Поперечник</v>
      </c>
      <c r="C625" s="11" t="str">
        <f>CONCATENATE(I625,J625,K625,L625,Таблица335[[#This Row],[№12]],N625,O625,P625,Q625,R625,S625,T625,U625,)</f>
        <v>6Г-Т2/1 росп1,2,3</v>
      </c>
      <c r="D625" s="11" t="str">
        <f t="shared" si="563"/>
        <v>Т3</v>
      </c>
      <c r="E625" s="11" t="str">
        <f t="shared" si="540"/>
        <v>100 Δ8</v>
      </c>
      <c r="F625" s="101"/>
      <c r="G625" s="101"/>
      <c r="H6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5" s="132">
        <f t="shared" ref="I625:K625" si="595">I624</f>
        <v>6</v>
      </c>
      <c r="J625" s="132" t="str">
        <f t="shared" si="595"/>
        <v>Г</v>
      </c>
      <c r="K625" s="133" t="str">
        <f>IF(Таблица335[[#This Row],[условие]]="Да", "-", "")</f>
        <v>-</v>
      </c>
      <c r="L625" s="101" t="s">
        <v>84</v>
      </c>
      <c r="M625" s="114" t="str">
        <f>IF(Таблица335[[#This Row],[условие]]="Да", "", " - ")</f>
        <v/>
      </c>
      <c r="N625" s="101"/>
      <c r="O625" s="114" t="str">
        <f>IF(Таблица335[[#This Row],[условие]]="Да", "", " )")</f>
        <v/>
      </c>
      <c r="P625" s="115"/>
      <c r="Q625" s="101" t="str">
        <f t="shared" ref="Q625:Q629" si="596">"/"</f>
        <v>/</v>
      </c>
      <c r="R625" s="101">
        <v>1</v>
      </c>
      <c r="S625" s="116" t="str">
        <f>IF(Таблица335[[#This Row],[Тип СШ]]="Т3", " росп", "")</f>
        <v xml:space="preserve"> росп</v>
      </c>
      <c r="T625" s="116" t="str">
        <f>IF(AND(Таблица335[[#This Row],[Тип]]="Поперечник", Таблица335[[#This Row],[условие]]="Да", Таблица335[[#This Row],[№18]]=" росп"), "1,2,3",
"")</f>
        <v>1,2,3</v>
      </c>
      <c r="U625" s="116" t="str">
        <f>IF(AND(Таблица335[[#This Row],[Тип]]="Продол", Таблица335[[#This Row],[условие]]="Да", Таблица335[[#This Row],[№18]]=" росп"), "1,2",
"")</f>
        <v/>
      </c>
      <c r="V625" s="101" t="s">
        <v>88</v>
      </c>
      <c r="W6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25" s="152" t="str">
        <f>IF(Таблица335[[#This Row],[Тип СШ]]="Т3",
(IF(Таблица335[[#This Row],[Толщина]]&gt;16,"Δ8","Δ6")),Таблица335[[#This Row],[Толщина]])</f>
        <v>Δ8</v>
      </c>
      <c r="AD625" s="153"/>
      <c r="AE625"/>
    </row>
    <row r="626" spans="1:31" x14ac:dyDescent="0.2">
      <c r="A626" s="117">
        <f t="shared" si="542"/>
        <v>626</v>
      </c>
      <c r="B626" s="97" t="str">
        <f>IF(ISNUMBER(Таблица335[[#This Row],[№8]]), "Поперечник", "Продол")</f>
        <v>Поперечник</v>
      </c>
      <c r="C626" s="11" t="str">
        <f>CONCATENATE(I626,J626,K626,L626,Таблица335[[#This Row],[№12]],N626,O626,P626,Q626,R626,S626,T626,U626,)</f>
        <v>6Г-Т2/2</v>
      </c>
      <c r="D626" s="11" t="str">
        <f t="shared" si="563"/>
        <v>Т8</v>
      </c>
      <c r="E626" s="11" t="str">
        <f t="shared" si="540"/>
        <v>100×25</v>
      </c>
      <c r="F626" s="101"/>
      <c r="G626" s="101"/>
      <c r="H6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6" s="132">
        <f t="shared" ref="I626:K626" si="597">I625</f>
        <v>6</v>
      </c>
      <c r="J626" s="132" t="str">
        <f t="shared" si="597"/>
        <v>Г</v>
      </c>
      <c r="K626" s="133" t="str">
        <f>IF(Таблица335[[#This Row],[условие]]="Да", "-", "")</f>
        <v>-</v>
      </c>
      <c r="L626" s="101" t="s">
        <v>84</v>
      </c>
      <c r="M626" s="114" t="str">
        <f>IF(Таблица335[[#This Row],[условие]]="Да", "", " - ")</f>
        <v/>
      </c>
      <c r="N626" s="101"/>
      <c r="O626" s="114" t="str">
        <f>IF(Таблица335[[#This Row],[условие]]="Да", "", " )")</f>
        <v/>
      </c>
      <c r="P626" s="115"/>
      <c r="Q626" s="101" t="str">
        <f t="shared" si="596"/>
        <v>/</v>
      </c>
      <c r="R626" s="101">
        <v>2</v>
      </c>
      <c r="S626" s="116" t="str">
        <f>IF(Таблица335[[#This Row],[Тип СШ]]="Т3", " росп", "")</f>
        <v/>
      </c>
      <c r="T626" s="116" t="str">
        <f>IF(AND(Таблица335[[#This Row],[Тип]]="Поперечник", Таблица335[[#This Row],[условие]]="Да", Таблица335[[#This Row],[№18]]=" росп"), "1,2,3",
"")</f>
        <v/>
      </c>
      <c r="U626" s="116" t="str">
        <f>IF(AND(Таблица335[[#This Row],[Тип]]="Продол", Таблица335[[#This Row],[условие]]="Да", Таблица335[[#This Row],[№18]]=" росп"), "1,2",
"")</f>
        <v/>
      </c>
      <c r="V626" s="101" t="s">
        <v>89</v>
      </c>
      <c r="W6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26" s="152">
        <f>IF(Таблица335[[#This Row],[Тип СШ]]="Т3",
(IF(Таблица335[[#This Row],[Толщина]]&gt;16,"Δ8","Δ6")),Таблица335[[#This Row],[Толщина]])</f>
        <v>25</v>
      </c>
      <c r="AD626" s="153"/>
      <c r="AE626"/>
    </row>
    <row r="627" spans="1:31" x14ac:dyDescent="0.2">
      <c r="A627" s="117">
        <f t="shared" si="542"/>
        <v>627</v>
      </c>
      <c r="B627" s="97" t="str">
        <f>IF(ISNUMBER(Таблица335[[#This Row],[№8]]), "Поперечник", "Продол")</f>
        <v>Поперечник</v>
      </c>
      <c r="C627" s="11" t="str">
        <f>CONCATENATE(I627,J627,K627,L627,Таблица335[[#This Row],[№12]],N627,O627,P627,Q627,R627,S627,T627,U627,)</f>
        <v>6Г-Т2/2 росп1,2,3</v>
      </c>
      <c r="D627" s="11" t="str">
        <f t="shared" si="563"/>
        <v>Т3</v>
      </c>
      <c r="E627" s="11" t="str">
        <f t="shared" si="540"/>
        <v>100 Δ8</v>
      </c>
      <c r="F627" s="101"/>
      <c r="G627" s="101"/>
      <c r="H6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7" s="132">
        <f t="shared" ref="I627:K627" si="598">I626</f>
        <v>6</v>
      </c>
      <c r="J627" s="132" t="str">
        <f t="shared" si="598"/>
        <v>Г</v>
      </c>
      <c r="K627" s="133" t="str">
        <f>IF(Таблица335[[#This Row],[условие]]="Да", "-", "")</f>
        <v>-</v>
      </c>
      <c r="L627" s="101" t="s">
        <v>84</v>
      </c>
      <c r="M627" s="114" t="str">
        <f>IF(Таблица335[[#This Row],[условие]]="Да", "", " - ")</f>
        <v/>
      </c>
      <c r="N627" s="101"/>
      <c r="O627" s="114" t="str">
        <f>IF(Таблица335[[#This Row],[условие]]="Да", "", " )")</f>
        <v/>
      </c>
      <c r="P627" s="115"/>
      <c r="Q627" s="101" t="str">
        <f t="shared" si="596"/>
        <v>/</v>
      </c>
      <c r="R627" s="101">
        <v>2</v>
      </c>
      <c r="S627" s="116" t="str">
        <f>IF(Таблица335[[#This Row],[Тип СШ]]="Т3", " росп", "")</f>
        <v xml:space="preserve"> росп</v>
      </c>
      <c r="T627" s="116" t="str">
        <f>IF(AND(Таблица335[[#This Row],[Тип]]="Поперечник", Таблица335[[#This Row],[условие]]="Да", Таблица335[[#This Row],[№18]]=" росп"), "1,2,3",
"")</f>
        <v>1,2,3</v>
      </c>
      <c r="U627" s="116" t="str">
        <f>IF(AND(Таблица335[[#This Row],[Тип]]="Продол", Таблица335[[#This Row],[условие]]="Да", Таблица335[[#This Row],[№18]]=" росп"), "1,2",
"")</f>
        <v/>
      </c>
      <c r="V627" s="101" t="s">
        <v>88</v>
      </c>
      <c r="W6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</v>
      </c>
      <c r="AB6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27" s="152" t="str">
        <f>IF(Таблица335[[#This Row],[Тип СШ]]="Т3",
(IF(Таблица335[[#This Row],[Толщина]]&gt;16,"Δ8","Δ6")),Таблица335[[#This Row],[Толщина]])</f>
        <v>Δ8</v>
      </c>
      <c r="AD627" s="153"/>
      <c r="AE627"/>
    </row>
    <row r="628" spans="1:31" x14ac:dyDescent="0.2">
      <c r="A628" s="117">
        <f t="shared" si="542"/>
        <v>628</v>
      </c>
      <c r="B628" s="97" t="str">
        <f>IF(ISNUMBER(Таблица335[[#This Row],[№8]]), "Поперечник", "Продол")</f>
        <v>Поперечник</v>
      </c>
      <c r="C628" s="11" t="str">
        <f>CONCATENATE(I628,J628,K628,L628,Таблица335[[#This Row],[№12]],N628,O628,P628,Q628,R628,S628,T628,U628,)</f>
        <v>6Д-ВП</v>
      </c>
      <c r="D628" s="11" t="str">
        <f t="shared" si="563"/>
        <v>С4</v>
      </c>
      <c r="E628" s="11" t="str">
        <f t="shared" si="540"/>
        <v>2488×14</v>
      </c>
      <c r="F628" s="101"/>
      <c r="G628" s="101" t="s">
        <v>43</v>
      </c>
      <c r="H6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8" s="134">
        <f t="shared" ref="I628:J628" si="599">I627</f>
        <v>6</v>
      </c>
      <c r="J628" s="134" t="str">
        <f>Таблица335[[#This Row],[№7]]</f>
        <v>Д</v>
      </c>
      <c r="K628" s="133" t="str">
        <f>IF(Таблица335[[#This Row],[условие]]="Да", "-", "")</f>
        <v>-</v>
      </c>
      <c r="L628" s="72" t="s">
        <v>35</v>
      </c>
      <c r="M628" s="114" t="str">
        <f>IF(Таблица335[[#This Row],[условие]]="Да", "", " - ")</f>
        <v/>
      </c>
      <c r="N628" s="72"/>
      <c r="O628" s="114" t="str">
        <f>IF(Таблица335[[#This Row],[условие]]="Да", "", " )")</f>
        <v/>
      </c>
      <c r="P628" s="115"/>
      <c r="Q628" s="130"/>
      <c r="R628" s="130"/>
      <c r="S628" s="116" t="str">
        <f>IF(Таблица335[[#This Row],[Тип СШ]]="Т3", " росп", "")</f>
        <v/>
      </c>
      <c r="T628" s="116" t="str">
        <f>IF(AND(Таблица335[[#This Row],[Тип]]="Поперечник", Таблица335[[#This Row],[условие]]="Да", Таблица335[[#This Row],[№18]]=" росп"), "1,2,3",
"")</f>
        <v/>
      </c>
      <c r="U628" s="116" t="str">
        <f>IF(AND(Таблица335[[#This Row],[Тип]]="Продол", Таблица335[[#This Row],[условие]]="Да", Таблица335[[#This Row],[№18]]=" росп"), "1,2",
"")</f>
        <v/>
      </c>
      <c r="V628" s="130" t="s">
        <v>109</v>
      </c>
      <c r="W6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6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2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628" s="152">
        <f>IF(Таблица335[[#This Row],[Тип СШ]]="Т3",
(IF(Таблица335[[#This Row],[Толщина]]&gt;16,"Δ8","Δ6")),Таблица335[[#This Row],[Толщина]])</f>
        <v>14</v>
      </c>
      <c r="AD628" s="153"/>
      <c r="AE628"/>
    </row>
    <row r="629" spans="1:31" x14ac:dyDescent="0.2">
      <c r="A629" s="117">
        <f t="shared" si="542"/>
        <v>629</v>
      </c>
      <c r="B629" s="97" t="str">
        <f>IF(ISNUMBER(Таблица335[[#This Row],[№8]]), "Поперечник", "Продол")</f>
        <v>Поперечник</v>
      </c>
      <c r="C629" s="11" t="str">
        <f>CONCATENATE(I629,J629,K629,L629,Таблица335[[#This Row],[№12]],N629,O629,P629,Q629,R629,S629,T629,U629,)</f>
        <v>6Д-ВП_Р1 росп1,2,3</v>
      </c>
      <c r="D629" s="11" t="str">
        <f t="shared" si="563"/>
        <v>Т3</v>
      </c>
      <c r="E629" s="11" t="str">
        <f t="shared" si="540"/>
        <v>528 Δ8</v>
      </c>
      <c r="F629" s="101"/>
      <c r="G629" s="101"/>
      <c r="H6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29" s="132">
        <f t="shared" ref="I629:J629" si="600">I628</f>
        <v>6</v>
      </c>
      <c r="J629" s="132" t="str">
        <f>J628</f>
        <v>Д</v>
      </c>
      <c r="K629" s="133" t="str">
        <f>IF(Таблица335[[#This Row],[условие]]="Да", "-", "")</f>
        <v>-</v>
      </c>
      <c r="L629" s="101" t="s">
        <v>35</v>
      </c>
      <c r="M629" s="114" t="str">
        <f>IF(Таблица335[[#This Row],[условие]]="Да", "", " - ")</f>
        <v/>
      </c>
      <c r="N629" s="101"/>
      <c r="O629" s="114" t="str">
        <f>IF(Таблица335[[#This Row],[условие]]="Да", "", " )")</f>
        <v/>
      </c>
      <c r="P629" s="115"/>
      <c r="Q629" s="101" t="s">
        <v>140</v>
      </c>
      <c r="R629" s="101" t="s">
        <v>73</v>
      </c>
      <c r="S629" s="116" t="str">
        <f>IF(Таблица335[[#This Row],[Тип СШ]]="Т3", " росп", "")</f>
        <v xml:space="preserve"> росп</v>
      </c>
      <c r="T629" s="116" t="str">
        <f>IF(AND(Таблица335[[#This Row],[Тип]]="Поперечник", Таблица335[[#This Row],[условие]]="Да", Таблица335[[#This Row],[№18]]=" росп"), "1,2,3",
"")</f>
        <v>1,2,3</v>
      </c>
      <c r="U629" s="116" t="str">
        <f>IF(AND(Таблица335[[#This Row],[Тип]]="Продол", Таблица335[[#This Row],[условие]]="Да", Таблица335[[#This Row],[№18]]=" росп"), "1,2",
"")</f>
        <v/>
      </c>
      <c r="V629" s="101" t="s">
        <v>88</v>
      </c>
      <c r="W6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29" s="152" t="str">
        <f>IF(Таблица335[[#This Row],[Тип СШ]]="Т3",
(IF(Таблица335[[#This Row],[Толщина]]&gt;16,"Δ8","Δ6")),Таблица335[[#This Row],[Толщина]])</f>
        <v>Δ8</v>
      </c>
      <c r="AD629" s="153"/>
      <c r="AE629"/>
    </row>
    <row r="630" spans="1:31" x14ac:dyDescent="0.2">
      <c r="A630" s="117">
        <f t="shared" si="542"/>
        <v>630</v>
      </c>
      <c r="B630" s="97" t="str">
        <f>IF(ISNUMBER(Таблица335[[#This Row],[№8]]), "Поперечник", "Продол")</f>
        <v>Поперечник</v>
      </c>
      <c r="C630" s="11" t="str">
        <f>CONCATENATE(I630,J630,K630,L630,Таблица335[[#This Row],[№12]],N630,O630,P630,Q630,R630,S630,T630,U630,)</f>
        <v>6Д-ВП_Р2 росп1,2,3</v>
      </c>
      <c r="D630" s="11" t="str">
        <f t="shared" si="563"/>
        <v>Т3</v>
      </c>
      <c r="E630" s="11" t="str">
        <f t="shared" si="540"/>
        <v>528 Δ8</v>
      </c>
      <c r="F630" s="101"/>
      <c r="G630" s="101"/>
      <c r="H6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0" s="132">
        <f t="shared" ref="I630:K630" si="601">I629</f>
        <v>6</v>
      </c>
      <c r="J630" s="132" t="str">
        <f t="shared" si="601"/>
        <v>Д</v>
      </c>
      <c r="K630" s="133" t="str">
        <f>IF(Таблица335[[#This Row],[условие]]="Да", "-", "")</f>
        <v>-</v>
      </c>
      <c r="L630" s="101" t="s">
        <v>35</v>
      </c>
      <c r="M630" s="114" t="str">
        <f>IF(Таблица335[[#This Row],[условие]]="Да", "", " - ")</f>
        <v/>
      </c>
      <c r="N630" s="101"/>
      <c r="O630" s="114" t="str">
        <f>IF(Таблица335[[#This Row],[условие]]="Да", "", " )")</f>
        <v/>
      </c>
      <c r="P630" s="115"/>
      <c r="Q630" s="101" t="s">
        <v>140</v>
      </c>
      <c r="R630" s="101" t="s">
        <v>74</v>
      </c>
      <c r="S630" s="116" t="str">
        <f>IF(Таблица335[[#This Row],[Тип СШ]]="Т3", " росп", "")</f>
        <v xml:space="preserve"> росп</v>
      </c>
      <c r="T630" s="116" t="str">
        <f>IF(AND(Таблица335[[#This Row],[Тип]]="Поперечник", Таблица335[[#This Row],[условие]]="Да", Таблица335[[#This Row],[№18]]=" росп"), "1,2,3",
"")</f>
        <v>1,2,3</v>
      </c>
      <c r="U630" s="116" t="str">
        <f>IF(AND(Таблица335[[#This Row],[Тип]]="Продол", Таблица335[[#This Row],[условие]]="Да", Таблица335[[#This Row],[№18]]=" росп"), "1,2",
"")</f>
        <v/>
      </c>
      <c r="V630" s="101" t="s">
        <v>88</v>
      </c>
      <c r="W6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30" s="152" t="str">
        <f>IF(Таблица335[[#This Row],[Тип СШ]]="Т3",
(IF(Таблица335[[#This Row],[Толщина]]&gt;16,"Δ8","Δ6")),Таблица335[[#This Row],[Толщина]])</f>
        <v>Δ8</v>
      </c>
      <c r="AD630" s="153"/>
      <c r="AE630"/>
    </row>
    <row r="631" spans="1:31" x14ac:dyDescent="0.2">
      <c r="A631" s="117">
        <f t="shared" si="542"/>
        <v>631</v>
      </c>
      <c r="B631" s="97" t="str">
        <f>IF(ISNUMBER(Таблица335[[#This Row],[№8]]), "Поперечник", "Продол")</f>
        <v>Поперечник</v>
      </c>
      <c r="C631" s="11" t="str">
        <f>CONCATENATE(I631,J631,K631,L631,Таблица335[[#This Row],[№12]],N631,O631,P631,Q631,R631,S631,T631,U631,)</f>
        <v>6Д-ВП_Р3 росп1,2,3</v>
      </c>
      <c r="D631" s="11" t="str">
        <f t="shared" si="563"/>
        <v>Т3</v>
      </c>
      <c r="E631" s="11" t="str">
        <f t="shared" si="540"/>
        <v>528 Δ8</v>
      </c>
      <c r="F631" s="101"/>
      <c r="G631" s="101"/>
      <c r="H6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1" s="132">
        <f t="shared" ref="I631:K631" si="602">I630</f>
        <v>6</v>
      </c>
      <c r="J631" s="132" t="str">
        <f t="shared" si="602"/>
        <v>Д</v>
      </c>
      <c r="K631" s="133" t="str">
        <f>IF(Таблица335[[#This Row],[условие]]="Да", "-", "")</f>
        <v>-</v>
      </c>
      <c r="L631" s="101" t="s">
        <v>35</v>
      </c>
      <c r="M631" s="114" t="str">
        <f>IF(Таблица335[[#This Row],[условие]]="Да", "", " - ")</f>
        <v/>
      </c>
      <c r="N631" s="101"/>
      <c r="O631" s="114" t="str">
        <f>IF(Таблица335[[#This Row],[условие]]="Да", "", " )")</f>
        <v/>
      </c>
      <c r="P631" s="115"/>
      <c r="Q631" s="101" t="s">
        <v>140</v>
      </c>
      <c r="R631" s="101" t="s">
        <v>75</v>
      </c>
      <c r="S631" s="116" t="str">
        <f>IF(Таблица335[[#This Row],[Тип СШ]]="Т3", " росп", "")</f>
        <v xml:space="preserve"> росп</v>
      </c>
      <c r="T631" s="116" t="str">
        <f>IF(AND(Таблица335[[#This Row],[Тип]]="Поперечник", Таблица335[[#This Row],[условие]]="Да", Таблица335[[#This Row],[№18]]=" росп"), "1,2,3",
"")</f>
        <v>1,2,3</v>
      </c>
      <c r="U631" s="116" t="str">
        <f>IF(AND(Таблица335[[#This Row],[Тип]]="Продол", Таблица335[[#This Row],[условие]]="Да", Таблица335[[#This Row],[№18]]=" росп"), "1,2",
"")</f>
        <v/>
      </c>
      <c r="V631" s="101" t="s">
        <v>88</v>
      </c>
      <c r="W6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31" s="152" t="str">
        <f>IF(Таблица335[[#This Row],[Тип СШ]]="Т3",
(IF(Таблица335[[#This Row],[Толщина]]&gt;16,"Δ8","Δ6")),Таблица335[[#This Row],[Толщина]])</f>
        <v>Δ8</v>
      </c>
      <c r="AD631" s="153"/>
      <c r="AE631"/>
    </row>
    <row r="632" spans="1:31" x14ac:dyDescent="0.2">
      <c r="A632" s="117">
        <f t="shared" si="542"/>
        <v>632</v>
      </c>
      <c r="B632" s="97" t="str">
        <f>IF(ISNUMBER(Таблица335[[#This Row],[№8]]), "Поперечник", "Продол")</f>
        <v>Поперечник</v>
      </c>
      <c r="C632" s="11" t="str">
        <f>CONCATENATE(I632,J632,K632,L632,Таблица335[[#This Row],[№12]],N632,O632,P632,Q632,R632,S632,T632,U632,)</f>
        <v>6Д-ВП_Р4 росп1,2,3</v>
      </c>
      <c r="D632" s="11" t="str">
        <f t="shared" si="563"/>
        <v>Т3</v>
      </c>
      <c r="E632" s="11" t="str">
        <f t="shared" si="540"/>
        <v>528 Δ8</v>
      </c>
      <c r="F632" s="101"/>
      <c r="G632" s="101"/>
      <c r="H6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2" s="132">
        <f t="shared" ref="I632:K632" si="603">I631</f>
        <v>6</v>
      </c>
      <c r="J632" s="132" t="str">
        <f t="shared" si="603"/>
        <v>Д</v>
      </c>
      <c r="K632" s="133" t="str">
        <f>IF(Таблица335[[#This Row],[условие]]="Да", "-", "")</f>
        <v>-</v>
      </c>
      <c r="L632" s="101" t="s">
        <v>35</v>
      </c>
      <c r="M632" s="114" t="str">
        <f>IF(Таблица335[[#This Row],[условие]]="Да", "", " - ")</f>
        <v/>
      </c>
      <c r="N632" s="101"/>
      <c r="O632" s="114" t="str">
        <f>IF(Таблица335[[#This Row],[условие]]="Да", "", " )")</f>
        <v/>
      </c>
      <c r="P632" s="115"/>
      <c r="Q632" s="101" t="s">
        <v>140</v>
      </c>
      <c r="R632" s="101" t="s">
        <v>76</v>
      </c>
      <c r="S632" s="116" t="str">
        <f>IF(Таблица335[[#This Row],[Тип СШ]]="Т3", " росп", "")</f>
        <v xml:space="preserve"> росп</v>
      </c>
      <c r="T632" s="116" t="str">
        <f>IF(AND(Таблица335[[#This Row],[Тип]]="Поперечник", Таблица335[[#This Row],[условие]]="Да", Таблица335[[#This Row],[№18]]=" росп"), "1,2,3",
"")</f>
        <v>1,2,3</v>
      </c>
      <c r="U632" s="116" t="str">
        <f>IF(AND(Таблица335[[#This Row],[Тип]]="Продол", Таблица335[[#This Row],[условие]]="Да", Таблица335[[#This Row],[№18]]=" росп"), "1,2",
"")</f>
        <v/>
      </c>
      <c r="V632" s="101" t="s">
        <v>88</v>
      </c>
      <c r="W6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32" s="152" t="str">
        <f>IF(Таблица335[[#This Row],[Тип СШ]]="Т3",
(IF(Таблица335[[#This Row],[Толщина]]&gt;16,"Δ8","Δ6")),Таблица335[[#This Row],[Толщина]])</f>
        <v>Δ8</v>
      </c>
      <c r="AD632" s="153"/>
      <c r="AE632"/>
    </row>
    <row r="633" spans="1:31" x14ac:dyDescent="0.2">
      <c r="A633" s="117">
        <f t="shared" si="542"/>
        <v>633</v>
      </c>
      <c r="B633" s="97" t="str">
        <f>IF(ISNUMBER(Таблица335[[#This Row],[№8]]), "Поперечник", "Продол")</f>
        <v>Поперечник</v>
      </c>
      <c r="C633" s="11" t="str">
        <f>CONCATENATE(I633,J633,K633,L633,Таблица335[[#This Row],[№12]],N633,O633,P633,Q633,R633,S633,T633,U633,)</f>
        <v>6Д-Т1/1</v>
      </c>
      <c r="D633" s="11" t="str">
        <f t="shared" si="563"/>
        <v>Т8</v>
      </c>
      <c r="E633" s="11" t="str">
        <f t="shared" si="540"/>
        <v>100×20</v>
      </c>
      <c r="F633" s="101"/>
      <c r="G633" s="101"/>
      <c r="H6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3" s="132">
        <f t="shared" ref="I633:K633" si="604">I632</f>
        <v>6</v>
      </c>
      <c r="J633" s="132" t="str">
        <f t="shared" si="604"/>
        <v>Д</v>
      </c>
      <c r="K633" s="133" t="str">
        <f>IF(Таблица335[[#This Row],[условие]]="Да", "-", "")</f>
        <v>-</v>
      </c>
      <c r="L633" s="101" t="s">
        <v>83</v>
      </c>
      <c r="M633" s="114" t="str">
        <f>IF(Таблица335[[#This Row],[условие]]="Да", "", " - ")</f>
        <v/>
      </c>
      <c r="N633" s="101"/>
      <c r="O633" s="114" t="str">
        <f>IF(Таблица335[[#This Row],[условие]]="Да", "", " )")</f>
        <v/>
      </c>
      <c r="P633" s="115"/>
      <c r="Q633" s="101" t="str">
        <f>"/"</f>
        <v>/</v>
      </c>
      <c r="R633" s="101">
        <v>1</v>
      </c>
      <c r="S633" s="116" t="str">
        <f>IF(Таблица335[[#This Row],[Тип СШ]]="Т3", " росп", "")</f>
        <v/>
      </c>
      <c r="T633" s="116" t="str">
        <f>IF(AND(Таблица335[[#This Row],[Тип]]="Поперечник", Таблица335[[#This Row],[условие]]="Да", Таблица335[[#This Row],[№18]]=" росп"), "1,2,3",
"")</f>
        <v/>
      </c>
      <c r="U633" s="116" t="str">
        <f>IF(AND(Таблица335[[#This Row],[Тип]]="Продол", Таблица335[[#This Row],[условие]]="Да", Таблица335[[#This Row],[№18]]=" росп"), "1,2",
"")</f>
        <v/>
      </c>
      <c r="V633" s="101" t="s">
        <v>89</v>
      </c>
      <c r="W6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33" s="152">
        <f>IF(Таблица335[[#This Row],[Тип СШ]]="Т3",
(IF(Таблица335[[#This Row],[Толщина]]&gt;16,"Δ8","Δ6")),Таблица335[[#This Row],[Толщина]])</f>
        <v>20</v>
      </c>
      <c r="AD633" s="153"/>
      <c r="AE633"/>
    </row>
    <row r="634" spans="1:31" x14ac:dyDescent="0.2">
      <c r="A634" s="117">
        <f t="shared" si="542"/>
        <v>634</v>
      </c>
      <c r="B634" s="97" t="str">
        <f>IF(ISNUMBER(Таблица335[[#This Row],[№8]]), "Поперечник", "Продол")</f>
        <v>Поперечник</v>
      </c>
      <c r="C634" s="11" t="str">
        <f>CONCATENATE(I634,J634,K634,L634,Таблица335[[#This Row],[№12]],N634,O634,P634,Q634,R634,S634,T634,U634,)</f>
        <v>6Д-Т1/1 росп1,2,3</v>
      </c>
      <c r="D634" s="11" t="str">
        <f t="shared" si="563"/>
        <v>Т3</v>
      </c>
      <c r="E634" s="11" t="str">
        <f t="shared" si="540"/>
        <v>100 Δ8</v>
      </c>
      <c r="F634" s="101"/>
      <c r="G634" s="101"/>
      <c r="H6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4" s="132">
        <f t="shared" ref="I634:K634" si="605">I633</f>
        <v>6</v>
      </c>
      <c r="J634" s="132" t="str">
        <f t="shared" si="605"/>
        <v>Д</v>
      </c>
      <c r="K634" s="133" t="str">
        <f>IF(Таблица335[[#This Row],[условие]]="Да", "-", "")</f>
        <v>-</v>
      </c>
      <c r="L634" s="101" t="s">
        <v>83</v>
      </c>
      <c r="M634" s="114" t="str">
        <f>IF(Таблица335[[#This Row],[условие]]="Да", "", " - ")</f>
        <v/>
      </c>
      <c r="N634" s="101"/>
      <c r="O634" s="114" t="str">
        <f>IF(Таблица335[[#This Row],[условие]]="Да", "", " )")</f>
        <v/>
      </c>
      <c r="P634" s="115"/>
      <c r="Q634" s="101" t="str">
        <f t="shared" ref="Q634:Q638" si="606">"/"</f>
        <v>/</v>
      </c>
      <c r="R634" s="101">
        <v>1</v>
      </c>
      <c r="S634" s="116" t="str">
        <f>IF(Таблица335[[#This Row],[Тип СШ]]="Т3", " росп", "")</f>
        <v xml:space="preserve"> росп</v>
      </c>
      <c r="T634" s="116" t="str">
        <f>IF(AND(Таблица335[[#This Row],[Тип]]="Поперечник", Таблица335[[#This Row],[условие]]="Да", Таблица335[[#This Row],[№18]]=" росп"), "1,2,3",
"")</f>
        <v>1,2,3</v>
      </c>
      <c r="U634" s="116" t="str">
        <f>IF(AND(Таблица335[[#This Row],[Тип]]="Продол", Таблица335[[#This Row],[условие]]="Да", Таблица335[[#This Row],[№18]]=" росп"), "1,2",
"")</f>
        <v/>
      </c>
      <c r="V634" s="101" t="s">
        <v>88</v>
      </c>
      <c r="W6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34" s="152" t="str">
        <f>IF(Таблица335[[#This Row],[Тип СШ]]="Т3",
(IF(Таблица335[[#This Row],[Толщина]]&gt;16,"Δ8","Δ6")),Таблица335[[#This Row],[Толщина]])</f>
        <v>Δ8</v>
      </c>
      <c r="AD634" s="153"/>
      <c r="AE634"/>
    </row>
    <row r="635" spans="1:31" x14ac:dyDescent="0.2">
      <c r="A635" s="117">
        <f t="shared" si="542"/>
        <v>635</v>
      </c>
      <c r="B635" s="97" t="str">
        <f>IF(ISNUMBER(Таблица335[[#This Row],[№8]]), "Поперечник", "Продол")</f>
        <v>Поперечник</v>
      </c>
      <c r="C635" s="11" t="str">
        <f>CONCATENATE(I635,J635,K635,L635,Таблица335[[#This Row],[№12]],N635,O635,P635,Q635,R635,S635,T635,U635,)</f>
        <v>6Д-Т1/2</v>
      </c>
      <c r="D635" s="11" t="str">
        <f t="shared" si="563"/>
        <v>Т8</v>
      </c>
      <c r="E635" s="11" t="str">
        <f t="shared" si="540"/>
        <v>100×20</v>
      </c>
      <c r="F635" s="101"/>
      <c r="G635" s="101"/>
      <c r="H6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5" s="132">
        <f t="shared" ref="I635:K635" si="607">I634</f>
        <v>6</v>
      </c>
      <c r="J635" s="132" t="str">
        <f t="shared" si="607"/>
        <v>Д</v>
      </c>
      <c r="K635" s="133" t="str">
        <f>IF(Таблица335[[#This Row],[условие]]="Да", "-", "")</f>
        <v>-</v>
      </c>
      <c r="L635" s="101" t="s">
        <v>83</v>
      </c>
      <c r="M635" s="114" t="str">
        <f>IF(Таблица335[[#This Row],[условие]]="Да", "", " - ")</f>
        <v/>
      </c>
      <c r="N635" s="101"/>
      <c r="O635" s="114" t="str">
        <f>IF(Таблица335[[#This Row],[условие]]="Да", "", " )")</f>
        <v/>
      </c>
      <c r="P635" s="115"/>
      <c r="Q635" s="101" t="str">
        <f t="shared" si="606"/>
        <v>/</v>
      </c>
      <c r="R635" s="101">
        <v>2</v>
      </c>
      <c r="S635" s="116" t="str">
        <f>IF(Таблица335[[#This Row],[Тип СШ]]="Т3", " росп", "")</f>
        <v/>
      </c>
      <c r="T635" s="116" t="str">
        <f>IF(AND(Таблица335[[#This Row],[Тип]]="Поперечник", Таблица335[[#This Row],[условие]]="Да", Таблица335[[#This Row],[№18]]=" росп"), "1,2,3",
"")</f>
        <v/>
      </c>
      <c r="U635" s="116" t="str">
        <f>IF(AND(Таблица335[[#This Row],[Тип]]="Продол", Таблица335[[#This Row],[условие]]="Да", Таблица335[[#This Row],[№18]]=" росп"), "1,2",
"")</f>
        <v/>
      </c>
      <c r="V635" s="101" t="s">
        <v>89</v>
      </c>
      <c r="W6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35" s="152">
        <f>IF(Таблица335[[#This Row],[Тип СШ]]="Т3",
(IF(Таблица335[[#This Row],[Толщина]]&gt;16,"Δ8","Δ6")),Таблица335[[#This Row],[Толщина]])</f>
        <v>20</v>
      </c>
      <c r="AD635" s="153"/>
      <c r="AE635"/>
    </row>
    <row r="636" spans="1:31" x14ac:dyDescent="0.2">
      <c r="A636" s="117">
        <f t="shared" si="542"/>
        <v>636</v>
      </c>
      <c r="B636" s="97" t="str">
        <f>IF(ISNUMBER(Таблица335[[#This Row],[№8]]), "Поперечник", "Продол")</f>
        <v>Поперечник</v>
      </c>
      <c r="C636" s="11" t="str">
        <f>CONCATENATE(I636,J636,K636,L636,Таблица335[[#This Row],[№12]],N636,O636,P636,Q636,R636,S636,T636,U636,)</f>
        <v>6Д-Т1/2 росп1,2,3</v>
      </c>
      <c r="D636" s="11" t="str">
        <f t="shared" si="563"/>
        <v>Т3</v>
      </c>
      <c r="E636" s="11" t="str">
        <f t="shared" si="540"/>
        <v>100 Δ8</v>
      </c>
      <c r="F636" s="101"/>
      <c r="G636" s="101"/>
      <c r="H6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6" s="132">
        <f t="shared" ref="I636:K636" si="608">I635</f>
        <v>6</v>
      </c>
      <c r="J636" s="132" t="str">
        <f t="shared" si="608"/>
        <v>Д</v>
      </c>
      <c r="K636" s="133" t="str">
        <f>IF(Таблица335[[#This Row],[условие]]="Да", "-", "")</f>
        <v>-</v>
      </c>
      <c r="L636" s="101" t="s">
        <v>83</v>
      </c>
      <c r="M636" s="114" t="str">
        <f>IF(Таблица335[[#This Row],[условие]]="Да", "", " - ")</f>
        <v/>
      </c>
      <c r="N636" s="101"/>
      <c r="O636" s="114" t="str">
        <f>IF(Таблица335[[#This Row],[условие]]="Да", "", " )")</f>
        <v/>
      </c>
      <c r="P636" s="115"/>
      <c r="Q636" s="101" t="str">
        <f t="shared" si="606"/>
        <v>/</v>
      </c>
      <c r="R636" s="101">
        <v>2</v>
      </c>
      <c r="S636" s="116" t="str">
        <f>IF(Таблица335[[#This Row],[Тип СШ]]="Т3", " росп", "")</f>
        <v xml:space="preserve"> росп</v>
      </c>
      <c r="T636" s="116" t="str">
        <f>IF(AND(Таблица335[[#This Row],[Тип]]="Поперечник", Таблица335[[#This Row],[условие]]="Да", Таблица335[[#This Row],[№18]]=" росп"), "1,2,3",
"")</f>
        <v>1,2,3</v>
      </c>
      <c r="U636" s="116" t="str">
        <f>IF(AND(Таблица335[[#This Row],[Тип]]="Продол", Таблица335[[#This Row],[условие]]="Да", Таблица335[[#This Row],[№18]]=" росп"), "1,2",
"")</f>
        <v/>
      </c>
      <c r="V636" s="101" t="s">
        <v>88</v>
      </c>
      <c r="W6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36" s="152" t="str">
        <f>IF(Таблица335[[#This Row],[Тип СШ]]="Т3",
(IF(Таблица335[[#This Row],[Толщина]]&gt;16,"Δ8","Δ6")),Таблица335[[#This Row],[Толщина]])</f>
        <v>Δ8</v>
      </c>
      <c r="AD636" s="153"/>
      <c r="AE636"/>
    </row>
    <row r="637" spans="1:31" x14ac:dyDescent="0.2">
      <c r="A637" s="117">
        <f t="shared" si="542"/>
        <v>637</v>
      </c>
      <c r="B637" s="97" t="str">
        <f>IF(ISNUMBER(Таблица335[[#This Row],[№8]]), "Поперечник", "Продол")</f>
        <v>Поперечник</v>
      </c>
      <c r="C637" s="11" t="str">
        <f>CONCATENATE(I637,J637,K637,L637,Таблица335[[#This Row],[№12]],N637,O637,P637,Q637,R637,S637,T637,U637,)</f>
        <v>6Д-ВП_Р5 росп1,2,3</v>
      </c>
      <c r="D637" s="11" t="str">
        <f t="shared" si="563"/>
        <v>Т3</v>
      </c>
      <c r="E637" s="11" t="str">
        <f t="shared" si="540"/>
        <v>528 Δ8</v>
      </c>
      <c r="F637" s="101"/>
      <c r="G637" s="101"/>
      <c r="H6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7" s="132">
        <f t="shared" ref="I637:K637" si="609">I636</f>
        <v>6</v>
      </c>
      <c r="J637" s="132" t="str">
        <f t="shared" si="609"/>
        <v>Д</v>
      </c>
      <c r="K637" s="133" t="str">
        <f>IF(Таблица335[[#This Row],[условие]]="Да", "-", "")</f>
        <v>-</v>
      </c>
      <c r="L637" s="101" t="s">
        <v>35</v>
      </c>
      <c r="M637" s="114" t="str">
        <f>IF(Таблица335[[#This Row],[условие]]="Да", "", " - ")</f>
        <v/>
      </c>
      <c r="N637" s="101"/>
      <c r="O637" s="114" t="str">
        <f>IF(Таблица335[[#This Row],[условие]]="Да", "", " )")</f>
        <v/>
      </c>
      <c r="P637" s="115"/>
      <c r="Q637" s="101" t="s">
        <v>140</v>
      </c>
      <c r="R637" s="101" t="s">
        <v>77</v>
      </c>
      <c r="S637" s="116" t="str">
        <f>IF(Таблица335[[#This Row],[Тип СШ]]="Т3", " росп", "")</f>
        <v xml:space="preserve"> росп</v>
      </c>
      <c r="T637" s="116" t="str">
        <f>IF(AND(Таблица335[[#This Row],[Тип]]="Поперечник", Таблица335[[#This Row],[условие]]="Да", Таблица335[[#This Row],[№18]]=" росп"), "1,2,3",
"")</f>
        <v>1,2,3</v>
      </c>
      <c r="U637" s="116" t="str">
        <f>IF(AND(Таблица335[[#This Row],[Тип]]="Продол", Таблица335[[#This Row],[условие]]="Да", Таблица335[[#This Row],[№18]]=" росп"), "1,2",
"")</f>
        <v/>
      </c>
      <c r="V637" s="101" t="s">
        <v>88</v>
      </c>
      <c r="W6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37" s="152" t="str">
        <f>IF(Таблица335[[#This Row],[Тип СШ]]="Т3",
(IF(Таблица335[[#This Row],[Толщина]]&gt;16,"Δ8","Δ6")),Таблица335[[#This Row],[Толщина]])</f>
        <v>Δ8</v>
      </c>
      <c r="AD637" s="153"/>
      <c r="AE637"/>
    </row>
    <row r="638" spans="1:31" x14ac:dyDescent="0.2">
      <c r="A638" s="117">
        <f t="shared" si="542"/>
        <v>638</v>
      </c>
      <c r="B638" s="97" t="str">
        <f>IF(ISNUMBER(Таблица335[[#This Row],[№8]]), "Поперечник", "Продол")</f>
        <v>Поперечник</v>
      </c>
      <c r="C638" s="11" t="str">
        <f>CONCATENATE(I638,J638,K638,L638,Таблица335[[#This Row],[№12]],N638,O638,P638,Q638,R638,S638,T638,U638,)</f>
        <v>6Д-ВП_Р6 росп1,2,3</v>
      </c>
      <c r="D638" s="11" t="str">
        <f t="shared" si="563"/>
        <v>Т3</v>
      </c>
      <c r="E638" s="11" t="str">
        <f t="shared" si="540"/>
        <v>528 Δ8</v>
      </c>
      <c r="F638" s="101"/>
      <c r="G638" s="101"/>
      <c r="H6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8" s="132">
        <f t="shared" ref="I638:K638" si="610">I637</f>
        <v>6</v>
      </c>
      <c r="J638" s="132" t="str">
        <f t="shared" si="610"/>
        <v>Д</v>
      </c>
      <c r="K638" s="133" t="str">
        <f>IF(Таблица335[[#This Row],[условие]]="Да", "-", "")</f>
        <v>-</v>
      </c>
      <c r="L638" s="101" t="s">
        <v>35</v>
      </c>
      <c r="M638" s="114" t="str">
        <f>IF(Таблица335[[#This Row],[условие]]="Да", "", " - ")</f>
        <v/>
      </c>
      <c r="N638" s="101"/>
      <c r="O638" s="114" t="str">
        <f>IF(Таблица335[[#This Row],[условие]]="Да", "", " )")</f>
        <v/>
      </c>
      <c r="P638" s="115"/>
      <c r="Q638" s="101" t="s">
        <v>140</v>
      </c>
      <c r="R638" s="101" t="s">
        <v>80</v>
      </c>
      <c r="S638" s="116" t="str">
        <f>IF(Таблица335[[#This Row],[Тип СШ]]="Т3", " росп", "")</f>
        <v xml:space="preserve"> росп</v>
      </c>
      <c r="T638" s="116" t="str">
        <f>IF(AND(Таблица335[[#This Row],[Тип]]="Поперечник", Таблица335[[#This Row],[условие]]="Да", Таблица335[[#This Row],[№18]]=" росп"), "1,2,3",
"")</f>
        <v>1,2,3</v>
      </c>
      <c r="U638" s="116" t="str">
        <f>IF(AND(Таблица335[[#This Row],[Тип]]="Продол", Таблица335[[#This Row],[условие]]="Да", Таблица335[[#This Row],[№18]]=" росп"), "1,2",
"")</f>
        <v/>
      </c>
      <c r="V638" s="101" t="s">
        <v>88</v>
      </c>
      <c r="W6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38" s="152" t="str">
        <f>IF(Таблица335[[#This Row],[Тип СШ]]="Т3",
(IF(Таблица335[[#This Row],[Толщина]]&gt;16,"Δ8","Δ6")),Таблица335[[#This Row],[Толщина]])</f>
        <v>Δ8</v>
      </c>
      <c r="AD638" s="153"/>
      <c r="AE638"/>
    </row>
    <row r="639" spans="1:31" x14ac:dyDescent="0.2">
      <c r="A639" s="117">
        <f t="shared" si="542"/>
        <v>639</v>
      </c>
      <c r="B639" s="97" t="str">
        <f>IF(ISNUMBER(Таблица335[[#This Row],[№8]]), "Поперечник", "Продол")</f>
        <v>Поперечник</v>
      </c>
      <c r="C639" s="11" t="str">
        <f>CONCATENATE(I639,J639,K639,L639,Таблица335[[#This Row],[№12]],N639,O639,P639,Q639,R639,S639,T639,U639,)</f>
        <v>6Д-ВП_Р7 росп1,2,3</v>
      </c>
      <c r="D639" s="11" t="str">
        <f t="shared" si="563"/>
        <v>Т3</v>
      </c>
      <c r="E639" s="11" t="str">
        <f t="shared" si="540"/>
        <v>528 Δ8</v>
      </c>
      <c r="F639" s="101"/>
      <c r="G639" s="101"/>
      <c r="H6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39" s="132">
        <f t="shared" ref="I639:K639" si="611">I638</f>
        <v>6</v>
      </c>
      <c r="J639" s="132" t="str">
        <f t="shared" si="611"/>
        <v>Д</v>
      </c>
      <c r="K639" s="133" t="str">
        <f>IF(Таблица335[[#This Row],[условие]]="Да", "-", "")</f>
        <v>-</v>
      </c>
      <c r="L639" s="101" t="s">
        <v>35</v>
      </c>
      <c r="M639" s="114" t="str">
        <f>IF(Таблица335[[#This Row],[условие]]="Да", "", " - ")</f>
        <v/>
      </c>
      <c r="N639" s="101"/>
      <c r="O639" s="114" t="str">
        <f>IF(Таблица335[[#This Row],[условие]]="Да", "", " )")</f>
        <v/>
      </c>
      <c r="P639" s="115"/>
      <c r="Q639" s="101" t="s">
        <v>140</v>
      </c>
      <c r="R639" s="101" t="s">
        <v>81</v>
      </c>
      <c r="S639" s="116" t="str">
        <f>IF(Таблица335[[#This Row],[Тип СШ]]="Т3", " росп", "")</f>
        <v xml:space="preserve"> росп</v>
      </c>
      <c r="T639" s="116" t="str">
        <f>IF(AND(Таблица335[[#This Row],[Тип]]="Поперечник", Таблица335[[#This Row],[условие]]="Да", Таблица335[[#This Row],[№18]]=" росп"), "1,2,3",
"")</f>
        <v>1,2,3</v>
      </c>
      <c r="U639" s="116" t="str">
        <f>IF(AND(Таблица335[[#This Row],[Тип]]="Продол", Таблица335[[#This Row],[условие]]="Да", Таблица335[[#This Row],[№18]]=" росп"), "1,2",
"")</f>
        <v/>
      </c>
      <c r="V639" s="101" t="s">
        <v>88</v>
      </c>
      <c r="W6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39" s="152" t="str">
        <f>IF(Таблица335[[#This Row],[Тип СШ]]="Т3",
(IF(Таблица335[[#This Row],[Толщина]]&gt;16,"Δ8","Δ6")),Таблица335[[#This Row],[Толщина]])</f>
        <v>Δ8</v>
      </c>
      <c r="AD639" s="153"/>
      <c r="AE639"/>
    </row>
    <row r="640" spans="1:31" x14ac:dyDescent="0.2">
      <c r="A640" s="117">
        <f t="shared" si="542"/>
        <v>640</v>
      </c>
      <c r="B640" s="97" t="str">
        <f>IF(ISNUMBER(Таблица335[[#This Row],[№8]]), "Поперечник", "Продол")</f>
        <v>Поперечник</v>
      </c>
      <c r="C640" s="11" t="str">
        <f>CONCATENATE(I640,J640,K640,L640,Таблица335[[#This Row],[№12]],N640,O640,P640,Q640,R640,S640,T640,U640,)</f>
        <v>6Д-ВП_Р8 росп1,2,3</v>
      </c>
      <c r="D640" s="11" t="str">
        <f t="shared" si="563"/>
        <v>Т3</v>
      </c>
      <c r="E640" s="11" t="str">
        <f t="shared" si="540"/>
        <v>528 Δ8</v>
      </c>
      <c r="F640" s="101"/>
      <c r="G640" s="101"/>
      <c r="H6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0" s="132">
        <f t="shared" ref="I640:K640" si="612">I639</f>
        <v>6</v>
      </c>
      <c r="J640" s="132" t="str">
        <f t="shared" si="612"/>
        <v>Д</v>
      </c>
      <c r="K640" s="133" t="str">
        <f>IF(Таблица335[[#This Row],[условие]]="Да", "-", "")</f>
        <v>-</v>
      </c>
      <c r="L640" s="101" t="s">
        <v>35</v>
      </c>
      <c r="M640" s="114" t="str">
        <f>IF(Таблица335[[#This Row],[условие]]="Да", "", " - ")</f>
        <v/>
      </c>
      <c r="N640" s="101"/>
      <c r="O640" s="114" t="str">
        <f>IF(Таблица335[[#This Row],[условие]]="Да", "", " )")</f>
        <v/>
      </c>
      <c r="P640" s="115"/>
      <c r="Q640" s="101" t="s">
        <v>140</v>
      </c>
      <c r="R640" s="101" t="s">
        <v>82</v>
      </c>
      <c r="S640" s="116" t="str">
        <f>IF(Таблица335[[#This Row],[Тип СШ]]="Т3", " росп", "")</f>
        <v xml:space="preserve"> росп</v>
      </c>
      <c r="T640" s="116" t="str">
        <f>IF(AND(Таблица335[[#This Row],[Тип]]="Поперечник", Таблица335[[#This Row],[условие]]="Да", Таблица335[[#This Row],[№18]]=" росп"), "1,2,3",
"")</f>
        <v>1,2,3</v>
      </c>
      <c r="U640" s="116" t="str">
        <f>IF(AND(Таблица335[[#This Row],[Тип]]="Продол", Таблица335[[#This Row],[условие]]="Да", Таблица335[[#This Row],[№18]]=" росп"), "1,2",
"")</f>
        <v/>
      </c>
      <c r="V640" s="101" t="s">
        <v>88</v>
      </c>
      <c r="W6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40" s="152" t="str">
        <f>IF(Таблица335[[#This Row],[Тип СШ]]="Т3",
(IF(Таблица335[[#This Row],[Толщина]]&gt;16,"Δ8","Δ6")),Таблица335[[#This Row],[Толщина]])</f>
        <v>Δ8</v>
      </c>
      <c r="AD640" s="153"/>
      <c r="AE640"/>
    </row>
    <row r="641" spans="1:31" x14ac:dyDescent="0.2">
      <c r="A641" s="117">
        <f t="shared" si="542"/>
        <v>641</v>
      </c>
      <c r="B641" s="97" t="str">
        <f>IF(ISNUMBER(Таблица335[[#This Row],[№8]]), "Поперечник", "Продол")</f>
        <v>Поперечник</v>
      </c>
      <c r="C641" s="11" t="str">
        <f>CONCATENATE(I641,J641,K641,L641,Таблица335[[#This Row],[№12]],N641,O641,P641,Q641,R641,S641,T641,U641,)</f>
        <v>6Д-НП</v>
      </c>
      <c r="D641" s="11" t="str">
        <f t="shared" si="563"/>
        <v>С18</v>
      </c>
      <c r="E641" s="11" t="str">
        <f t="shared" si="540"/>
        <v>800×40/50</v>
      </c>
      <c r="F641" s="101"/>
      <c r="G641" s="101"/>
      <c r="H6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1" s="132">
        <f t="shared" ref="I641:K641" si="613">I640</f>
        <v>6</v>
      </c>
      <c r="J641" s="132" t="str">
        <f t="shared" si="613"/>
        <v>Д</v>
      </c>
      <c r="K641" s="133" t="str">
        <f>IF(Таблица335[[#This Row],[условие]]="Да", "-", "")</f>
        <v>-</v>
      </c>
      <c r="L641" s="101" t="s">
        <v>13</v>
      </c>
      <c r="M641" s="114" t="str">
        <f>IF(Таблица335[[#This Row],[условие]]="Да", "", " - ")</f>
        <v/>
      </c>
      <c r="N641" s="101"/>
      <c r="O641" s="114" t="str">
        <f>IF(Таблица335[[#This Row],[условие]]="Да", "", " )")</f>
        <v/>
      </c>
      <c r="P641" s="115"/>
      <c r="Q641" s="101"/>
      <c r="R641" s="101"/>
      <c r="S641" s="116" t="str">
        <f>IF(Таблица335[[#This Row],[Тип СШ]]="Т3", " росп", "")</f>
        <v/>
      </c>
      <c r="T641" s="116" t="str">
        <f>IF(AND(Таблица335[[#This Row],[Тип]]="Поперечник", Таблица335[[#This Row],[условие]]="Да", Таблица335[[#This Row],[№18]]=" росп"), "1,2,3",
"")</f>
        <v/>
      </c>
      <c r="U641" s="116" t="str">
        <f>IF(AND(Таблица335[[#This Row],[Тип]]="Продол", Таблица335[[#This Row],[условие]]="Да", Таблица335[[#This Row],[№18]]=" росп"), "1,2",
"")</f>
        <v/>
      </c>
      <c r="V641" s="101" t="s">
        <v>87</v>
      </c>
      <c r="W64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6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41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40/50</v>
      </c>
      <c r="AB641" s="228">
        <f>VALUE(CONCATENATE(Таблица335[[#This Row],[ДлинаС18]],Таблица335[[#This Row],[ДлинаС4]],Таблица335[[#This Row],[ДлинаТ8]],Таблица335[[#This Row],[ДлинаТ3]]))</f>
        <v>800</v>
      </c>
      <c r="AC641" s="152" t="str">
        <f>IF(Таблица335[[#This Row],[Тип СШ]]="Т3",
(IF(Таблица335[[#This Row],[Толщина]]&gt;16,"Δ8","Δ6")),Таблица335[[#This Row],[Толщина]])</f>
        <v>40/50</v>
      </c>
      <c r="AD641" s="153"/>
      <c r="AE641"/>
    </row>
    <row r="642" spans="1:31" x14ac:dyDescent="0.2">
      <c r="A642" s="117">
        <f t="shared" si="542"/>
        <v>642</v>
      </c>
      <c r="B642" s="97" t="str">
        <f>IF(ISNUMBER(Таблица335[[#This Row],[№8]]), "Поперечник", "Продол")</f>
        <v>Поперечник</v>
      </c>
      <c r="C642" s="11" t="str">
        <f>CONCATENATE(I642,J642,K642,L642,Таблица335[[#This Row],[№12]],N642,O642,P642,Q642,R642,S642,T642,U642,)</f>
        <v>6Д-Т2/1</v>
      </c>
      <c r="D642" s="11" t="str">
        <f t="shared" si="563"/>
        <v>Т8</v>
      </c>
      <c r="E642" s="11" t="str">
        <f t="shared" ref="E642:E705" si="614">IF(V642="Т3",(CONCATENATE(AB642," ",AC642)),(CONCATENATE(AB642,"×",AC642)))</f>
        <v>100×20</v>
      </c>
      <c r="F642" s="101"/>
      <c r="G642" s="101"/>
      <c r="H6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2" s="132">
        <f t="shared" ref="I642:K642" si="615">I641</f>
        <v>6</v>
      </c>
      <c r="J642" s="132" t="str">
        <f t="shared" si="615"/>
        <v>Д</v>
      </c>
      <c r="K642" s="133" t="str">
        <f>IF(Таблица335[[#This Row],[условие]]="Да", "-", "")</f>
        <v>-</v>
      </c>
      <c r="L642" s="101" t="s">
        <v>84</v>
      </c>
      <c r="M642" s="114" t="str">
        <f>IF(Таблица335[[#This Row],[условие]]="Да", "", " - ")</f>
        <v/>
      </c>
      <c r="N642" s="101"/>
      <c r="O642" s="114" t="str">
        <f>IF(Таблица335[[#This Row],[условие]]="Да", "", " )")</f>
        <v/>
      </c>
      <c r="P642" s="115"/>
      <c r="Q642" s="101" t="str">
        <f>"/"</f>
        <v>/</v>
      </c>
      <c r="R642" s="101">
        <v>1</v>
      </c>
      <c r="S642" s="116" t="str">
        <f>IF(Таблица335[[#This Row],[Тип СШ]]="Т3", " росп", "")</f>
        <v/>
      </c>
      <c r="T642" s="116" t="str">
        <f>IF(AND(Таблица335[[#This Row],[Тип]]="Поперечник", Таблица335[[#This Row],[условие]]="Да", Таблица335[[#This Row],[№18]]=" росп"), "1,2,3",
"")</f>
        <v/>
      </c>
      <c r="U642" s="116" t="str">
        <f>IF(AND(Таблица335[[#This Row],[Тип]]="Продол", Таблица335[[#This Row],[условие]]="Да", Таблица335[[#This Row],[№18]]=" росп"), "1,2",
"")</f>
        <v/>
      </c>
      <c r="V642" s="101" t="s">
        <v>89</v>
      </c>
      <c r="W6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42" s="152">
        <f>IF(Таблица335[[#This Row],[Тип СШ]]="Т3",
(IF(Таблица335[[#This Row],[Толщина]]&gt;16,"Δ8","Δ6")),Таблица335[[#This Row],[Толщина]])</f>
        <v>20</v>
      </c>
      <c r="AD642" s="153"/>
      <c r="AE642"/>
    </row>
    <row r="643" spans="1:31" x14ac:dyDescent="0.2">
      <c r="A643" s="117">
        <f t="shared" ref="A643:A706" si="616">A642+1</f>
        <v>643</v>
      </c>
      <c r="B643" s="97" t="str">
        <f>IF(ISNUMBER(Таблица335[[#This Row],[№8]]), "Поперечник", "Продол")</f>
        <v>Поперечник</v>
      </c>
      <c r="C643" s="11" t="str">
        <f>CONCATENATE(I643,J643,K643,L643,Таблица335[[#This Row],[№12]],N643,O643,P643,Q643,R643,S643,T643,U643,)</f>
        <v>6Д-Т2/1 росп1,2,3</v>
      </c>
      <c r="D643" s="11" t="str">
        <f t="shared" si="563"/>
        <v>Т3</v>
      </c>
      <c r="E643" s="11" t="str">
        <f t="shared" si="614"/>
        <v>100 Δ8</v>
      </c>
      <c r="F643" s="101"/>
      <c r="G643" s="101"/>
      <c r="H6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3" s="132">
        <f t="shared" ref="I643:K643" si="617">I642</f>
        <v>6</v>
      </c>
      <c r="J643" s="132" t="str">
        <f t="shared" si="617"/>
        <v>Д</v>
      </c>
      <c r="K643" s="133" t="str">
        <f>IF(Таблица335[[#This Row],[условие]]="Да", "-", "")</f>
        <v>-</v>
      </c>
      <c r="L643" s="101" t="s">
        <v>84</v>
      </c>
      <c r="M643" s="114" t="str">
        <f>IF(Таблица335[[#This Row],[условие]]="Да", "", " - ")</f>
        <v/>
      </c>
      <c r="N643" s="101"/>
      <c r="O643" s="114" t="str">
        <f>IF(Таблица335[[#This Row],[условие]]="Да", "", " )")</f>
        <v/>
      </c>
      <c r="P643" s="115"/>
      <c r="Q643" s="101" t="str">
        <f t="shared" ref="Q643:Q647" si="618">"/"</f>
        <v>/</v>
      </c>
      <c r="R643" s="101">
        <v>1</v>
      </c>
      <c r="S643" s="116" t="str">
        <f>IF(Таблица335[[#This Row],[Тип СШ]]="Т3", " росп", "")</f>
        <v xml:space="preserve"> росп</v>
      </c>
      <c r="T643" s="116" t="str">
        <f>IF(AND(Таблица335[[#This Row],[Тип]]="Поперечник", Таблица335[[#This Row],[условие]]="Да", Таблица335[[#This Row],[№18]]=" росп"), "1,2,3",
"")</f>
        <v>1,2,3</v>
      </c>
      <c r="U643" s="116" t="str">
        <f>IF(AND(Таблица335[[#This Row],[Тип]]="Продол", Таблица335[[#This Row],[условие]]="Да", Таблица335[[#This Row],[№18]]=" росп"), "1,2",
"")</f>
        <v/>
      </c>
      <c r="V643" s="101" t="s">
        <v>88</v>
      </c>
      <c r="W6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43" s="152" t="str">
        <f>IF(Таблица335[[#This Row],[Тип СШ]]="Т3",
(IF(Таблица335[[#This Row],[Толщина]]&gt;16,"Δ8","Δ6")),Таблица335[[#This Row],[Толщина]])</f>
        <v>Δ8</v>
      </c>
      <c r="AD643" s="153"/>
      <c r="AE643"/>
    </row>
    <row r="644" spans="1:31" x14ac:dyDescent="0.2">
      <c r="A644" s="117">
        <f t="shared" si="616"/>
        <v>644</v>
      </c>
      <c r="B644" s="97" t="str">
        <f>IF(ISNUMBER(Таблица335[[#This Row],[№8]]), "Поперечник", "Продол")</f>
        <v>Поперечник</v>
      </c>
      <c r="C644" s="11" t="str">
        <f>CONCATENATE(I644,J644,K644,L644,Таблица335[[#This Row],[№12]],N644,O644,P644,Q644,R644,S644,T644,U644,)</f>
        <v>6Д-Т2/2</v>
      </c>
      <c r="D644" s="11" t="str">
        <f t="shared" si="563"/>
        <v>Т8</v>
      </c>
      <c r="E644" s="11" t="str">
        <f t="shared" si="614"/>
        <v>100×20</v>
      </c>
      <c r="F644" s="101"/>
      <c r="G644" s="101"/>
      <c r="H6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4" s="132">
        <f t="shared" ref="I644:K644" si="619">I643</f>
        <v>6</v>
      </c>
      <c r="J644" s="132" t="str">
        <f t="shared" si="619"/>
        <v>Д</v>
      </c>
      <c r="K644" s="133" t="str">
        <f>IF(Таблица335[[#This Row],[условие]]="Да", "-", "")</f>
        <v>-</v>
      </c>
      <c r="L644" s="101" t="s">
        <v>84</v>
      </c>
      <c r="M644" s="114" t="str">
        <f>IF(Таблица335[[#This Row],[условие]]="Да", "", " - ")</f>
        <v/>
      </c>
      <c r="N644" s="101"/>
      <c r="O644" s="114" t="str">
        <f>IF(Таблица335[[#This Row],[условие]]="Да", "", " )")</f>
        <v/>
      </c>
      <c r="P644" s="115"/>
      <c r="Q644" s="101" t="str">
        <f t="shared" si="618"/>
        <v>/</v>
      </c>
      <c r="R644" s="101">
        <v>2</v>
      </c>
      <c r="S644" s="116" t="str">
        <f>IF(Таблица335[[#This Row],[Тип СШ]]="Т3", " росп", "")</f>
        <v/>
      </c>
      <c r="T644" s="116" t="str">
        <f>IF(AND(Таблица335[[#This Row],[Тип]]="Поперечник", Таблица335[[#This Row],[условие]]="Да", Таблица335[[#This Row],[№18]]=" росп"), "1,2,3",
"")</f>
        <v/>
      </c>
      <c r="U644" s="116" t="str">
        <f>IF(AND(Таблица335[[#This Row],[Тип]]="Продол", Таблица335[[#This Row],[условие]]="Да", Таблица335[[#This Row],[№18]]=" росп"), "1,2",
"")</f>
        <v/>
      </c>
      <c r="V644" s="101" t="s">
        <v>89</v>
      </c>
      <c r="W6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44" s="152">
        <f>IF(Таблица335[[#This Row],[Тип СШ]]="Т3",
(IF(Таблица335[[#This Row],[Толщина]]&gt;16,"Δ8","Δ6")),Таблица335[[#This Row],[Толщина]])</f>
        <v>20</v>
      </c>
      <c r="AD644" s="153"/>
      <c r="AE644"/>
    </row>
    <row r="645" spans="1:31" x14ac:dyDescent="0.2">
      <c r="A645" s="117">
        <f t="shared" si="616"/>
        <v>645</v>
      </c>
      <c r="B645" s="97" t="str">
        <f>IF(ISNUMBER(Таблица335[[#This Row],[№8]]), "Поперечник", "Продол")</f>
        <v>Поперечник</v>
      </c>
      <c r="C645" s="11" t="str">
        <f>CONCATENATE(I645,J645,K645,L645,Таблица335[[#This Row],[№12]],N645,O645,P645,Q645,R645,S645,T645,U645,)</f>
        <v>6Д-Т2/2 росп1,2,3</v>
      </c>
      <c r="D645" s="11" t="str">
        <f t="shared" si="563"/>
        <v>Т3</v>
      </c>
      <c r="E645" s="11" t="str">
        <f t="shared" si="614"/>
        <v>100 Δ8</v>
      </c>
      <c r="F645" s="101"/>
      <c r="G645" s="101"/>
      <c r="H6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5" s="132">
        <f t="shared" ref="I645:K645" si="620">I644</f>
        <v>6</v>
      </c>
      <c r="J645" s="132" t="str">
        <f t="shared" si="620"/>
        <v>Д</v>
      </c>
      <c r="K645" s="133" t="str">
        <f>IF(Таблица335[[#This Row],[условие]]="Да", "-", "")</f>
        <v>-</v>
      </c>
      <c r="L645" s="101" t="s">
        <v>84</v>
      </c>
      <c r="M645" s="114" t="str">
        <f>IF(Таблица335[[#This Row],[условие]]="Да", "", " - ")</f>
        <v/>
      </c>
      <c r="N645" s="101"/>
      <c r="O645" s="114" t="str">
        <f>IF(Таблица335[[#This Row],[условие]]="Да", "", " )")</f>
        <v/>
      </c>
      <c r="P645" s="115"/>
      <c r="Q645" s="101" t="str">
        <f t="shared" si="618"/>
        <v>/</v>
      </c>
      <c r="R645" s="101">
        <v>2</v>
      </c>
      <c r="S645" s="116" t="str">
        <f>IF(Таблица335[[#This Row],[Тип СШ]]="Т3", " росп", "")</f>
        <v xml:space="preserve"> росп</v>
      </c>
      <c r="T645" s="116" t="str">
        <f>IF(AND(Таблица335[[#This Row],[Тип]]="Поперечник", Таблица335[[#This Row],[условие]]="Да", Таблица335[[#This Row],[№18]]=" росп"), "1,2,3",
"")</f>
        <v>1,2,3</v>
      </c>
      <c r="U645" s="116" t="str">
        <f>IF(AND(Таблица335[[#This Row],[Тип]]="Продол", Таблица335[[#This Row],[условие]]="Да", Таблица335[[#This Row],[№18]]=" росп"), "1,2",
"")</f>
        <v/>
      </c>
      <c r="V645" s="101" t="s">
        <v>88</v>
      </c>
      <c r="W6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45" s="152" t="str">
        <f>IF(Таблица335[[#This Row],[Тип СШ]]="Т3",
(IF(Таблица335[[#This Row],[Толщина]]&gt;16,"Δ8","Δ6")),Таблица335[[#This Row],[Толщина]])</f>
        <v>Δ8</v>
      </c>
      <c r="AD645" s="153"/>
      <c r="AE645"/>
    </row>
    <row r="646" spans="1:31" x14ac:dyDescent="0.2">
      <c r="A646" s="117">
        <f t="shared" si="616"/>
        <v>646</v>
      </c>
      <c r="B646" s="97" t="str">
        <f>IF(ISNUMBER(Таблица335[[#This Row],[№8]]), "Поперечник", "Продол")</f>
        <v>Поперечник</v>
      </c>
      <c r="C646" s="11" t="str">
        <f>CONCATENATE(I646,J646,K646,L646,Таблица335[[#This Row],[№12]],N646,O646,P646,Q646,R646,S646,T646,U646,)</f>
        <v>6Д`-В1</v>
      </c>
      <c r="D646" s="11" t="str">
        <f t="shared" si="563"/>
        <v>С18</v>
      </c>
      <c r="E646" s="11" t="str">
        <f t="shared" si="614"/>
        <v>385×20</v>
      </c>
      <c r="F646" s="101"/>
      <c r="G646" s="101" t="s">
        <v>85</v>
      </c>
      <c r="H6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6" s="132">
        <f t="shared" ref="I646:J646" si="621">I645</f>
        <v>6</v>
      </c>
      <c r="J646" s="134" t="str">
        <f>Таблица335[[#This Row],[№7]]</f>
        <v>Д`</v>
      </c>
      <c r="K646" s="133" t="str">
        <f>IF(Таблица335[[#This Row],[условие]]="Да", "-", "")</f>
        <v>-</v>
      </c>
      <c r="L646" s="72" t="s">
        <v>78</v>
      </c>
      <c r="M646" s="114" t="str">
        <f>IF(Таблица335[[#This Row],[условие]]="Да", "", " - ")</f>
        <v/>
      </c>
      <c r="N646" s="72"/>
      <c r="O646" s="114" t="str">
        <f>IF(Таблица335[[#This Row],[условие]]="Да", "", " )")</f>
        <v/>
      </c>
      <c r="P646" s="115"/>
      <c r="Q646" s="130"/>
      <c r="R646" s="130"/>
      <c r="S646" s="116" t="str">
        <f>IF(Таблица335[[#This Row],[Тип СШ]]="Т3", " росп", "")</f>
        <v/>
      </c>
      <c r="T646" s="116" t="str">
        <f>IF(AND(Таблица335[[#This Row],[Тип]]="Поперечник", Таблица335[[#This Row],[условие]]="Да", Таблица335[[#This Row],[№18]]=" росп"), "1,2,3",
"")</f>
        <v/>
      </c>
      <c r="U646" s="116" t="str">
        <f>IF(AND(Таблица335[[#This Row],[Тип]]="Продол", Таблица335[[#This Row],[условие]]="Да", Таблица335[[#This Row],[№18]]=" росп"), "1,2",
"")</f>
        <v/>
      </c>
      <c r="V646" s="130" t="s">
        <v>87</v>
      </c>
      <c r="W64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6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646" s="152">
        <f>IF(Таблица335[[#This Row],[Тип СШ]]="Т3",
(IF(Таблица335[[#This Row],[Толщина]]&gt;16,"Δ8","Δ6")),Таблица335[[#This Row],[Толщина]])</f>
        <v>20</v>
      </c>
      <c r="AD646" s="153"/>
      <c r="AE646"/>
    </row>
    <row r="647" spans="1:31" x14ac:dyDescent="0.2">
      <c r="A647" s="117">
        <f t="shared" si="616"/>
        <v>647</v>
      </c>
      <c r="B647" s="97" t="str">
        <f>IF(ISNUMBER(Таблица335[[#This Row],[№8]]), "Поперечник", "Продол")</f>
        <v>Поперечник</v>
      </c>
      <c r="C647" s="11" t="str">
        <f>CONCATENATE(I647,J647,K647,L647,Таблица335[[#This Row],[№12]],N647,O647,P647,Q647,R647,S647,T647,U647,)</f>
        <v>6Д`-В2</v>
      </c>
      <c r="D647" s="11" t="str">
        <f t="shared" si="563"/>
        <v>С18</v>
      </c>
      <c r="E647" s="11" t="str">
        <f t="shared" si="614"/>
        <v>385×20</v>
      </c>
      <c r="F647" s="101"/>
      <c r="G647" s="101"/>
      <c r="H6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7" s="132">
        <f t="shared" ref="I647:J647" si="622">I646</f>
        <v>6</v>
      </c>
      <c r="J647" s="132" t="str">
        <f>J646</f>
        <v>Д`</v>
      </c>
      <c r="K647" s="133" t="str">
        <f>IF(Таблица335[[#This Row],[условие]]="Да", "-", "")</f>
        <v>-</v>
      </c>
      <c r="L647" s="101" t="s">
        <v>79</v>
      </c>
      <c r="M647" s="114" t="str">
        <f>IF(Таблица335[[#This Row],[условие]]="Да", "", " - ")</f>
        <v/>
      </c>
      <c r="N647" s="101"/>
      <c r="O647" s="114" t="str">
        <f>IF(Таблица335[[#This Row],[условие]]="Да", "", " )")</f>
        <v/>
      </c>
      <c r="P647" s="115"/>
      <c r="Q647" s="101"/>
      <c r="R647" s="101"/>
      <c r="S647" s="116" t="str">
        <f>IF(Таблица335[[#This Row],[Тип СШ]]="Т3", " росп", "")</f>
        <v/>
      </c>
      <c r="T647" s="116" t="str">
        <f>IF(AND(Таблица335[[#This Row],[Тип]]="Поперечник", Таблица335[[#This Row],[условие]]="Да", Таблица335[[#This Row],[№18]]=" росп"), "1,2,3",
"")</f>
        <v/>
      </c>
      <c r="U647" s="116" t="str">
        <f>IF(AND(Таблица335[[#This Row],[Тип]]="Продол", Таблица335[[#This Row],[условие]]="Да", Таблица335[[#This Row],[№18]]=" росп"), "1,2",
"")</f>
        <v/>
      </c>
      <c r="V647" s="101" t="s">
        <v>87</v>
      </c>
      <c r="W64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6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647" s="152">
        <f>IF(Таблица335[[#This Row],[Тип СШ]]="Т3",
(IF(Таблица335[[#This Row],[Толщина]]&gt;16,"Δ8","Δ6")),Таблица335[[#This Row],[Толщина]])</f>
        <v>20</v>
      </c>
      <c r="AD647" s="153"/>
      <c r="AE647"/>
    </row>
    <row r="648" spans="1:31" x14ac:dyDescent="0.2">
      <c r="A648" s="117">
        <f t="shared" si="616"/>
        <v>648</v>
      </c>
      <c r="B648" s="97" t="str">
        <f>IF(ISNUMBER(Таблица335[[#This Row],[№8]]), "Поперечник", "Продол")</f>
        <v>Поперечник</v>
      </c>
      <c r="C648" s="11" t="str">
        <f>CONCATENATE(I648,J648,K648,L648,Таблица335[[#This Row],[№12]],N648,O648,P648,Q648,R648,S648,T648,U648,)</f>
        <v>6Д`-В  росп1,2,3</v>
      </c>
      <c r="D648" s="11" t="str">
        <f t="shared" si="563"/>
        <v>Т3</v>
      </c>
      <c r="E648" s="11" t="str">
        <f t="shared" si="614"/>
        <v>900 Δ8</v>
      </c>
      <c r="F648" s="101"/>
      <c r="G648" s="101"/>
      <c r="H64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8" s="132">
        <f t="shared" ref="I648:K648" si="623">I647</f>
        <v>6</v>
      </c>
      <c r="J648" s="134" t="str">
        <f t="shared" si="623"/>
        <v>Д`</v>
      </c>
      <c r="K648" s="133" t="str">
        <f>IF(Таблица335[[#This Row],[условие]]="Да", "-", "")</f>
        <v>-</v>
      </c>
      <c r="L648" s="72" t="s">
        <v>41</v>
      </c>
      <c r="M648" s="114" t="str">
        <f>IF(Таблица335[[#This Row],[условие]]="Да", "", " - ")</f>
        <v/>
      </c>
      <c r="N648" s="72"/>
      <c r="O648" s="114" t="str">
        <f>IF(Таблица335[[#This Row],[условие]]="Да", "", " )")</f>
        <v/>
      </c>
      <c r="P648" s="115"/>
      <c r="Q648" s="101" t="s">
        <v>141</v>
      </c>
      <c r="R648" s="101"/>
      <c r="S648" s="116" t="str">
        <f>IF(Таблица335[[#This Row],[Тип СШ]]="Т3", " росп", "")</f>
        <v xml:space="preserve"> росп</v>
      </c>
      <c r="T648" s="116" t="str">
        <f>IF(AND(Таблица335[[#This Row],[Тип]]="Поперечник", Таблица335[[#This Row],[условие]]="Да", Таблица335[[#This Row],[№18]]=" росп"), "1,2,3",
"")</f>
        <v>1,2,3</v>
      </c>
      <c r="U648" s="116" t="str">
        <f>IF(AND(Таблица335[[#This Row],[Тип]]="Продол", Таблица335[[#This Row],[условие]]="Да", Таблица335[[#This Row],[№18]]=" росп"), "1,2",
"")</f>
        <v/>
      </c>
      <c r="V648" s="101" t="s">
        <v>88</v>
      </c>
      <c r="W6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6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48" s="228">
        <f>VALUE(CONCATENATE(Таблица335[[#This Row],[ДлинаС18]],Таблица335[[#This Row],[ДлинаС4]],Таблица335[[#This Row],[ДлинаТ8]],Таблица335[[#This Row],[ДлинаТ3]]))</f>
        <v>900</v>
      </c>
      <c r="AC648" s="152" t="str">
        <f>IF(Таблица335[[#This Row],[Тип СШ]]="Т3",
(IF(Таблица335[[#This Row],[Толщина]]&gt;16,"Δ8","Δ6")),Таблица335[[#This Row],[Толщина]])</f>
        <v>Δ8</v>
      </c>
      <c r="AD648" s="153"/>
      <c r="AE648"/>
    </row>
    <row r="649" spans="1:31" x14ac:dyDescent="0.2">
      <c r="A649" s="117">
        <f t="shared" si="616"/>
        <v>649</v>
      </c>
      <c r="B649" s="97" t="str">
        <f>IF(ISNUMBER(Таблица335[[#This Row],[№8]]), "Поперечник", "Продол")</f>
        <v>Поперечник</v>
      </c>
      <c r="C649" s="11" t="str">
        <f>CONCATENATE(I649,J649,K649,L649,Таблица335[[#This Row],[№12]],N649,O649,P649,Q649,R649,S649,T649,U649,)</f>
        <v>6Д`-ВП</v>
      </c>
      <c r="D649" s="11" t="str">
        <f t="shared" si="563"/>
        <v>С4</v>
      </c>
      <c r="E649" s="11" t="str">
        <f t="shared" si="614"/>
        <v>1845×14</v>
      </c>
      <c r="F649" s="101"/>
      <c r="G649" s="101"/>
      <c r="H6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49" s="132">
        <f t="shared" ref="I649:K649" si="624">I648</f>
        <v>6</v>
      </c>
      <c r="J649" s="132" t="str">
        <f t="shared" si="624"/>
        <v>Д`</v>
      </c>
      <c r="K649" s="133" t="str">
        <f>IF(Таблица335[[#This Row],[условие]]="Да", "-", "")</f>
        <v>-</v>
      </c>
      <c r="L649" s="101" t="s">
        <v>35</v>
      </c>
      <c r="M649" s="114" t="str">
        <f>IF(Таблица335[[#This Row],[условие]]="Да", "", " - ")</f>
        <v/>
      </c>
      <c r="N649" s="101"/>
      <c r="O649" s="114" t="str">
        <f>IF(Таблица335[[#This Row],[условие]]="Да", "", " )")</f>
        <v/>
      </c>
      <c r="P649" s="115"/>
      <c r="Q649" s="101"/>
      <c r="R649" s="101"/>
      <c r="S649" s="116" t="str">
        <f>IF(Таблица335[[#This Row],[Тип СШ]]="Т3", " росп", "")</f>
        <v/>
      </c>
      <c r="T649" s="116" t="str">
        <f>IF(AND(Таблица335[[#This Row],[Тип]]="Поперечник", Таблица335[[#This Row],[условие]]="Да", Таблица335[[#This Row],[№18]]=" росп"), "1,2,3",
"")</f>
        <v/>
      </c>
      <c r="U649" s="116" t="str">
        <f>IF(AND(Таблица335[[#This Row],[Тип]]="Продол", Таблица335[[#This Row],[условие]]="Да", Таблица335[[#This Row],[№18]]=" росп"), "1,2",
"")</f>
        <v/>
      </c>
      <c r="V649" s="101" t="s">
        <v>109</v>
      </c>
      <c r="W6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4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6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4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49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649" s="152">
        <f>IF(Таблица335[[#This Row],[Тип СШ]]="Т3",
(IF(Таблица335[[#This Row],[Толщина]]&gt;16,"Δ8","Δ6")),Таблица335[[#This Row],[Толщина]])</f>
        <v>14</v>
      </c>
      <c r="AD649" s="153"/>
      <c r="AE649"/>
    </row>
    <row r="650" spans="1:31" x14ac:dyDescent="0.2">
      <c r="A650" s="117">
        <f t="shared" si="616"/>
        <v>650</v>
      </c>
      <c r="B650" s="97" t="str">
        <f>IF(ISNUMBER(Таблица335[[#This Row],[№8]]), "Поперечник", "Продол")</f>
        <v>Поперечник</v>
      </c>
      <c r="C650" s="11" t="str">
        <f>CONCATENATE(I650,J650,K650,L650,Таблица335[[#This Row],[№12]],N650,O650,P650,Q650,R650,S650,T650,U650,)</f>
        <v>6Д`-ВП_Р1 росп1,2,3</v>
      </c>
      <c r="D650" s="11" t="str">
        <f t="shared" si="563"/>
        <v>Т3</v>
      </c>
      <c r="E650" s="11" t="str">
        <f t="shared" si="614"/>
        <v>528 Δ8</v>
      </c>
      <c r="F650" s="101"/>
      <c r="G650" s="101"/>
      <c r="H6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0" s="132">
        <f t="shared" ref="I650:K650" si="625">I649</f>
        <v>6</v>
      </c>
      <c r="J650" s="132" t="str">
        <f t="shared" si="625"/>
        <v>Д`</v>
      </c>
      <c r="K650" s="133" t="str">
        <f>IF(Таблица335[[#This Row],[условие]]="Да", "-", "")</f>
        <v>-</v>
      </c>
      <c r="L650" s="101" t="s">
        <v>35</v>
      </c>
      <c r="M650" s="114" t="str">
        <f>IF(Таблица335[[#This Row],[условие]]="Да", "", " - ")</f>
        <v/>
      </c>
      <c r="N650" s="101"/>
      <c r="O650" s="114" t="str">
        <f>IF(Таблица335[[#This Row],[условие]]="Да", "", " )")</f>
        <v/>
      </c>
      <c r="P650" s="115"/>
      <c r="Q650" s="101" t="s">
        <v>140</v>
      </c>
      <c r="R650" s="101" t="s">
        <v>73</v>
      </c>
      <c r="S650" s="116" t="str">
        <f>IF(Таблица335[[#This Row],[Тип СШ]]="Т3", " росп", "")</f>
        <v xml:space="preserve"> росп</v>
      </c>
      <c r="T650" s="116" t="str">
        <f>IF(AND(Таблица335[[#This Row],[Тип]]="Поперечник", Таблица335[[#This Row],[условие]]="Да", Таблица335[[#This Row],[№18]]=" росп"), "1,2,3",
"")</f>
        <v>1,2,3</v>
      </c>
      <c r="U650" s="116" t="str">
        <f>IF(AND(Таблица335[[#This Row],[Тип]]="Продол", Таблица335[[#This Row],[условие]]="Да", Таблица335[[#This Row],[№18]]=" росп"), "1,2",
"")</f>
        <v/>
      </c>
      <c r="V650" s="101" t="s">
        <v>88</v>
      </c>
      <c r="W6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50" s="152" t="str">
        <f>IF(Таблица335[[#This Row],[Тип СШ]]="Т3",
(IF(Таблица335[[#This Row],[Толщина]]&gt;16,"Δ8","Δ6")),Таблица335[[#This Row],[Толщина]])</f>
        <v>Δ8</v>
      </c>
      <c r="AD650" s="153"/>
      <c r="AE650"/>
    </row>
    <row r="651" spans="1:31" x14ac:dyDescent="0.2">
      <c r="A651" s="117">
        <f t="shared" si="616"/>
        <v>651</v>
      </c>
      <c r="B651" s="97" t="str">
        <f>IF(ISNUMBER(Таблица335[[#This Row],[№8]]), "Поперечник", "Продол")</f>
        <v>Поперечник</v>
      </c>
      <c r="C651" s="11" t="str">
        <f>CONCATENATE(I651,J651,K651,L651,Таблица335[[#This Row],[№12]],N651,O651,P651,Q651,R651,S651,T651,U651,)</f>
        <v>6Д`-ВП_Р2 росп1,2,3</v>
      </c>
      <c r="D651" s="11" t="str">
        <f t="shared" si="563"/>
        <v>Т3</v>
      </c>
      <c r="E651" s="11" t="str">
        <f t="shared" si="614"/>
        <v>528 Δ8</v>
      </c>
      <c r="F651" s="101"/>
      <c r="G651" s="101"/>
      <c r="H6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1" s="132">
        <f t="shared" ref="I651:K651" si="626">I650</f>
        <v>6</v>
      </c>
      <c r="J651" s="132" t="str">
        <f t="shared" si="626"/>
        <v>Д`</v>
      </c>
      <c r="K651" s="133" t="str">
        <f>IF(Таблица335[[#This Row],[условие]]="Да", "-", "")</f>
        <v>-</v>
      </c>
      <c r="L651" s="101" t="s">
        <v>35</v>
      </c>
      <c r="M651" s="114" t="str">
        <f>IF(Таблица335[[#This Row],[условие]]="Да", "", " - ")</f>
        <v/>
      </c>
      <c r="N651" s="101"/>
      <c r="O651" s="114" t="str">
        <f>IF(Таблица335[[#This Row],[условие]]="Да", "", " )")</f>
        <v/>
      </c>
      <c r="P651" s="115"/>
      <c r="Q651" s="101" t="s">
        <v>140</v>
      </c>
      <c r="R651" s="101" t="s">
        <v>74</v>
      </c>
      <c r="S651" s="116" t="str">
        <f>IF(Таблица335[[#This Row],[Тип СШ]]="Т3", " росп", "")</f>
        <v xml:space="preserve"> росп</v>
      </c>
      <c r="T651" s="116" t="str">
        <f>IF(AND(Таблица335[[#This Row],[Тип]]="Поперечник", Таблица335[[#This Row],[условие]]="Да", Таблица335[[#This Row],[№18]]=" росп"), "1,2,3",
"")</f>
        <v>1,2,3</v>
      </c>
      <c r="U651" s="116" t="str">
        <f>IF(AND(Таблица335[[#This Row],[Тип]]="Продол", Таблица335[[#This Row],[условие]]="Да", Таблица335[[#This Row],[№18]]=" росп"), "1,2",
"")</f>
        <v/>
      </c>
      <c r="V651" s="101" t="s">
        <v>88</v>
      </c>
      <c r="W6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51" s="152" t="str">
        <f>IF(Таблица335[[#This Row],[Тип СШ]]="Т3",
(IF(Таблица335[[#This Row],[Толщина]]&gt;16,"Δ8","Δ6")),Таблица335[[#This Row],[Толщина]])</f>
        <v>Δ8</v>
      </c>
      <c r="AD651" s="153"/>
      <c r="AE651"/>
    </row>
    <row r="652" spans="1:31" x14ac:dyDescent="0.2">
      <c r="A652" s="117">
        <f t="shared" si="616"/>
        <v>652</v>
      </c>
      <c r="B652" s="97" t="str">
        <f>IF(ISNUMBER(Таблица335[[#This Row],[№8]]), "Поперечник", "Продол")</f>
        <v>Поперечник</v>
      </c>
      <c r="C652" s="11" t="str">
        <f>CONCATENATE(I652,J652,K652,L652,Таблица335[[#This Row],[№12]],N652,O652,P652,Q652,R652,S652,T652,U652,)</f>
        <v>6Д`-ВП_Р3 росп1,2,3</v>
      </c>
      <c r="D652" s="11" t="str">
        <f t="shared" si="563"/>
        <v>Т3</v>
      </c>
      <c r="E652" s="11" t="str">
        <f t="shared" si="614"/>
        <v>528 Δ8</v>
      </c>
      <c r="F652" s="101"/>
      <c r="G652" s="101"/>
      <c r="H6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2" s="132">
        <f t="shared" ref="I652:K652" si="627">I651</f>
        <v>6</v>
      </c>
      <c r="J652" s="132" t="str">
        <f t="shared" si="627"/>
        <v>Д`</v>
      </c>
      <c r="K652" s="133" t="str">
        <f>IF(Таблица335[[#This Row],[условие]]="Да", "-", "")</f>
        <v>-</v>
      </c>
      <c r="L652" s="101" t="s">
        <v>35</v>
      </c>
      <c r="M652" s="114" t="str">
        <f>IF(Таблица335[[#This Row],[условие]]="Да", "", " - ")</f>
        <v/>
      </c>
      <c r="N652" s="101"/>
      <c r="O652" s="114" t="str">
        <f>IF(Таблица335[[#This Row],[условие]]="Да", "", " )")</f>
        <v/>
      </c>
      <c r="P652" s="115"/>
      <c r="Q652" s="101" t="s">
        <v>140</v>
      </c>
      <c r="R652" s="101" t="s">
        <v>75</v>
      </c>
      <c r="S652" s="116" t="str">
        <f>IF(Таблица335[[#This Row],[Тип СШ]]="Т3", " росп", "")</f>
        <v xml:space="preserve"> росп</v>
      </c>
      <c r="T652" s="116" t="str">
        <f>IF(AND(Таблица335[[#This Row],[Тип]]="Поперечник", Таблица335[[#This Row],[условие]]="Да", Таблица335[[#This Row],[№18]]=" росп"), "1,2,3",
"")</f>
        <v>1,2,3</v>
      </c>
      <c r="U652" s="116" t="str">
        <f>IF(AND(Таблица335[[#This Row],[Тип]]="Продол", Таблица335[[#This Row],[условие]]="Да", Таблица335[[#This Row],[№18]]=" росп"), "1,2",
"")</f>
        <v/>
      </c>
      <c r="V652" s="101" t="s">
        <v>88</v>
      </c>
      <c r="W6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52" s="152" t="str">
        <f>IF(Таблица335[[#This Row],[Тип СШ]]="Т3",
(IF(Таблица335[[#This Row],[Толщина]]&gt;16,"Δ8","Δ6")),Таблица335[[#This Row],[Толщина]])</f>
        <v>Δ8</v>
      </c>
      <c r="AD652" s="153"/>
      <c r="AE652"/>
    </row>
    <row r="653" spans="1:31" x14ac:dyDescent="0.2">
      <c r="A653" s="117">
        <f t="shared" si="616"/>
        <v>653</v>
      </c>
      <c r="B653" s="97" t="str">
        <f>IF(ISNUMBER(Таблица335[[#This Row],[№8]]), "Поперечник", "Продол")</f>
        <v>Поперечник</v>
      </c>
      <c r="C653" s="11" t="str">
        <f>CONCATENATE(I653,J653,K653,L653,Таблица335[[#This Row],[№12]],N653,O653,P653,Q653,R653,S653,T653,U653,)</f>
        <v>6Д`-ВП_Р4 росп1,2,3</v>
      </c>
      <c r="D653" s="11" t="str">
        <f t="shared" si="563"/>
        <v>Т3</v>
      </c>
      <c r="E653" s="11" t="str">
        <f t="shared" si="614"/>
        <v>528 Δ8</v>
      </c>
      <c r="F653" s="101"/>
      <c r="G653" s="101"/>
      <c r="H6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3" s="132">
        <f t="shared" ref="I653:K653" si="628">I652</f>
        <v>6</v>
      </c>
      <c r="J653" s="132" t="str">
        <f t="shared" si="628"/>
        <v>Д`</v>
      </c>
      <c r="K653" s="133" t="str">
        <f>IF(Таблица335[[#This Row],[условие]]="Да", "-", "")</f>
        <v>-</v>
      </c>
      <c r="L653" s="101" t="s">
        <v>35</v>
      </c>
      <c r="M653" s="114" t="str">
        <f>IF(Таблица335[[#This Row],[условие]]="Да", "", " - ")</f>
        <v/>
      </c>
      <c r="N653" s="101"/>
      <c r="O653" s="114" t="str">
        <f>IF(Таблица335[[#This Row],[условие]]="Да", "", " )")</f>
        <v/>
      </c>
      <c r="P653" s="115"/>
      <c r="Q653" s="101" t="s">
        <v>140</v>
      </c>
      <c r="R653" s="101" t="s">
        <v>76</v>
      </c>
      <c r="S653" s="116" t="str">
        <f>IF(Таблица335[[#This Row],[Тип СШ]]="Т3", " росп", "")</f>
        <v xml:space="preserve"> росп</v>
      </c>
      <c r="T653" s="116" t="str">
        <f>IF(AND(Таблица335[[#This Row],[Тип]]="Поперечник", Таблица335[[#This Row],[условие]]="Да", Таблица335[[#This Row],[№18]]=" росп"), "1,2,3",
"")</f>
        <v>1,2,3</v>
      </c>
      <c r="U653" s="116" t="str">
        <f>IF(AND(Таблица335[[#This Row],[Тип]]="Продол", Таблица335[[#This Row],[условие]]="Да", Таблица335[[#This Row],[№18]]=" росп"), "1,2",
"")</f>
        <v/>
      </c>
      <c r="V653" s="101" t="s">
        <v>88</v>
      </c>
      <c r="W6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53" s="152" t="str">
        <f>IF(Таблица335[[#This Row],[Тип СШ]]="Т3",
(IF(Таблица335[[#This Row],[Толщина]]&gt;16,"Δ8","Δ6")),Таблица335[[#This Row],[Толщина]])</f>
        <v>Δ8</v>
      </c>
      <c r="AD653" s="153"/>
      <c r="AE653"/>
    </row>
    <row r="654" spans="1:31" x14ac:dyDescent="0.2">
      <c r="A654" s="117">
        <f t="shared" si="616"/>
        <v>654</v>
      </c>
      <c r="B654" s="97" t="str">
        <f>IF(ISNUMBER(Таблица335[[#This Row],[№8]]), "Поперечник", "Продол")</f>
        <v>Поперечник</v>
      </c>
      <c r="C654" s="11" t="str">
        <f>CONCATENATE(I654,J654,K654,L654,Таблица335[[#This Row],[№12]],N654,O654,P654,Q654,R654,S654,T654,U654,)</f>
        <v>6Д`-ВП_Р5 росп1,2,3</v>
      </c>
      <c r="D654" s="11" t="str">
        <f t="shared" si="563"/>
        <v>Т3</v>
      </c>
      <c r="E654" s="11" t="str">
        <f t="shared" si="614"/>
        <v>528 Δ8</v>
      </c>
      <c r="F654" s="101"/>
      <c r="G654" s="101"/>
      <c r="H6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4" s="132">
        <f t="shared" ref="I654:K654" si="629">I653</f>
        <v>6</v>
      </c>
      <c r="J654" s="132" t="str">
        <f t="shared" si="629"/>
        <v>Д`</v>
      </c>
      <c r="K654" s="133" t="str">
        <f>IF(Таблица335[[#This Row],[условие]]="Да", "-", "")</f>
        <v>-</v>
      </c>
      <c r="L654" s="101" t="s">
        <v>35</v>
      </c>
      <c r="M654" s="114" t="str">
        <f>IF(Таблица335[[#This Row],[условие]]="Да", "", " - ")</f>
        <v/>
      </c>
      <c r="N654" s="101"/>
      <c r="O654" s="114" t="str">
        <f>IF(Таблица335[[#This Row],[условие]]="Да", "", " )")</f>
        <v/>
      </c>
      <c r="P654" s="115"/>
      <c r="Q654" s="101" t="s">
        <v>140</v>
      </c>
      <c r="R654" s="101" t="s">
        <v>77</v>
      </c>
      <c r="S654" s="116" t="str">
        <f>IF(Таблица335[[#This Row],[Тип СШ]]="Т3", " росп", "")</f>
        <v xml:space="preserve"> росп</v>
      </c>
      <c r="T654" s="116" t="str">
        <f>IF(AND(Таблица335[[#This Row],[Тип]]="Поперечник", Таблица335[[#This Row],[условие]]="Да", Таблица335[[#This Row],[№18]]=" росп"), "1,2,3",
"")</f>
        <v>1,2,3</v>
      </c>
      <c r="U654" s="116" t="str">
        <f>IF(AND(Таблица335[[#This Row],[Тип]]="Продол", Таблица335[[#This Row],[условие]]="Да", Таблица335[[#This Row],[№18]]=" росп"), "1,2",
"")</f>
        <v/>
      </c>
      <c r="V654" s="101" t="s">
        <v>88</v>
      </c>
      <c r="W6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54" s="152" t="str">
        <f>IF(Таблица335[[#This Row],[Тип СШ]]="Т3",
(IF(Таблица335[[#This Row],[Толщина]]&gt;16,"Δ8","Δ6")),Таблица335[[#This Row],[Толщина]])</f>
        <v>Δ8</v>
      </c>
      <c r="AD654" s="153"/>
      <c r="AE654"/>
    </row>
    <row r="655" spans="1:31" x14ac:dyDescent="0.2">
      <c r="A655" s="117">
        <f t="shared" si="616"/>
        <v>655</v>
      </c>
      <c r="B655" s="97" t="str">
        <f>IF(ISNUMBER(Таблица335[[#This Row],[№8]]), "Поперечник", "Продол")</f>
        <v>Поперечник</v>
      </c>
      <c r="C655" s="11" t="str">
        <f>CONCATENATE(I655,J655,K655,L655,Таблица335[[#This Row],[№12]],N655,O655,P655,Q655,R655,S655,T655,U655,)</f>
        <v>6Д`-ВП_Р6 росп1,2,3</v>
      </c>
      <c r="D655" s="11" t="str">
        <f t="shared" si="563"/>
        <v>Т3</v>
      </c>
      <c r="E655" s="11" t="str">
        <f t="shared" si="614"/>
        <v>528 Δ8</v>
      </c>
      <c r="F655" s="101"/>
      <c r="G655" s="101"/>
      <c r="H6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5" s="158">
        <f>I654</f>
        <v>6</v>
      </c>
      <c r="J655" s="132" t="str">
        <f t="shared" ref="J655:K655" si="630">J654</f>
        <v>Д`</v>
      </c>
      <c r="K655" s="160" t="str">
        <f>IF(Таблица335[[#This Row],[условие]]="Да", "-", "")</f>
        <v>-</v>
      </c>
      <c r="L655" s="101" t="s">
        <v>35</v>
      </c>
      <c r="M655" s="114" t="str">
        <f>IF(Таблица335[[#This Row],[условие]]="Да", "", " - ")</f>
        <v/>
      </c>
      <c r="N655" s="162"/>
      <c r="O655" s="114" t="str">
        <f>IF(Таблица335[[#This Row],[условие]]="Да", "", " )")</f>
        <v/>
      </c>
      <c r="P655" s="115"/>
      <c r="Q655" s="101" t="s">
        <v>140</v>
      </c>
      <c r="R655" s="101" t="s">
        <v>80</v>
      </c>
      <c r="S655" s="116" t="str">
        <f>IF(Таблица335[[#This Row],[Тип СШ]]="Т3", " росп", "")</f>
        <v xml:space="preserve"> росп</v>
      </c>
      <c r="T655" s="116" t="str">
        <f>IF(AND(Таблица335[[#This Row],[Тип]]="Поперечник", Таблица335[[#This Row],[условие]]="Да", Таблица335[[#This Row],[№18]]=" росп"), "1,2,3",
"")</f>
        <v>1,2,3</v>
      </c>
      <c r="U655" s="116" t="str">
        <f>IF(AND(Таблица335[[#This Row],[Тип]]="Продол", Таблица335[[#This Row],[условие]]="Да", Таблица335[[#This Row],[№18]]=" росп"), "1,2",
"")</f>
        <v/>
      </c>
      <c r="V655" s="101" t="s">
        <v>88</v>
      </c>
      <c r="W655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5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5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5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55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55" s="164" t="str">
        <f>IF(Таблица335[[#This Row],[Тип СШ]]="Т3",
(IF(Таблица335[[#This Row],[Толщина]]&gt;16,"Δ8","Δ6")),Таблица335[[#This Row],[Толщина]])</f>
        <v>Δ8</v>
      </c>
      <c r="AD655" s="153"/>
      <c r="AE655"/>
    </row>
    <row r="656" spans="1:31" x14ac:dyDescent="0.2">
      <c r="A656" s="117">
        <f t="shared" si="616"/>
        <v>656</v>
      </c>
      <c r="B656" s="97" t="str">
        <f>IF(ISNUMBER(Таблица335[[#This Row],[№8]]), "Поперечник", "Продол")</f>
        <v>Поперечник</v>
      </c>
      <c r="C656" s="11" t="str">
        <f>CONCATENATE(I656,J656,K656,L656,Таблица335[[#This Row],[№12]],N656,O656,P656,Q656,R656,S656,T656,U656,)</f>
        <v>7А`-В1</v>
      </c>
      <c r="D656" s="11" t="str">
        <f t="shared" si="563"/>
        <v>С18</v>
      </c>
      <c r="E656" s="11" t="str">
        <f t="shared" si="614"/>
        <v>385×20</v>
      </c>
      <c r="F656" s="101">
        <f>F547+1</f>
        <v>7</v>
      </c>
      <c r="G656" s="101" t="s">
        <v>72</v>
      </c>
      <c r="H65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6" s="134">
        <f>Таблица335[[#This Row],[№6]]</f>
        <v>7</v>
      </c>
      <c r="J656" s="134" t="str">
        <f>Таблица335[[#This Row],[№7]]</f>
        <v>А`</v>
      </c>
      <c r="K656" s="133" t="str">
        <f>IF(Таблица335[[#This Row],[условие]]="Да", "-", "")</f>
        <v>-</v>
      </c>
      <c r="L656" s="72" t="s">
        <v>78</v>
      </c>
      <c r="M656" s="114" t="str">
        <f>IF(Таблица335[[#This Row],[условие]]="Да", "", " - ")</f>
        <v/>
      </c>
      <c r="N656" s="72"/>
      <c r="O656" s="114" t="str">
        <f>IF(Таблица335[[#This Row],[условие]]="Да", "", " )")</f>
        <v/>
      </c>
      <c r="P656" s="115"/>
      <c r="Q656" s="93"/>
      <c r="R656" s="93"/>
      <c r="S656" s="116" t="str">
        <f>IF(Таблица335[[#This Row],[Тип СШ]]="Т3", " росп", "")</f>
        <v/>
      </c>
      <c r="T656" s="116" t="str">
        <f>IF(AND(Таблица335[[#This Row],[Тип]]="Поперечник", Таблица335[[#This Row],[условие]]="Да", Таблица335[[#This Row],[№18]]=" росп"), "1,2,3",
"")</f>
        <v/>
      </c>
      <c r="U656" s="116" t="str">
        <f>IF(AND(Таблица335[[#This Row],[Тип]]="Продол", Таблица335[[#This Row],[условие]]="Да", Таблица335[[#This Row],[№18]]=" росп"), "1,2",
"")</f>
        <v/>
      </c>
      <c r="V656" s="93" t="s">
        <v>87</v>
      </c>
      <c r="W65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6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656" s="152">
        <f>IF(Таблица335[[#This Row],[Тип СШ]]="Т3",
(IF(Таблица335[[#This Row],[Толщина]]&gt;16,"Δ8","Δ6")),Таблица335[[#This Row],[Толщина]])</f>
        <v>20</v>
      </c>
      <c r="AD656" s="153"/>
      <c r="AE656"/>
    </row>
    <row r="657" spans="1:31" x14ac:dyDescent="0.2">
      <c r="A657" s="117">
        <f t="shared" si="616"/>
        <v>657</v>
      </c>
      <c r="B657" s="97" t="str">
        <f>IF(ISNUMBER(Таблица335[[#This Row],[№8]]), "Поперечник", "Продол")</f>
        <v>Поперечник</v>
      </c>
      <c r="C657" s="11" t="str">
        <f>CONCATENATE(I657,J657,K657,L657,Таблица335[[#This Row],[№12]],N657,O657,P657,Q657,R657,S657,T657,U657,)</f>
        <v>7А`-В2</v>
      </c>
      <c r="D657" s="11" t="str">
        <f t="shared" si="563"/>
        <v>С18</v>
      </c>
      <c r="E657" s="11" t="str">
        <f t="shared" si="614"/>
        <v>385×20</v>
      </c>
      <c r="F657" s="101"/>
      <c r="G657" s="101"/>
      <c r="H6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7" s="132">
        <f>I656</f>
        <v>7</v>
      </c>
      <c r="J657" s="132" t="str">
        <f>J656</f>
        <v>А`</v>
      </c>
      <c r="K657" s="133" t="str">
        <f>IF(Таблица335[[#This Row],[условие]]="Да", "-", "")</f>
        <v>-</v>
      </c>
      <c r="L657" s="101" t="s">
        <v>79</v>
      </c>
      <c r="M657" s="114" t="str">
        <f>IF(Таблица335[[#This Row],[условие]]="Да", "", " - ")</f>
        <v/>
      </c>
      <c r="N657" s="101"/>
      <c r="O657" s="114" t="str">
        <f>IF(Таблица335[[#This Row],[условие]]="Да", "", " )")</f>
        <v/>
      </c>
      <c r="P657" s="115"/>
      <c r="Q657" s="101"/>
      <c r="R657" s="101"/>
      <c r="S657" s="116" t="str">
        <f>IF(Таблица335[[#This Row],[Тип СШ]]="Т3", " росп", "")</f>
        <v/>
      </c>
      <c r="T657" s="116" t="str">
        <f>IF(AND(Таблица335[[#This Row],[Тип]]="Поперечник", Таблица335[[#This Row],[условие]]="Да", Таблица335[[#This Row],[№18]]=" росп"), "1,2,3",
"")</f>
        <v/>
      </c>
      <c r="U657" s="116" t="str">
        <f>IF(AND(Таблица335[[#This Row],[Тип]]="Продол", Таблица335[[#This Row],[условие]]="Да", Таблица335[[#This Row],[№18]]=" росп"), "1,2",
"")</f>
        <v/>
      </c>
      <c r="V657" s="101" t="s">
        <v>87</v>
      </c>
      <c r="W65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6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657" s="152">
        <f>IF(Таблица335[[#This Row],[Тип СШ]]="Т3",
(IF(Таблица335[[#This Row],[Толщина]]&gt;16,"Δ8","Δ6")),Таблица335[[#This Row],[Толщина]])</f>
        <v>20</v>
      </c>
      <c r="AD657" s="153"/>
      <c r="AE657"/>
    </row>
    <row r="658" spans="1:31" x14ac:dyDescent="0.2">
      <c r="A658" s="117">
        <f t="shared" si="616"/>
        <v>658</v>
      </c>
      <c r="B658" s="97" t="str">
        <f>IF(ISNUMBER(Таблица335[[#This Row],[№8]]), "Поперечник", "Продол")</f>
        <v>Поперечник</v>
      </c>
      <c r="C658" s="11" t="str">
        <f>CONCATENATE(I658,J658,K658,L658,Таблица335[[#This Row],[№12]],N658,O658,P658,Q658,R658,S658,T658,U658,)</f>
        <v>7А`-В росп1,2,3</v>
      </c>
      <c r="D658" s="11" t="str">
        <f t="shared" si="563"/>
        <v>Т3</v>
      </c>
      <c r="E658" s="11" t="str">
        <f t="shared" si="614"/>
        <v>900 Δ8</v>
      </c>
      <c r="F658" s="101"/>
      <c r="G658" s="101"/>
      <c r="H65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8" s="134">
        <f>I657</f>
        <v>7</v>
      </c>
      <c r="J658" s="134" t="str">
        <f t="shared" ref="J658:J664" si="631">J657</f>
        <v>А`</v>
      </c>
      <c r="K658" s="133" t="str">
        <f>IF(Таблица335[[#This Row],[условие]]="Да", "-", "")</f>
        <v>-</v>
      </c>
      <c r="L658" s="72" t="s">
        <v>41</v>
      </c>
      <c r="M658" s="114" t="str">
        <f>IF(Таблица335[[#This Row],[условие]]="Да", "", " - ")</f>
        <v/>
      </c>
      <c r="N658" s="72"/>
      <c r="O658" s="114" t="str">
        <f>IF(Таблица335[[#This Row],[условие]]="Да", "", " )")</f>
        <v/>
      </c>
      <c r="P658" s="115"/>
      <c r="Q658" s="101"/>
      <c r="R658" s="101"/>
      <c r="S658" s="116" t="str">
        <f>IF(Таблица335[[#This Row],[Тип СШ]]="Т3", " росп", "")</f>
        <v xml:space="preserve"> росп</v>
      </c>
      <c r="T658" s="116" t="str">
        <f>IF(AND(Таблица335[[#This Row],[Тип]]="Поперечник", Таблица335[[#This Row],[условие]]="Да", Таблица335[[#This Row],[№18]]=" росп"), "1,2,3",
"")</f>
        <v>1,2,3</v>
      </c>
      <c r="U658" s="116" t="str">
        <f>IF(AND(Таблица335[[#This Row],[Тип]]="Продол", Таблица335[[#This Row],[условие]]="Да", Таблица335[[#This Row],[№18]]=" росп"), "1,2",
"")</f>
        <v/>
      </c>
      <c r="V658" s="101" t="s">
        <v>88</v>
      </c>
      <c r="W6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6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58" s="228">
        <f>VALUE(CONCATENATE(Таблица335[[#This Row],[ДлинаС18]],Таблица335[[#This Row],[ДлинаС4]],Таблица335[[#This Row],[ДлинаТ8]],Таблица335[[#This Row],[ДлинаТ3]]))</f>
        <v>900</v>
      </c>
      <c r="AC658" s="152" t="str">
        <f>IF(Таблица335[[#This Row],[Тип СШ]]="Т3",
(IF(Таблица335[[#This Row],[Толщина]]&gt;16,"Δ8","Δ6")),Таблица335[[#This Row],[Толщина]])</f>
        <v>Δ8</v>
      </c>
      <c r="AD658" s="153"/>
      <c r="AE658"/>
    </row>
    <row r="659" spans="1:31" x14ac:dyDescent="0.2">
      <c r="A659" s="117">
        <f t="shared" si="616"/>
        <v>659</v>
      </c>
      <c r="B659" s="97" t="str">
        <f>IF(ISNUMBER(Таблица335[[#This Row],[№8]]), "Поперечник", "Продол")</f>
        <v>Поперечник</v>
      </c>
      <c r="C659" s="11" t="str">
        <f>CONCATENATE(I659,J659,K659,L659,Таблица335[[#This Row],[№12]],N659,O659,P659,Q659,R659,S659,T659,U659,)</f>
        <v>7А`-ВП</v>
      </c>
      <c r="D659" s="11" t="str">
        <f t="shared" si="563"/>
        <v>С4</v>
      </c>
      <c r="E659" s="11" t="str">
        <f t="shared" si="614"/>
        <v>1726×14</v>
      </c>
      <c r="F659" s="101"/>
      <c r="G659" s="101"/>
      <c r="H6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59" s="132">
        <f t="shared" ref="I659:J659" si="632">I658</f>
        <v>7</v>
      </c>
      <c r="J659" s="132" t="str">
        <f t="shared" si="631"/>
        <v>А`</v>
      </c>
      <c r="K659" s="133" t="str">
        <f>IF(Таблица335[[#This Row],[условие]]="Да", "-", "")</f>
        <v>-</v>
      </c>
      <c r="L659" s="101" t="s">
        <v>35</v>
      </c>
      <c r="M659" s="114" t="str">
        <f>IF(Таблица335[[#This Row],[условие]]="Да", "", " - ")</f>
        <v/>
      </c>
      <c r="N659" s="101"/>
      <c r="O659" s="114" t="str">
        <f>IF(Таблица335[[#This Row],[условие]]="Да", "", " )")</f>
        <v/>
      </c>
      <c r="P659" s="115"/>
      <c r="Q659" s="101"/>
      <c r="R659" s="101"/>
      <c r="S659" s="116" t="str">
        <f>IF(Таблица335[[#This Row],[Тип СШ]]="Т3", " росп", "")</f>
        <v/>
      </c>
      <c r="T659" s="116" t="str">
        <f>IF(AND(Таблица335[[#This Row],[Тип]]="Поперечник", Таблица335[[#This Row],[условие]]="Да", Таблица335[[#This Row],[№18]]=" росп"), "1,2,3",
"")</f>
        <v/>
      </c>
      <c r="U659" s="116" t="str">
        <f>IF(AND(Таблица335[[#This Row],[Тип]]="Продол", Таблица335[[#This Row],[условие]]="Да", Таблица335[[#This Row],[№18]]=" росп"), "1,2",
"")</f>
        <v/>
      </c>
      <c r="V659" s="101" t="s">
        <v>109</v>
      </c>
      <c r="W6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5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6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5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59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659" s="152">
        <f>IF(Таблица335[[#This Row],[Тип СШ]]="Т3",
(IF(Таблица335[[#This Row],[Толщина]]&gt;16,"Δ8","Δ6")),Таблица335[[#This Row],[Толщина]])</f>
        <v>14</v>
      </c>
      <c r="AD659" s="153"/>
      <c r="AE659"/>
    </row>
    <row r="660" spans="1:31" x14ac:dyDescent="0.2">
      <c r="A660" s="117">
        <f t="shared" si="616"/>
        <v>660</v>
      </c>
      <c r="B660" s="97" t="str">
        <f>IF(ISNUMBER(Таблица335[[#This Row],[№8]]), "Поперечник", "Продол")</f>
        <v>Поперечник</v>
      </c>
      <c r="C660" s="11" t="str">
        <f>CONCATENATE(I660,J660,K660,L660,Таблица335[[#This Row],[№12]],N660,O660,P660,Q660,R660,S660,T660,U660,)</f>
        <v>7А`-ВП_Р1 росп1,2,3</v>
      </c>
      <c r="D660" s="11" t="str">
        <f t="shared" si="563"/>
        <v>Т3</v>
      </c>
      <c r="E660" s="11" t="str">
        <f t="shared" si="614"/>
        <v>528 Δ8</v>
      </c>
      <c r="F660" s="101"/>
      <c r="G660" s="101"/>
      <c r="H6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0" s="132">
        <f t="shared" ref="I660:J660" si="633">I659</f>
        <v>7</v>
      </c>
      <c r="J660" s="132" t="str">
        <f t="shared" si="631"/>
        <v>А`</v>
      </c>
      <c r="K660" s="133" t="str">
        <f>IF(Таблица335[[#This Row],[условие]]="Да", "-", "")</f>
        <v>-</v>
      </c>
      <c r="L660" s="101" t="s">
        <v>35</v>
      </c>
      <c r="M660" s="114" t="str">
        <f>IF(Таблица335[[#This Row],[условие]]="Да", "", " - ")</f>
        <v/>
      </c>
      <c r="N660" s="101"/>
      <c r="O660" s="114" t="str">
        <f>IF(Таблица335[[#This Row],[условие]]="Да", "", " )")</f>
        <v/>
      </c>
      <c r="P660" s="115"/>
      <c r="Q660" s="101" t="s">
        <v>140</v>
      </c>
      <c r="R660" s="101" t="s">
        <v>73</v>
      </c>
      <c r="S660" s="116" t="str">
        <f>IF(Таблица335[[#This Row],[Тип СШ]]="Т3", " росп", "")</f>
        <v xml:space="preserve"> росп</v>
      </c>
      <c r="T660" s="116" t="str">
        <f>IF(AND(Таблица335[[#This Row],[Тип]]="Поперечник", Таблица335[[#This Row],[условие]]="Да", Таблица335[[#This Row],[№18]]=" росп"), "1,2,3",
"")</f>
        <v>1,2,3</v>
      </c>
      <c r="U660" s="116" t="str">
        <f>IF(AND(Таблица335[[#This Row],[Тип]]="Продол", Таблица335[[#This Row],[условие]]="Да", Таблица335[[#This Row],[№18]]=" росп"), "1,2",
"")</f>
        <v/>
      </c>
      <c r="V660" s="101" t="s">
        <v>88</v>
      </c>
      <c r="W6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0" s="152" t="str">
        <f>IF(Таблица335[[#This Row],[Тип СШ]]="Т3",
(IF(Таблица335[[#This Row],[Толщина]]&gt;16,"Δ8","Δ6")),Таблица335[[#This Row],[Толщина]])</f>
        <v>Δ8</v>
      </c>
      <c r="AD660" s="153"/>
      <c r="AE660"/>
    </row>
    <row r="661" spans="1:31" x14ac:dyDescent="0.2">
      <c r="A661" s="117">
        <f t="shared" si="616"/>
        <v>661</v>
      </c>
      <c r="B661" s="97" t="str">
        <f>IF(ISNUMBER(Таблица335[[#This Row],[№8]]), "Поперечник", "Продол")</f>
        <v>Поперечник</v>
      </c>
      <c r="C661" s="11" t="str">
        <f>CONCATENATE(I661,J661,K661,L661,Таблица335[[#This Row],[№12]],N661,O661,P661,Q661,R661,S661,T661,U661,)</f>
        <v>7А`-ВП_Р2 росп1,2,3</v>
      </c>
      <c r="D661" s="11" t="str">
        <f t="shared" ref="D661:D724" si="634">V661</f>
        <v>Т3</v>
      </c>
      <c r="E661" s="11" t="str">
        <f t="shared" si="614"/>
        <v>528 Δ8</v>
      </c>
      <c r="F661" s="101"/>
      <c r="G661" s="101"/>
      <c r="H6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1" s="132">
        <f t="shared" ref="I661:J661" si="635">I660</f>
        <v>7</v>
      </c>
      <c r="J661" s="132" t="str">
        <f t="shared" si="631"/>
        <v>А`</v>
      </c>
      <c r="K661" s="133" t="str">
        <f>IF(Таблица335[[#This Row],[условие]]="Да", "-", "")</f>
        <v>-</v>
      </c>
      <c r="L661" s="101" t="s">
        <v>35</v>
      </c>
      <c r="M661" s="114" t="str">
        <f>IF(Таблица335[[#This Row],[условие]]="Да", "", " - ")</f>
        <v/>
      </c>
      <c r="N661" s="101"/>
      <c r="O661" s="114" t="str">
        <f>IF(Таблица335[[#This Row],[условие]]="Да", "", " )")</f>
        <v/>
      </c>
      <c r="P661" s="115"/>
      <c r="Q661" s="101" t="s">
        <v>140</v>
      </c>
      <c r="R661" s="101" t="s">
        <v>74</v>
      </c>
      <c r="S661" s="116" t="str">
        <f>IF(Таблица335[[#This Row],[Тип СШ]]="Т3", " росп", "")</f>
        <v xml:space="preserve"> росп</v>
      </c>
      <c r="T661" s="116" t="str">
        <f>IF(AND(Таблица335[[#This Row],[Тип]]="Поперечник", Таблица335[[#This Row],[условие]]="Да", Таблица335[[#This Row],[№18]]=" росп"), "1,2,3",
"")</f>
        <v>1,2,3</v>
      </c>
      <c r="U661" s="116" t="str">
        <f>IF(AND(Таблица335[[#This Row],[Тип]]="Продол", Таблица335[[#This Row],[условие]]="Да", Таблица335[[#This Row],[№18]]=" росп"), "1,2",
"")</f>
        <v/>
      </c>
      <c r="V661" s="101" t="s">
        <v>88</v>
      </c>
      <c r="W6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1" s="152" t="str">
        <f>IF(Таблица335[[#This Row],[Тип СШ]]="Т3",
(IF(Таблица335[[#This Row],[Толщина]]&gt;16,"Δ8","Δ6")),Таблица335[[#This Row],[Толщина]])</f>
        <v>Δ8</v>
      </c>
      <c r="AD661" s="153"/>
      <c r="AE661"/>
    </row>
    <row r="662" spans="1:31" x14ac:dyDescent="0.2">
      <c r="A662" s="117">
        <f t="shared" si="616"/>
        <v>662</v>
      </c>
      <c r="B662" s="97" t="str">
        <f>IF(ISNUMBER(Таблица335[[#This Row],[№8]]), "Поперечник", "Продол")</f>
        <v>Поперечник</v>
      </c>
      <c r="C662" s="11" t="str">
        <f>CONCATENATE(I662,J662,K662,L662,Таблица335[[#This Row],[№12]],N662,O662,P662,Q662,R662,S662,T662,U662,)</f>
        <v>7А`-ВП_Р3 росп1,2,3</v>
      </c>
      <c r="D662" s="11" t="str">
        <f t="shared" si="634"/>
        <v>Т3</v>
      </c>
      <c r="E662" s="11" t="str">
        <f t="shared" si="614"/>
        <v>528 Δ8</v>
      </c>
      <c r="F662" s="101"/>
      <c r="G662" s="101"/>
      <c r="H6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2" s="132">
        <f t="shared" ref="I662:J662" si="636">I661</f>
        <v>7</v>
      </c>
      <c r="J662" s="132" t="str">
        <f t="shared" si="631"/>
        <v>А`</v>
      </c>
      <c r="K662" s="133" t="str">
        <f>IF(Таблица335[[#This Row],[условие]]="Да", "-", "")</f>
        <v>-</v>
      </c>
      <c r="L662" s="101" t="s">
        <v>35</v>
      </c>
      <c r="M662" s="114" t="str">
        <f>IF(Таблица335[[#This Row],[условие]]="Да", "", " - ")</f>
        <v/>
      </c>
      <c r="N662" s="101"/>
      <c r="O662" s="114" t="str">
        <f>IF(Таблица335[[#This Row],[условие]]="Да", "", " )")</f>
        <v/>
      </c>
      <c r="P662" s="115"/>
      <c r="Q662" s="101" t="s">
        <v>140</v>
      </c>
      <c r="R662" s="101" t="s">
        <v>75</v>
      </c>
      <c r="S662" s="116" t="str">
        <f>IF(Таблица335[[#This Row],[Тип СШ]]="Т3", " росп", "")</f>
        <v xml:space="preserve"> росп</v>
      </c>
      <c r="T662" s="116" t="str">
        <f>IF(AND(Таблица335[[#This Row],[Тип]]="Поперечник", Таблица335[[#This Row],[условие]]="Да", Таблица335[[#This Row],[№18]]=" росп"), "1,2,3",
"")</f>
        <v>1,2,3</v>
      </c>
      <c r="U662" s="116" t="str">
        <f>IF(AND(Таблица335[[#This Row],[Тип]]="Продол", Таблица335[[#This Row],[условие]]="Да", Таблица335[[#This Row],[№18]]=" росп"), "1,2",
"")</f>
        <v/>
      </c>
      <c r="V662" s="101" t="s">
        <v>88</v>
      </c>
      <c r="W6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2" s="152" t="str">
        <f>IF(Таблица335[[#This Row],[Тип СШ]]="Т3",
(IF(Таблица335[[#This Row],[Толщина]]&gt;16,"Δ8","Δ6")),Таблица335[[#This Row],[Толщина]])</f>
        <v>Δ8</v>
      </c>
      <c r="AD662" s="153"/>
      <c r="AE662"/>
    </row>
    <row r="663" spans="1:31" x14ac:dyDescent="0.2">
      <c r="A663" s="117">
        <f t="shared" si="616"/>
        <v>663</v>
      </c>
      <c r="B663" s="97" t="str">
        <f>IF(ISNUMBER(Таблица335[[#This Row],[№8]]), "Поперечник", "Продол")</f>
        <v>Поперечник</v>
      </c>
      <c r="C663" s="11" t="str">
        <f>CONCATENATE(I663,J663,K663,L663,Таблица335[[#This Row],[№12]],N663,O663,P663,Q663,R663,S663,T663,U663,)</f>
        <v>7А`-ВП_Р4 росп1,2,3</v>
      </c>
      <c r="D663" s="11" t="str">
        <f t="shared" si="634"/>
        <v>Т3</v>
      </c>
      <c r="E663" s="11" t="str">
        <f t="shared" si="614"/>
        <v>528 Δ8</v>
      </c>
      <c r="F663" s="101"/>
      <c r="G663" s="101"/>
      <c r="H6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3" s="132">
        <f t="shared" ref="I663:J663" si="637">I662</f>
        <v>7</v>
      </c>
      <c r="J663" s="132" t="str">
        <f t="shared" si="631"/>
        <v>А`</v>
      </c>
      <c r="K663" s="133" t="str">
        <f>IF(Таблица335[[#This Row],[условие]]="Да", "-", "")</f>
        <v>-</v>
      </c>
      <c r="L663" s="101" t="s">
        <v>35</v>
      </c>
      <c r="M663" s="114" t="str">
        <f>IF(Таблица335[[#This Row],[условие]]="Да", "", " - ")</f>
        <v/>
      </c>
      <c r="N663" s="101"/>
      <c r="O663" s="114" t="str">
        <f>IF(Таблица335[[#This Row],[условие]]="Да", "", " )")</f>
        <v/>
      </c>
      <c r="P663" s="115"/>
      <c r="Q663" s="101" t="s">
        <v>140</v>
      </c>
      <c r="R663" s="101" t="s">
        <v>76</v>
      </c>
      <c r="S663" s="116" t="str">
        <f>IF(Таблица335[[#This Row],[Тип СШ]]="Т3", " росп", "")</f>
        <v xml:space="preserve"> росп</v>
      </c>
      <c r="T663" s="116" t="str">
        <f>IF(AND(Таблица335[[#This Row],[Тип]]="Поперечник", Таблица335[[#This Row],[условие]]="Да", Таблица335[[#This Row],[№18]]=" росп"), "1,2,3",
"")</f>
        <v>1,2,3</v>
      </c>
      <c r="U663" s="116" t="str">
        <f>IF(AND(Таблица335[[#This Row],[Тип]]="Продол", Таблица335[[#This Row],[условие]]="Да", Таблица335[[#This Row],[№18]]=" росп"), "1,2",
"")</f>
        <v/>
      </c>
      <c r="V663" s="101" t="s">
        <v>88</v>
      </c>
      <c r="W6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3" s="152" t="str">
        <f>IF(Таблица335[[#This Row],[Тип СШ]]="Т3",
(IF(Таблица335[[#This Row],[Толщина]]&gt;16,"Δ8","Δ6")),Таблица335[[#This Row],[Толщина]])</f>
        <v>Δ8</v>
      </c>
      <c r="AD663" s="153"/>
      <c r="AE663"/>
    </row>
    <row r="664" spans="1:31" x14ac:dyDescent="0.2">
      <c r="A664" s="117">
        <f t="shared" si="616"/>
        <v>664</v>
      </c>
      <c r="B664" s="97" t="str">
        <f>IF(ISNUMBER(Таблица335[[#This Row],[№8]]), "Поперечник", "Продол")</f>
        <v>Поперечник</v>
      </c>
      <c r="C664" s="11" t="str">
        <f>CONCATENATE(I664,J664,K664,L664,Таблица335[[#This Row],[№12]],N664,O664,P664,Q664,R664,S664,T664,U664,)</f>
        <v>7А`-ВП_Р5 росп1,2,3</v>
      </c>
      <c r="D664" s="11" t="str">
        <f t="shared" si="634"/>
        <v>Т3</v>
      </c>
      <c r="E664" s="11" t="str">
        <f t="shared" si="614"/>
        <v>528 Δ8</v>
      </c>
      <c r="F664" s="101"/>
      <c r="G664" s="101"/>
      <c r="H6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4" s="132">
        <f t="shared" ref="I664:J664" si="638">I663</f>
        <v>7</v>
      </c>
      <c r="J664" s="132" t="str">
        <f t="shared" si="631"/>
        <v>А`</v>
      </c>
      <c r="K664" s="133" t="str">
        <f>IF(Таблица335[[#This Row],[условие]]="Да", "-", "")</f>
        <v>-</v>
      </c>
      <c r="L664" s="101" t="s">
        <v>35</v>
      </c>
      <c r="M664" s="114" t="str">
        <f>IF(Таблица335[[#This Row],[условие]]="Да", "", " - ")</f>
        <v/>
      </c>
      <c r="N664" s="101"/>
      <c r="O664" s="114" t="str">
        <f>IF(Таблица335[[#This Row],[условие]]="Да", "", " )")</f>
        <v/>
      </c>
      <c r="P664" s="115"/>
      <c r="Q664" s="101" t="s">
        <v>140</v>
      </c>
      <c r="R664" s="101" t="s">
        <v>77</v>
      </c>
      <c r="S664" s="116" t="str">
        <f>IF(Таблица335[[#This Row],[Тип СШ]]="Т3", " росп", "")</f>
        <v xml:space="preserve"> росп</v>
      </c>
      <c r="T664" s="116" t="str">
        <f>IF(AND(Таблица335[[#This Row],[Тип]]="Поперечник", Таблица335[[#This Row],[условие]]="Да", Таблица335[[#This Row],[№18]]=" росп"), "1,2,3",
"")</f>
        <v>1,2,3</v>
      </c>
      <c r="U664" s="116" t="str">
        <f>IF(AND(Таблица335[[#This Row],[Тип]]="Продол", Таблица335[[#This Row],[условие]]="Да", Таблица335[[#This Row],[№18]]=" росп"), "1,2",
"")</f>
        <v/>
      </c>
      <c r="V664" s="101" t="s">
        <v>88</v>
      </c>
      <c r="W6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4" s="152" t="str">
        <f>IF(Таблица335[[#This Row],[Тип СШ]]="Т3",
(IF(Таблица335[[#This Row],[Толщина]]&gt;16,"Δ8","Δ6")),Таблица335[[#This Row],[Толщина]])</f>
        <v>Δ8</v>
      </c>
      <c r="AD664" s="153"/>
      <c r="AE664"/>
    </row>
    <row r="665" spans="1:31" x14ac:dyDescent="0.2">
      <c r="A665" s="117">
        <f t="shared" si="616"/>
        <v>665</v>
      </c>
      <c r="B665" s="97" t="str">
        <f>IF(ISNUMBER(Таблица335[[#This Row],[№8]]), "Поперечник", "Продол")</f>
        <v>Поперечник</v>
      </c>
      <c r="C665" s="11" t="str">
        <f>CONCATENATE(I665,J665,K665,L665,Таблица335[[#This Row],[№12]],N665,O665,P665,Q665,R665,S665,T665,U665,)</f>
        <v>7А-ВП</v>
      </c>
      <c r="D665" s="11" t="str">
        <f t="shared" si="634"/>
        <v>С4</v>
      </c>
      <c r="E665" s="11" t="str">
        <f t="shared" si="614"/>
        <v>2488×14</v>
      </c>
      <c r="F665" s="101"/>
      <c r="G665" s="101" t="s">
        <v>40</v>
      </c>
      <c r="H66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5" s="134">
        <f t="shared" ref="I665:J665" si="639">I664</f>
        <v>7</v>
      </c>
      <c r="J665" s="134" t="str">
        <f>Таблица335[[#This Row],[№7]]</f>
        <v>А</v>
      </c>
      <c r="K665" s="133" t="str">
        <f>IF(Таблица335[[#This Row],[условие]]="Да", "-", "")</f>
        <v>-</v>
      </c>
      <c r="L665" s="72" t="s">
        <v>35</v>
      </c>
      <c r="M665" s="114" t="str">
        <f>IF(Таблица335[[#This Row],[условие]]="Да", "", " - ")</f>
        <v/>
      </c>
      <c r="N665" s="72"/>
      <c r="O665" s="114" t="str">
        <f>IF(Таблица335[[#This Row],[условие]]="Да", "", " )")</f>
        <v/>
      </c>
      <c r="P665" s="115"/>
      <c r="Q665" s="130"/>
      <c r="R665" s="130"/>
      <c r="S665" s="116" t="str">
        <f>IF(Таблица335[[#This Row],[Тип СШ]]="Т3", " росп", "")</f>
        <v/>
      </c>
      <c r="T665" s="116" t="str">
        <f>IF(AND(Таблица335[[#This Row],[Тип]]="Поперечник", Таблица335[[#This Row],[условие]]="Да", Таблица335[[#This Row],[№18]]=" росп"), "1,2,3",
"")</f>
        <v/>
      </c>
      <c r="U665" s="116" t="str">
        <f>IF(AND(Таблица335[[#This Row],[Тип]]="Продол", Таблица335[[#This Row],[условие]]="Да", Таблица335[[#This Row],[№18]]=" росп"), "1,2",
"")</f>
        <v/>
      </c>
      <c r="V665" s="130" t="s">
        <v>109</v>
      </c>
      <c r="W6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6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6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665" s="152">
        <f>IF(Таблица335[[#This Row],[Тип СШ]]="Т3",
(IF(Таблица335[[#This Row],[Толщина]]&gt;16,"Δ8","Δ6")),Таблица335[[#This Row],[Толщина]])</f>
        <v>14</v>
      </c>
      <c r="AD665" s="153"/>
      <c r="AE665"/>
    </row>
    <row r="666" spans="1:31" x14ac:dyDescent="0.2">
      <c r="A666" s="117">
        <f t="shared" si="616"/>
        <v>666</v>
      </c>
      <c r="B666" s="97" t="str">
        <f>IF(ISNUMBER(Таблица335[[#This Row],[№8]]), "Поперечник", "Продол")</f>
        <v>Поперечник</v>
      </c>
      <c r="C666" s="11" t="str">
        <f>CONCATENATE(I666,J666,K666,L666,Таблица335[[#This Row],[№12]],N666,O666,P666,Q666,R666,S666,T666,U666,)</f>
        <v>7А-ВП_Р1 росп1,2,3</v>
      </c>
      <c r="D666" s="11" t="str">
        <f t="shared" si="634"/>
        <v>Т3</v>
      </c>
      <c r="E666" s="11" t="str">
        <f t="shared" si="614"/>
        <v>528 Δ8</v>
      </c>
      <c r="F666" s="101"/>
      <c r="G666" s="101"/>
      <c r="H6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6" s="132">
        <f t="shared" ref="I666:J666" si="640">I665</f>
        <v>7</v>
      </c>
      <c r="J666" s="132" t="str">
        <f>J665</f>
        <v>А</v>
      </c>
      <c r="K666" s="133" t="str">
        <f>IF(Таблица335[[#This Row],[условие]]="Да", "-", "")</f>
        <v>-</v>
      </c>
      <c r="L666" s="101" t="s">
        <v>35</v>
      </c>
      <c r="M666" s="114" t="str">
        <f>IF(Таблица335[[#This Row],[условие]]="Да", "", " - ")</f>
        <v/>
      </c>
      <c r="N666" s="101"/>
      <c r="O666" s="114" t="str">
        <f>IF(Таблица335[[#This Row],[условие]]="Да", "", " )")</f>
        <v/>
      </c>
      <c r="P666" s="115"/>
      <c r="Q666" s="101" t="s">
        <v>140</v>
      </c>
      <c r="R666" s="101" t="s">
        <v>73</v>
      </c>
      <c r="S666" s="116" t="str">
        <f>IF(Таблица335[[#This Row],[Тип СШ]]="Т3", " росп", "")</f>
        <v xml:space="preserve"> росп</v>
      </c>
      <c r="T666" s="116" t="str">
        <f>IF(AND(Таблица335[[#This Row],[Тип]]="Поперечник", Таблица335[[#This Row],[условие]]="Да", Таблица335[[#This Row],[№18]]=" росп"), "1,2,3",
"")</f>
        <v>1,2,3</v>
      </c>
      <c r="U666" s="116" t="str">
        <f>IF(AND(Таблица335[[#This Row],[Тип]]="Продол", Таблица335[[#This Row],[условие]]="Да", Таблица335[[#This Row],[№18]]=" росп"), "1,2",
"")</f>
        <v/>
      </c>
      <c r="V666" s="101" t="s">
        <v>88</v>
      </c>
      <c r="W6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6" s="152" t="str">
        <f>IF(Таблица335[[#This Row],[Тип СШ]]="Т3",
(IF(Таблица335[[#This Row],[Толщина]]&gt;16,"Δ8","Δ6")),Таблица335[[#This Row],[Толщина]])</f>
        <v>Δ8</v>
      </c>
      <c r="AD666" s="153"/>
      <c r="AE666"/>
    </row>
    <row r="667" spans="1:31" x14ac:dyDescent="0.2">
      <c r="A667" s="117">
        <f t="shared" si="616"/>
        <v>667</v>
      </c>
      <c r="B667" s="97" t="str">
        <f>IF(ISNUMBER(Таблица335[[#This Row],[№8]]), "Поперечник", "Продол")</f>
        <v>Поперечник</v>
      </c>
      <c r="C667" s="11" t="str">
        <f>CONCATENATE(I667,J667,K667,L667,Таблица335[[#This Row],[№12]],N667,O667,P667,Q667,R667,S667,T667,U667,)</f>
        <v>7А-ВП_Р2 росп1,2,3</v>
      </c>
      <c r="D667" s="11" t="str">
        <f t="shared" si="634"/>
        <v>Т3</v>
      </c>
      <c r="E667" s="11" t="str">
        <f t="shared" si="614"/>
        <v>528 Δ8</v>
      </c>
      <c r="F667" s="101"/>
      <c r="G667" s="101"/>
      <c r="H6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7" s="132">
        <f t="shared" ref="I667:J667" si="641">I666</f>
        <v>7</v>
      </c>
      <c r="J667" s="132" t="str">
        <f t="shared" si="641"/>
        <v>А</v>
      </c>
      <c r="K667" s="133" t="str">
        <f>IF(Таблица335[[#This Row],[условие]]="Да", "-", "")</f>
        <v>-</v>
      </c>
      <c r="L667" s="101" t="s">
        <v>35</v>
      </c>
      <c r="M667" s="114" t="str">
        <f>IF(Таблица335[[#This Row],[условие]]="Да", "", " - ")</f>
        <v/>
      </c>
      <c r="N667" s="101"/>
      <c r="O667" s="114" t="str">
        <f>IF(Таблица335[[#This Row],[условие]]="Да", "", " )")</f>
        <v/>
      </c>
      <c r="P667" s="115"/>
      <c r="Q667" s="101" t="s">
        <v>140</v>
      </c>
      <c r="R667" s="101" t="s">
        <v>74</v>
      </c>
      <c r="S667" s="116" t="str">
        <f>IF(Таблица335[[#This Row],[Тип СШ]]="Т3", " росп", "")</f>
        <v xml:space="preserve"> росп</v>
      </c>
      <c r="T667" s="116" t="str">
        <f>IF(AND(Таблица335[[#This Row],[Тип]]="Поперечник", Таблица335[[#This Row],[условие]]="Да", Таблица335[[#This Row],[№18]]=" росп"), "1,2,3",
"")</f>
        <v>1,2,3</v>
      </c>
      <c r="U667" s="116" t="str">
        <f>IF(AND(Таблица335[[#This Row],[Тип]]="Продол", Таблица335[[#This Row],[условие]]="Да", Таблица335[[#This Row],[№18]]=" росп"), "1,2",
"")</f>
        <v/>
      </c>
      <c r="V667" s="101" t="s">
        <v>88</v>
      </c>
      <c r="W6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7" s="152" t="str">
        <f>IF(Таблица335[[#This Row],[Тип СШ]]="Т3",
(IF(Таблица335[[#This Row],[Толщина]]&gt;16,"Δ8","Δ6")),Таблица335[[#This Row],[Толщина]])</f>
        <v>Δ8</v>
      </c>
      <c r="AD667" s="153"/>
      <c r="AE667"/>
    </row>
    <row r="668" spans="1:31" x14ac:dyDescent="0.2">
      <c r="A668" s="117">
        <f t="shared" si="616"/>
        <v>668</v>
      </c>
      <c r="B668" s="97" t="str">
        <f>IF(ISNUMBER(Таблица335[[#This Row],[№8]]), "Поперечник", "Продол")</f>
        <v>Поперечник</v>
      </c>
      <c r="C668" s="11" t="str">
        <f>CONCATENATE(I668,J668,K668,L668,Таблица335[[#This Row],[№12]],N668,O668,P668,Q668,R668,S668,T668,U668,)</f>
        <v>7А-ВП_Р3 росп1,2,3</v>
      </c>
      <c r="D668" s="11" t="str">
        <f t="shared" si="634"/>
        <v>Т3</v>
      </c>
      <c r="E668" s="11" t="str">
        <f t="shared" si="614"/>
        <v>528 Δ8</v>
      </c>
      <c r="F668" s="101"/>
      <c r="G668" s="101"/>
      <c r="H6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8" s="132">
        <f t="shared" ref="I668:J668" si="642">I667</f>
        <v>7</v>
      </c>
      <c r="J668" s="132" t="str">
        <f t="shared" si="642"/>
        <v>А</v>
      </c>
      <c r="K668" s="133" t="str">
        <f>IF(Таблица335[[#This Row],[условие]]="Да", "-", "")</f>
        <v>-</v>
      </c>
      <c r="L668" s="101" t="s">
        <v>35</v>
      </c>
      <c r="M668" s="114" t="str">
        <f>IF(Таблица335[[#This Row],[условие]]="Да", "", " - ")</f>
        <v/>
      </c>
      <c r="N668" s="101"/>
      <c r="O668" s="114" t="str">
        <f>IF(Таблица335[[#This Row],[условие]]="Да", "", " )")</f>
        <v/>
      </c>
      <c r="P668" s="115"/>
      <c r="Q668" s="101" t="s">
        <v>140</v>
      </c>
      <c r="R668" s="101" t="s">
        <v>75</v>
      </c>
      <c r="S668" s="116" t="str">
        <f>IF(Таблица335[[#This Row],[Тип СШ]]="Т3", " росп", "")</f>
        <v xml:space="preserve"> росп</v>
      </c>
      <c r="T668" s="116" t="str">
        <f>IF(AND(Таблица335[[#This Row],[Тип]]="Поперечник", Таблица335[[#This Row],[условие]]="Да", Таблица335[[#This Row],[№18]]=" росп"), "1,2,3",
"")</f>
        <v>1,2,3</v>
      </c>
      <c r="U668" s="116" t="str">
        <f>IF(AND(Таблица335[[#This Row],[Тип]]="Продол", Таблица335[[#This Row],[условие]]="Да", Таблица335[[#This Row],[№18]]=" росп"), "1,2",
"")</f>
        <v/>
      </c>
      <c r="V668" s="101" t="s">
        <v>88</v>
      </c>
      <c r="W6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8" s="152" t="str">
        <f>IF(Таблица335[[#This Row],[Тип СШ]]="Т3",
(IF(Таблица335[[#This Row],[Толщина]]&gt;16,"Δ8","Δ6")),Таблица335[[#This Row],[Толщина]])</f>
        <v>Δ8</v>
      </c>
      <c r="AD668" s="153"/>
      <c r="AE668"/>
    </row>
    <row r="669" spans="1:31" x14ac:dyDescent="0.2">
      <c r="A669" s="117">
        <f t="shared" si="616"/>
        <v>669</v>
      </c>
      <c r="B669" s="97" t="str">
        <f>IF(ISNUMBER(Таблица335[[#This Row],[№8]]), "Поперечник", "Продол")</f>
        <v>Поперечник</v>
      </c>
      <c r="C669" s="11" t="str">
        <f>CONCATENATE(I669,J669,K669,L669,Таблица335[[#This Row],[№12]],N669,O669,P669,Q669,R669,S669,T669,U669,)</f>
        <v>7А-ВП_Р4 росп1,2,3</v>
      </c>
      <c r="D669" s="11" t="str">
        <f t="shared" si="634"/>
        <v>Т3</v>
      </c>
      <c r="E669" s="11" t="str">
        <f t="shared" si="614"/>
        <v>528 Δ8</v>
      </c>
      <c r="F669" s="101"/>
      <c r="G669" s="101"/>
      <c r="H6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69" s="132">
        <f t="shared" ref="I669:J669" si="643">I668</f>
        <v>7</v>
      </c>
      <c r="J669" s="132" t="str">
        <f t="shared" si="643"/>
        <v>А</v>
      </c>
      <c r="K669" s="133" t="str">
        <f>IF(Таблица335[[#This Row],[условие]]="Да", "-", "")</f>
        <v>-</v>
      </c>
      <c r="L669" s="101" t="s">
        <v>35</v>
      </c>
      <c r="M669" s="114" t="str">
        <f>IF(Таблица335[[#This Row],[условие]]="Да", "", " - ")</f>
        <v/>
      </c>
      <c r="N669" s="101"/>
      <c r="O669" s="114" t="str">
        <f>IF(Таблица335[[#This Row],[условие]]="Да", "", " )")</f>
        <v/>
      </c>
      <c r="P669" s="115"/>
      <c r="Q669" s="101" t="s">
        <v>140</v>
      </c>
      <c r="R669" s="101" t="s">
        <v>76</v>
      </c>
      <c r="S669" s="116" t="str">
        <f>IF(Таблица335[[#This Row],[Тип СШ]]="Т3", " росп", "")</f>
        <v xml:space="preserve"> росп</v>
      </c>
      <c r="T669" s="116" t="str">
        <f>IF(AND(Таблица335[[#This Row],[Тип]]="Поперечник", Таблица335[[#This Row],[условие]]="Да", Таблица335[[#This Row],[№18]]=" росп"), "1,2,3",
"")</f>
        <v>1,2,3</v>
      </c>
      <c r="U669" s="116" t="str">
        <f>IF(AND(Таблица335[[#This Row],[Тип]]="Продол", Таблица335[[#This Row],[условие]]="Да", Таблица335[[#This Row],[№18]]=" росп"), "1,2",
"")</f>
        <v/>
      </c>
      <c r="V669" s="101" t="s">
        <v>88</v>
      </c>
      <c r="W6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6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6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69" s="152" t="str">
        <f>IF(Таблица335[[#This Row],[Тип СШ]]="Т3",
(IF(Таблица335[[#This Row],[Толщина]]&gt;16,"Δ8","Δ6")),Таблица335[[#This Row],[Толщина]])</f>
        <v>Δ8</v>
      </c>
      <c r="AD669" s="153"/>
      <c r="AE669"/>
    </row>
    <row r="670" spans="1:31" x14ac:dyDescent="0.2">
      <c r="A670" s="117">
        <f t="shared" si="616"/>
        <v>670</v>
      </c>
      <c r="B670" s="97" t="str">
        <f>IF(ISNUMBER(Таблица335[[#This Row],[№8]]), "Поперечник", "Продол")</f>
        <v>Поперечник</v>
      </c>
      <c r="C670" s="11" t="str">
        <f>CONCATENATE(I670,J670,K670,L670,Таблица335[[#This Row],[№12]],N670,O670,P670,Q670,R670,S670,T670,U670,)</f>
        <v>7А-Т1/1</v>
      </c>
      <c r="D670" s="11" t="str">
        <f t="shared" si="634"/>
        <v>Т8</v>
      </c>
      <c r="E670" s="11" t="str">
        <f t="shared" si="614"/>
        <v>100×20</v>
      </c>
      <c r="F670" s="101"/>
      <c r="G670" s="101"/>
      <c r="H6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0" s="132">
        <f t="shared" ref="I670:J670" si="644">I669</f>
        <v>7</v>
      </c>
      <c r="J670" s="132" t="str">
        <f t="shared" si="644"/>
        <v>А</v>
      </c>
      <c r="K670" s="133" t="str">
        <f>IF(Таблица335[[#This Row],[условие]]="Да", "-", "")</f>
        <v>-</v>
      </c>
      <c r="L670" s="101" t="s">
        <v>83</v>
      </c>
      <c r="M670" s="114" t="str">
        <f>IF(Таблица335[[#This Row],[условие]]="Да", "", " - ")</f>
        <v/>
      </c>
      <c r="N670" s="101"/>
      <c r="O670" s="114" t="str">
        <f>IF(Таблица335[[#This Row],[условие]]="Да", "", " )")</f>
        <v/>
      </c>
      <c r="P670" s="115"/>
      <c r="Q670" s="101" t="str">
        <f>"/"</f>
        <v>/</v>
      </c>
      <c r="R670" s="101">
        <v>1</v>
      </c>
      <c r="S670" s="116" t="str">
        <f>IF(Таблица335[[#This Row],[Тип СШ]]="Т3", " росп", "")</f>
        <v/>
      </c>
      <c r="T670" s="116" t="str">
        <f>IF(AND(Таблица335[[#This Row],[Тип]]="Поперечник", Таблица335[[#This Row],[условие]]="Да", Таблица335[[#This Row],[№18]]=" росп"), "1,2,3",
"")</f>
        <v/>
      </c>
      <c r="U670" s="116" t="str">
        <f>IF(AND(Таблица335[[#This Row],[Тип]]="Продол", Таблица335[[#This Row],[условие]]="Да", Таблица335[[#This Row],[№18]]=" росп"), "1,2",
"")</f>
        <v/>
      </c>
      <c r="V670" s="101" t="s">
        <v>89</v>
      </c>
      <c r="W6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7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70" s="152">
        <f>IF(Таблица335[[#This Row],[Тип СШ]]="Т3",
(IF(Таблица335[[#This Row],[Толщина]]&gt;16,"Δ8","Δ6")),Таблица335[[#This Row],[Толщина]])</f>
        <v>20</v>
      </c>
      <c r="AD670" s="153"/>
      <c r="AE670"/>
    </row>
    <row r="671" spans="1:31" x14ac:dyDescent="0.2">
      <c r="A671" s="117">
        <f t="shared" si="616"/>
        <v>671</v>
      </c>
      <c r="B671" s="97" t="str">
        <f>IF(ISNUMBER(Таблица335[[#This Row],[№8]]), "Поперечник", "Продол")</f>
        <v>Поперечник</v>
      </c>
      <c r="C671" s="11" t="str">
        <f>CONCATENATE(I671,J671,K671,L671,Таблица335[[#This Row],[№12]],N671,O671,P671,Q671,R671,S671,T671,U671,)</f>
        <v>7А-Т1/1 росп1,2,3</v>
      </c>
      <c r="D671" s="11" t="str">
        <f t="shared" si="634"/>
        <v>Т3</v>
      </c>
      <c r="E671" s="11" t="str">
        <f t="shared" si="614"/>
        <v>100 Δ8</v>
      </c>
      <c r="F671" s="101"/>
      <c r="G671" s="101"/>
      <c r="H6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1" s="132">
        <f t="shared" ref="I671:J671" si="645">I670</f>
        <v>7</v>
      </c>
      <c r="J671" s="132" t="str">
        <f t="shared" si="645"/>
        <v>А</v>
      </c>
      <c r="K671" s="133" t="str">
        <f>IF(Таблица335[[#This Row],[условие]]="Да", "-", "")</f>
        <v>-</v>
      </c>
      <c r="L671" s="101" t="s">
        <v>83</v>
      </c>
      <c r="M671" s="114" t="str">
        <f>IF(Таблица335[[#This Row],[условие]]="Да", "", " - ")</f>
        <v/>
      </c>
      <c r="N671" s="101"/>
      <c r="O671" s="114" t="str">
        <f>IF(Таблица335[[#This Row],[условие]]="Да", "", " )")</f>
        <v/>
      </c>
      <c r="P671" s="115"/>
      <c r="Q671" s="101" t="str">
        <f t="shared" ref="Q671:Q673" si="646">"/"</f>
        <v>/</v>
      </c>
      <c r="R671" s="101">
        <v>1</v>
      </c>
      <c r="S671" s="116" t="str">
        <f>IF(Таблица335[[#This Row],[Тип СШ]]="Т3", " росп", "")</f>
        <v xml:space="preserve"> росп</v>
      </c>
      <c r="T671" s="116" t="str">
        <f>IF(AND(Таблица335[[#This Row],[Тип]]="Поперечник", Таблица335[[#This Row],[условие]]="Да", Таблица335[[#This Row],[№18]]=" росп"), "1,2,3",
"")</f>
        <v>1,2,3</v>
      </c>
      <c r="U671" s="116" t="str">
        <f>IF(AND(Таблица335[[#This Row],[Тип]]="Продол", Таблица335[[#This Row],[условие]]="Да", Таблица335[[#This Row],[№18]]=" росп"), "1,2",
"")</f>
        <v/>
      </c>
      <c r="V671" s="101" t="s">
        <v>88</v>
      </c>
      <c r="W6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71" s="152" t="str">
        <f>IF(Таблица335[[#This Row],[Тип СШ]]="Т3",
(IF(Таблица335[[#This Row],[Толщина]]&gt;16,"Δ8","Δ6")),Таблица335[[#This Row],[Толщина]])</f>
        <v>Δ8</v>
      </c>
      <c r="AD671" s="153"/>
      <c r="AE671"/>
    </row>
    <row r="672" spans="1:31" x14ac:dyDescent="0.2">
      <c r="A672" s="117">
        <f t="shared" si="616"/>
        <v>672</v>
      </c>
      <c r="B672" s="97" t="str">
        <f>IF(ISNUMBER(Таблица335[[#This Row],[№8]]), "Поперечник", "Продол")</f>
        <v>Поперечник</v>
      </c>
      <c r="C672" s="11" t="str">
        <f>CONCATENATE(I672,J672,K672,L672,Таблица335[[#This Row],[№12]],N672,O672,P672,Q672,R672,S672,T672,U672,)</f>
        <v>7А-Т1/2</v>
      </c>
      <c r="D672" s="11" t="str">
        <f t="shared" si="634"/>
        <v>Т8</v>
      </c>
      <c r="E672" s="11" t="str">
        <f t="shared" si="614"/>
        <v>100×20</v>
      </c>
      <c r="F672" s="101"/>
      <c r="G672" s="101"/>
      <c r="H6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2" s="132">
        <f t="shared" ref="I672:J672" si="647">I671</f>
        <v>7</v>
      </c>
      <c r="J672" s="132" t="str">
        <f t="shared" si="647"/>
        <v>А</v>
      </c>
      <c r="K672" s="133" t="str">
        <f>IF(Таблица335[[#This Row],[условие]]="Да", "-", "")</f>
        <v>-</v>
      </c>
      <c r="L672" s="101" t="s">
        <v>83</v>
      </c>
      <c r="M672" s="114" t="str">
        <f>IF(Таблица335[[#This Row],[условие]]="Да", "", " - ")</f>
        <v/>
      </c>
      <c r="N672" s="101"/>
      <c r="O672" s="114" t="str">
        <f>IF(Таблица335[[#This Row],[условие]]="Да", "", " )")</f>
        <v/>
      </c>
      <c r="P672" s="115"/>
      <c r="Q672" s="101" t="str">
        <f t="shared" si="646"/>
        <v>/</v>
      </c>
      <c r="R672" s="101">
        <v>2</v>
      </c>
      <c r="S672" s="116" t="str">
        <f>IF(Таблица335[[#This Row],[Тип СШ]]="Т3", " росп", "")</f>
        <v/>
      </c>
      <c r="T672" s="116" t="str">
        <f>IF(AND(Таблица335[[#This Row],[Тип]]="Поперечник", Таблица335[[#This Row],[условие]]="Да", Таблица335[[#This Row],[№18]]=" росп"), "1,2,3",
"")</f>
        <v/>
      </c>
      <c r="U672" s="116" t="str">
        <f>IF(AND(Таблица335[[#This Row],[Тип]]="Продол", Таблица335[[#This Row],[условие]]="Да", Таблица335[[#This Row],[№18]]=" росп"), "1,2",
"")</f>
        <v/>
      </c>
      <c r="V672" s="101" t="s">
        <v>89</v>
      </c>
      <c r="W6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7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72" s="152">
        <f>IF(Таблица335[[#This Row],[Тип СШ]]="Т3",
(IF(Таблица335[[#This Row],[Толщина]]&gt;16,"Δ8","Δ6")),Таблица335[[#This Row],[Толщина]])</f>
        <v>20</v>
      </c>
      <c r="AD672" s="153"/>
      <c r="AE672"/>
    </row>
    <row r="673" spans="1:31" x14ac:dyDescent="0.2">
      <c r="A673" s="117">
        <f t="shared" si="616"/>
        <v>673</v>
      </c>
      <c r="B673" s="97" t="str">
        <f>IF(ISNUMBER(Таблица335[[#This Row],[№8]]), "Поперечник", "Продол")</f>
        <v>Поперечник</v>
      </c>
      <c r="C673" s="11" t="str">
        <f>CONCATENATE(I673,J673,K673,L673,Таблица335[[#This Row],[№12]],N673,O673,P673,Q673,R673,S673,T673,U673,)</f>
        <v>7А-Т1/2 росп1,2,3</v>
      </c>
      <c r="D673" s="11" t="str">
        <f t="shared" si="634"/>
        <v>Т3</v>
      </c>
      <c r="E673" s="11" t="str">
        <f t="shared" si="614"/>
        <v>100 Δ8</v>
      </c>
      <c r="F673" s="101"/>
      <c r="G673" s="101"/>
      <c r="H6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3" s="132">
        <f t="shared" ref="I673:J673" si="648">I672</f>
        <v>7</v>
      </c>
      <c r="J673" s="132" t="str">
        <f t="shared" si="648"/>
        <v>А</v>
      </c>
      <c r="K673" s="133" t="str">
        <f>IF(Таблица335[[#This Row],[условие]]="Да", "-", "")</f>
        <v>-</v>
      </c>
      <c r="L673" s="101" t="s">
        <v>83</v>
      </c>
      <c r="M673" s="114" t="str">
        <f>IF(Таблица335[[#This Row],[условие]]="Да", "", " - ")</f>
        <v/>
      </c>
      <c r="N673" s="101"/>
      <c r="O673" s="114" t="str">
        <f>IF(Таблица335[[#This Row],[условие]]="Да", "", " )")</f>
        <v/>
      </c>
      <c r="P673" s="115"/>
      <c r="Q673" s="101" t="str">
        <f t="shared" si="646"/>
        <v>/</v>
      </c>
      <c r="R673" s="101">
        <v>2</v>
      </c>
      <c r="S673" s="116" t="str">
        <f>IF(Таблица335[[#This Row],[Тип СШ]]="Т3", " росп", "")</f>
        <v xml:space="preserve"> росп</v>
      </c>
      <c r="T673" s="116" t="str">
        <f>IF(AND(Таблица335[[#This Row],[Тип]]="Поперечник", Таблица335[[#This Row],[условие]]="Да", Таблица335[[#This Row],[№18]]=" росп"), "1,2,3",
"")</f>
        <v>1,2,3</v>
      </c>
      <c r="U673" s="116" t="str">
        <f>IF(AND(Таблица335[[#This Row],[Тип]]="Продол", Таблица335[[#This Row],[условие]]="Да", Таблица335[[#This Row],[№18]]=" росп"), "1,2",
"")</f>
        <v/>
      </c>
      <c r="V673" s="101" t="s">
        <v>88</v>
      </c>
      <c r="W6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73" s="152" t="str">
        <f>IF(Таблица335[[#This Row],[Тип СШ]]="Т3",
(IF(Таблица335[[#This Row],[Толщина]]&gt;16,"Δ8","Δ6")),Таблица335[[#This Row],[Толщина]])</f>
        <v>Δ8</v>
      </c>
      <c r="AD673" s="153"/>
      <c r="AE673"/>
    </row>
    <row r="674" spans="1:31" x14ac:dyDescent="0.2">
      <c r="A674" s="117">
        <f t="shared" si="616"/>
        <v>674</v>
      </c>
      <c r="B674" s="97" t="str">
        <f>IF(ISNUMBER(Таблица335[[#This Row],[№8]]), "Поперечник", "Продол")</f>
        <v>Поперечник</v>
      </c>
      <c r="C674" s="11" t="str">
        <f>CONCATENATE(I674,J674,K674,L674,Таблица335[[#This Row],[№12]],N674,O674,P674,Q674,R674,S674,T674,U674,)</f>
        <v>7А-ВП_Р5 росп1,2,3</v>
      </c>
      <c r="D674" s="11" t="str">
        <f t="shared" si="634"/>
        <v>Т3</v>
      </c>
      <c r="E674" s="11" t="str">
        <f t="shared" si="614"/>
        <v>528 Δ8</v>
      </c>
      <c r="F674" s="101"/>
      <c r="G674" s="101"/>
      <c r="H6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4" s="132">
        <f t="shared" ref="I674:J674" si="649">I673</f>
        <v>7</v>
      </c>
      <c r="J674" s="132" t="str">
        <f t="shared" si="649"/>
        <v>А</v>
      </c>
      <c r="K674" s="133" t="str">
        <f>IF(Таблица335[[#This Row],[условие]]="Да", "-", "")</f>
        <v>-</v>
      </c>
      <c r="L674" s="101" t="s">
        <v>35</v>
      </c>
      <c r="M674" s="114" t="str">
        <f>IF(Таблица335[[#This Row],[условие]]="Да", "", " - ")</f>
        <v/>
      </c>
      <c r="N674" s="101"/>
      <c r="O674" s="114" t="str">
        <f>IF(Таблица335[[#This Row],[условие]]="Да", "", " )")</f>
        <v/>
      </c>
      <c r="P674" s="115"/>
      <c r="Q674" s="101" t="s">
        <v>140</v>
      </c>
      <c r="R674" s="101" t="s">
        <v>77</v>
      </c>
      <c r="S674" s="116" t="str">
        <f>IF(Таблица335[[#This Row],[Тип СШ]]="Т3", " росп", "")</f>
        <v xml:space="preserve"> росп</v>
      </c>
      <c r="T674" s="116" t="str">
        <f>IF(AND(Таблица335[[#This Row],[Тип]]="Поперечник", Таблица335[[#This Row],[условие]]="Да", Таблица335[[#This Row],[№18]]=" росп"), "1,2,3",
"")</f>
        <v>1,2,3</v>
      </c>
      <c r="U674" s="116" t="str">
        <f>IF(AND(Таблица335[[#This Row],[Тип]]="Продол", Таблица335[[#This Row],[условие]]="Да", Таблица335[[#This Row],[№18]]=" росп"), "1,2",
"")</f>
        <v/>
      </c>
      <c r="V674" s="101" t="s">
        <v>88</v>
      </c>
      <c r="W6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74" s="152" t="str">
        <f>IF(Таблица335[[#This Row],[Тип СШ]]="Т3",
(IF(Таблица335[[#This Row],[Толщина]]&gt;16,"Δ8","Δ6")),Таблица335[[#This Row],[Толщина]])</f>
        <v>Δ8</v>
      </c>
      <c r="AD674" s="153"/>
      <c r="AE674"/>
    </row>
    <row r="675" spans="1:31" x14ac:dyDescent="0.2">
      <c r="A675" s="117">
        <f t="shared" si="616"/>
        <v>675</v>
      </c>
      <c r="B675" s="97" t="str">
        <f>IF(ISNUMBER(Таблица335[[#This Row],[№8]]), "Поперечник", "Продол")</f>
        <v>Поперечник</v>
      </c>
      <c r="C675" s="11" t="str">
        <f>CONCATENATE(I675,J675,K675,L675,Таблица335[[#This Row],[№12]],N675,O675,P675,Q675,R675,S675,T675,U675,)</f>
        <v>7А-ВП_Р6 росп1,2,3</v>
      </c>
      <c r="D675" s="11" t="str">
        <f t="shared" si="634"/>
        <v>Т3</v>
      </c>
      <c r="E675" s="11" t="str">
        <f t="shared" si="614"/>
        <v>528 Δ8</v>
      </c>
      <c r="F675" s="101"/>
      <c r="G675" s="101"/>
      <c r="H6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5" s="132">
        <f t="shared" ref="I675:J675" si="650">I674</f>
        <v>7</v>
      </c>
      <c r="J675" s="132" t="str">
        <f t="shared" si="650"/>
        <v>А</v>
      </c>
      <c r="K675" s="133" t="str">
        <f>IF(Таблица335[[#This Row],[условие]]="Да", "-", "")</f>
        <v>-</v>
      </c>
      <c r="L675" s="101" t="s">
        <v>35</v>
      </c>
      <c r="M675" s="114" t="str">
        <f>IF(Таблица335[[#This Row],[условие]]="Да", "", " - ")</f>
        <v/>
      </c>
      <c r="N675" s="101"/>
      <c r="O675" s="114" t="str">
        <f>IF(Таблица335[[#This Row],[условие]]="Да", "", " )")</f>
        <v/>
      </c>
      <c r="P675" s="115"/>
      <c r="Q675" s="101" t="s">
        <v>140</v>
      </c>
      <c r="R675" s="101" t="s">
        <v>80</v>
      </c>
      <c r="S675" s="116" t="str">
        <f>IF(Таблица335[[#This Row],[Тип СШ]]="Т3", " росп", "")</f>
        <v xml:space="preserve"> росп</v>
      </c>
      <c r="T675" s="116" t="str">
        <f>IF(AND(Таблица335[[#This Row],[Тип]]="Поперечник", Таблица335[[#This Row],[условие]]="Да", Таблица335[[#This Row],[№18]]=" росп"), "1,2,3",
"")</f>
        <v>1,2,3</v>
      </c>
      <c r="U675" s="116" t="str">
        <f>IF(AND(Таблица335[[#This Row],[Тип]]="Продол", Таблица335[[#This Row],[условие]]="Да", Таблица335[[#This Row],[№18]]=" росп"), "1,2",
"")</f>
        <v/>
      </c>
      <c r="V675" s="101" t="s">
        <v>88</v>
      </c>
      <c r="W6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75" s="152" t="str">
        <f>IF(Таблица335[[#This Row],[Тип СШ]]="Т3",
(IF(Таблица335[[#This Row],[Толщина]]&gt;16,"Δ8","Δ6")),Таблица335[[#This Row],[Толщина]])</f>
        <v>Δ8</v>
      </c>
      <c r="AD675" s="153"/>
      <c r="AE675"/>
    </row>
    <row r="676" spans="1:31" x14ac:dyDescent="0.2">
      <c r="A676" s="117">
        <f t="shared" si="616"/>
        <v>676</v>
      </c>
      <c r="B676" s="97" t="str">
        <f>IF(ISNUMBER(Таблица335[[#This Row],[№8]]), "Поперечник", "Продол")</f>
        <v>Поперечник</v>
      </c>
      <c r="C676" s="11" t="str">
        <f>CONCATENATE(I676,J676,K676,L676,Таблица335[[#This Row],[№12]],N676,O676,P676,Q676,R676,S676,T676,U676,)</f>
        <v>7А-ВП_Р7 росп1,2,3</v>
      </c>
      <c r="D676" s="11" t="str">
        <f t="shared" si="634"/>
        <v>Т3</v>
      </c>
      <c r="E676" s="11" t="str">
        <f t="shared" si="614"/>
        <v>528 Δ8</v>
      </c>
      <c r="F676" s="101"/>
      <c r="G676" s="101"/>
      <c r="H6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6" s="132">
        <f t="shared" ref="I676:J676" si="651">I675</f>
        <v>7</v>
      </c>
      <c r="J676" s="132" t="str">
        <f t="shared" si="651"/>
        <v>А</v>
      </c>
      <c r="K676" s="133" t="str">
        <f>IF(Таблица335[[#This Row],[условие]]="Да", "-", "")</f>
        <v>-</v>
      </c>
      <c r="L676" s="101" t="s">
        <v>35</v>
      </c>
      <c r="M676" s="114" t="str">
        <f>IF(Таблица335[[#This Row],[условие]]="Да", "", " - ")</f>
        <v/>
      </c>
      <c r="N676" s="101"/>
      <c r="O676" s="114" t="str">
        <f>IF(Таблица335[[#This Row],[условие]]="Да", "", " )")</f>
        <v/>
      </c>
      <c r="P676" s="115"/>
      <c r="Q676" s="101" t="s">
        <v>140</v>
      </c>
      <c r="R676" s="101" t="s">
        <v>81</v>
      </c>
      <c r="S676" s="116" t="str">
        <f>IF(Таблица335[[#This Row],[Тип СШ]]="Т3", " росп", "")</f>
        <v xml:space="preserve"> росп</v>
      </c>
      <c r="T676" s="116" t="str">
        <f>IF(AND(Таблица335[[#This Row],[Тип]]="Поперечник", Таблица335[[#This Row],[условие]]="Да", Таблица335[[#This Row],[№18]]=" росп"), "1,2,3",
"")</f>
        <v>1,2,3</v>
      </c>
      <c r="U676" s="116" t="str">
        <f>IF(AND(Таблица335[[#This Row],[Тип]]="Продол", Таблица335[[#This Row],[условие]]="Да", Таблица335[[#This Row],[№18]]=" росп"), "1,2",
"")</f>
        <v/>
      </c>
      <c r="V676" s="101" t="s">
        <v>88</v>
      </c>
      <c r="W6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76" s="152" t="str">
        <f>IF(Таблица335[[#This Row],[Тип СШ]]="Т3",
(IF(Таблица335[[#This Row],[Толщина]]&gt;16,"Δ8","Δ6")),Таблица335[[#This Row],[Толщина]])</f>
        <v>Δ8</v>
      </c>
      <c r="AD676" s="153"/>
      <c r="AE676"/>
    </row>
    <row r="677" spans="1:31" x14ac:dyDescent="0.2">
      <c r="A677" s="117">
        <f t="shared" si="616"/>
        <v>677</v>
      </c>
      <c r="B677" s="97" t="str">
        <f>IF(ISNUMBER(Таблица335[[#This Row],[№8]]), "Поперечник", "Продол")</f>
        <v>Поперечник</v>
      </c>
      <c r="C677" s="11" t="str">
        <f>CONCATENATE(I677,J677,K677,L677,Таблица335[[#This Row],[№12]],N677,O677,P677,Q677,R677,S677,T677,U677,)</f>
        <v>7А-ВП_Р8 росп1,2,3</v>
      </c>
      <c r="D677" s="11" t="str">
        <f t="shared" si="634"/>
        <v>Т3</v>
      </c>
      <c r="E677" s="11" t="str">
        <f t="shared" si="614"/>
        <v>528 Δ8</v>
      </c>
      <c r="F677" s="101"/>
      <c r="G677" s="101"/>
      <c r="H6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7" s="132">
        <f t="shared" ref="I677:J677" si="652">I676</f>
        <v>7</v>
      </c>
      <c r="J677" s="132" t="str">
        <f t="shared" si="652"/>
        <v>А</v>
      </c>
      <c r="K677" s="133" t="str">
        <f>IF(Таблица335[[#This Row],[условие]]="Да", "-", "")</f>
        <v>-</v>
      </c>
      <c r="L677" s="101" t="s">
        <v>35</v>
      </c>
      <c r="M677" s="114" t="str">
        <f>IF(Таблица335[[#This Row],[условие]]="Да", "", " - ")</f>
        <v/>
      </c>
      <c r="N677" s="101"/>
      <c r="O677" s="114" t="str">
        <f>IF(Таблица335[[#This Row],[условие]]="Да", "", " )")</f>
        <v/>
      </c>
      <c r="P677" s="115"/>
      <c r="Q677" s="101" t="s">
        <v>140</v>
      </c>
      <c r="R677" s="101" t="s">
        <v>82</v>
      </c>
      <c r="S677" s="116" t="str">
        <f>IF(Таблица335[[#This Row],[Тип СШ]]="Т3", " росп", "")</f>
        <v xml:space="preserve"> росп</v>
      </c>
      <c r="T677" s="116" t="str">
        <f>IF(AND(Таблица335[[#This Row],[Тип]]="Поперечник", Таблица335[[#This Row],[условие]]="Да", Таблица335[[#This Row],[№18]]=" росп"), "1,2,3",
"")</f>
        <v>1,2,3</v>
      </c>
      <c r="U677" s="116" t="str">
        <f>IF(AND(Таблица335[[#This Row],[Тип]]="Продол", Таблица335[[#This Row],[условие]]="Да", Таблица335[[#This Row],[№18]]=" росп"), "1,2",
"")</f>
        <v/>
      </c>
      <c r="V677" s="101" t="s">
        <v>88</v>
      </c>
      <c r="W6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77" s="152" t="str">
        <f>IF(Таблица335[[#This Row],[Тип СШ]]="Т3",
(IF(Таблица335[[#This Row],[Толщина]]&gt;16,"Δ8","Δ6")),Таблица335[[#This Row],[Толщина]])</f>
        <v>Δ8</v>
      </c>
      <c r="AD677" s="153"/>
      <c r="AE677"/>
    </row>
    <row r="678" spans="1:31" x14ac:dyDescent="0.2">
      <c r="A678" s="117">
        <f t="shared" si="616"/>
        <v>678</v>
      </c>
      <c r="B678" s="97" t="str">
        <f>IF(ISNUMBER(Таблица335[[#This Row],[№8]]), "Поперечник", "Продол")</f>
        <v>Поперечник</v>
      </c>
      <c r="C678" s="11" t="str">
        <f>CONCATENATE(I678,J678,K678,L678,Таблица335[[#This Row],[№12]],N678,O678,P678,Q678,R678,S678,T678,U678,)</f>
        <v>7А-НП</v>
      </c>
      <c r="D678" s="11" t="str">
        <f t="shared" si="634"/>
        <v>С18</v>
      </c>
      <c r="E678" s="11" t="str">
        <f t="shared" si="614"/>
        <v>1050×50</v>
      </c>
      <c r="F678" s="101"/>
      <c r="G678" s="101"/>
      <c r="H6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8" s="132">
        <f t="shared" ref="I678:J678" si="653">I677</f>
        <v>7</v>
      </c>
      <c r="J678" s="132" t="str">
        <f t="shared" si="653"/>
        <v>А</v>
      </c>
      <c r="K678" s="133" t="str">
        <f>IF(Таблица335[[#This Row],[условие]]="Да", "-", "")</f>
        <v>-</v>
      </c>
      <c r="L678" s="101" t="s">
        <v>13</v>
      </c>
      <c r="M678" s="114" t="str">
        <f>IF(Таблица335[[#This Row],[условие]]="Да", "", " - ")</f>
        <v/>
      </c>
      <c r="N678" s="101"/>
      <c r="O678" s="114" t="str">
        <f>IF(Таблица335[[#This Row],[условие]]="Да", "", " )")</f>
        <v/>
      </c>
      <c r="P678" s="115"/>
      <c r="Q678" s="101"/>
      <c r="R678" s="101"/>
      <c r="S678" s="116" t="str">
        <f>IF(Таблица335[[#This Row],[Тип СШ]]="Т3", " росп", "")</f>
        <v/>
      </c>
      <c r="T678" s="116" t="str">
        <f>IF(AND(Таблица335[[#This Row],[Тип]]="Поперечник", Таблица335[[#This Row],[условие]]="Да", Таблица335[[#This Row],[№18]]=" росп"), "1,2,3",
"")</f>
        <v/>
      </c>
      <c r="U678" s="116" t="str">
        <f>IF(AND(Таблица335[[#This Row],[Тип]]="Продол", Таблица335[[#This Row],[условие]]="Да", Таблица335[[#This Row],[№18]]=" росп"), "1,2",
"")</f>
        <v/>
      </c>
      <c r="V678" s="101" t="s">
        <v>87</v>
      </c>
      <c r="W67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1050</v>
      </c>
      <c r="X6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50</v>
      </c>
      <c r="AB678" s="228">
        <f>VALUE(CONCATENATE(Таблица335[[#This Row],[ДлинаС18]],Таблица335[[#This Row],[ДлинаС4]],Таблица335[[#This Row],[ДлинаТ8]],Таблица335[[#This Row],[ДлинаТ3]]))</f>
        <v>1050</v>
      </c>
      <c r="AC678" s="152">
        <f>IF(Таблица335[[#This Row],[Тип СШ]]="Т3",
(IF(Таблица335[[#This Row],[Толщина]]&gt;16,"Δ8","Δ6")),Таблица335[[#This Row],[Толщина]])</f>
        <v>50</v>
      </c>
      <c r="AD678" s="153"/>
      <c r="AE678"/>
    </row>
    <row r="679" spans="1:31" x14ac:dyDescent="0.2">
      <c r="A679" s="117">
        <f t="shared" si="616"/>
        <v>679</v>
      </c>
      <c r="B679" s="97" t="str">
        <f>IF(ISNUMBER(Таблица335[[#This Row],[№8]]), "Поперечник", "Продол")</f>
        <v>Поперечник</v>
      </c>
      <c r="C679" s="11" t="str">
        <f>CONCATENATE(I679,J679,K679,L679,Таблица335[[#This Row],[№12]],N679,O679,P679,Q679,R679,S679,T679,U679,)</f>
        <v>7А-Т2/1</v>
      </c>
      <c r="D679" s="11" t="str">
        <f t="shared" si="634"/>
        <v>Т8</v>
      </c>
      <c r="E679" s="11" t="str">
        <f t="shared" si="614"/>
        <v>100×20</v>
      </c>
      <c r="F679" s="101"/>
      <c r="G679" s="101"/>
      <c r="H6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79" s="132">
        <f t="shared" ref="I679:J679" si="654">I678</f>
        <v>7</v>
      </c>
      <c r="J679" s="132" t="str">
        <f t="shared" si="654"/>
        <v>А</v>
      </c>
      <c r="K679" s="133" t="str">
        <f>IF(Таблица335[[#This Row],[условие]]="Да", "-", "")</f>
        <v>-</v>
      </c>
      <c r="L679" s="101" t="s">
        <v>84</v>
      </c>
      <c r="M679" s="114" t="str">
        <f>IF(Таблица335[[#This Row],[условие]]="Да", "", " - ")</f>
        <v/>
      </c>
      <c r="N679" s="101"/>
      <c r="O679" s="114" t="str">
        <f>IF(Таблица335[[#This Row],[условие]]="Да", "", " )")</f>
        <v/>
      </c>
      <c r="P679" s="115"/>
      <c r="Q679" s="101" t="str">
        <f>"/"</f>
        <v>/</v>
      </c>
      <c r="R679" s="101">
        <v>1</v>
      </c>
      <c r="S679" s="116" t="str">
        <f>IF(Таблица335[[#This Row],[Тип СШ]]="Т3", " росп", "")</f>
        <v/>
      </c>
      <c r="T679" s="116" t="str">
        <f>IF(AND(Таблица335[[#This Row],[Тип]]="Поперечник", Таблица335[[#This Row],[условие]]="Да", Таблица335[[#This Row],[№18]]=" росп"), "1,2,3",
"")</f>
        <v/>
      </c>
      <c r="U679" s="116" t="str">
        <f>IF(AND(Таблица335[[#This Row],[Тип]]="Продол", Таблица335[[#This Row],[условие]]="Да", Таблица335[[#This Row],[№18]]=" росп"), "1,2",
"")</f>
        <v/>
      </c>
      <c r="V679" s="101" t="s">
        <v>89</v>
      </c>
      <c r="W6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79" s="152">
        <f>IF(Таблица335[[#This Row],[Тип СШ]]="Т3",
(IF(Таблица335[[#This Row],[Толщина]]&gt;16,"Δ8","Δ6")),Таблица335[[#This Row],[Толщина]])</f>
        <v>20</v>
      </c>
      <c r="AD679" s="153"/>
      <c r="AE679"/>
    </row>
    <row r="680" spans="1:31" x14ac:dyDescent="0.2">
      <c r="A680" s="117">
        <f t="shared" si="616"/>
        <v>680</v>
      </c>
      <c r="B680" s="97" t="str">
        <f>IF(ISNUMBER(Таблица335[[#This Row],[№8]]), "Поперечник", "Продол")</f>
        <v>Поперечник</v>
      </c>
      <c r="C680" s="11" t="str">
        <f>CONCATENATE(I680,J680,K680,L680,Таблица335[[#This Row],[№12]],N680,O680,P680,Q680,R680,S680,T680,U680,)</f>
        <v>7А-Т2/1 росп1,2,3</v>
      </c>
      <c r="D680" s="11" t="str">
        <f t="shared" si="634"/>
        <v>Т3</v>
      </c>
      <c r="E680" s="11" t="str">
        <f t="shared" si="614"/>
        <v>100 Δ8</v>
      </c>
      <c r="F680" s="101"/>
      <c r="G680" s="101"/>
      <c r="H6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0" s="132">
        <f t="shared" ref="I680:J680" si="655">I679</f>
        <v>7</v>
      </c>
      <c r="J680" s="132" t="str">
        <f t="shared" si="655"/>
        <v>А</v>
      </c>
      <c r="K680" s="133" t="str">
        <f>IF(Таблица335[[#This Row],[условие]]="Да", "-", "")</f>
        <v>-</v>
      </c>
      <c r="L680" s="101" t="s">
        <v>84</v>
      </c>
      <c r="M680" s="114" t="str">
        <f>IF(Таблица335[[#This Row],[условие]]="Да", "", " - ")</f>
        <v/>
      </c>
      <c r="N680" s="101"/>
      <c r="O680" s="114" t="str">
        <f>IF(Таблица335[[#This Row],[условие]]="Да", "", " )")</f>
        <v/>
      </c>
      <c r="P680" s="115"/>
      <c r="Q680" s="101" t="str">
        <f t="shared" ref="Q680:Q682" si="656">"/"</f>
        <v>/</v>
      </c>
      <c r="R680" s="101">
        <v>1</v>
      </c>
      <c r="S680" s="116" t="str">
        <f>IF(Таблица335[[#This Row],[Тип СШ]]="Т3", " росп", "")</f>
        <v xml:space="preserve"> росп</v>
      </c>
      <c r="T680" s="116" t="str">
        <f>IF(AND(Таблица335[[#This Row],[Тип]]="Поперечник", Таблица335[[#This Row],[условие]]="Да", Таблица335[[#This Row],[№18]]=" росп"), "1,2,3",
"")</f>
        <v>1,2,3</v>
      </c>
      <c r="U680" s="116" t="str">
        <f>IF(AND(Таблица335[[#This Row],[Тип]]="Продол", Таблица335[[#This Row],[условие]]="Да", Таблица335[[#This Row],[№18]]=" росп"), "1,2",
"")</f>
        <v/>
      </c>
      <c r="V680" s="101" t="s">
        <v>88</v>
      </c>
      <c r="W6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80" s="152" t="str">
        <f>IF(Таблица335[[#This Row],[Тип СШ]]="Т3",
(IF(Таблица335[[#This Row],[Толщина]]&gt;16,"Δ8","Δ6")),Таблица335[[#This Row],[Толщина]])</f>
        <v>Δ8</v>
      </c>
      <c r="AD680" s="153"/>
      <c r="AE680"/>
    </row>
    <row r="681" spans="1:31" x14ac:dyDescent="0.2">
      <c r="A681" s="117">
        <f t="shared" si="616"/>
        <v>681</v>
      </c>
      <c r="B681" s="97" t="str">
        <f>IF(ISNUMBER(Таблица335[[#This Row],[№8]]), "Поперечник", "Продол")</f>
        <v>Поперечник</v>
      </c>
      <c r="C681" s="11" t="str">
        <f>CONCATENATE(I681,J681,K681,L681,Таблица335[[#This Row],[№12]],N681,O681,P681,Q681,R681,S681,T681,U681,)</f>
        <v>7А-Т2/2</v>
      </c>
      <c r="D681" s="11" t="str">
        <f t="shared" si="634"/>
        <v>Т8</v>
      </c>
      <c r="E681" s="11" t="str">
        <f t="shared" si="614"/>
        <v>100×20</v>
      </c>
      <c r="F681" s="101"/>
      <c r="G681" s="101"/>
      <c r="H6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1" s="132">
        <f t="shared" ref="I681:J681" si="657">I680</f>
        <v>7</v>
      </c>
      <c r="J681" s="132" t="str">
        <f t="shared" si="657"/>
        <v>А</v>
      </c>
      <c r="K681" s="133" t="str">
        <f>IF(Таблица335[[#This Row],[условие]]="Да", "-", "")</f>
        <v>-</v>
      </c>
      <c r="L681" s="101" t="s">
        <v>84</v>
      </c>
      <c r="M681" s="114" t="str">
        <f>IF(Таблица335[[#This Row],[условие]]="Да", "", " - ")</f>
        <v/>
      </c>
      <c r="N681" s="101"/>
      <c r="O681" s="114" t="str">
        <f>IF(Таблица335[[#This Row],[условие]]="Да", "", " )")</f>
        <v/>
      </c>
      <c r="P681" s="115"/>
      <c r="Q681" s="101" t="str">
        <f t="shared" si="656"/>
        <v>/</v>
      </c>
      <c r="R681" s="101">
        <v>2</v>
      </c>
      <c r="S681" s="116" t="str">
        <f>IF(Таблица335[[#This Row],[Тип СШ]]="Т3", " росп", "")</f>
        <v/>
      </c>
      <c r="T681" s="116" t="str">
        <f>IF(AND(Таблица335[[#This Row],[Тип]]="Поперечник", Таблица335[[#This Row],[условие]]="Да", Таблица335[[#This Row],[№18]]=" росп"), "1,2,3",
"")</f>
        <v/>
      </c>
      <c r="U681" s="116" t="str">
        <f>IF(AND(Таблица335[[#This Row],[Тип]]="Продол", Таблица335[[#This Row],[условие]]="Да", Таблица335[[#This Row],[№18]]=" росп"), "1,2",
"")</f>
        <v/>
      </c>
      <c r="V681" s="101" t="s">
        <v>89</v>
      </c>
      <c r="W6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81" s="152">
        <f>IF(Таблица335[[#This Row],[Тип СШ]]="Т3",
(IF(Таблица335[[#This Row],[Толщина]]&gt;16,"Δ8","Δ6")),Таблица335[[#This Row],[Толщина]])</f>
        <v>20</v>
      </c>
      <c r="AD681" s="153"/>
      <c r="AE681"/>
    </row>
    <row r="682" spans="1:31" x14ac:dyDescent="0.2">
      <c r="A682" s="117">
        <f t="shared" si="616"/>
        <v>682</v>
      </c>
      <c r="B682" s="97" t="str">
        <f>IF(ISNUMBER(Таблица335[[#This Row],[№8]]), "Поперечник", "Продол")</f>
        <v>Поперечник</v>
      </c>
      <c r="C682" s="11" t="str">
        <f>CONCATENATE(I682,J682,K682,L682,Таблица335[[#This Row],[№12]],N682,O682,P682,Q682,R682,S682,T682,U682,)</f>
        <v>7А-Т2/2 росп1,2,3</v>
      </c>
      <c r="D682" s="11" t="str">
        <f t="shared" si="634"/>
        <v>Т3</v>
      </c>
      <c r="E682" s="11" t="str">
        <f t="shared" si="614"/>
        <v>100 Δ8</v>
      </c>
      <c r="F682" s="101"/>
      <c r="G682" s="101"/>
      <c r="H6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2" s="132">
        <f t="shared" ref="I682:J682" si="658">I681</f>
        <v>7</v>
      </c>
      <c r="J682" s="132" t="str">
        <f t="shared" si="658"/>
        <v>А</v>
      </c>
      <c r="K682" s="133" t="str">
        <f>IF(Таблица335[[#This Row],[условие]]="Да", "-", "")</f>
        <v>-</v>
      </c>
      <c r="L682" s="101" t="s">
        <v>84</v>
      </c>
      <c r="M682" s="114" t="str">
        <f>IF(Таблица335[[#This Row],[условие]]="Да", "", " - ")</f>
        <v/>
      </c>
      <c r="N682" s="101"/>
      <c r="O682" s="114" t="str">
        <f>IF(Таблица335[[#This Row],[условие]]="Да", "", " )")</f>
        <v/>
      </c>
      <c r="P682" s="115"/>
      <c r="Q682" s="101" t="str">
        <f t="shared" si="656"/>
        <v>/</v>
      </c>
      <c r="R682" s="101">
        <v>2</v>
      </c>
      <c r="S682" s="116" t="str">
        <f>IF(Таблица335[[#This Row],[Тип СШ]]="Т3", " росп", "")</f>
        <v xml:space="preserve"> росп</v>
      </c>
      <c r="T682" s="116" t="str">
        <f>IF(AND(Таблица335[[#This Row],[Тип]]="Поперечник", Таблица335[[#This Row],[условие]]="Да", Таблица335[[#This Row],[№18]]=" росп"), "1,2,3",
"")</f>
        <v>1,2,3</v>
      </c>
      <c r="U682" s="116" t="str">
        <f>IF(AND(Таблица335[[#This Row],[Тип]]="Продол", Таблица335[[#This Row],[условие]]="Да", Таблица335[[#This Row],[№18]]=" росп"), "1,2",
"")</f>
        <v/>
      </c>
      <c r="V682" s="101" t="s">
        <v>88</v>
      </c>
      <c r="W6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82" s="152" t="str">
        <f>IF(Таблица335[[#This Row],[Тип СШ]]="Т3",
(IF(Таблица335[[#This Row],[Толщина]]&gt;16,"Δ8","Δ6")),Таблица335[[#This Row],[Толщина]])</f>
        <v>Δ8</v>
      </c>
      <c r="AD682" s="153"/>
      <c r="AE682"/>
    </row>
    <row r="683" spans="1:31" x14ac:dyDescent="0.2">
      <c r="A683" s="117">
        <f t="shared" si="616"/>
        <v>683</v>
      </c>
      <c r="B683" s="97" t="str">
        <f>IF(ISNUMBER(Таблица335[[#This Row],[№8]]), "Поперечник", "Продол")</f>
        <v>Поперечник</v>
      </c>
      <c r="C683" s="11" t="str">
        <f>CONCATENATE(I683,J683,K683,L683,Таблица335[[#This Row],[№12]],N683,O683,P683,Q683,R683,S683,T683,U683,)</f>
        <v>7Б-ВП</v>
      </c>
      <c r="D683" s="11" t="str">
        <f t="shared" si="634"/>
        <v>С4</v>
      </c>
      <c r="E683" s="11" t="str">
        <f t="shared" si="614"/>
        <v>2488×14</v>
      </c>
      <c r="F683" s="101"/>
      <c r="G683" s="101" t="s">
        <v>61</v>
      </c>
      <c r="H68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3" s="134">
        <f t="shared" ref="I683:J683" si="659">I682</f>
        <v>7</v>
      </c>
      <c r="J683" s="134" t="str">
        <f>Таблица335[[#This Row],[№7]]</f>
        <v>Б</v>
      </c>
      <c r="K683" s="133" t="str">
        <f>IF(Таблица335[[#This Row],[условие]]="Да", "-", "")</f>
        <v>-</v>
      </c>
      <c r="L683" s="72" t="s">
        <v>35</v>
      </c>
      <c r="M683" s="114" t="str">
        <f>IF(Таблица335[[#This Row],[условие]]="Да", "", " - ")</f>
        <v/>
      </c>
      <c r="N683" s="72"/>
      <c r="O683" s="114" t="str">
        <f>IF(Таблица335[[#This Row],[условие]]="Да", "", " )")</f>
        <v/>
      </c>
      <c r="P683" s="115"/>
      <c r="Q683" s="130"/>
      <c r="R683" s="130"/>
      <c r="S683" s="116" t="str">
        <f>IF(Таблица335[[#This Row],[Тип СШ]]="Т3", " росп", "")</f>
        <v/>
      </c>
      <c r="T683" s="116" t="str">
        <f>IF(AND(Таблица335[[#This Row],[Тип]]="Поперечник", Таблица335[[#This Row],[условие]]="Да", Таблица335[[#This Row],[№18]]=" росп"), "1,2,3",
"")</f>
        <v/>
      </c>
      <c r="U683" s="116" t="str">
        <f>IF(AND(Таблица335[[#This Row],[Тип]]="Продол", Таблица335[[#This Row],[условие]]="Да", Таблица335[[#This Row],[№18]]=" росп"), "1,2",
"")</f>
        <v/>
      </c>
      <c r="V683" s="130" t="s">
        <v>109</v>
      </c>
      <c r="W6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6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68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683" s="152">
        <f>IF(Таблица335[[#This Row],[Тип СШ]]="Т3",
(IF(Таблица335[[#This Row],[Толщина]]&gt;16,"Δ8","Δ6")),Таблица335[[#This Row],[Толщина]])</f>
        <v>14</v>
      </c>
      <c r="AD683" s="153"/>
      <c r="AE683"/>
    </row>
    <row r="684" spans="1:31" x14ac:dyDescent="0.2">
      <c r="A684" s="117">
        <f t="shared" si="616"/>
        <v>684</v>
      </c>
      <c r="B684" s="97" t="str">
        <f>IF(ISNUMBER(Таблица335[[#This Row],[№8]]), "Поперечник", "Продол")</f>
        <v>Поперечник</v>
      </c>
      <c r="C684" s="11" t="str">
        <f>CONCATENATE(I684,J684,K684,L684,Таблица335[[#This Row],[№12]],N684,O684,P684,Q684,R684,S684,T684,U684,)</f>
        <v>7Б-ВП_Р1 росп1,2,3</v>
      </c>
      <c r="D684" s="11" t="str">
        <f t="shared" si="634"/>
        <v>Т3</v>
      </c>
      <c r="E684" s="11" t="str">
        <f t="shared" si="614"/>
        <v>528 Δ8</v>
      </c>
      <c r="F684" s="101"/>
      <c r="G684" s="101"/>
      <c r="H6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4" s="132">
        <f t="shared" ref="I684:J684" si="660">I683</f>
        <v>7</v>
      </c>
      <c r="J684" s="132" t="str">
        <f>J683</f>
        <v>Б</v>
      </c>
      <c r="K684" s="133" t="str">
        <f>IF(Таблица335[[#This Row],[условие]]="Да", "-", "")</f>
        <v>-</v>
      </c>
      <c r="L684" s="101" t="s">
        <v>35</v>
      </c>
      <c r="M684" s="114" t="str">
        <f>IF(Таблица335[[#This Row],[условие]]="Да", "", " - ")</f>
        <v/>
      </c>
      <c r="N684" s="101"/>
      <c r="O684" s="114" t="str">
        <f>IF(Таблица335[[#This Row],[условие]]="Да", "", " )")</f>
        <v/>
      </c>
      <c r="P684" s="115"/>
      <c r="Q684" s="101" t="s">
        <v>140</v>
      </c>
      <c r="R684" s="101" t="s">
        <v>73</v>
      </c>
      <c r="S684" s="116" t="str">
        <f>IF(Таблица335[[#This Row],[Тип СШ]]="Т3", " росп", "")</f>
        <v xml:space="preserve"> росп</v>
      </c>
      <c r="T684" s="116" t="str">
        <f>IF(AND(Таблица335[[#This Row],[Тип]]="Поперечник", Таблица335[[#This Row],[условие]]="Да", Таблица335[[#This Row],[№18]]=" росп"), "1,2,3",
"")</f>
        <v>1,2,3</v>
      </c>
      <c r="U684" s="116" t="str">
        <f>IF(AND(Таблица335[[#This Row],[Тип]]="Продол", Таблица335[[#This Row],[условие]]="Да", Таблица335[[#This Row],[№18]]=" росп"), "1,2",
"")</f>
        <v/>
      </c>
      <c r="V684" s="101" t="s">
        <v>88</v>
      </c>
      <c r="W6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84" s="152" t="str">
        <f>IF(Таблица335[[#This Row],[Тип СШ]]="Т3",
(IF(Таблица335[[#This Row],[Толщина]]&gt;16,"Δ8","Δ6")),Таблица335[[#This Row],[Толщина]])</f>
        <v>Δ8</v>
      </c>
      <c r="AD684" s="153"/>
      <c r="AE684"/>
    </row>
    <row r="685" spans="1:31" x14ac:dyDescent="0.2">
      <c r="A685" s="117">
        <f t="shared" si="616"/>
        <v>685</v>
      </c>
      <c r="B685" s="97" t="str">
        <f>IF(ISNUMBER(Таблица335[[#This Row],[№8]]), "Поперечник", "Продол")</f>
        <v>Поперечник</v>
      </c>
      <c r="C685" s="11" t="str">
        <f>CONCATENATE(I685,J685,K685,L685,Таблица335[[#This Row],[№12]],N685,O685,P685,Q685,R685,S685,T685,U685,)</f>
        <v>7Б-ВП_Р2 росп1,2,3</v>
      </c>
      <c r="D685" s="11" t="str">
        <f t="shared" si="634"/>
        <v>Т3</v>
      </c>
      <c r="E685" s="11" t="str">
        <f t="shared" si="614"/>
        <v>528 Δ8</v>
      </c>
      <c r="F685" s="101"/>
      <c r="G685" s="101"/>
      <c r="H6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5" s="132">
        <f t="shared" ref="I685:J685" si="661">I684</f>
        <v>7</v>
      </c>
      <c r="J685" s="132" t="str">
        <f t="shared" si="661"/>
        <v>Б</v>
      </c>
      <c r="K685" s="133" t="str">
        <f>IF(Таблица335[[#This Row],[условие]]="Да", "-", "")</f>
        <v>-</v>
      </c>
      <c r="L685" s="101" t="s">
        <v>35</v>
      </c>
      <c r="M685" s="114" t="str">
        <f>IF(Таблица335[[#This Row],[условие]]="Да", "", " - ")</f>
        <v/>
      </c>
      <c r="N685" s="101"/>
      <c r="O685" s="114" t="str">
        <f>IF(Таблица335[[#This Row],[условие]]="Да", "", " )")</f>
        <v/>
      </c>
      <c r="P685" s="115"/>
      <c r="Q685" s="101" t="s">
        <v>140</v>
      </c>
      <c r="R685" s="101" t="s">
        <v>74</v>
      </c>
      <c r="S685" s="116" t="str">
        <f>IF(Таблица335[[#This Row],[Тип СШ]]="Т3", " росп", "")</f>
        <v xml:space="preserve"> росп</v>
      </c>
      <c r="T685" s="116" t="str">
        <f>IF(AND(Таблица335[[#This Row],[Тип]]="Поперечник", Таблица335[[#This Row],[условие]]="Да", Таблица335[[#This Row],[№18]]=" росп"), "1,2,3",
"")</f>
        <v>1,2,3</v>
      </c>
      <c r="U685" s="116" t="str">
        <f>IF(AND(Таблица335[[#This Row],[Тип]]="Продол", Таблица335[[#This Row],[условие]]="Да", Таблица335[[#This Row],[№18]]=" росп"), "1,2",
"")</f>
        <v/>
      </c>
      <c r="V685" s="101" t="s">
        <v>88</v>
      </c>
      <c r="W6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85" s="152" t="str">
        <f>IF(Таблица335[[#This Row],[Тип СШ]]="Т3",
(IF(Таблица335[[#This Row],[Толщина]]&gt;16,"Δ8","Δ6")),Таблица335[[#This Row],[Толщина]])</f>
        <v>Δ8</v>
      </c>
      <c r="AD685" s="153"/>
      <c r="AE685"/>
    </row>
    <row r="686" spans="1:31" x14ac:dyDescent="0.2">
      <c r="A686" s="117">
        <f t="shared" si="616"/>
        <v>686</v>
      </c>
      <c r="B686" s="97" t="str">
        <f>IF(ISNUMBER(Таблица335[[#This Row],[№8]]), "Поперечник", "Продол")</f>
        <v>Поперечник</v>
      </c>
      <c r="C686" s="11" t="str">
        <f>CONCATENATE(I686,J686,K686,L686,Таблица335[[#This Row],[№12]],N686,O686,P686,Q686,R686,S686,T686,U686,)</f>
        <v>7Б-ВП_Р3 росп1,2,3</v>
      </c>
      <c r="D686" s="11" t="str">
        <f t="shared" si="634"/>
        <v>Т3</v>
      </c>
      <c r="E686" s="11" t="str">
        <f t="shared" si="614"/>
        <v>528 Δ8</v>
      </c>
      <c r="F686" s="101"/>
      <c r="G686" s="101"/>
      <c r="H6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6" s="132">
        <f t="shared" ref="I686:J686" si="662">I685</f>
        <v>7</v>
      </c>
      <c r="J686" s="132" t="str">
        <f t="shared" si="662"/>
        <v>Б</v>
      </c>
      <c r="K686" s="133" t="str">
        <f>IF(Таблица335[[#This Row],[условие]]="Да", "-", "")</f>
        <v>-</v>
      </c>
      <c r="L686" s="101" t="s">
        <v>35</v>
      </c>
      <c r="M686" s="114" t="str">
        <f>IF(Таблица335[[#This Row],[условие]]="Да", "", " - ")</f>
        <v/>
      </c>
      <c r="N686" s="101"/>
      <c r="O686" s="114" t="str">
        <f>IF(Таблица335[[#This Row],[условие]]="Да", "", " )")</f>
        <v/>
      </c>
      <c r="P686" s="115"/>
      <c r="Q686" s="101" t="s">
        <v>140</v>
      </c>
      <c r="R686" s="101" t="s">
        <v>75</v>
      </c>
      <c r="S686" s="116" t="str">
        <f>IF(Таблица335[[#This Row],[Тип СШ]]="Т3", " росп", "")</f>
        <v xml:space="preserve"> росп</v>
      </c>
      <c r="T686" s="116" t="str">
        <f>IF(AND(Таблица335[[#This Row],[Тип]]="Поперечник", Таблица335[[#This Row],[условие]]="Да", Таблица335[[#This Row],[№18]]=" росп"), "1,2,3",
"")</f>
        <v>1,2,3</v>
      </c>
      <c r="U686" s="116" t="str">
        <f>IF(AND(Таблица335[[#This Row],[Тип]]="Продол", Таблица335[[#This Row],[условие]]="Да", Таблица335[[#This Row],[№18]]=" росп"), "1,2",
"")</f>
        <v/>
      </c>
      <c r="V686" s="101" t="s">
        <v>88</v>
      </c>
      <c r="W6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86" s="152" t="str">
        <f>IF(Таблица335[[#This Row],[Тип СШ]]="Т3",
(IF(Таблица335[[#This Row],[Толщина]]&gt;16,"Δ8","Δ6")),Таблица335[[#This Row],[Толщина]])</f>
        <v>Δ8</v>
      </c>
      <c r="AD686" s="153"/>
      <c r="AE686"/>
    </row>
    <row r="687" spans="1:31" x14ac:dyDescent="0.2">
      <c r="A687" s="117">
        <f t="shared" si="616"/>
        <v>687</v>
      </c>
      <c r="B687" s="97" t="str">
        <f>IF(ISNUMBER(Таблица335[[#This Row],[№8]]), "Поперечник", "Продол")</f>
        <v>Поперечник</v>
      </c>
      <c r="C687" s="11" t="str">
        <f>CONCATENATE(I687,J687,K687,L687,Таблица335[[#This Row],[№12]],N687,O687,P687,Q687,R687,S687,T687,U687,)</f>
        <v>7Б-ВП_Р4 росп1,2,3</v>
      </c>
      <c r="D687" s="11" t="str">
        <f t="shared" si="634"/>
        <v>Т3</v>
      </c>
      <c r="E687" s="11" t="str">
        <f t="shared" si="614"/>
        <v>528 Δ8</v>
      </c>
      <c r="F687" s="101"/>
      <c r="G687" s="101"/>
      <c r="H6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7" s="132">
        <f t="shared" ref="I687:J687" si="663">I686</f>
        <v>7</v>
      </c>
      <c r="J687" s="132" t="str">
        <f t="shared" si="663"/>
        <v>Б</v>
      </c>
      <c r="K687" s="133" t="str">
        <f>IF(Таблица335[[#This Row],[условие]]="Да", "-", "")</f>
        <v>-</v>
      </c>
      <c r="L687" s="101" t="s">
        <v>35</v>
      </c>
      <c r="M687" s="114" t="str">
        <f>IF(Таблица335[[#This Row],[условие]]="Да", "", " - ")</f>
        <v/>
      </c>
      <c r="N687" s="101"/>
      <c r="O687" s="114" t="str">
        <f>IF(Таблица335[[#This Row],[условие]]="Да", "", " )")</f>
        <v/>
      </c>
      <c r="P687" s="115"/>
      <c r="Q687" s="101" t="s">
        <v>140</v>
      </c>
      <c r="R687" s="101" t="s">
        <v>76</v>
      </c>
      <c r="S687" s="116" t="str">
        <f>IF(Таблица335[[#This Row],[Тип СШ]]="Т3", " росп", "")</f>
        <v xml:space="preserve"> росп</v>
      </c>
      <c r="T687" s="116" t="str">
        <f>IF(AND(Таблица335[[#This Row],[Тип]]="Поперечник", Таблица335[[#This Row],[условие]]="Да", Таблица335[[#This Row],[№18]]=" росп"), "1,2,3",
"")</f>
        <v>1,2,3</v>
      </c>
      <c r="U687" s="116" t="str">
        <f>IF(AND(Таблица335[[#This Row],[Тип]]="Продол", Таблица335[[#This Row],[условие]]="Да", Таблица335[[#This Row],[№18]]=" росп"), "1,2",
"")</f>
        <v/>
      </c>
      <c r="V687" s="101" t="s">
        <v>88</v>
      </c>
      <c r="W6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87" s="152" t="str">
        <f>IF(Таблица335[[#This Row],[Тип СШ]]="Т3",
(IF(Таблица335[[#This Row],[Толщина]]&gt;16,"Δ8","Δ6")),Таблица335[[#This Row],[Толщина]])</f>
        <v>Δ8</v>
      </c>
      <c r="AD687" s="153"/>
      <c r="AE687"/>
    </row>
    <row r="688" spans="1:31" x14ac:dyDescent="0.2">
      <c r="A688" s="117">
        <f t="shared" si="616"/>
        <v>688</v>
      </c>
      <c r="B688" s="97" t="str">
        <f>IF(ISNUMBER(Таблица335[[#This Row],[№8]]), "Поперечник", "Продол")</f>
        <v>Поперечник</v>
      </c>
      <c r="C688" s="11" t="str">
        <f>CONCATENATE(I688,J688,K688,L688,Таблица335[[#This Row],[№12]],N688,O688,P688,Q688,R688,S688,T688,U688,)</f>
        <v>7Б-Т1/1</v>
      </c>
      <c r="D688" s="11" t="str">
        <f t="shared" si="634"/>
        <v>Т8</v>
      </c>
      <c r="E688" s="11" t="str">
        <f t="shared" si="614"/>
        <v>100×20</v>
      </c>
      <c r="F688" s="101"/>
      <c r="G688" s="101"/>
      <c r="H6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8" s="132">
        <f t="shared" ref="I688:J688" si="664">I687</f>
        <v>7</v>
      </c>
      <c r="J688" s="132" t="str">
        <f t="shared" si="664"/>
        <v>Б</v>
      </c>
      <c r="K688" s="133" t="str">
        <f>IF(Таблица335[[#This Row],[условие]]="Да", "-", "")</f>
        <v>-</v>
      </c>
      <c r="L688" s="101" t="s">
        <v>83</v>
      </c>
      <c r="M688" s="114" t="str">
        <f>IF(Таблица335[[#This Row],[условие]]="Да", "", " - ")</f>
        <v/>
      </c>
      <c r="N688" s="101"/>
      <c r="O688" s="114" t="str">
        <f>IF(Таблица335[[#This Row],[условие]]="Да", "", " )")</f>
        <v/>
      </c>
      <c r="P688" s="115"/>
      <c r="Q688" s="101" t="str">
        <f>"/"</f>
        <v>/</v>
      </c>
      <c r="R688" s="101">
        <v>1</v>
      </c>
      <c r="S688" s="116" t="str">
        <f>IF(Таблица335[[#This Row],[Тип СШ]]="Т3", " росп", "")</f>
        <v/>
      </c>
      <c r="T688" s="116" t="str">
        <f>IF(AND(Таблица335[[#This Row],[Тип]]="Поперечник", Таблица335[[#This Row],[условие]]="Да", Таблица335[[#This Row],[№18]]=" росп"), "1,2,3",
"")</f>
        <v/>
      </c>
      <c r="U688" s="116" t="str">
        <f>IF(AND(Таблица335[[#This Row],[Тип]]="Продол", Таблица335[[#This Row],[условие]]="Да", Таблица335[[#This Row],[№18]]=" росп"), "1,2",
"")</f>
        <v/>
      </c>
      <c r="V688" s="101" t="s">
        <v>89</v>
      </c>
      <c r="W6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88" s="152">
        <f>IF(Таблица335[[#This Row],[Тип СШ]]="Т3",
(IF(Таблица335[[#This Row],[Толщина]]&gt;16,"Δ8","Δ6")),Таблица335[[#This Row],[Толщина]])</f>
        <v>20</v>
      </c>
      <c r="AD688" s="153"/>
      <c r="AE688"/>
    </row>
    <row r="689" spans="1:31" x14ac:dyDescent="0.2">
      <c r="A689" s="117">
        <f t="shared" si="616"/>
        <v>689</v>
      </c>
      <c r="B689" s="97" t="str">
        <f>IF(ISNUMBER(Таблица335[[#This Row],[№8]]), "Поперечник", "Продол")</f>
        <v>Поперечник</v>
      </c>
      <c r="C689" s="11" t="str">
        <f>CONCATENATE(I689,J689,K689,L689,Таблица335[[#This Row],[№12]],N689,O689,P689,Q689,R689,S689,T689,U689,)</f>
        <v>7Б-Т1/1 росп1,2,3</v>
      </c>
      <c r="D689" s="11" t="str">
        <f t="shared" si="634"/>
        <v>Т3</v>
      </c>
      <c r="E689" s="11" t="str">
        <f t="shared" si="614"/>
        <v>100 Δ8</v>
      </c>
      <c r="F689" s="101"/>
      <c r="G689" s="101"/>
      <c r="H6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89" s="132">
        <f t="shared" ref="I689:J689" si="665">I688</f>
        <v>7</v>
      </c>
      <c r="J689" s="132" t="str">
        <f t="shared" si="665"/>
        <v>Б</v>
      </c>
      <c r="K689" s="133" t="str">
        <f>IF(Таблица335[[#This Row],[условие]]="Да", "-", "")</f>
        <v>-</v>
      </c>
      <c r="L689" s="101" t="s">
        <v>83</v>
      </c>
      <c r="M689" s="114" t="str">
        <f>IF(Таблица335[[#This Row],[условие]]="Да", "", " - ")</f>
        <v/>
      </c>
      <c r="N689" s="101"/>
      <c r="O689" s="114" t="str">
        <f>IF(Таблица335[[#This Row],[условие]]="Да", "", " )")</f>
        <v/>
      </c>
      <c r="P689" s="115"/>
      <c r="Q689" s="101" t="str">
        <f t="shared" ref="Q689:Q691" si="666">"/"</f>
        <v>/</v>
      </c>
      <c r="R689" s="101">
        <v>1</v>
      </c>
      <c r="S689" s="116" t="str">
        <f>IF(Таблица335[[#This Row],[Тип СШ]]="Т3", " росп", "")</f>
        <v xml:space="preserve"> росп</v>
      </c>
      <c r="T689" s="116" t="str">
        <f>IF(AND(Таблица335[[#This Row],[Тип]]="Поперечник", Таблица335[[#This Row],[условие]]="Да", Таблица335[[#This Row],[№18]]=" росп"), "1,2,3",
"")</f>
        <v>1,2,3</v>
      </c>
      <c r="U689" s="116" t="str">
        <f>IF(AND(Таблица335[[#This Row],[Тип]]="Продол", Таблица335[[#This Row],[условие]]="Да", Таблица335[[#This Row],[№18]]=" росп"), "1,2",
"")</f>
        <v/>
      </c>
      <c r="V689" s="101" t="s">
        <v>88</v>
      </c>
      <c r="W6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89" s="152" t="str">
        <f>IF(Таблица335[[#This Row],[Тип СШ]]="Т3",
(IF(Таблица335[[#This Row],[Толщина]]&gt;16,"Δ8","Δ6")),Таблица335[[#This Row],[Толщина]])</f>
        <v>Δ8</v>
      </c>
      <c r="AD689" s="153"/>
      <c r="AE689"/>
    </row>
    <row r="690" spans="1:31" x14ac:dyDescent="0.2">
      <c r="A690" s="117">
        <f t="shared" si="616"/>
        <v>690</v>
      </c>
      <c r="B690" s="97" t="str">
        <f>IF(ISNUMBER(Таблица335[[#This Row],[№8]]), "Поперечник", "Продол")</f>
        <v>Поперечник</v>
      </c>
      <c r="C690" s="11" t="str">
        <f>CONCATENATE(I690,J690,K690,L690,Таблица335[[#This Row],[№12]],N690,O690,P690,Q690,R690,S690,T690,U690,)</f>
        <v>7Б-Т1/2</v>
      </c>
      <c r="D690" s="11" t="str">
        <f t="shared" si="634"/>
        <v>Т8</v>
      </c>
      <c r="E690" s="11" t="str">
        <f t="shared" si="614"/>
        <v>100×20</v>
      </c>
      <c r="F690" s="101"/>
      <c r="G690" s="101"/>
      <c r="H6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0" s="132">
        <f t="shared" ref="I690:J690" si="667">I689</f>
        <v>7</v>
      </c>
      <c r="J690" s="132" t="str">
        <f t="shared" si="667"/>
        <v>Б</v>
      </c>
      <c r="K690" s="133" t="str">
        <f>IF(Таблица335[[#This Row],[условие]]="Да", "-", "")</f>
        <v>-</v>
      </c>
      <c r="L690" s="101" t="s">
        <v>83</v>
      </c>
      <c r="M690" s="114" t="str">
        <f>IF(Таблица335[[#This Row],[условие]]="Да", "", " - ")</f>
        <v/>
      </c>
      <c r="N690" s="101"/>
      <c r="O690" s="114" t="str">
        <f>IF(Таблица335[[#This Row],[условие]]="Да", "", " )")</f>
        <v/>
      </c>
      <c r="P690" s="115"/>
      <c r="Q690" s="101" t="str">
        <f t="shared" si="666"/>
        <v>/</v>
      </c>
      <c r="R690" s="101">
        <v>2</v>
      </c>
      <c r="S690" s="116" t="str">
        <f>IF(Таблица335[[#This Row],[Тип СШ]]="Т3", " росп", "")</f>
        <v/>
      </c>
      <c r="T690" s="116" t="str">
        <f>IF(AND(Таблица335[[#This Row],[Тип]]="Поперечник", Таблица335[[#This Row],[условие]]="Да", Таблица335[[#This Row],[№18]]=" росп"), "1,2,3",
"")</f>
        <v/>
      </c>
      <c r="U690" s="116" t="str">
        <f>IF(AND(Таблица335[[#This Row],[Тип]]="Продол", Таблица335[[#This Row],[условие]]="Да", Таблица335[[#This Row],[№18]]=" росп"), "1,2",
"")</f>
        <v/>
      </c>
      <c r="V690" s="101" t="s">
        <v>89</v>
      </c>
      <c r="W6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90" s="152">
        <f>IF(Таблица335[[#This Row],[Тип СШ]]="Т3",
(IF(Таблица335[[#This Row],[Толщина]]&gt;16,"Δ8","Δ6")),Таблица335[[#This Row],[Толщина]])</f>
        <v>20</v>
      </c>
      <c r="AD690" s="153"/>
      <c r="AE690"/>
    </row>
    <row r="691" spans="1:31" x14ac:dyDescent="0.2">
      <c r="A691" s="117">
        <f t="shared" si="616"/>
        <v>691</v>
      </c>
      <c r="B691" s="97" t="str">
        <f>IF(ISNUMBER(Таблица335[[#This Row],[№8]]), "Поперечник", "Продол")</f>
        <v>Поперечник</v>
      </c>
      <c r="C691" s="11" t="str">
        <f>CONCATENATE(I691,J691,K691,L691,Таблица335[[#This Row],[№12]],N691,O691,P691,Q691,R691,S691,T691,U691,)</f>
        <v>7Б-Т1/2 росп1,2,3</v>
      </c>
      <c r="D691" s="11" t="str">
        <f t="shared" si="634"/>
        <v>Т3</v>
      </c>
      <c r="E691" s="11" t="str">
        <f t="shared" si="614"/>
        <v>100 Δ8</v>
      </c>
      <c r="F691" s="101"/>
      <c r="G691" s="101"/>
      <c r="H6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1" s="132">
        <f t="shared" ref="I691:J691" si="668">I690</f>
        <v>7</v>
      </c>
      <c r="J691" s="132" t="str">
        <f t="shared" si="668"/>
        <v>Б</v>
      </c>
      <c r="K691" s="133" t="str">
        <f>IF(Таблица335[[#This Row],[условие]]="Да", "-", "")</f>
        <v>-</v>
      </c>
      <c r="L691" s="101" t="s">
        <v>83</v>
      </c>
      <c r="M691" s="114" t="str">
        <f>IF(Таблица335[[#This Row],[условие]]="Да", "", " - ")</f>
        <v/>
      </c>
      <c r="N691" s="101"/>
      <c r="O691" s="114" t="str">
        <f>IF(Таблица335[[#This Row],[условие]]="Да", "", " )")</f>
        <v/>
      </c>
      <c r="P691" s="115"/>
      <c r="Q691" s="101" t="str">
        <f t="shared" si="666"/>
        <v>/</v>
      </c>
      <c r="R691" s="101">
        <v>2</v>
      </c>
      <c r="S691" s="116" t="str">
        <f>IF(Таблица335[[#This Row],[Тип СШ]]="Т3", " росп", "")</f>
        <v xml:space="preserve"> росп</v>
      </c>
      <c r="T691" s="116" t="str">
        <f>IF(AND(Таблица335[[#This Row],[Тип]]="Поперечник", Таблица335[[#This Row],[условие]]="Да", Таблица335[[#This Row],[№18]]=" росп"), "1,2,3",
"")</f>
        <v>1,2,3</v>
      </c>
      <c r="U691" s="116" t="str">
        <f>IF(AND(Таблица335[[#This Row],[Тип]]="Продол", Таблица335[[#This Row],[условие]]="Да", Таблица335[[#This Row],[№18]]=" росп"), "1,2",
"")</f>
        <v/>
      </c>
      <c r="V691" s="101" t="s">
        <v>88</v>
      </c>
      <c r="W6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91" s="152" t="str">
        <f>IF(Таблица335[[#This Row],[Тип СШ]]="Т3",
(IF(Таблица335[[#This Row],[Толщина]]&gt;16,"Δ8","Δ6")),Таблица335[[#This Row],[Толщина]])</f>
        <v>Δ8</v>
      </c>
      <c r="AD691" s="153"/>
      <c r="AE691"/>
    </row>
    <row r="692" spans="1:31" x14ac:dyDescent="0.2">
      <c r="A692" s="117">
        <f t="shared" si="616"/>
        <v>692</v>
      </c>
      <c r="B692" s="97" t="str">
        <f>IF(ISNUMBER(Таблица335[[#This Row],[№8]]), "Поперечник", "Продол")</f>
        <v>Поперечник</v>
      </c>
      <c r="C692" s="11" t="str">
        <f>CONCATENATE(I692,J692,K692,L692,Таблица335[[#This Row],[№12]],N692,O692,P692,Q692,R692,S692,T692,U692,)</f>
        <v>7Б-ВП_Р5 росп1,2,3</v>
      </c>
      <c r="D692" s="11" t="str">
        <f t="shared" si="634"/>
        <v>Т3</v>
      </c>
      <c r="E692" s="11" t="str">
        <f t="shared" si="614"/>
        <v>528 Δ8</v>
      </c>
      <c r="F692" s="101"/>
      <c r="G692" s="101"/>
      <c r="H6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2" s="132">
        <f t="shared" ref="I692:J692" si="669">I691</f>
        <v>7</v>
      </c>
      <c r="J692" s="132" t="str">
        <f t="shared" si="669"/>
        <v>Б</v>
      </c>
      <c r="K692" s="133" t="str">
        <f>IF(Таблица335[[#This Row],[условие]]="Да", "-", "")</f>
        <v>-</v>
      </c>
      <c r="L692" s="101" t="s">
        <v>35</v>
      </c>
      <c r="M692" s="114" t="str">
        <f>IF(Таблица335[[#This Row],[условие]]="Да", "", " - ")</f>
        <v/>
      </c>
      <c r="N692" s="101"/>
      <c r="O692" s="114" t="str">
        <f>IF(Таблица335[[#This Row],[условие]]="Да", "", " )")</f>
        <v/>
      </c>
      <c r="P692" s="115"/>
      <c r="Q692" s="101" t="s">
        <v>140</v>
      </c>
      <c r="R692" s="101" t="s">
        <v>77</v>
      </c>
      <c r="S692" s="116" t="str">
        <f>IF(Таблица335[[#This Row],[Тип СШ]]="Т3", " росп", "")</f>
        <v xml:space="preserve"> росп</v>
      </c>
      <c r="T692" s="116" t="str">
        <f>IF(AND(Таблица335[[#This Row],[Тип]]="Поперечник", Таблица335[[#This Row],[условие]]="Да", Таблица335[[#This Row],[№18]]=" росп"), "1,2,3",
"")</f>
        <v>1,2,3</v>
      </c>
      <c r="U692" s="116" t="str">
        <f>IF(AND(Таблица335[[#This Row],[Тип]]="Продол", Таблица335[[#This Row],[условие]]="Да", Таблица335[[#This Row],[№18]]=" росп"), "1,2",
"")</f>
        <v/>
      </c>
      <c r="V692" s="101" t="s">
        <v>88</v>
      </c>
      <c r="W6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92" s="152" t="str">
        <f>IF(Таблица335[[#This Row],[Тип СШ]]="Т3",
(IF(Таблица335[[#This Row],[Толщина]]&gt;16,"Δ8","Δ6")),Таблица335[[#This Row],[Толщина]])</f>
        <v>Δ8</v>
      </c>
      <c r="AD692" s="153"/>
      <c r="AE692"/>
    </row>
    <row r="693" spans="1:31" x14ac:dyDescent="0.2">
      <c r="A693" s="117">
        <f t="shared" si="616"/>
        <v>693</v>
      </c>
      <c r="B693" s="97" t="str">
        <f>IF(ISNUMBER(Таблица335[[#This Row],[№8]]), "Поперечник", "Продол")</f>
        <v>Поперечник</v>
      </c>
      <c r="C693" s="11" t="str">
        <f>CONCATENATE(I693,J693,K693,L693,Таблица335[[#This Row],[№12]],N693,O693,P693,Q693,R693,S693,T693,U693,)</f>
        <v>7Б-ВП_Р6 росп1,2,3</v>
      </c>
      <c r="D693" s="11" t="str">
        <f t="shared" si="634"/>
        <v>Т3</v>
      </c>
      <c r="E693" s="11" t="str">
        <f t="shared" si="614"/>
        <v>528 Δ8</v>
      </c>
      <c r="F693" s="101"/>
      <c r="G693" s="101"/>
      <c r="H6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3" s="132">
        <f t="shared" ref="I693:J693" si="670">I692</f>
        <v>7</v>
      </c>
      <c r="J693" s="132" t="str">
        <f t="shared" si="670"/>
        <v>Б</v>
      </c>
      <c r="K693" s="133" t="str">
        <f>IF(Таблица335[[#This Row],[условие]]="Да", "-", "")</f>
        <v>-</v>
      </c>
      <c r="L693" s="101" t="s">
        <v>35</v>
      </c>
      <c r="M693" s="114" t="str">
        <f>IF(Таблица335[[#This Row],[условие]]="Да", "", " - ")</f>
        <v/>
      </c>
      <c r="N693" s="101"/>
      <c r="O693" s="114" t="str">
        <f>IF(Таблица335[[#This Row],[условие]]="Да", "", " )")</f>
        <v/>
      </c>
      <c r="P693" s="115"/>
      <c r="Q693" s="101" t="s">
        <v>140</v>
      </c>
      <c r="R693" s="101" t="s">
        <v>80</v>
      </c>
      <c r="S693" s="116" t="str">
        <f>IF(Таблица335[[#This Row],[Тип СШ]]="Т3", " росп", "")</f>
        <v xml:space="preserve"> росп</v>
      </c>
      <c r="T693" s="116" t="str">
        <f>IF(AND(Таблица335[[#This Row],[Тип]]="Поперечник", Таблица335[[#This Row],[условие]]="Да", Таблица335[[#This Row],[№18]]=" росп"), "1,2,3",
"")</f>
        <v>1,2,3</v>
      </c>
      <c r="U693" s="116" t="str">
        <f>IF(AND(Таблица335[[#This Row],[Тип]]="Продол", Таблица335[[#This Row],[условие]]="Да", Таблица335[[#This Row],[№18]]=" росп"), "1,2",
"")</f>
        <v/>
      </c>
      <c r="V693" s="101" t="s">
        <v>88</v>
      </c>
      <c r="W6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93" s="152" t="str">
        <f>IF(Таблица335[[#This Row],[Тип СШ]]="Т3",
(IF(Таблица335[[#This Row],[Толщина]]&gt;16,"Δ8","Δ6")),Таблица335[[#This Row],[Толщина]])</f>
        <v>Δ8</v>
      </c>
      <c r="AD693" s="153"/>
      <c r="AE693"/>
    </row>
    <row r="694" spans="1:31" x14ac:dyDescent="0.2">
      <c r="A694" s="117">
        <f t="shared" si="616"/>
        <v>694</v>
      </c>
      <c r="B694" s="97" t="str">
        <f>IF(ISNUMBER(Таблица335[[#This Row],[№8]]), "Поперечник", "Продол")</f>
        <v>Поперечник</v>
      </c>
      <c r="C694" s="11" t="str">
        <f>CONCATENATE(I694,J694,K694,L694,Таблица335[[#This Row],[№12]],N694,O694,P694,Q694,R694,S694,T694,U694,)</f>
        <v>7Б-ВП_Р7 росп1,2,3</v>
      </c>
      <c r="D694" s="11" t="str">
        <f t="shared" si="634"/>
        <v>Т3</v>
      </c>
      <c r="E694" s="11" t="str">
        <f t="shared" si="614"/>
        <v>528 Δ8</v>
      </c>
      <c r="F694" s="101"/>
      <c r="G694" s="101"/>
      <c r="H6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4" s="132">
        <f t="shared" ref="I694:J694" si="671">I693</f>
        <v>7</v>
      </c>
      <c r="J694" s="132" t="str">
        <f t="shared" si="671"/>
        <v>Б</v>
      </c>
      <c r="K694" s="133" t="str">
        <f>IF(Таблица335[[#This Row],[условие]]="Да", "-", "")</f>
        <v>-</v>
      </c>
      <c r="L694" s="101" t="s">
        <v>35</v>
      </c>
      <c r="M694" s="114" t="str">
        <f>IF(Таблица335[[#This Row],[условие]]="Да", "", " - ")</f>
        <v/>
      </c>
      <c r="N694" s="101"/>
      <c r="O694" s="114" t="str">
        <f>IF(Таблица335[[#This Row],[условие]]="Да", "", " )")</f>
        <v/>
      </c>
      <c r="P694" s="115"/>
      <c r="Q694" s="101" t="s">
        <v>140</v>
      </c>
      <c r="R694" s="101" t="s">
        <v>81</v>
      </c>
      <c r="S694" s="116" t="str">
        <f>IF(Таблица335[[#This Row],[Тип СШ]]="Т3", " росп", "")</f>
        <v xml:space="preserve"> росп</v>
      </c>
      <c r="T694" s="116" t="str">
        <f>IF(AND(Таблица335[[#This Row],[Тип]]="Поперечник", Таблица335[[#This Row],[условие]]="Да", Таблица335[[#This Row],[№18]]=" росп"), "1,2,3",
"")</f>
        <v>1,2,3</v>
      </c>
      <c r="U694" s="116" t="str">
        <f>IF(AND(Таблица335[[#This Row],[Тип]]="Продол", Таблица335[[#This Row],[условие]]="Да", Таблица335[[#This Row],[№18]]=" росп"), "1,2",
"")</f>
        <v/>
      </c>
      <c r="V694" s="101" t="s">
        <v>88</v>
      </c>
      <c r="W6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94" s="152" t="str">
        <f>IF(Таблица335[[#This Row],[Тип СШ]]="Т3",
(IF(Таблица335[[#This Row],[Толщина]]&gt;16,"Δ8","Δ6")),Таблица335[[#This Row],[Толщина]])</f>
        <v>Δ8</v>
      </c>
      <c r="AD694" s="153"/>
      <c r="AE694"/>
    </row>
    <row r="695" spans="1:31" x14ac:dyDescent="0.2">
      <c r="A695" s="117">
        <f t="shared" si="616"/>
        <v>695</v>
      </c>
      <c r="B695" s="97" t="str">
        <f>IF(ISNUMBER(Таблица335[[#This Row],[№8]]), "Поперечник", "Продол")</f>
        <v>Поперечник</v>
      </c>
      <c r="C695" s="11" t="str">
        <f>CONCATENATE(I695,J695,K695,L695,Таблица335[[#This Row],[№12]],N695,O695,P695,Q695,R695,S695,T695,U695,)</f>
        <v>7Б-ВП_Р8 росп1,2,3</v>
      </c>
      <c r="D695" s="11" t="str">
        <f t="shared" si="634"/>
        <v>Т3</v>
      </c>
      <c r="E695" s="11" t="str">
        <f t="shared" si="614"/>
        <v>528 Δ8</v>
      </c>
      <c r="F695" s="101"/>
      <c r="G695" s="101"/>
      <c r="H6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5" s="132">
        <f t="shared" ref="I695:J695" si="672">I694</f>
        <v>7</v>
      </c>
      <c r="J695" s="132" t="str">
        <f t="shared" si="672"/>
        <v>Б</v>
      </c>
      <c r="K695" s="133" t="str">
        <f>IF(Таблица335[[#This Row],[условие]]="Да", "-", "")</f>
        <v>-</v>
      </c>
      <c r="L695" s="101" t="s">
        <v>35</v>
      </c>
      <c r="M695" s="114" t="str">
        <f>IF(Таблица335[[#This Row],[условие]]="Да", "", " - ")</f>
        <v/>
      </c>
      <c r="N695" s="101"/>
      <c r="O695" s="114" t="str">
        <f>IF(Таблица335[[#This Row],[условие]]="Да", "", " )")</f>
        <v/>
      </c>
      <c r="P695" s="115"/>
      <c r="Q695" s="101" t="s">
        <v>140</v>
      </c>
      <c r="R695" s="101" t="s">
        <v>82</v>
      </c>
      <c r="S695" s="116" t="str">
        <f>IF(Таблица335[[#This Row],[Тип СШ]]="Т3", " росп", "")</f>
        <v xml:space="preserve"> росп</v>
      </c>
      <c r="T695" s="116" t="str">
        <f>IF(AND(Таблица335[[#This Row],[Тип]]="Поперечник", Таблица335[[#This Row],[условие]]="Да", Таблица335[[#This Row],[№18]]=" росп"), "1,2,3",
"")</f>
        <v>1,2,3</v>
      </c>
      <c r="U695" s="116" t="str">
        <f>IF(AND(Таблица335[[#This Row],[Тип]]="Продол", Таблица335[[#This Row],[условие]]="Да", Таблица335[[#This Row],[№18]]=" росп"), "1,2",
"")</f>
        <v/>
      </c>
      <c r="V695" s="101" t="s">
        <v>88</v>
      </c>
      <c r="W6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6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695" s="152" t="str">
        <f>IF(Таблица335[[#This Row],[Тип СШ]]="Т3",
(IF(Таблица335[[#This Row],[Толщина]]&gt;16,"Δ8","Δ6")),Таблица335[[#This Row],[Толщина]])</f>
        <v>Δ8</v>
      </c>
      <c r="AD695" s="153"/>
      <c r="AE695"/>
    </row>
    <row r="696" spans="1:31" x14ac:dyDescent="0.2">
      <c r="A696" s="117">
        <f t="shared" si="616"/>
        <v>696</v>
      </c>
      <c r="B696" s="97" t="str">
        <f>IF(ISNUMBER(Таблица335[[#This Row],[№8]]), "Поперечник", "Продол")</f>
        <v>Поперечник</v>
      </c>
      <c r="C696" s="11" t="str">
        <f>CONCATENATE(I696,J696,K696,L696,Таблица335[[#This Row],[№12]],N696,O696,P696,Q696,R696,S696,T696,U696,)</f>
        <v>7Б-НП</v>
      </c>
      <c r="D696" s="11" t="str">
        <f t="shared" si="634"/>
        <v>С18</v>
      </c>
      <c r="E696" s="11" t="str">
        <f t="shared" si="614"/>
        <v>900×40</v>
      </c>
      <c r="F696" s="101"/>
      <c r="G696" s="101"/>
      <c r="H6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6" s="132">
        <f t="shared" ref="I696:J696" si="673">I695</f>
        <v>7</v>
      </c>
      <c r="J696" s="132" t="str">
        <f t="shared" si="673"/>
        <v>Б</v>
      </c>
      <c r="K696" s="133" t="str">
        <f>IF(Таблица335[[#This Row],[условие]]="Да", "-", "")</f>
        <v>-</v>
      </c>
      <c r="L696" s="101" t="s">
        <v>13</v>
      </c>
      <c r="M696" s="114" t="str">
        <f>IF(Таблица335[[#This Row],[условие]]="Да", "", " - ")</f>
        <v/>
      </c>
      <c r="N696" s="101"/>
      <c r="O696" s="114" t="str">
        <f>IF(Таблица335[[#This Row],[условие]]="Да", "", " )")</f>
        <v/>
      </c>
      <c r="P696" s="115"/>
      <c r="Q696" s="101"/>
      <c r="R696" s="101"/>
      <c r="S696" s="116" t="str">
        <f>IF(Таблица335[[#This Row],[Тип СШ]]="Т3", " росп", "")</f>
        <v/>
      </c>
      <c r="T696" s="116" t="str">
        <f>IF(AND(Таблица335[[#This Row],[Тип]]="Поперечник", Таблица335[[#This Row],[условие]]="Да", Таблица335[[#This Row],[№18]]=" росп"), "1,2,3",
"")</f>
        <v/>
      </c>
      <c r="U696" s="116" t="str">
        <f>IF(AND(Таблица335[[#This Row],[Тип]]="Продол", Таблица335[[#This Row],[условие]]="Да", Таблица335[[#This Row],[№18]]=" росп"), "1,2",
"")</f>
        <v/>
      </c>
      <c r="V696" s="101" t="s">
        <v>87</v>
      </c>
      <c r="W69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900</v>
      </c>
      <c r="X6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696" s="228">
        <f>VALUE(CONCATENATE(Таблица335[[#This Row],[ДлинаС18]],Таблица335[[#This Row],[ДлинаС4]],Таблица335[[#This Row],[ДлинаТ8]],Таблица335[[#This Row],[ДлинаТ3]]))</f>
        <v>900</v>
      </c>
      <c r="AC696" s="152">
        <f>IF(Таблица335[[#This Row],[Тип СШ]]="Т3",
(IF(Таблица335[[#This Row],[Толщина]]&gt;16,"Δ8","Δ6")),Таблица335[[#This Row],[Толщина]])</f>
        <v>40</v>
      </c>
      <c r="AD696" s="153"/>
      <c r="AE696"/>
    </row>
    <row r="697" spans="1:31" x14ac:dyDescent="0.2">
      <c r="A697" s="117">
        <f t="shared" si="616"/>
        <v>697</v>
      </c>
      <c r="B697" s="97" t="str">
        <f>IF(ISNUMBER(Таблица335[[#This Row],[№8]]), "Поперечник", "Продол")</f>
        <v>Поперечник</v>
      </c>
      <c r="C697" s="11" t="str">
        <f>CONCATENATE(I697,J697,K697,L697,Таблица335[[#This Row],[№12]],N697,O697,P697,Q697,R697,S697,T697,U697,)</f>
        <v>7Б-Т2/1</v>
      </c>
      <c r="D697" s="11" t="str">
        <f t="shared" si="634"/>
        <v>Т8</v>
      </c>
      <c r="E697" s="11" t="str">
        <f t="shared" si="614"/>
        <v>100×20</v>
      </c>
      <c r="F697" s="101"/>
      <c r="G697" s="101"/>
      <c r="H6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7" s="132">
        <f t="shared" ref="I697:J697" si="674">I696</f>
        <v>7</v>
      </c>
      <c r="J697" s="132" t="str">
        <f t="shared" si="674"/>
        <v>Б</v>
      </c>
      <c r="K697" s="133" t="str">
        <f>IF(Таблица335[[#This Row],[условие]]="Да", "-", "")</f>
        <v>-</v>
      </c>
      <c r="L697" s="101" t="s">
        <v>84</v>
      </c>
      <c r="M697" s="114" t="str">
        <f>IF(Таблица335[[#This Row],[условие]]="Да", "", " - ")</f>
        <v/>
      </c>
      <c r="N697" s="101"/>
      <c r="O697" s="114" t="str">
        <f>IF(Таблица335[[#This Row],[условие]]="Да", "", " )")</f>
        <v/>
      </c>
      <c r="P697" s="115"/>
      <c r="Q697" s="101" t="str">
        <f>"/"</f>
        <v>/</v>
      </c>
      <c r="R697" s="101">
        <v>1</v>
      </c>
      <c r="S697" s="116" t="str">
        <f>IF(Таблица335[[#This Row],[Тип СШ]]="Т3", " росп", "")</f>
        <v/>
      </c>
      <c r="T697" s="116" t="str">
        <f>IF(AND(Таблица335[[#This Row],[Тип]]="Поперечник", Таблица335[[#This Row],[условие]]="Да", Таблица335[[#This Row],[№18]]=" росп"), "1,2,3",
"")</f>
        <v/>
      </c>
      <c r="U697" s="116" t="str">
        <f>IF(AND(Таблица335[[#This Row],[Тип]]="Продол", Таблица335[[#This Row],[условие]]="Да", Таблица335[[#This Row],[№18]]=" росп"), "1,2",
"")</f>
        <v/>
      </c>
      <c r="V697" s="101" t="s">
        <v>89</v>
      </c>
      <c r="W6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97" s="152">
        <f>IF(Таблица335[[#This Row],[Тип СШ]]="Т3",
(IF(Таблица335[[#This Row],[Толщина]]&gt;16,"Δ8","Δ6")),Таблица335[[#This Row],[Толщина]])</f>
        <v>20</v>
      </c>
      <c r="AD697" s="153"/>
      <c r="AE697"/>
    </row>
    <row r="698" spans="1:31" x14ac:dyDescent="0.2">
      <c r="A698" s="117">
        <f t="shared" si="616"/>
        <v>698</v>
      </c>
      <c r="B698" s="97" t="str">
        <f>IF(ISNUMBER(Таблица335[[#This Row],[№8]]), "Поперечник", "Продол")</f>
        <v>Поперечник</v>
      </c>
      <c r="C698" s="11" t="str">
        <f>CONCATENATE(I698,J698,K698,L698,Таблица335[[#This Row],[№12]],N698,O698,P698,Q698,R698,S698,T698,U698,)</f>
        <v>7Б-Т2/1 росп1,2,3</v>
      </c>
      <c r="D698" s="11" t="str">
        <f t="shared" si="634"/>
        <v>Т3</v>
      </c>
      <c r="E698" s="11" t="str">
        <f t="shared" si="614"/>
        <v>100 Δ8</v>
      </c>
      <c r="F698" s="101"/>
      <c r="G698" s="101"/>
      <c r="H6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8" s="132">
        <f t="shared" ref="I698:J698" si="675">I697</f>
        <v>7</v>
      </c>
      <c r="J698" s="132" t="str">
        <f t="shared" si="675"/>
        <v>Б</v>
      </c>
      <c r="K698" s="133" t="str">
        <f>IF(Таблица335[[#This Row],[условие]]="Да", "-", "")</f>
        <v>-</v>
      </c>
      <c r="L698" s="101" t="s">
        <v>84</v>
      </c>
      <c r="M698" s="114" t="str">
        <f>IF(Таблица335[[#This Row],[условие]]="Да", "", " - ")</f>
        <v/>
      </c>
      <c r="N698" s="101"/>
      <c r="O698" s="114" t="str">
        <f>IF(Таблица335[[#This Row],[условие]]="Да", "", " )")</f>
        <v/>
      </c>
      <c r="P698" s="115"/>
      <c r="Q698" s="101" t="str">
        <f t="shared" ref="Q698:Q700" si="676">"/"</f>
        <v>/</v>
      </c>
      <c r="R698" s="101">
        <v>1</v>
      </c>
      <c r="S698" s="116" t="str">
        <f>IF(Таблица335[[#This Row],[Тип СШ]]="Т3", " росп", "")</f>
        <v xml:space="preserve"> росп</v>
      </c>
      <c r="T698" s="116" t="str">
        <f>IF(AND(Таблица335[[#This Row],[Тип]]="Поперечник", Таблица335[[#This Row],[условие]]="Да", Таблица335[[#This Row],[№18]]=" росп"), "1,2,3",
"")</f>
        <v>1,2,3</v>
      </c>
      <c r="U698" s="116" t="str">
        <f>IF(AND(Таблица335[[#This Row],[Тип]]="Продол", Таблица335[[#This Row],[условие]]="Да", Таблица335[[#This Row],[№18]]=" росп"), "1,2",
"")</f>
        <v/>
      </c>
      <c r="V698" s="101" t="s">
        <v>88</v>
      </c>
      <c r="W6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6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6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98" s="152" t="str">
        <f>IF(Таблица335[[#This Row],[Тип СШ]]="Т3",
(IF(Таблица335[[#This Row],[Толщина]]&gt;16,"Δ8","Δ6")),Таблица335[[#This Row],[Толщина]])</f>
        <v>Δ8</v>
      </c>
      <c r="AD698" s="153"/>
      <c r="AE698"/>
    </row>
    <row r="699" spans="1:31" x14ac:dyDescent="0.2">
      <c r="A699" s="117">
        <f t="shared" si="616"/>
        <v>699</v>
      </c>
      <c r="B699" s="97" t="str">
        <f>IF(ISNUMBER(Таблица335[[#This Row],[№8]]), "Поперечник", "Продол")</f>
        <v>Поперечник</v>
      </c>
      <c r="C699" s="11" t="str">
        <f>CONCATENATE(I699,J699,K699,L699,Таблица335[[#This Row],[№12]],N699,O699,P699,Q699,R699,S699,T699,U699,)</f>
        <v>7Б-Т2/2</v>
      </c>
      <c r="D699" s="11" t="str">
        <f t="shared" si="634"/>
        <v>Т8</v>
      </c>
      <c r="E699" s="11" t="str">
        <f t="shared" si="614"/>
        <v>100×20</v>
      </c>
      <c r="F699" s="101"/>
      <c r="G699" s="101"/>
      <c r="H6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699" s="132">
        <f t="shared" ref="I699:J699" si="677">I698</f>
        <v>7</v>
      </c>
      <c r="J699" s="132" t="str">
        <f t="shared" si="677"/>
        <v>Б</v>
      </c>
      <c r="K699" s="133" t="str">
        <f>IF(Таблица335[[#This Row],[условие]]="Да", "-", "")</f>
        <v>-</v>
      </c>
      <c r="L699" s="101" t="s">
        <v>84</v>
      </c>
      <c r="M699" s="114" t="str">
        <f>IF(Таблица335[[#This Row],[условие]]="Да", "", " - ")</f>
        <v/>
      </c>
      <c r="N699" s="101"/>
      <c r="O699" s="114" t="str">
        <f>IF(Таблица335[[#This Row],[условие]]="Да", "", " )")</f>
        <v/>
      </c>
      <c r="P699" s="115"/>
      <c r="Q699" s="101" t="str">
        <f t="shared" si="676"/>
        <v>/</v>
      </c>
      <c r="R699" s="101">
        <v>2</v>
      </c>
      <c r="S699" s="116" t="str">
        <f>IF(Таблица335[[#This Row],[Тип СШ]]="Т3", " росп", "")</f>
        <v/>
      </c>
      <c r="T699" s="116" t="str">
        <f>IF(AND(Таблица335[[#This Row],[Тип]]="Поперечник", Таблица335[[#This Row],[условие]]="Да", Таблица335[[#This Row],[№18]]=" росп"), "1,2,3",
"")</f>
        <v/>
      </c>
      <c r="U699" s="116" t="str">
        <f>IF(AND(Таблица335[[#This Row],[Тип]]="Продол", Таблица335[[#This Row],[условие]]="Да", Таблица335[[#This Row],[№18]]=" росп"), "1,2",
"")</f>
        <v/>
      </c>
      <c r="V699" s="101" t="s">
        <v>89</v>
      </c>
      <c r="W6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6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6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6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6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6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699" s="152">
        <f>IF(Таблица335[[#This Row],[Тип СШ]]="Т3",
(IF(Таблица335[[#This Row],[Толщина]]&gt;16,"Δ8","Δ6")),Таблица335[[#This Row],[Толщина]])</f>
        <v>20</v>
      </c>
      <c r="AD699" s="153"/>
      <c r="AE699"/>
    </row>
    <row r="700" spans="1:31" x14ac:dyDescent="0.2">
      <c r="A700" s="117">
        <f t="shared" si="616"/>
        <v>700</v>
      </c>
      <c r="B700" s="97" t="str">
        <f>IF(ISNUMBER(Таблица335[[#This Row],[№8]]), "Поперечник", "Продол")</f>
        <v>Поперечник</v>
      </c>
      <c r="C700" s="11" t="str">
        <f>CONCATENATE(I700,J700,K700,L700,Таблица335[[#This Row],[№12]],N700,O700,P700,Q700,R700,S700,T700,U700,)</f>
        <v>7Б-Т2/2 росп1,2,3</v>
      </c>
      <c r="D700" s="11" t="str">
        <f t="shared" si="634"/>
        <v>Т3</v>
      </c>
      <c r="E700" s="11" t="str">
        <f t="shared" si="614"/>
        <v>100 Δ8</v>
      </c>
      <c r="F700" s="101"/>
      <c r="G700" s="101"/>
      <c r="H7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0" s="132">
        <f t="shared" ref="I700:J700" si="678">I699</f>
        <v>7</v>
      </c>
      <c r="J700" s="132" t="str">
        <f t="shared" si="678"/>
        <v>Б</v>
      </c>
      <c r="K700" s="133" t="str">
        <f>IF(Таблица335[[#This Row],[условие]]="Да", "-", "")</f>
        <v>-</v>
      </c>
      <c r="L700" s="101" t="s">
        <v>84</v>
      </c>
      <c r="M700" s="114" t="str">
        <f>IF(Таблица335[[#This Row],[условие]]="Да", "", " - ")</f>
        <v/>
      </c>
      <c r="N700" s="101"/>
      <c r="O700" s="114" t="str">
        <f>IF(Таблица335[[#This Row],[условие]]="Да", "", " )")</f>
        <v/>
      </c>
      <c r="P700" s="115"/>
      <c r="Q700" s="101" t="str">
        <f t="shared" si="676"/>
        <v>/</v>
      </c>
      <c r="R700" s="101">
        <v>2</v>
      </c>
      <c r="S700" s="116" t="str">
        <f>IF(Таблица335[[#This Row],[Тип СШ]]="Т3", " росп", "")</f>
        <v xml:space="preserve"> росп</v>
      </c>
      <c r="T700" s="116" t="str">
        <f>IF(AND(Таблица335[[#This Row],[Тип]]="Поперечник", Таблица335[[#This Row],[условие]]="Да", Таблица335[[#This Row],[№18]]=" росп"), "1,2,3",
"")</f>
        <v>1,2,3</v>
      </c>
      <c r="U700" s="116" t="str">
        <f>IF(AND(Таблица335[[#This Row],[Тип]]="Продол", Таблица335[[#This Row],[условие]]="Да", Таблица335[[#This Row],[№18]]=" росп"), "1,2",
"")</f>
        <v/>
      </c>
      <c r="V700" s="101" t="s">
        <v>88</v>
      </c>
      <c r="W7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00" s="152" t="str">
        <f>IF(Таблица335[[#This Row],[Тип СШ]]="Т3",
(IF(Таблица335[[#This Row],[Толщина]]&gt;16,"Δ8","Δ6")),Таблица335[[#This Row],[Толщина]])</f>
        <v>Δ8</v>
      </c>
      <c r="AD700" s="153"/>
      <c r="AE700"/>
    </row>
    <row r="701" spans="1:31" x14ac:dyDescent="0.2">
      <c r="A701" s="117">
        <f t="shared" si="616"/>
        <v>701</v>
      </c>
      <c r="B701" s="97" t="str">
        <f>IF(ISNUMBER(Таблица335[[#This Row],[№8]]), "Поперечник", "Продол")</f>
        <v>Поперечник</v>
      </c>
      <c r="C701" s="11" t="str">
        <f>CONCATENATE(I701,J701,K701,L701,Таблица335[[#This Row],[№12]],N701,O701,P701,Q701,R701,S701,T701,U701,)</f>
        <v>7В-ВП</v>
      </c>
      <c r="D701" s="11" t="str">
        <f t="shared" si="634"/>
        <v>С4</v>
      </c>
      <c r="E701" s="11" t="str">
        <f t="shared" si="614"/>
        <v>2488×14</v>
      </c>
      <c r="F701" s="101"/>
      <c r="G701" s="101" t="s">
        <v>41</v>
      </c>
      <c r="H7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1" s="134">
        <f t="shared" ref="I701:J701" si="679">I700</f>
        <v>7</v>
      </c>
      <c r="J701" s="134" t="str">
        <f>Таблица335[[#This Row],[№7]]</f>
        <v>В</v>
      </c>
      <c r="K701" s="133" t="str">
        <f>IF(Таблица335[[#This Row],[условие]]="Да", "-", "")</f>
        <v>-</v>
      </c>
      <c r="L701" s="72" t="s">
        <v>35</v>
      </c>
      <c r="M701" s="114" t="str">
        <f>IF(Таблица335[[#This Row],[условие]]="Да", "", " - ")</f>
        <v/>
      </c>
      <c r="N701" s="72"/>
      <c r="O701" s="114" t="str">
        <f>IF(Таблица335[[#This Row],[условие]]="Да", "", " )")</f>
        <v/>
      </c>
      <c r="P701" s="115"/>
      <c r="Q701" s="130"/>
      <c r="R701" s="130"/>
      <c r="S701" s="116" t="str">
        <f>IF(Таблица335[[#This Row],[Тип СШ]]="Т3", " росп", "")</f>
        <v/>
      </c>
      <c r="T701" s="116" t="str">
        <f>IF(AND(Таблица335[[#This Row],[Тип]]="Поперечник", Таблица335[[#This Row],[условие]]="Да", Таблица335[[#This Row],[№18]]=" росп"), "1,2,3",
"")</f>
        <v/>
      </c>
      <c r="U701" s="116" t="str">
        <f>IF(AND(Таблица335[[#This Row],[Тип]]="Продол", Таблица335[[#This Row],[условие]]="Да", Таблица335[[#This Row],[№18]]=" росп"), "1,2",
"")</f>
        <v/>
      </c>
      <c r="V701" s="130" t="s">
        <v>109</v>
      </c>
      <c r="W7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7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0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701" s="152">
        <f>IF(Таблица335[[#This Row],[Тип СШ]]="Т3",
(IF(Таблица335[[#This Row],[Толщина]]&gt;16,"Δ8","Δ6")),Таблица335[[#This Row],[Толщина]])</f>
        <v>14</v>
      </c>
      <c r="AD701" s="153"/>
      <c r="AE701"/>
    </row>
    <row r="702" spans="1:31" x14ac:dyDescent="0.2">
      <c r="A702" s="117">
        <f t="shared" si="616"/>
        <v>702</v>
      </c>
      <c r="B702" s="97" t="str">
        <f>IF(ISNUMBER(Таблица335[[#This Row],[№8]]), "Поперечник", "Продол")</f>
        <v>Поперечник</v>
      </c>
      <c r="C702" s="11" t="str">
        <f>CONCATENATE(I702,J702,K702,L702,Таблица335[[#This Row],[№12]],N702,O702,P702,Q702,R702,S702,T702,U702,)</f>
        <v>7В-ВП_Р1 росп1,2,3</v>
      </c>
      <c r="D702" s="11" t="str">
        <f t="shared" si="634"/>
        <v>Т3</v>
      </c>
      <c r="E702" s="11" t="str">
        <f t="shared" si="614"/>
        <v>528 Δ6</v>
      </c>
      <c r="F702" s="101"/>
      <c r="G702" s="101"/>
      <c r="H7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2" s="132">
        <f t="shared" ref="I702:J702" si="680">I701</f>
        <v>7</v>
      </c>
      <c r="J702" s="132" t="str">
        <f>J701</f>
        <v>В</v>
      </c>
      <c r="K702" s="133" t="str">
        <f>IF(Таблица335[[#This Row],[условие]]="Да", "-", "")</f>
        <v>-</v>
      </c>
      <c r="L702" s="101" t="s">
        <v>35</v>
      </c>
      <c r="M702" s="114" t="str">
        <f>IF(Таблица335[[#This Row],[условие]]="Да", "", " - ")</f>
        <v/>
      </c>
      <c r="N702" s="101"/>
      <c r="O702" s="114" t="str">
        <f>IF(Таблица335[[#This Row],[условие]]="Да", "", " )")</f>
        <v/>
      </c>
      <c r="P702" s="115"/>
      <c r="Q702" s="101" t="s">
        <v>140</v>
      </c>
      <c r="R702" s="101" t="s">
        <v>73</v>
      </c>
      <c r="S702" s="116" t="str">
        <f>IF(Таблица335[[#This Row],[Тип СШ]]="Т3", " росп", "")</f>
        <v xml:space="preserve"> росп</v>
      </c>
      <c r="T702" s="116" t="str">
        <f>IF(AND(Таблица335[[#This Row],[Тип]]="Поперечник", Таблица335[[#This Row],[условие]]="Да", Таблица335[[#This Row],[№18]]=" росп"), "1,2,3",
"")</f>
        <v>1,2,3</v>
      </c>
      <c r="U702" s="116" t="str">
        <f>IF(AND(Таблица335[[#This Row],[Тип]]="Продол", Таблица335[[#This Row],[условие]]="Да", Таблица335[[#This Row],[№18]]=" росп"), "1,2",
"")</f>
        <v/>
      </c>
      <c r="V702" s="101" t="s">
        <v>88</v>
      </c>
      <c r="W7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02" s="152" t="str">
        <f>IF(Таблица335[[#This Row],[Тип СШ]]="Т3",
(IF(Таблица335[[#This Row],[Толщина]]&gt;16,"Δ8","Δ6")),Таблица335[[#This Row],[Толщина]])</f>
        <v>Δ6</v>
      </c>
      <c r="AD702" s="153"/>
      <c r="AE702"/>
    </row>
    <row r="703" spans="1:31" x14ac:dyDescent="0.2">
      <c r="A703" s="117">
        <f t="shared" si="616"/>
        <v>703</v>
      </c>
      <c r="B703" s="97" t="str">
        <f>IF(ISNUMBER(Таблица335[[#This Row],[№8]]), "Поперечник", "Продол")</f>
        <v>Поперечник</v>
      </c>
      <c r="C703" s="11" t="str">
        <f>CONCATENATE(I703,J703,K703,L703,Таблица335[[#This Row],[№12]],N703,O703,P703,Q703,R703,S703,T703,U703,)</f>
        <v>7В-ВП_Р2 росп1,2,3</v>
      </c>
      <c r="D703" s="11" t="str">
        <f t="shared" si="634"/>
        <v>Т3</v>
      </c>
      <c r="E703" s="11" t="str">
        <f t="shared" si="614"/>
        <v>528 Δ6</v>
      </c>
      <c r="F703" s="101"/>
      <c r="G703" s="101"/>
      <c r="H7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3" s="132">
        <f t="shared" ref="I703:J703" si="681">I702</f>
        <v>7</v>
      </c>
      <c r="J703" s="132" t="str">
        <f t="shared" si="681"/>
        <v>В</v>
      </c>
      <c r="K703" s="133" t="str">
        <f>IF(Таблица335[[#This Row],[условие]]="Да", "-", "")</f>
        <v>-</v>
      </c>
      <c r="L703" s="101" t="s">
        <v>35</v>
      </c>
      <c r="M703" s="114" t="str">
        <f>IF(Таблица335[[#This Row],[условие]]="Да", "", " - ")</f>
        <v/>
      </c>
      <c r="N703" s="101"/>
      <c r="O703" s="114" t="str">
        <f>IF(Таблица335[[#This Row],[условие]]="Да", "", " )")</f>
        <v/>
      </c>
      <c r="P703" s="115"/>
      <c r="Q703" s="101" t="s">
        <v>140</v>
      </c>
      <c r="R703" s="101" t="s">
        <v>74</v>
      </c>
      <c r="S703" s="116" t="str">
        <f>IF(Таблица335[[#This Row],[Тип СШ]]="Т3", " росп", "")</f>
        <v xml:space="preserve"> росп</v>
      </c>
      <c r="T703" s="116" t="str">
        <f>IF(AND(Таблица335[[#This Row],[Тип]]="Поперечник", Таблица335[[#This Row],[условие]]="Да", Таблица335[[#This Row],[№18]]=" росп"), "1,2,3",
"")</f>
        <v>1,2,3</v>
      </c>
      <c r="U703" s="116" t="str">
        <f>IF(AND(Таблица335[[#This Row],[Тип]]="Продол", Таблица335[[#This Row],[условие]]="Да", Таблица335[[#This Row],[№18]]=" росп"), "1,2",
"")</f>
        <v/>
      </c>
      <c r="V703" s="101" t="s">
        <v>88</v>
      </c>
      <c r="W7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03" s="152" t="str">
        <f>IF(Таблица335[[#This Row],[Тип СШ]]="Т3",
(IF(Таблица335[[#This Row],[Толщина]]&gt;16,"Δ8","Δ6")),Таблица335[[#This Row],[Толщина]])</f>
        <v>Δ6</v>
      </c>
      <c r="AD703" s="153"/>
      <c r="AE703"/>
    </row>
    <row r="704" spans="1:31" x14ac:dyDescent="0.2">
      <c r="A704" s="117">
        <f t="shared" si="616"/>
        <v>704</v>
      </c>
      <c r="B704" s="97" t="str">
        <f>IF(ISNUMBER(Таблица335[[#This Row],[№8]]), "Поперечник", "Продол")</f>
        <v>Поперечник</v>
      </c>
      <c r="C704" s="11" t="str">
        <f>CONCATENATE(I704,J704,K704,L704,Таблица335[[#This Row],[№12]],N704,O704,P704,Q704,R704,S704,T704,U704,)</f>
        <v>7В-ВП_Р3 росп1,2,3</v>
      </c>
      <c r="D704" s="11" t="str">
        <f t="shared" si="634"/>
        <v>Т3</v>
      </c>
      <c r="E704" s="11" t="str">
        <f t="shared" si="614"/>
        <v>528 Δ6</v>
      </c>
      <c r="F704" s="101"/>
      <c r="G704" s="101"/>
      <c r="H7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4" s="132">
        <f t="shared" ref="I704:J704" si="682">I703</f>
        <v>7</v>
      </c>
      <c r="J704" s="132" t="str">
        <f t="shared" si="682"/>
        <v>В</v>
      </c>
      <c r="K704" s="133" t="str">
        <f>IF(Таблица335[[#This Row],[условие]]="Да", "-", "")</f>
        <v>-</v>
      </c>
      <c r="L704" s="101" t="s">
        <v>35</v>
      </c>
      <c r="M704" s="114" t="str">
        <f>IF(Таблица335[[#This Row],[условие]]="Да", "", " - ")</f>
        <v/>
      </c>
      <c r="N704" s="101"/>
      <c r="O704" s="114" t="str">
        <f>IF(Таблица335[[#This Row],[условие]]="Да", "", " )")</f>
        <v/>
      </c>
      <c r="P704" s="115"/>
      <c r="Q704" s="101" t="s">
        <v>140</v>
      </c>
      <c r="R704" s="101" t="s">
        <v>75</v>
      </c>
      <c r="S704" s="116" t="str">
        <f>IF(Таблица335[[#This Row],[Тип СШ]]="Т3", " росп", "")</f>
        <v xml:space="preserve"> росп</v>
      </c>
      <c r="T704" s="116" t="str">
        <f>IF(AND(Таблица335[[#This Row],[Тип]]="Поперечник", Таблица335[[#This Row],[условие]]="Да", Таблица335[[#This Row],[№18]]=" росп"), "1,2,3",
"")</f>
        <v>1,2,3</v>
      </c>
      <c r="U704" s="116" t="str">
        <f>IF(AND(Таблица335[[#This Row],[Тип]]="Продол", Таблица335[[#This Row],[условие]]="Да", Таблица335[[#This Row],[№18]]=" росп"), "1,2",
"")</f>
        <v/>
      </c>
      <c r="V704" s="101" t="s">
        <v>88</v>
      </c>
      <c r="W7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04" s="152" t="str">
        <f>IF(Таблица335[[#This Row],[Тип СШ]]="Т3",
(IF(Таблица335[[#This Row],[Толщина]]&gt;16,"Δ8","Δ6")),Таблица335[[#This Row],[Толщина]])</f>
        <v>Δ6</v>
      </c>
      <c r="AD704" s="153"/>
      <c r="AE704"/>
    </row>
    <row r="705" spans="1:31" x14ac:dyDescent="0.2">
      <c r="A705" s="117">
        <f t="shared" si="616"/>
        <v>705</v>
      </c>
      <c r="B705" s="97" t="str">
        <f>IF(ISNUMBER(Таблица335[[#This Row],[№8]]), "Поперечник", "Продол")</f>
        <v>Поперечник</v>
      </c>
      <c r="C705" s="11" t="str">
        <f>CONCATENATE(I705,J705,K705,L705,Таблица335[[#This Row],[№12]],N705,O705,P705,Q705,R705,S705,T705,U705,)</f>
        <v>7В-ВП_Р4 росп1,2,3</v>
      </c>
      <c r="D705" s="11" t="str">
        <f t="shared" si="634"/>
        <v>Т3</v>
      </c>
      <c r="E705" s="11" t="str">
        <f t="shared" si="614"/>
        <v>528 Δ6</v>
      </c>
      <c r="F705" s="101"/>
      <c r="G705" s="101"/>
      <c r="H7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5" s="132">
        <f t="shared" ref="I705:J705" si="683">I704</f>
        <v>7</v>
      </c>
      <c r="J705" s="132" t="str">
        <f t="shared" si="683"/>
        <v>В</v>
      </c>
      <c r="K705" s="133" t="str">
        <f>IF(Таблица335[[#This Row],[условие]]="Да", "-", "")</f>
        <v>-</v>
      </c>
      <c r="L705" s="101" t="s">
        <v>35</v>
      </c>
      <c r="M705" s="114" t="str">
        <f>IF(Таблица335[[#This Row],[условие]]="Да", "", " - ")</f>
        <v/>
      </c>
      <c r="N705" s="101"/>
      <c r="O705" s="114" t="str">
        <f>IF(Таблица335[[#This Row],[условие]]="Да", "", " )")</f>
        <v/>
      </c>
      <c r="P705" s="115"/>
      <c r="Q705" s="101" t="s">
        <v>140</v>
      </c>
      <c r="R705" s="101" t="s">
        <v>76</v>
      </c>
      <c r="S705" s="116" t="str">
        <f>IF(Таблица335[[#This Row],[Тип СШ]]="Т3", " росп", "")</f>
        <v xml:space="preserve"> росп</v>
      </c>
      <c r="T705" s="116" t="str">
        <f>IF(AND(Таблица335[[#This Row],[Тип]]="Поперечник", Таблица335[[#This Row],[условие]]="Да", Таблица335[[#This Row],[№18]]=" росп"), "1,2,3",
"")</f>
        <v>1,2,3</v>
      </c>
      <c r="U705" s="116" t="str">
        <f>IF(AND(Таблица335[[#This Row],[Тип]]="Продол", Таблица335[[#This Row],[условие]]="Да", Таблица335[[#This Row],[№18]]=" росп"), "1,2",
"")</f>
        <v/>
      </c>
      <c r="V705" s="101" t="s">
        <v>88</v>
      </c>
      <c r="W7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05" s="152" t="str">
        <f>IF(Таблица335[[#This Row],[Тип СШ]]="Т3",
(IF(Таблица335[[#This Row],[Толщина]]&gt;16,"Δ8","Δ6")),Таблица335[[#This Row],[Толщина]])</f>
        <v>Δ6</v>
      </c>
      <c r="AD705" s="153"/>
      <c r="AE705"/>
    </row>
    <row r="706" spans="1:31" x14ac:dyDescent="0.2">
      <c r="A706" s="117">
        <f t="shared" si="616"/>
        <v>706</v>
      </c>
      <c r="B706" s="97" t="str">
        <f>IF(ISNUMBER(Таблица335[[#This Row],[№8]]), "Поперечник", "Продол")</f>
        <v>Поперечник</v>
      </c>
      <c r="C706" s="11" t="str">
        <f>CONCATENATE(I706,J706,K706,L706,Таблица335[[#This Row],[№12]],N706,O706,P706,Q706,R706,S706,T706,U706,)</f>
        <v>7В-Т1/1</v>
      </c>
      <c r="D706" s="11" t="str">
        <f t="shared" si="634"/>
        <v>Т8</v>
      </c>
      <c r="E706" s="11" t="str">
        <f t="shared" ref="E706:E769" si="684">IF(V706="Т3",(CONCATENATE(AB706," ",AC706)),(CONCATENATE(AB706,"×",AC706)))</f>
        <v>100×16</v>
      </c>
      <c r="F706" s="101"/>
      <c r="G706" s="101"/>
      <c r="H7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6" s="132">
        <f t="shared" ref="I706:J706" si="685">I705</f>
        <v>7</v>
      </c>
      <c r="J706" s="132" t="str">
        <f t="shared" si="685"/>
        <v>В</v>
      </c>
      <c r="K706" s="133" t="str">
        <f>IF(Таблица335[[#This Row],[условие]]="Да", "-", "")</f>
        <v>-</v>
      </c>
      <c r="L706" s="101" t="s">
        <v>83</v>
      </c>
      <c r="M706" s="114" t="str">
        <f>IF(Таблица335[[#This Row],[условие]]="Да", "", " - ")</f>
        <v/>
      </c>
      <c r="N706" s="101"/>
      <c r="O706" s="114" t="str">
        <f>IF(Таблица335[[#This Row],[условие]]="Да", "", " )")</f>
        <v/>
      </c>
      <c r="P706" s="115"/>
      <c r="Q706" s="101" t="str">
        <f>"/"</f>
        <v>/</v>
      </c>
      <c r="R706" s="101">
        <v>1</v>
      </c>
      <c r="S706" s="116" t="str">
        <f>IF(Таблица335[[#This Row],[Тип СШ]]="Т3", " росп", "")</f>
        <v/>
      </c>
      <c r="T706" s="116" t="str">
        <f>IF(AND(Таблица335[[#This Row],[Тип]]="Поперечник", Таблица335[[#This Row],[условие]]="Да", Таблица335[[#This Row],[№18]]=" росп"), "1,2,3",
"")</f>
        <v/>
      </c>
      <c r="U706" s="116" t="str">
        <f>IF(AND(Таблица335[[#This Row],[Тип]]="Продол", Таблица335[[#This Row],[условие]]="Да", Таблица335[[#This Row],[№18]]=" росп"), "1,2",
"")</f>
        <v/>
      </c>
      <c r="V706" s="101" t="s">
        <v>89</v>
      </c>
      <c r="W7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06" s="152">
        <f>IF(Таблица335[[#This Row],[Тип СШ]]="Т3",
(IF(Таблица335[[#This Row],[Толщина]]&gt;16,"Δ8","Δ6")),Таблица335[[#This Row],[Толщина]])</f>
        <v>16</v>
      </c>
      <c r="AD706" s="153"/>
      <c r="AE706"/>
    </row>
    <row r="707" spans="1:31" x14ac:dyDescent="0.2">
      <c r="A707" s="117">
        <f t="shared" ref="A707:A770" si="686">A706+1</f>
        <v>707</v>
      </c>
      <c r="B707" s="97" t="str">
        <f>IF(ISNUMBER(Таблица335[[#This Row],[№8]]), "Поперечник", "Продол")</f>
        <v>Поперечник</v>
      </c>
      <c r="C707" s="11" t="str">
        <f>CONCATENATE(I707,J707,K707,L707,Таблица335[[#This Row],[№12]],N707,O707,P707,Q707,R707,S707,T707,U707,)</f>
        <v>7В-Т1/1 росп1,2,3</v>
      </c>
      <c r="D707" s="11" t="str">
        <f t="shared" si="634"/>
        <v>Т3</v>
      </c>
      <c r="E707" s="11" t="str">
        <f t="shared" si="684"/>
        <v>100 Δ6</v>
      </c>
      <c r="F707" s="101"/>
      <c r="G707" s="101"/>
      <c r="H7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7" s="132">
        <f t="shared" ref="I707:J707" si="687">I706</f>
        <v>7</v>
      </c>
      <c r="J707" s="132" t="str">
        <f t="shared" si="687"/>
        <v>В</v>
      </c>
      <c r="K707" s="133" t="str">
        <f>IF(Таблица335[[#This Row],[условие]]="Да", "-", "")</f>
        <v>-</v>
      </c>
      <c r="L707" s="101" t="s">
        <v>83</v>
      </c>
      <c r="M707" s="114" t="str">
        <f>IF(Таблица335[[#This Row],[условие]]="Да", "", " - ")</f>
        <v/>
      </c>
      <c r="N707" s="101"/>
      <c r="O707" s="114" t="str">
        <f>IF(Таблица335[[#This Row],[условие]]="Да", "", " )")</f>
        <v/>
      </c>
      <c r="P707" s="115"/>
      <c r="Q707" s="101" t="str">
        <f t="shared" ref="Q707:Q709" si="688">"/"</f>
        <v>/</v>
      </c>
      <c r="R707" s="101">
        <v>1</v>
      </c>
      <c r="S707" s="116" t="str">
        <f>IF(Таблица335[[#This Row],[Тип СШ]]="Т3", " росп", "")</f>
        <v xml:space="preserve"> росп</v>
      </c>
      <c r="T707" s="116" t="str">
        <f>IF(AND(Таблица335[[#This Row],[Тип]]="Поперечник", Таблица335[[#This Row],[условие]]="Да", Таблица335[[#This Row],[№18]]=" росп"), "1,2,3",
"")</f>
        <v>1,2,3</v>
      </c>
      <c r="U707" s="116" t="str">
        <f>IF(AND(Таблица335[[#This Row],[Тип]]="Продол", Таблица335[[#This Row],[условие]]="Да", Таблица335[[#This Row],[№18]]=" росп"), "1,2",
"")</f>
        <v/>
      </c>
      <c r="V707" s="101" t="s">
        <v>88</v>
      </c>
      <c r="W7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07" s="152" t="str">
        <f>IF(Таблица335[[#This Row],[Тип СШ]]="Т3",
(IF(Таблица335[[#This Row],[Толщина]]&gt;16,"Δ8","Δ6")),Таблица335[[#This Row],[Толщина]])</f>
        <v>Δ6</v>
      </c>
      <c r="AD707" s="153"/>
      <c r="AE707"/>
    </row>
    <row r="708" spans="1:31" x14ac:dyDescent="0.2">
      <c r="A708" s="117">
        <f t="shared" si="686"/>
        <v>708</v>
      </c>
      <c r="B708" s="97" t="str">
        <f>IF(ISNUMBER(Таблица335[[#This Row],[№8]]), "Поперечник", "Продол")</f>
        <v>Поперечник</v>
      </c>
      <c r="C708" s="11" t="str">
        <f>CONCATENATE(I708,J708,K708,L708,Таблица335[[#This Row],[№12]],N708,O708,P708,Q708,R708,S708,T708,U708,)</f>
        <v>7В-Т1/2</v>
      </c>
      <c r="D708" s="11" t="str">
        <f t="shared" si="634"/>
        <v>Т8</v>
      </c>
      <c r="E708" s="11" t="str">
        <f t="shared" si="684"/>
        <v>100×16</v>
      </c>
      <c r="F708" s="101"/>
      <c r="G708" s="101"/>
      <c r="H7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8" s="132">
        <f t="shared" ref="I708:J708" si="689">I707</f>
        <v>7</v>
      </c>
      <c r="J708" s="132" t="str">
        <f t="shared" si="689"/>
        <v>В</v>
      </c>
      <c r="K708" s="133" t="str">
        <f>IF(Таблица335[[#This Row],[условие]]="Да", "-", "")</f>
        <v>-</v>
      </c>
      <c r="L708" s="101" t="s">
        <v>83</v>
      </c>
      <c r="M708" s="114" t="str">
        <f>IF(Таблица335[[#This Row],[условие]]="Да", "", " - ")</f>
        <v/>
      </c>
      <c r="N708" s="101"/>
      <c r="O708" s="114" t="str">
        <f>IF(Таблица335[[#This Row],[условие]]="Да", "", " )")</f>
        <v/>
      </c>
      <c r="P708" s="115"/>
      <c r="Q708" s="101" t="str">
        <f t="shared" si="688"/>
        <v>/</v>
      </c>
      <c r="R708" s="101">
        <v>2</v>
      </c>
      <c r="S708" s="116" t="str">
        <f>IF(Таблица335[[#This Row],[Тип СШ]]="Т3", " росп", "")</f>
        <v/>
      </c>
      <c r="T708" s="116" t="str">
        <f>IF(AND(Таблица335[[#This Row],[Тип]]="Поперечник", Таблица335[[#This Row],[условие]]="Да", Таблица335[[#This Row],[№18]]=" росп"), "1,2,3",
"")</f>
        <v/>
      </c>
      <c r="U708" s="116" t="str">
        <f>IF(AND(Таблица335[[#This Row],[Тип]]="Продол", Таблица335[[#This Row],[условие]]="Да", Таблица335[[#This Row],[№18]]=" росп"), "1,2",
"")</f>
        <v/>
      </c>
      <c r="V708" s="101" t="s">
        <v>89</v>
      </c>
      <c r="W7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08" s="152">
        <f>IF(Таблица335[[#This Row],[Тип СШ]]="Т3",
(IF(Таблица335[[#This Row],[Толщина]]&gt;16,"Δ8","Δ6")),Таблица335[[#This Row],[Толщина]])</f>
        <v>16</v>
      </c>
      <c r="AD708" s="153"/>
      <c r="AE708"/>
    </row>
    <row r="709" spans="1:31" x14ac:dyDescent="0.2">
      <c r="A709" s="117">
        <f t="shared" si="686"/>
        <v>709</v>
      </c>
      <c r="B709" s="97" t="str">
        <f>IF(ISNUMBER(Таблица335[[#This Row],[№8]]), "Поперечник", "Продол")</f>
        <v>Поперечник</v>
      </c>
      <c r="C709" s="11" t="str">
        <f>CONCATENATE(I709,J709,K709,L709,Таблица335[[#This Row],[№12]],N709,O709,P709,Q709,R709,S709,T709,U709,)</f>
        <v>7В-Т1/2 росп1,2,3</v>
      </c>
      <c r="D709" s="11" t="str">
        <f t="shared" si="634"/>
        <v>Т3</v>
      </c>
      <c r="E709" s="11" t="str">
        <f t="shared" si="684"/>
        <v>100 Δ6</v>
      </c>
      <c r="F709" s="101"/>
      <c r="G709" s="101"/>
      <c r="H7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09" s="132">
        <f t="shared" ref="I709:J709" si="690">I708</f>
        <v>7</v>
      </c>
      <c r="J709" s="132" t="str">
        <f t="shared" si="690"/>
        <v>В</v>
      </c>
      <c r="K709" s="133" t="str">
        <f>IF(Таблица335[[#This Row],[условие]]="Да", "-", "")</f>
        <v>-</v>
      </c>
      <c r="L709" s="101" t="s">
        <v>83</v>
      </c>
      <c r="M709" s="114" t="str">
        <f>IF(Таблица335[[#This Row],[условие]]="Да", "", " - ")</f>
        <v/>
      </c>
      <c r="N709" s="101"/>
      <c r="O709" s="114" t="str">
        <f>IF(Таблица335[[#This Row],[условие]]="Да", "", " )")</f>
        <v/>
      </c>
      <c r="P709" s="115"/>
      <c r="Q709" s="101" t="str">
        <f t="shared" si="688"/>
        <v>/</v>
      </c>
      <c r="R709" s="101">
        <v>2</v>
      </c>
      <c r="S709" s="116" t="str">
        <f>IF(Таблица335[[#This Row],[Тип СШ]]="Т3", " росп", "")</f>
        <v xml:space="preserve"> росп</v>
      </c>
      <c r="T709" s="116" t="str">
        <f>IF(AND(Таблица335[[#This Row],[Тип]]="Поперечник", Таблица335[[#This Row],[условие]]="Да", Таблица335[[#This Row],[№18]]=" росп"), "1,2,3",
"")</f>
        <v>1,2,3</v>
      </c>
      <c r="U709" s="116" t="str">
        <f>IF(AND(Таблица335[[#This Row],[Тип]]="Продол", Таблица335[[#This Row],[условие]]="Да", Таблица335[[#This Row],[№18]]=" росп"), "1,2",
"")</f>
        <v/>
      </c>
      <c r="V709" s="101" t="s">
        <v>88</v>
      </c>
      <c r="W7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09" s="152" t="str">
        <f>IF(Таблица335[[#This Row],[Тип СШ]]="Т3",
(IF(Таблица335[[#This Row],[Толщина]]&gt;16,"Δ8","Δ6")),Таблица335[[#This Row],[Толщина]])</f>
        <v>Δ6</v>
      </c>
      <c r="AD709" s="153"/>
      <c r="AE709"/>
    </row>
    <row r="710" spans="1:31" x14ac:dyDescent="0.2">
      <c r="A710" s="117">
        <f t="shared" si="686"/>
        <v>710</v>
      </c>
      <c r="B710" s="97" t="str">
        <f>IF(ISNUMBER(Таблица335[[#This Row],[№8]]), "Поперечник", "Продол")</f>
        <v>Поперечник</v>
      </c>
      <c r="C710" s="11" t="str">
        <f>CONCATENATE(I710,J710,K710,L710,Таблица335[[#This Row],[№12]],N710,O710,P710,Q710,R710,S710,T710,U710,)</f>
        <v>7В-ВП_Р5 росп1,2,3</v>
      </c>
      <c r="D710" s="11" t="str">
        <f t="shared" si="634"/>
        <v>Т3</v>
      </c>
      <c r="E710" s="11" t="str">
        <f t="shared" si="684"/>
        <v>528 Δ6</v>
      </c>
      <c r="F710" s="101"/>
      <c r="G710" s="101"/>
      <c r="H7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0" s="132">
        <f t="shared" ref="I710:J710" si="691">I709</f>
        <v>7</v>
      </c>
      <c r="J710" s="132" t="str">
        <f t="shared" si="691"/>
        <v>В</v>
      </c>
      <c r="K710" s="133" t="str">
        <f>IF(Таблица335[[#This Row],[условие]]="Да", "-", "")</f>
        <v>-</v>
      </c>
      <c r="L710" s="101" t="s">
        <v>35</v>
      </c>
      <c r="M710" s="114" t="str">
        <f>IF(Таблица335[[#This Row],[условие]]="Да", "", " - ")</f>
        <v/>
      </c>
      <c r="N710" s="101"/>
      <c r="O710" s="114" t="str">
        <f>IF(Таблица335[[#This Row],[условие]]="Да", "", " )")</f>
        <v/>
      </c>
      <c r="P710" s="115"/>
      <c r="Q710" s="101" t="s">
        <v>140</v>
      </c>
      <c r="R710" s="101" t="s">
        <v>77</v>
      </c>
      <c r="S710" s="116" t="str">
        <f>IF(Таблица335[[#This Row],[Тип СШ]]="Т3", " росп", "")</f>
        <v xml:space="preserve"> росп</v>
      </c>
      <c r="T710" s="116" t="str">
        <f>IF(AND(Таблица335[[#This Row],[Тип]]="Поперечник", Таблица335[[#This Row],[условие]]="Да", Таблица335[[#This Row],[№18]]=" росп"), "1,2,3",
"")</f>
        <v>1,2,3</v>
      </c>
      <c r="U710" s="116" t="str">
        <f>IF(AND(Таблица335[[#This Row],[Тип]]="Продол", Таблица335[[#This Row],[условие]]="Да", Таблица335[[#This Row],[№18]]=" росп"), "1,2",
"")</f>
        <v/>
      </c>
      <c r="V710" s="101" t="s">
        <v>88</v>
      </c>
      <c r="W7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10" s="152" t="str">
        <f>IF(Таблица335[[#This Row],[Тип СШ]]="Т3",
(IF(Таблица335[[#This Row],[Толщина]]&gt;16,"Δ8","Δ6")),Таблица335[[#This Row],[Толщина]])</f>
        <v>Δ6</v>
      </c>
      <c r="AD710" s="153"/>
      <c r="AE710"/>
    </row>
    <row r="711" spans="1:31" x14ac:dyDescent="0.2">
      <c r="A711" s="117">
        <f t="shared" si="686"/>
        <v>711</v>
      </c>
      <c r="B711" s="97" t="str">
        <f>IF(ISNUMBER(Таблица335[[#This Row],[№8]]), "Поперечник", "Продол")</f>
        <v>Поперечник</v>
      </c>
      <c r="C711" s="11" t="str">
        <f>CONCATENATE(I711,J711,K711,L711,Таблица335[[#This Row],[№12]],N711,O711,P711,Q711,R711,S711,T711,U711,)</f>
        <v>7В-ВП_Р6 росп1,2,3</v>
      </c>
      <c r="D711" s="11" t="str">
        <f t="shared" si="634"/>
        <v>Т3</v>
      </c>
      <c r="E711" s="11" t="str">
        <f t="shared" si="684"/>
        <v>528 Δ6</v>
      </c>
      <c r="F711" s="101"/>
      <c r="G711" s="101"/>
      <c r="H7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1" s="132">
        <f t="shared" ref="I711:J711" si="692">I710</f>
        <v>7</v>
      </c>
      <c r="J711" s="132" t="str">
        <f t="shared" si="692"/>
        <v>В</v>
      </c>
      <c r="K711" s="133" t="str">
        <f>IF(Таблица335[[#This Row],[условие]]="Да", "-", "")</f>
        <v>-</v>
      </c>
      <c r="L711" s="101" t="s">
        <v>35</v>
      </c>
      <c r="M711" s="114" t="str">
        <f>IF(Таблица335[[#This Row],[условие]]="Да", "", " - ")</f>
        <v/>
      </c>
      <c r="N711" s="101"/>
      <c r="O711" s="114" t="str">
        <f>IF(Таблица335[[#This Row],[условие]]="Да", "", " )")</f>
        <v/>
      </c>
      <c r="P711" s="115"/>
      <c r="Q711" s="101" t="s">
        <v>140</v>
      </c>
      <c r="R711" s="101" t="s">
        <v>80</v>
      </c>
      <c r="S711" s="116" t="str">
        <f>IF(Таблица335[[#This Row],[Тип СШ]]="Т3", " росп", "")</f>
        <v xml:space="preserve"> росп</v>
      </c>
      <c r="T711" s="116" t="str">
        <f>IF(AND(Таблица335[[#This Row],[Тип]]="Поперечник", Таблица335[[#This Row],[условие]]="Да", Таблица335[[#This Row],[№18]]=" росп"), "1,2,3",
"")</f>
        <v>1,2,3</v>
      </c>
      <c r="U711" s="116" t="str">
        <f>IF(AND(Таблица335[[#This Row],[Тип]]="Продол", Таблица335[[#This Row],[условие]]="Да", Таблица335[[#This Row],[№18]]=" росп"), "1,2",
"")</f>
        <v/>
      </c>
      <c r="V711" s="101" t="s">
        <v>88</v>
      </c>
      <c r="W7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11" s="152" t="str">
        <f>IF(Таблица335[[#This Row],[Тип СШ]]="Т3",
(IF(Таблица335[[#This Row],[Толщина]]&gt;16,"Δ8","Δ6")),Таблица335[[#This Row],[Толщина]])</f>
        <v>Δ6</v>
      </c>
      <c r="AD711" s="153"/>
      <c r="AE711"/>
    </row>
    <row r="712" spans="1:31" x14ac:dyDescent="0.2">
      <c r="A712" s="117">
        <f t="shared" si="686"/>
        <v>712</v>
      </c>
      <c r="B712" s="97" t="str">
        <f>IF(ISNUMBER(Таблица335[[#This Row],[№8]]), "Поперечник", "Продол")</f>
        <v>Поперечник</v>
      </c>
      <c r="C712" s="11" t="str">
        <f>CONCATENATE(I712,J712,K712,L712,Таблица335[[#This Row],[№12]],N712,O712,P712,Q712,R712,S712,T712,U712,)</f>
        <v>7В-ВП_Р7 росп1,2,3</v>
      </c>
      <c r="D712" s="11" t="str">
        <f t="shared" si="634"/>
        <v>Т3</v>
      </c>
      <c r="E712" s="11" t="str">
        <f t="shared" si="684"/>
        <v>528 Δ6</v>
      </c>
      <c r="F712" s="101"/>
      <c r="G712" s="101"/>
      <c r="H7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2" s="132">
        <f t="shared" ref="I712:J712" si="693">I711</f>
        <v>7</v>
      </c>
      <c r="J712" s="132" t="str">
        <f t="shared" si="693"/>
        <v>В</v>
      </c>
      <c r="K712" s="133" t="str">
        <f>IF(Таблица335[[#This Row],[условие]]="Да", "-", "")</f>
        <v>-</v>
      </c>
      <c r="L712" s="101" t="s">
        <v>35</v>
      </c>
      <c r="M712" s="114" t="str">
        <f>IF(Таблица335[[#This Row],[условие]]="Да", "", " - ")</f>
        <v/>
      </c>
      <c r="N712" s="101"/>
      <c r="O712" s="114" t="str">
        <f>IF(Таблица335[[#This Row],[условие]]="Да", "", " )")</f>
        <v/>
      </c>
      <c r="P712" s="115"/>
      <c r="Q712" s="101" t="s">
        <v>140</v>
      </c>
      <c r="R712" s="101" t="s">
        <v>81</v>
      </c>
      <c r="S712" s="116" t="str">
        <f>IF(Таблица335[[#This Row],[Тип СШ]]="Т3", " росп", "")</f>
        <v xml:space="preserve"> росп</v>
      </c>
      <c r="T712" s="116" t="str">
        <f>IF(AND(Таблица335[[#This Row],[Тип]]="Поперечник", Таблица335[[#This Row],[условие]]="Да", Таблица335[[#This Row],[№18]]=" росп"), "1,2,3",
"")</f>
        <v>1,2,3</v>
      </c>
      <c r="U712" s="116" t="str">
        <f>IF(AND(Таблица335[[#This Row],[Тип]]="Продол", Таблица335[[#This Row],[условие]]="Да", Таблица335[[#This Row],[№18]]=" росп"), "1,2",
"")</f>
        <v/>
      </c>
      <c r="V712" s="101" t="s">
        <v>88</v>
      </c>
      <c r="W7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12" s="152" t="str">
        <f>IF(Таблица335[[#This Row],[Тип СШ]]="Т3",
(IF(Таблица335[[#This Row],[Толщина]]&gt;16,"Δ8","Δ6")),Таблица335[[#This Row],[Толщина]])</f>
        <v>Δ6</v>
      </c>
      <c r="AD712" s="153"/>
      <c r="AE712"/>
    </row>
    <row r="713" spans="1:31" x14ac:dyDescent="0.2">
      <c r="A713" s="117">
        <f t="shared" si="686"/>
        <v>713</v>
      </c>
      <c r="B713" s="97" t="str">
        <f>IF(ISNUMBER(Таблица335[[#This Row],[№8]]), "Поперечник", "Продол")</f>
        <v>Поперечник</v>
      </c>
      <c r="C713" s="11" t="str">
        <f>CONCATENATE(I713,J713,K713,L713,Таблица335[[#This Row],[№12]],N713,O713,P713,Q713,R713,S713,T713,U713,)</f>
        <v>7В-ВП_Р8 росп1,2,3</v>
      </c>
      <c r="D713" s="11" t="str">
        <f t="shared" si="634"/>
        <v>Т3</v>
      </c>
      <c r="E713" s="11" t="str">
        <f t="shared" si="684"/>
        <v>528 Δ6</v>
      </c>
      <c r="F713" s="101"/>
      <c r="G713" s="101"/>
      <c r="H7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3" s="132">
        <f t="shared" ref="I713:J713" si="694">I712</f>
        <v>7</v>
      </c>
      <c r="J713" s="132" t="str">
        <f t="shared" si="694"/>
        <v>В</v>
      </c>
      <c r="K713" s="133" t="str">
        <f>IF(Таблица335[[#This Row],[условие]]="Да", "-", "")</f>
        <v>-</v>
      </c>
      <c r="L713" s="101" t="s">
        <v>35</v>
      </c>
      <c r="M713" s="114" t="str">
        <f>IF(Таблица335[[#This Row],[условие]]="Да", "", " - ")</f>
        <v/>
      </c>
      <c r="N713" s="101"/>
      <c r="O713" s="114" t="str">
        <f>IF(Таблица335[[#This Row],[условие]]="Да", "", " )")</f>
        <v/>
      </c>
      <c r="P713" s="115"/>
      <c r="Q713" s="101" t="s">
        <v>140</v>
      </c>
      <c r="R713" s="101" t="s">
        <v>82</v>
      </c>
      <c r="S713" s="116" t="str">
        <f>IF(Таблица335[[#This Row],[Тип СШ]]="Т3", " росп", "")</f>
        <v xml:space="preserve"> росп</v>
      </c>
      <c r="T713" s="116" t="str">
        <f>IF(AND(Таблица335[[#This Row],[Тип]]="Поперечник", Таблица335[[#This Row],[условие]]="Да", Таблица335[[#This Row],[№18]]=" росп"), "1,2,3",
"")</f>
        <v>1,2,3</v>
      </c>
      <c r="U713" s="116" t="str">
        <f>IF(AND(Таблица335[[#This Row],[Тип]]="Продол", Таблица335[[#This Row],[условие]]="Да", Таблица335[[#This Row],[№18]]=" росп"), "1,2",
"")</f>
        <v/>
      </c>
      <c r="V713" s="101" t="s">
        <v>88</v>
      </c>
      <c r="W7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13" s="152" t="str">
        <f>IF(Таблица335[[#This Row],[Тип СШ]]="Т3",
(IF(Таблица335[[#This Row],[Толщина]]&gt;16,"Δ8","Δ6")),Таблица335[[#This Row],[Толщина]])</f>
        <v>Δ6</v>
      </c>
      <c r="AD713" s="153"/>
      <c r="AE713"/>
    </row>
    <row r="714" spans="1:31" x14ac:dyDescent="0.2">
      <c r="A714" s="117">
        <f t="shared" si="686"/>
        <v>714</v>
      </c>
      <c r="B714" s="97" t="str">
        <f>IF(ISNUMBER(Таблица335[[#This Row],[№8]]), "Поперечник", "Продол")</f>
        <v>Поперечник</v>
      </c>
      <c r="C714" s="11" t="str">
        <f>CONCATENATE(I714,J714,K714,L714,Таблица335[[#This Row],[№12]],N714,O714,P714,Q714,R714,S714,T714,U714,)</f>
        <v>7В-НП</v>
      </c>
      <c r="D714" s="11" t="str">
        <f t="shared" si="634"/>
        <v>С18</v>
      </c>
      <c r="E714" s="11" t="str">
        <f t="shared" si="684"/>
        <v>800×40</v>
      </c>
      <c r="F714" s="101"/>
      <c r="G714" s="101"/>
      <c r="H7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4" s="132">
        <f t="shared" ref="I714:J714" si="695">I713</f>
        <v>7</v>
      </c>
      <c r="J714" s="132" t="str">
        <f t="shared" si="695"/>
        <v>В</v>
      </c>
      <c r="K714" s="133" t="str">
        <f>IF(Таблица335[[#This Row],[условие]]="Да", "-", "")</f>
        <v>-</v>
      </c>
      <c r="L714" s="101" t="s">
        <v>13</v>
      </c>
      <c r="M714" s="114" t="str">
        <f>IF(Таблица335[[#This Row],[условие]]="Да", "", " - ")</f>
        <v/>
      </c>
      <c r="N714" s="101"/>
      <c r="O714" s="114" t="str">
        <f>IF(Таблица335[[#This Row],[условие]]="Да", "", " )")</f>
        <v/>
      </c>
      <c r="P714" s="115"/>
      <c r="Q714" s="101"/>
      <c r="R714" s="101"/>
      <c r="S714" s="116" t="str">
        <f>IF(Таблица335[[#This Row],[Тип СШ]]="Т3", " росп", "")</f>
        <v/>
      </c>
      <c r="T714" s="116" t="str">
        <f>IF(AND(Таблица335[[#This Row],[Тип]]="Поперечник", Таблица335[[#This Row],[условие]]="Да", Таблица335[[#This Row],[№18]]=" росп"), "1,2,3",
"")</f>
        <v/>
      </c>
      <c r="U714" s="116" t="str">
        <f>IF(AND(Таблица335[[#This Row],[Тип]]="Продол", Таблица335[[#This Row],[условие]]="Да", Таблица335[[#This Row],[№18]]=" росп"), "1,2",
"")</f>
        <v/>
      </c>
      <c r="V714" s="101" t="s">
        <v>87</v>
      </c>
      <c r="W71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800</v>
      </c>
      <c r="X7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</v>
      </c>
      <c r="AB714" s="228">
        <f>VALUE(CONCATENATE(Таблица335[[#This Row],[ДлинаС18]],Таблица335[[#This Row],[ДлинаС4]],Таблица335[[#This Row],[ДлинаТ8]],Таблица335[[#This Row],[ДлинаТ3]]))</f>
        <v>800</v>
      </c>
      <c r="AC714" s="152">
        <f>IF(Таблица335[[#This Row],[Тип СШ]]="Т3",
(IF(Таблица335[[#This Row],[Толщина]]&gt;16,"Δ8","Δ6")),Таблица335[[#This Row],[Толщина]])</f>
        <v>40</v>
      </c>
      <c r="AD714" s="153"/>
      <c r="AE714"/>
    </row>
    <row r="715" spans="1:31" x14ac:dyDescent="0.2">
      <c r="A715" s="117">
        <f t="shared" si="686"/>
        <v>715</v>
      </c>
      <c r="B715" s="97" t="str">
        <f>IF(ISNUMBER(Таблица335[[#This Row],[№8]]), "Поперечник", "Продол")</f>
        <v>Поперечник</v>
      </c>
      <c r="C715" s="11" t="str">
        <f>CONCATENATE(I715,J715,K715,L715,Таблица335[[#This Row],[№12]],N715,O715,P715,Q715,R715,S715,T715,U715,)</f>
        <v>7В-Т2/1</v>
      </c>
      <c r="D715" s="11" t="str">
        <f t="shared" si="634"/>
        <v>Т8</v>
      </c>
      <c r="E715" s="11" t="str">
        <f t="shared" si="684"/>
        <v>100×16</v>
      </c>
      <c r="F715" s="101"/>
      <c r="G715" s="101"/>
      <c r="H7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5" s="132">
        <f t="shared" ref="I715:J715" si="696">I714</f>
        <v>7</v>
      </c>
      <c r="J715" s="132" t="str">
        <f t="shared" si="696"/>
        <v>В</v>
      </c>
      <c r="K715" s="133" t="str">
        <f>IF(Таблица335[[#This Row],[условие]]="Да", "-", "")</f>
        <v>-</v>
      </c>
      <c r="L715" s="101" t="s">
        <v>84</v>
      </c>
      <c r="M715" s="114" t="str">
        <f>IF(Таблица335[[#This Row],[условие]]="Да", "", " - ")</f>
        <v/>
      </c>
      <c r="N715" s="101"/>
      <c r="O715" s="114" t="str">
        <f>IF(Таблица335[[#This Row],[условие]]="Да", "", " )")</f>
        <v/>
      </c>
      <c r="P715" s="115"/>
      <c r="Q715" s="101" t="str">
        <f>"/"</f>
        <v>/</v>
      </c>
      <c r="R715" s="101">
        <v>1</v>
      </c>
      <c r="S715" s="116" t="str">
        <f>IF(Таблица335[[#This Row],[Тип СШ]]="Т3", " росп", "")</f>
        <v/>
      </c>
      <c r="T715" s="116" t="str">
        <f>IF(AND(Таблица335[[#This Row],[Тип]]="Поперечник", Таблица335[[#This Row],[условие]]="Да", Таблица335[[#This Row],[№18]]=" росп"), "1,2,3",
"")</f>
        <v/>
      </c>
      <c r="U715" s="116" t="str">
        <f>IF(AND(Таблица335[[#This Row],[Тип]]="Продол", Таблица335[[#This Row],[условие]]="Да", Таблица335[[#This Row],[№18]]=" росп"), "1,2",
"")</f>
        <v/>
      </c>
      <c r="V715" s="101" t="s">
        <v>89</v>
      </c>
      <c r="W7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15" s="152">
        <f>IF(Таблица335[[#This Row],[Тип СШ]]="Т3",
(IF(Таблица335[[#This Row],[Толщина]]&gt;16,"Δ8","Δ6")),Таблица335[[#This Row],[Толщина]])</f>
        <v>16</v>
      </c>
      <c r="AD715" s="153"/>
      <c r="AE715"/>
    </row>
    <row r="716" spans="1:31" x14ac:dyDescent="0.2">
      <c r="A716" s="117">
        <f t="shared" si="686"/>
        <v>716</v>
      </c>
      <c r="B716" s="97" t="str">
        <f>IF(ISNUMBER(Таблица335[[#This Row],[№8]]), "Поперечник", "Продол")</f>
        <v>Поперечник</v>
      </c>
      <c r="C716" s="11" t="str">
        <f>CONCATENATE(I716,J716,K716,L716,Таблица335[[#This Row],[№12]],N716,O716,P716,Q716,R716,S716,T716,U716,)</f>
        <v>7В-Т2/1 росп1,2,3</v>
      </c>
      <c r="D716" s="11" t="str">
        <f t="shared" si="634"/>
        <v>Т3</v>
      </c>
      <c r="E716" s="11" t="str">
        <f t="shared" si="684"/>
        <v>100 Δ6</v>
      </c>
      <c r="F716" s="101"/>
      <c r="G716" s="101"/>
      <c r="H7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6" s="132">
        <f t="shared" ref="I716:J716" si="697">I715</f>
        <v>7</v>
      </c>
      <c r="J716" s="132" t="str">
        <f t="shared" si="697"/>
        <v>В</v>
      </c>
      <c r="K716" s="133" t="str">
        <f>IF(Таблица335[[#This Row],[условие]]="Да", "-", "")</f>
        <v>-</v>
      </c>
      <c r="L716" s="101" t="s">
        <v>84</v>
      </c>
      <c r="M716" s="114" t="str">
        <f>IF(Таблица335[[#This Row],[условие]]="Да", "", " - ")</f>
        <v/>
      </c>
      <c r="N716" s="101"/>
      <c r="O716" s="114" t="str">
        <f>IF(Таблица335[[#This Row],[условие]]="Да", "", " )")</f>
        <v/>
      </c>
      <c r="P716" s="115"/>
      <c r="Q716" s="101" t="str">
        <f t="shared" ref="Q716:Q718" si="698">"/"</f>
        <v>/</v>
      </c>
      <c r="R716" s="101">
        <v>1</v>
      </c>
      <c r="S716" s="116" t="str">
        <f>IF(Таблица335[[#This Row],[Тип СШ]]="Т3", " росп", "")</f>
        <v xml:space="preserve"> росп</v>
      </c>
      <c r="T716" s="116" t="str">
        <f>IF(AND(Таблица335[[#This Row],[Тип]]="Поперечник", Таблица335[[#This Row],[условие]]="Да", Таблица335[[#This Row],[№18]]=" росп"), "1,2,3",
"")</f>
        <v>1,2,3</v>
      </c>
      <c r="U716" s="116" t="str">
        <f>IF(AND(Таблица335[[#This Row],[Тип]]="Продол", Таблица335[[#This Row],[условие]]="Да", Таблица335[[#This Row],[№18]]=" росп"), "1,2",
"")</f>
        <v/>
      </c>
      <c r="V716" s="101" t="s">
        <v>88</v>
      </c>
      <c r="W7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16" s="152" t="str">
        <f>IF(Таблица335[[#This Row],[Тип СШ]]="Т3",
(IF(Таблица335[[#This Row],[Толщина]]&gt;16,"Δ8","Δ6")),Таблица335[[#This Row],[Толщина]])</f>
        <v>Δ6</v>
      </c>
      <c r="AD716" s="153"/>
      <c r="AE716"/>
    </row>
    <row r="717" spans="1:31" x14ac:dyDescent="0.2">
      <c r="A717" s="117">
        <f t="shared" si="686"/>
        <v>717</v>
      </c>
      <c r="B717" s="97" t="str">
        <f>IF(ISNUMBER(Таблица335[[#This Row],[№8]]), "Поперечник", "Продол")</f>
        <v>Поперечник</v>
      </c>
      <c r="C717" s="11" t="str">
        <f>CONCATENATE(I717,J717,K717,L717,Таблица335[[#This Row],[№12]],N717,O717,P717,Q717,R717,S717,T717,U717,)</f>
        <v>7В-Т2/2</v>
      </c>
      <c r="D717" s="11" t="str">
        <f t="shared" si="634"/>
        <v>Т8</v>
      </c>
      <c r="E717" s="11" t="str">
        <f t="shared" si="684"/>
        <v>100×16</v>
      </c>
      <c r="F717" s="101"/>
      <c r="G717" s="101"/>
      <c r="H7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7" s="132">
        <f t="shared" ref="I717:J717" si="699">I716</f>
        <v>7</v>
      </c>
      <c r="J717" s="132" t="str">
        <f t="shared" si="699"/>
        <v>В</v>
      </c>
      <c r="K717" s="133" t="str">
        <f>IF(Таблица335[[#This Row],[условие]]="Да", "-", "")</f>
        <v>-</v>
      </c>
      <c r="L717" s="101" t="s">
        <v>84</v>
      </c>
      <c r="M717" s="114" t="str">
        <f>IF(Таблица335[[#This Row],[условие]]="Да", "", " - ")</f>
        <v/>
      </c>
      <c r="N717" s="101"/>
      <c r="O717" s="114" t="str">
        <f>IF(Таблица335[[#This Row],[условие]]="Да", "", " )")</f>
        <v/>
      </c>
      <c r="P717" s="115"/>
      <c r="Q717" s="101" t="str">
        <f t="shared" si="698"/>
        <v>/</v>
      </c>
      <c r="R717" s="101">
        <v>2</v>
      </c>
      <c r="S717" s="116" t="str">
        <f>IF(Таблица335[[#This Row],[Тип СШ]]="Т3", " росп", "")</f>
        <v/>
      </c>
      <c r="T717" s="116" t="str">
        <f>IF(AND(Таблица335[[#This Row],[Тип]]="Поперечник", Таблица335[[#This Row],[условие]]="Да", Таблица335[[#This Row],[№18]]=" росп"), "1,2,3",
"")</f>
        <v/>
      </c>
      <c r="U717" s="116" t="str">
        <f>IF(AND(Таблица335[[#This Row],[Тип]]="Продол", Таблица335[[#This Row],[условие]]="Да", Таблица335[[#This Row],[№18]]=" росп"), "1,2",
"")</f>
        <v/>
      </c>
      <c r="V717" s="101" t="s">
        <v>89</v>
      </c>
      <c r="W7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17" s="152">
        <f>IF(Таблица335[[#This Row],[Тип СШ]]="Т3",
(IF(Таблица335[[#This Row],[Толщина]]&gt;16,"Δ8","Δ6")),Таблица335[[#This Row],[Толщина]])</f>
        <v>16</v>
      </c>
      <c r="AD717" s="153"/>
      <c r="AE717"/>
    </row>
    <row r="718" spans="1:31" x14ac:dyDescent="0.2">
      <c r="A718" s="117">
        <f t="shared" si="686"/>
        <v>718</v>
      </c>
      <c r="B718" s="97" t="str">
        <f>IF(ISNUMBER(Таблица335[[#This Row],[№8]]), "Поперечник", "Продол")</f>
        <v>Поперечник</v>
      </c>
      <c r="C718" s="11" t="str">
        <f>CONCATENATE(I718,J718,K718,L718,Таблица335[[#This Row],[№12]],N718,O718,P718,Q718,R718,S718,T718,U718,)</f>
        <v>7В-Т2/2 росп1,2,3</v>
      </c>
      <c r="D718" s="11" t="str">
        <f t="shared" si="634"/>
        <v>Т3</v>
      </c>
      <c r="E718" s="11" t="str">
        <f t="shared" si="684"/>
        <v>100 Δ6</v>
      </c>
      <c r="F718" s="101"/>
      <c r="G718" s="101"/>
      <c r="H7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8" s="132">
        <f t="shared" ref="I718:J718" si="700">I717</f>
        <v>7</v>
      </c>
      <c r="J718" s="132" t="str">
        <f t="shared" si="700"/>
        <v>В</v>
      </c>
      <c r="K718" s="133" t="str">
        <f>IF(Таблица335[[#This Row],[условие]]="Да", "-", "")</f>
        <v>-</v>
      </c>
      <c r="L718" s="101" t="s">
        <v>84</v>
      </c>
      <c r="M718" s="114" t="str">
        <f>IF(Таблица335[[#This Row],[условие]]="Да", "", " - ")</f>
        <v/>
      </c>
      <c r="N718" s="101"/>
      <c r="O718" s="114" t="str">
        <f>IF(Таблица335[[#This Row],[условие]]="Да", "", " )")</f>
        <v/>
      </c>
      <c r="P718" s="115"/>
      <c r="Q718" s="101" t="str">
        <f t="shared" si="698"/>
        <v>/</v>
      </c>
      <c r="R718" s="101">
        <v>2</v>
      </c>
      <c r="S718" s="116" t="str">
        <f>IF(Таблица335[[#This Row],[Тип СШ]]="Т3", " росп", "")</f>
        <v xml:space="preserve"> росп</v>
      </c>
      <c r="T718" s="116" t="str">
        <f>IF(AND(Таблица335[[#This Row],[Тип]]="Поперечник", Таблица335[[#This Row],[условие]]="Да", Таблица335[[#This Row],[№18]]=" росп"), "1,2,3",
"")</f>
        <v>1,2,3</v>
      </c>
      <c r="U718" s="116" t="str">
        <f>IF(AND(Таблица335[[#This Row],[Тип]]="Продол", Таблица335[[#This Row],[условие]]="Да", Таблица335[[#This Row],[№18]]=" росп"), "1,2",
"")</f>
        <v/>
      </c>
      <c r="V718" s="101" t="s">
        <v>88</v>
      </c>
      <c r="W7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7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18" s="152" t="str">
        <f>IF(Таблица335[[#This Row],[Тип СШ]]="Т3",
(IF(Таблица335[[#This Row],[Толщина]]&gt;16,"Δ8","Δ6")),Таблица335[[#This Row],[Толщина]])</f>
        <v>Δ6</v>
      </c>
      <c r="AD718" s="153"/>
      <c r="AE718"/>
    </row>
    <row r="719" spans="1:31" x14ac:dyDescent="0.2">
      <c r="A719" s="117">
        <f t="shared" si="686"/>
        <v>719</v>
      </c>
      <c r="B719" s="97" t="str">
        <f>IF(ISNUMBER(Таблица335[[#This Row],[№8]]), "Поперечник", "Продол")</f>
        <v>Поперечник</v>
      </c>
      <c r="C719" s="11" t="str">
        <f>CONCATENATE(I719,J719,K719,L719,Таблица335[[#This Row],[№12]],N719,O719,P719,Q719,R719,S719,T719,U719,)</f>
        <v>7Г-ВП</v>
      </c>
      <c r="D719" s="11" t="str">
        <f t="shared" si="634"/>
        <v>С4</v>
      </c>
      <c r="E719" s="11" t="str">
        <f t="shared" si="684"/>
        <v>2488×14</v>
      </c>
      <c r="F719" s="101"/>
      <c r="G719" s="101" t="s">
        <v>42</v>
      </c>
      <c r="H7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19" s="134">
        <f t="shared" ref="I719:J719" si="701">I718</f>
        <v>7</v>
      </c>
      <c r="J719" s="134" t="str">
        <f>Таблица335[[#This Row],[№7]]</f>
        <v>Г</v>
      </c>
      <c r="K719" s="133" t="str">
        <f>IF(Таблица335[[#This Row],[условие]]="Да", "-", "")</f>
        <v>-</v>
      </c>
      <c r="L719" s="72" t="s">
        <v>35</v>
      </c>
      <c r="M719" s="114" t="str">
        <f>IF(Таблица335[[#This Row],[условие]]="Да", "", " - ")</f>
        <v/>
      </c>
      <c r="N719" s="72"/>
      <c r="O719" s="114" t="str">
        <f>IF(Таблица335[[#This Row],[условие]]="Да", "", " )")</f>
        <v/>
      </c>
      <c r="P719" s="115"/>
      <c r="Q719" s="130"/>
      <c r="R719" s="130"/>
      <c r="S719" s="116" t="str">
        <f>IF(Таблица335[[#This Row],[Тип СШ]]="Т3", " росп", "")</f>
        <v/>
      </c>
      <c r="T719" s="116" t="str">
        <f>IF(AND(Таблица335[[#This Row],[Тип]]="Поперечник", Таблица335[[#This Row],[условие]]="Да", Таблица335[[#This Row],[№18]]=" росп"), "1,2,3",
"")</f>
        <v/>
      </c>
      <c r="U719" s="116" t="str">
        <f>IF(AND(Таблица335[[#This Row],[Тип]]="Продол", Таблица335[[#This Row],[условие]]="Да", Таблица335[[#This Row],[№18]]=" росп"), "1,2",
"")</f>
        <v/>
      </c>
      <c r="V719" s="130" t="s">
        <v>109</v>
      </c>
      <c r="W7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1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7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1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719" s="152">
        <f>IF(Таблица335[[#This Row],[Тип СШ]]="Т3",
(IF(Таблица335[[#This Row],[Толщина]]&gt;16,"Δ8","Δ6")),Таблица335[[#This Row],[Толщина]])</f>
        <v>14</v>
      </c>
      <c r="AD719" s="153"/>
      <c r="AE719"/>
    </row>
    <row r="720" spans="1:31" x14ac:dyDescent="0.2">
      <c r="A720" s="117">
        <f t="shared" si="686"/>
        <v>720</v>
      </c>
      <c r="B720" s="97" t="str">
        <f>IF(ISNUMBER(Таблица335[[#This Row],[№8]]), "Поперечник", "Продол")</f>
        <v>Поперечник</v>
      </c>
      <c r="C720" s="11" t="str">
        <f>CONCATENATE(I720,J720,K720,L720,Таблица335[[#This Row],[№12]],N720,O720,P720,Q720,R720,S720,T720,U720,)</f>
        <v>7Г-ВП_Р1 росп1,2,3</v>
      </c>
      <c r="D720" s="11" t="str">
        <f t="shared" si="634"/>
        <v>Т3</v>
      </c>
      <c r="E720" s="11" t="str">
        <f t="shared" si="684"/>
        <v>528 Δ8</v>
      </c>
      <c r="F720" s="101"/>
      <c r="G720" s="101"/>
      <c r="H7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0" s="132">
        <f t="shared" ref="I720:J720" si="702">I719</f>
        <v>7</v>
      </c>
      <c r="J720" s="132" t="str">
        <f>J719</f>
        <v>Г</v>
      </c>
      <c r="K720" s="133" t="str">
        <f>IF(Таблица335[[#This Row],[условие]]="Да", "-", "")</f>
        <v>-</v>
      </c>
      <c r="L720" s="101" t="s">
        <v>35</v>
      </c>
      <c r="M720" s="114" t="str">
        <f>IF(Таблица335[[#This Row],[условие]]="Да", "", " - ")</f>
        <v/>
      </c>
      <c r="N720" s="101"/>
      <c r="O720" s="114" t="str">
        <f>IF(Таблица335[[#This Row],[условие]]="Да", "", " )")</f>
        <v/>
      </c>
      <c r="P720" s="115"/>
      <c r="Q720" s="101" t="s">
        <v>140</v>
      </c>
      <c r="R720" s="101" t="s">
        <v>73</v>
      </c>
      <c r="S720" s="116" t="str">
        <f>IF(Таблица335[[#This Row],[Тип СШ]]="Т3", " росп", "")</f>
        <v xml:space="preserve"> росп</v>
      </c>
      <c r="T720" s="116" t="str">
        <f>IF(AND(Таблица335[[#This Row],[Тип]]="Поперечник", Таблица335[[#This Row],[условие]]="Да", Таблица335[[#This Row],[№18]]=" росп"), "1,2,3",
"")</f>
        <v>1,2,3</v>
      </c>
      <c r="U720" s="116" t="str">
        <f>IF(AND(Таблица335[[#This Row],[Тип]]="Продол", Таблица335[[#This Row],[условие]]="Да", Таблица335[[#This Row],[№18]]=" росп"), "1,2",
"")</f>
        <v/>
      </c>
      <c r="V720" s="101" t="s">
        <v>88</v>
      </c>
      <c r="W7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20" s="152" t="str">
        <f>IF(Таблица335[[#This Row],[Тип СШ]]="Т3",
(IF(Таблица335[[#This Row],[Толщина]]&gt;16,"Δ8","Δ6")),Таблица335[[#This Row],[Толщина]])</f>
        <v>Δ8</v>
      </c>
      <c r="AD720" s="153"/>
      <c r="AE720"/>
    </row>
    <row r="721" spans="1:31" x14ac:dyDescent="0.2">
      <c r="A721" s="117">
        <f t="shared" si="686"/>
        <v>721</v>
      </c>
      <c r="B721" s="97" t="str">
        <f>IF(ISNUMBER(Таблица335[[#This Row],[№8]]), "Поперечник", "Продол")</f>
        <v>Поперечник</v>
      </c>
      <c r="C721" s="11" t="str">
        <f>CONCATENATE(I721,J721,K721,L721,Таблица335[[#This Row],[№12]],N721,O721,P721,Q721,R721,S721,T721,U721,)</f>
        <v>7Г-ВП_Р2 росп1,2,3</v>
      </c>
      <c r="D721" s="11" t="str">
        <f t="shared" si="634"/>
        <v>Т3</v>
      </c>
      <c r="E721" s="11" t="str">
        <f t="shared" si="684"/>
        <v>528 Δ8</v>
      </c>
      <c r="F721" s="101"/>
      <c r="G721" s="101"/>
      <c r="H7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1" s="132">
        <f t="shared" ref="I721:J721" si="703">I720</f>
        <v>7</v>
      </c>
      <c r="J721" s="132" t="str">
        <f t="shared" si="703"/>
        <v>Г</v>
      </c>
      <c r="K721" s="133" t="str">
        <f>IF(Таблица335[[#This Row],[условие]]="Да", "-", "")</f>
        <v>-</v>
      </c>
      <c r="L721" s="101" t="s">
        <v>35</v>
      </c>
      <c r="M721" s="114" t="str">
        <f>IF(Таблица335[[#This Row],[условие]]="Да", "", " - ")</f>
        <v/>
      </c>
      <c r="N721" s="101"/>
      <c r="O721" s="114" t="str">
        <f>IF(Таблица335[[#This Row],[условие]]="Да", "", " )")</f>
        <v/>
      </c>
      <c r="P721" s="115"/>
      <c r="Q721" s="101" t="s">
        <v>140</v>
      </c>
      <c r="R721" s="101" t="s">
        <v>74</v>
      </c>
      <c r="S721" s="116" t="str">
        <f>IF(Таблица335[[#This Row],[Тип СШ]]="Т3", " росп", "")</f>
        <v xml:space="preserve"> росп</v>
      </c>
      <c r="T721" s="116" t="str">
        <f>IF(AND(Таблица335[[#This Row],[Тип]]="Поперечник", Таблица335[[#This Row],[условие]]="Да", Таблица335[[#This Row],[№18]]=" росп"), "1,2,3",
"")</f>
        <v>1,2,3</v>
      </c>
      <c r="U721" s="116" t="str">
        <f>IF(AND(Таблица335[[#This Row],[Тип]]="Продол", Таблица335[[#This Row],[условие]]="Да", Таблица335[[#This Row],[№18]]=" росп"), "1,2",
"")</f>
        <v/>
      </c>
      <c r="V721" s="101" t="s">
        <v>88</v>
      </c>
      <c r="W7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21" s="152" t="str">
        <f>IF(Таблица335[[#This Row],[Тип СШ]]="Т3",
(IF(Таблица335[[#This Row],[Толщина]]&gt;16,"Δ8","Δ6")),Таблица335[[#This Row],[Толщина]])</f>
        <v>Δ8</v>
      </c>
      <c r="AD721" s="153"/>
      <c r="AE721"/>
    </row>
    <row r="722" spans="1:31" x14ac:dyDescent="0.2">
      <c r="A722" s="117">
        <f t="shared" si="686"/>
        <v>722</v>
      </c>
      <c r="B722" s="97" t="str">
        <f>IF(ISNUMBER(Таблица335[[#This Row],[№8]]), "Поперечник", "Продол")</f>
        <v>Поперечник</v>
      </c>
      <c r="C722" s="11" t="str">
        <f>CONCATENATE(I722,J722,K722,L722,Таблица335[[#This Row],[№12]],N722,O722,P722,Q722,R722,S722,T722,U722,)</f>
        <v>7Г-ВП_Р3 росп1,2,3</v>
      </c>
      <c r="D722" s="11" t="str">
        <f t="shared" si="634"/>
        <v>Т3</v>
      </c>
      <c r="E722" s="11" t="str">
        <f t="shared" si="684"/>
        <v>528 Δ8</v>
      </c>
      <c r="F722" s="101"/>
      <c r="G722" s="101"/>
      <c r="H7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2" s="132">
        <f t="shared" ref="I722:J722" si="704">I721</f>
        <v>7</v>
      </c>
      <c r="J722" s="132" t="str">
        <f t="shared" si="704"/>
        <v>Г</v>
      </c>
      <c r="K722" s="133" t="str">
        <f>IF(Таблица335[[#This Row],[условие]]="Да", "-", "")</f>
        <v>-</v>
      </c>
      <c r="L722" s="101" t="s">
        <v>35</v>
      </c>
      <c r="M722" s="114" t="str">
        <f>IF(Таблица335[[#This Row],[условие]]="Да", "", " - ")</f>
        <v/>
      </c>
      <c r="N722" s="101"/>
      <c r="O722" s="114" t="str">
        <f>IF(Таблица335[[#This Row],[условие]]="Да", "", " )")</f>
        <v/>
      </c>
      <c r="P722" s="115"/>
      <c r="Q722" s="101" t="s">
        <v>140</v>
      </c>
      <c r="R722" s="101" t="s">
        <v>75</v>
      </c>
      <c r="S722" s="116" t="str">
        <f>IF(Таблица335[[#This Row],[Тип СШ]]="Т3", " росп", "")</f>
        <v xml:space="preserve"> росп</v>
      </c>
      <c r="T722" s="116" t="str">
        <f>IF(AND(Таблица335[[#This Row],[Тип]]="Поперечник", Таблица335[[#This Row],[условие]]="Да", Таблица335[[#This Row],[№18]]=" росп"), "1,2,3",
"")</f>
        <v>1,2,3</v>
      </c>
      <c r="U722" s="116" t="str">
        <f>IF(AND(Таблица335[[#This Row],[Тип]]="Продол", Таблица335[[#This Row],[условие]]="Да", Таблица335[[#This Row],[№18]]=" росп"), "1,2",
"")</f>
        <v/>
      </c>
      <c r="V722" s="101" t="s">
        <v>88</v>
      </c>
      <c r="W7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22" s="152" t="str">
        <f>IF(Таблица335[[#This Row],[Тип СШ]]="Т3",
(IF(Таблица335[[#This Row],[Толщина]]&gt;16,"Δ8","Δ6")),Таблица335[[#This Row],[Толщина]])</f>
        <v>Δ8</v>
      </c>
      <c r="AD722" s="153"/>
      <c r="AE722"/>
    </row>
    <row r="723" spans="1:31" x14ac:dyDescent="0.2">
      <c r="A723" s="117">
        <f t="shared" si="686"/>
        <v>723</v>
      </c>
      <c r="B723" s="97" t="str">
        <f>IF(ISNUMBER(Таблица335[[#This Row],[№8]]), "Поперечник", "Продол")</f>
        <v>Поперечник</v>
      </c>
      <c r="C723" s="11" t="str">
        <f>CONCATENATE(I723,J723,K723,L723,Таблица335[[#This Row],[№12]],N723,O723,P723,Q723,R723,S723,T723,U723,)</f>
        <v>7Г-ВП_Р4 росп1,2,3</v>
      </c>
      <c r="D723" s="11" t="str">
        <f t="shared" si="634"/>
        <v>Т3</v>
      </c>
      <c r="E723" s="11" t="str">
        <f t="shared" si="684"/>
        <v>528 Δ8</v>
      </c>
      <c r="F723" s="101"/>
      <c r="G723" s="101"/>
      <c r="H7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3" s="132">
        <f t="shared" ref="I723:J723" si="705">I722</f>
        <v>7</v>
      </c>
      <c r="J723" s="132" t="str">
        <f t="shared" si="705"/>
        <v>Г</v>
      </c>
      <c r="K723" s="133" t="str">
        <f>IF(Таблица335[[#This Row],[условие]]="Да", "-", "")</f>
        <v>-</v>
      </c>
      <c r="L723" s="101" t="s">
        <v>35</v>
      </c>
      <c r="M723" s="114" t="str">
        <f>IF(Таблица335[[#This Row],[условие]]="Да", "", " - ")</f>
        <v/>
      </c>
      <c r="N723" s="101"/>
      <c r="O723" s="114" t="str">
        <f>IF(Таблица335[[#This Row],[условие]]="Да", "", " )")</f>
        <v/>
      </c>
      <c r="P723" s="115"/>
      <c r="Q723" s="101" t="s">
        <v>140</v>
      </c>
      <c r="R723" s="101" t="s">
        <v>76</v>
      </c>
      <c r="S723" s="116" t="str">
        <f>IF(Таблица335[[#This Row],[Тип СШ]]="Т3", " росп", "")</f>
        <v xml:space="preserve"> росп</v>
      </c>
      <c r="T723" s="116" t="str">
        <f>IF(AND(Таблица335[[#This Row],[Тип]]="Поперечник", Таблица335[[#This Row],[условие]]="Да", Таблица335[[#This Row],[№18]]=" росп"), "1,2,3",
"")</f>
        <v>1,2,3</v>
      </c>
      <c r="U723" s="116" t="str">
        <f>IF(AND(Таблица335[[#This Row],[Тип]]="Продол", Таблица335[[#This Row],[условие]]="Да", Таблица335[[#This Row],[№18]]=" росп"), "1,2",
"")</f>
        <v/>
      </c>
      <c r="V723" s="101" t="s">
        <v>88</v>
      </c>
      <c r="W7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23" s="152" t="str">
        <f>IF(Таблица335[[#This Row],[Тип СШ]]="Т3",
(IF(Таблица335[[#This Row],[Толщина]]&gt;16,"Δ8","Δ6")),Таблица335[[#This Row],[Толщина]])</f>
        <v>Δ8</v>
      </c>
      <c r="AD723" s="153"/>
      <c r="AE723"/>
    </row>
    <row r="724" spans="1:31" x14ac:dyDescent="0.2">
      <c r="A724" s="117">
        <f t="shared" si="686"/>
        <v>724</v>
      </c>
      <c r="B724" s="97" t="str">
        <f>IF(ISNUMBER(Таблица335[[#This Row],[№8]]), "Поперечник", "Продол")</f>
        <v>Поперечник</v>
      </c>
      <c r="C724" s="11" t="str">
        <f>CONCATENATE(I724,J724,K724,L724,Таблица335[[#This Row],[№12]],N724,O724,P724,Q724,R724,S724,T724,U724,)</f>
        <v>7Г-Т1/1</v>
      </c>
      <c r="D724" s="11" t="str">
        <f t="shared" si="634"/>
        <v>Т8</v>
      </c>
      <c r="E724" s="11" t="str">
        <f t="shared" si="684"/>
        <v>100×20</v>
      </c>
      <c r="F724" s="101"/>
      <c r="G724" s="101"/>
      <c r="H7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4" s="132">
        <f t="shared" ref="I724:J724" si="706">I723</f>
        <v>7</v>
      </c>
      <c r="J724" s="132" t="str">
        <f t="shared" si="706"/>
        <v>Г</v>
      </c>
      <c r="K724" s="133" t="str">
        <f>IF(Таблица335[[#This Row],[условие]]="Да", "-", "")</f>
        <v>-</v>
      </c>
      <c r="L724" s="101" t="s">
        <v>83</v>
      </c>
      <c r="M724" s="114" t="str">
        <f>IF(Таблица335[[#This Row],[условие]]="Да", "", " - ")</f>
        <v/>
      </c>
      <c r="N724" s="101"/>
      <c r="O724" s="114" t="str">
        <f>IF(Таблица335[[#This Row],[условие]]="Да", "", " )")</f>
        <v/>
      </c>
      <c r="P724" s="115"/>
      <c r="Q724" s="101" t="str">
        <f>"/"</f>
        <v>/</v>
      </c>
      <c r="R724" s="101">
        <v>1</v>
      </c>
      <c r="S724" s="116" t="str">
        <f>IF(Таблица335[[#This Row],[Тип СШ]]="Т3", " росп", "")</f>
        <v/>
      </c>
      <c r="T724" s="116" t="str">
        <f>IF(AND(Таблица335[[#This Row],[Тип]]="Поперечник", Таблица335[[#This Row],[условие]]="Да", Таблица335[[#This Row],[№18]]=" росп"), "1,2,3",
"")</f>
        <v/>
      </c>
      <c r="U724" s="116" t="str">
        <f>IF(AND(Таблица335[[#This Row],[Тип]]="Продол", Таблица335[[#This Row],[условие]]="Да", Таблица335[[#This Row],[№18]]=" росп"), "1,2",
"")</f>
        <v/>
      </c>
      <c r="V724" s="101" t="s">
        <v>89</v>
      </c>
      <c r="W7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24" s="152">
        <f>IF(Таблица335[[#This Row],[Тип СШ]]="Т3",
(IF(Таблица335[[#This Row],[Толщина]]&gt;16,"Δ8","Δ6")),Таблица335[[#This Row],[Толщина]])</f>
        <v>20</v>
      </c>
      <c r="AD724" s="153"/>
      <c r="AE724"/>
    </row>
    <row r="725" spans="1:31" x14ac:dyDescent="0.2">
      <c r="A725" s="117">
        <f t="shared" si="686"/>
        <v>725</v>
      </c>
      <c r="B725" s="97" t="str">
        <f>IF(ISNUMBER(Таблица335[[#This Row],[№8]]), "Поперечник", "Продол")</f>
        <v>Поперечник</v>
      </c>
      <c r="C725" s="11" t="str">
        <f>CONCATENATE(I725,J725,K725,L725,Таблица335[[#This Row],[№12]],N725,O725,P725,Q725,R725,S725,T725,U725,)</f>
        <v>7Г-Т1/1 росп1,2,3</v>
      </c>
      <c r="D725" s="11" t="str">
        <f t="shared" ref="D725:D788" si="707">V725</f>
        <v>Т3</v>
      </c>
      <c r="E725" s="11" t="str">
        <f t="shared" si="684"/>
        <v>100 Δ8</v>
      </c>
      <c r="F725" s="101"/>
      <c r="G725" s="101"/>
      <c r="H7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5" s="132">
        <f t="shared" ref="I725:J725" si="708">I724</f>
        <v>7</v>
      </c>
      <c r="J725" s="132" t="str">
        <f t="shared" si="708"/>
        <v>Г</v>
      </c>
      <c r="K725" s="133" t="str">
        <f>IF(Таблица335[[#This Row],[условие]]="Да", "-", "")</f>
        <v>-</v>
      </c>
      <c r="L725" s="101" t="s">
        <v>83</v>
      </c>
      <c r="M725" s="114" t="str">
        <f>IF(Таблица335[[#This Row],[условие]]="Да", "", " - ")</f>
        <v/>
      </c>
      <c r="N725" s="101"/>
      <c r="O725" s="114" t="str">
        <f>IF(Таблица335[[#This Row],[условие]]="Да", "", " )")</f>
        <v/>
      </c>
      <c r="P725" s="115"/>
      <c r="Q725" s="101" t="str">
        <f t="shared" ref="Q725:Q727" si="709">"/"</f>
        <v>/</v>
      </c>
      <c r="R725" s="101">
        <v>1</v>
      </c>
      <c r="S725" s="116" t="str">
        <f>IF(Таблица335[[#This Row],[Тип СШ]]="Т3", " росп", "")</f>
        <v xml:space="preserve"> росп</v>
      </c>
      <c r="T725" s="116" t="str">
        <f>IF(AND(Таблица335[[#This Row],[Тип]]="Поперечник", Таблица335[[#This Row],[условие]]="Да", Таблица335[[#This Row],[№18]]=" росп"), "1,2,3",
"")</f>
        <v>1,2,3</v>
      </c>
      <c r="U725" s="116" t="str">
        <f>IF(AND(Таблица335[[#This Row],[Тип]]="Продол", Таблица335[[#This Row],[условие]]="Да", Таблица335[[#This Row],[№18]]=" росп"), "1,2",
"")</f>
        <v/>
      </c>
      <c r="V725" s="101" t="s">
        <v>88</v>
      </c>
      <c r="W7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25" s="152" t="str">
        <f>IF(Таблица335[[#This Row],[Тип СШ]]="Т3",
(IF(Таблица335[[#This Row],[Толщина]]&gt;16,"Δ8","Δ6")),Таблица335[[#This Row],[Толщина]])</f>
        <v>Δ8</v>
      </c>
      <c r="AD725" s="153"/>
      <c r="AE725"/>
    </row>
    <row r="726" spans="1:31" x14ac:dyDescent="0.2">
      <c r="A726" s="117">
        <f t="shared" si="686"/>
        <v>726</v>
      </c>
      <c r="B726" s="97" t="str">
        <f>IF(ISNUMBER(Таблица335[[#This Row],[№8]]), "Поперечник", "Продол")</f>
        <v>Поперечник</v>
      </c>
      <c r="C726" s="11" t="str">
        <f>CONCATENATE(I726,J726,K726,L726,Таблица335[[#This Row],[№12]],N726,O726,P726,Q726,R726,S726,T726,U726,)</f>
        <v>7Г-Т1/2</v>
      </c>
      <c r="D726" s="11" t="str">
        <f t="shared" si="707"/>
        <v>Т8</v>
      </c>
      <c r="E726" s="11" t="str">
        <f t="shared" si="684"/>
        <v>100×20</v>
      </c>
      <c r="F726" s="101"/>
      <c r="G726" s="101"/>
      <c r="H7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6" s="132">
        <f t="shared" ref="I726:J726" si="710">I725</f>
        <v>7</v>
      </c>
      <c r="J726" s="132" t="str">
        <f t="shared" si="710"/>
        <v>Г</v>
      </c>
      <c r="K726" s="133" t="str">
        <f>IF(Таблица335[[#This Row],[условие]]="Да", "-", "")</f>
        <v>-</v>
      </c>
      <c r="L726" s="101" t="s">
        <v>83</v>
      </c>
      <c r="M726" s="114" t="str">
        <f>IF(Таблица335[[#This Row],[условие]]="Да", "", " - ")</f>
        <v/>
      </c>
      <c r="N726" s="101"/>
      <c r="O726" s="114" t="str">
        <f>IF(Таблица335[[#This Row],[условие]]="Да", "", " )")</f>
        <v/>
      </c>
      <c r="P726" s="115"/>
      <c r="Q726" s="101" t="str">
        <f t="shared" si="709"/>
        <v>/</v>
      </c>
      <c r="R726" s="101">
        <v>2</v>
      </c>
      <c r="S726" s="116" t="str">
        <f>IF(Таблица335[[#This Row],[Тип СШ]]="Т3", " росп", "")</f>
        <v/>
      </c>
      <c r="T726" s="116" t="str">
        <f>IF(AND(Таблица335[[#This Row],[Тип]]="Поперечник", Таблица335[[#This Row],[условие]]="Да", Таблица335[[#This Row],[№18]]=" росп"), "1,2,3",
"")</f>
        <v/>
      </c>
      <c r="U726" s="116" t="str">
        <f>IF(AND(Таблица335[[#This Row],[Тип]]="Продол", Таблица335[[#This Row],[условие]]="Да", Таблица335[[#This Row],[№18]]=" росп"), "1,2",
"")</f>
        <v/>
      </c>
      <c r="V726" s="101" t="s">
        <v>89</v>
      </c>
      <c r="W7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26" s="152">
        <f>IF(Таблица335[[#This Row],[Тип СШ]]="Т3",
(IF(Таблица335[[#This Row],[Толщина]]&gt;16,"Δ8","Δ6")),Таблица335[[#This Row],[Толщина]])</f>
        <v>20</v>
      </c>
      <c r="AD726" s="153"/>
      <c r="AE726"/>
    </row>
    <row r="727" spans="1:31" x14ac:dyDescent="0.2">
      <c r="A727" s="117">
        <f t="shared" si="686"/>
        <v>727</v>
      </c>
      <c r="B727" s="97" t="str">
        <f>IF(ISNUMBER(Таблица335[[#This Row],[№8]]), "Поперечник", "Продол")</f>
        <v>Поперечник</v>
      </c>
      <c r="C727" s="11" t="str">
        <f>CONCATENATE(I727,J727,K727,L727,Таблица335[[#This Row],[№12]],N727,O727,P727,Q727,R727,S727,T727,U727,)</f>
        <v>7Г-Т1/2 росп1,2,3</v>
      </c>
      <c r="D727" s="11" t="str">
        <f t="shared" si="707"/>
        <v>Т3</v>
      </c>
      <c r="E727" s="11" t="str">
        <f t="shared" si="684"/>
        <v>100 Δ8</v>
      </c>
      <c r="F727" s="101"/>
      <c r="G727" s="101"/>
      <c r="H7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7" s="132">
        <f t="shared" ref="I727:J727" si="711">I726</f>
        <v>7</v>
      </c>
      <c r="J727" s="132" t="str">
        <f t="shared" si="711"/>
        <v>Г</v>
      </c>
      <c r="K727" s="133" t="str">
        <f>IF(Таблица335[[#This Row],[условие]]="Да", "-", "")</f>
        <v>-</v>
      </c>
      <c r="L727" s="101" t="s">
        <v>83</v>
      </c>
      <c r="M727" s="114" t="str">
        <f>IF(Таблица335[[#This Row],[условие]]="Да", "", " - ")</f>
        <v/>
      </c>
      <c r="N727" s="101"/>
      <c r="O727" s="114" t="str">
        <f>IF(Таблица335[[#This Row],[условие]]="Да", "", " )")</f>
        <v/>
      </c>
      <c r="P727" s="115"/>
      <c r="Q727" s="101" t="str">
        <f t="shared" si="709"/>
        <v>/</v>
      </c>
      <c r="R727" s="101">
        <v>2</v>
      </c>
      <c r="S727" s="116" t="str">
        <f>IF(Таблица335[[#This Row],[Тип СШ]]="Т3", " росп", "")</f>
        <v xml:space="preserve"> росп</v>
      </c>
      <c r="T727" s="116" t="str">
        <f>IF(AND(Таблица335[[#This Row],[Тип]]="Поперечник", Таблица335[[#This Row],[условие]]="Да", Таблица335[[#This Row],[№18]]=" росп"), "1,2,3",
"")</f>
        <v>1,2,3</v>
      </c>
      <c r="U727" s="116" t="str">
        <f>IF(AND(Таблица335[[#This Row],[Тип]]="Продол", Таблица335[[#This Row],[условие]]="Да", Таблица335[[#This Row],[№18]]=" росп"), "1,2",
"")</f>
        <v/>
      </c>
      <c r="V727" s="101" t="s">
        <v>88</v>
      </c>
      <c r="W7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27" s="152" t="str">
        <f>IF(Таблица335[[#This Row],[Тип СШ]]="Т3",
(IF(Таблица335[[#This Row],[Толщина]]&gt;16,"Δ8","Δ6")),Таблица335[[#This Row],[Толщина]])</f>
        <v>Δ8</v>
      </c>
      <c r="AD727" s="153"/>
      <c r="AE727"/>
    </row>
    <row r="728" spans="1:31" x14ac:dyDescent="0.2">
      <c r="A728" s="117">
        <f t="shared" si="686"/>
        <v>728</v>
      </c>
      <c r="B728" s="97" t="str">
        <f>IF(ISNUMBER(Таблица335[[#This Row],[№8]]), "Поперечник", "Продол")</f>
        <v>Поперечник</v>
      </c>
      <c r="C728" s="11" t="str">
        <f>CONCATENATE(I728,J728,K728,L728,Таблица335[[#This Row],[№12]],N728,O728,P728,Q728,R728,S728,T728,U728,)</f>
        <v>7Г-ВП_Р5 росп1,2,3</v>
      </c>
      <c r="D728" s="11" t="str">
        <f t="shared" si="707"/>
        <v>Т3</v>
      </c>
      <c r="E728" s="11" t="str">
        <f t="shared" si="684"/>
        <v>528 Δ8</v>
      </c>
      <c r="F728" s="101"/>
      <c r="G728" s="101"/>
      <c r="H7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8" s="132">
        <f t="shared" ref="I728:J728" si="712">I727</f>
        <v>7</v>
      </c>
      <c r="J728" s="132" t="str">
        <f t="shared" si="712"/>
        <v>Г</v>
      </c>
      <c r="K728" s="133" t="str">
        <f>IF(Таблица335[[#This Row],[условие]]="Да", "-", "")</f>
        <v>-</v>
      </c>
      <c r="L728" s="101" t="s">
        <v>35</v>
      </c>
      <c r="M728" s="114" t="str">
        <f>IF(Таблица335[[#This Row],[условие]]="Да", "", " - ")</f>
        <v/>
      </c>
      <c r="N728" s="101"/>
      <c r="O728" s="114" t="str">
        <f>IF(Таблица335[[#This Row],[условие]]="Да", "", " )")</f>
        <v/>
      </c>
      <c r="P728" s="115"/>
      <c r="Q728" s="101" t="s">
        <v>140</v>
      </c>
      <c r="R728" s="101" t="s">
        <v>77</v>
      </c>
      <c r="S728" s="116" t="str">
        <f>IF(Таблица335[[#This Row],[Тип СШ]]="Т3", " росп", "")</f>
        <v xml:space="preserve"> росп</v>
      </c>
      <c r="T728" s="116" t="str">
        <f>IF(AND(Таблица335[[#This Row],[Тип]]="Поперечник", Таблица335[[#This Row],[условие]]="Да", Таблица335[[#This Row],[№18]]=" росп"), "1,2,3",
"")</f>
        <v>1,2,3</v>
      </c>
      <c r="U728" s="116" t="str">
        <f>IF(AND(Таблица335[[#This Row],[Тип]]="Продол", Таблица335[[#This Row],[условие]]="Да", Таблица335[[#This Row],[№18]]=" росп"), "1,2",
"")</f>
        <v/>
      </c>
      <c r="V728" s="101" t="s">
        <v>88</v>
      </c>
      <c r="W7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28" s="152" t="str">
        <f>IF(Таблица335[[#This Row],[Тип СШ]]="Т3",
(IF(Таблица335[[#This Row],[Толщина]]&gt;16,"Δ8","Δ6")),Таблица335[[#This Row],[Толщина]])</f>
        <v>Δ8</v>
      </c>
      <c r="AD728" s="153"/>
      <c r="AE728"/>
    </row>
    <row r="729" spans="1:31" x14ac:dyDescent="0.2">
      <c r="A729" s="117">
        <f t="shared" si="686"/>
        <v>729</v>
      </c>
      <c r="B729" s="97" t="str">
        <f>IF(ISNUMBER(Таблица335[[#This Row],[№8]]), "Поперечник", "Продол")</f>
        <v>Поперечник</v>
      </c>
      <c r="C729" s="11" t="str">
        <f>CONCATENATE(I729,J729,K729,L729,Таблица335[[#This Row],[№12]],N729,O729,P729,Q729,R729,S729,T729,U729,)</f>
        <v>7Г-ВП_Р6 росп1,2,3</v>
      </c>
      <c r="D729" s="11" t="str">
        <f t="shared" si="707"/>
        <v>Т3</v>
      </c>
      <c r="E729" s="11" t="str">
        <f t="shared" si="684"/>
        <v>528 Δ8</v>
      </c>
      <c r="F729" s="101"/>
      <c r="G729" s="101"/>
      <c r="H7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29" s="132">
        <f t="shared" ref="I729:J729" si="713">I728</f>
        <v>7</v>
      </c>
      <c r="J729" s="132" t="str">
        <f t="shared" si="713"/>
        <v>Г</v>
      </c>
      <c r="K729" s="133" t="str">
        <f>IF(Таблица335[[#This Row],[условие]]="Да", "-", "")</f>
        <v>-</v>
      </c>
      <c r="L729" s="101" t="s">
        <v>35</v>
      </c>
      <c r="M729" s="114" t="str">
        <f>IF(Таблица335[[#This Row],[условие]]="Да", "", " - ")</f>
        <v/>
      </c>
      <c r="N729" s="101"/>
      <c r="O729" s="114" t="str">
        <f>IF(Таблица335[[#This Row],[условие]]="Да", "", " )")</f>
        <v/>
      </c>
      <c r="P729" s="115"/>
      <c r="Q729" s="101" t="s">
        <v>140</v>
      </c>
      <c r="R729" s="101" t="s">
        <v>80</v>
      </c>
      <c r="S729" s="116" t="str">
        <f>IF(Таблица335[[#This Row],[Тип СШ]]="Т3", " росп", "")</f>
        <v xml:space="preserve"> росп</v>
      </c>
      <c r="T729" s="116" t="str">
        <f>IF(AND(Таблица335[[#This Row],[Тип]]="Поперечник", Таблица335[[#This Row],[условие]]="Да", Таблица335[[#This Row],[№18]]=" росп"), "1,2,3",
"")</f>
        <v>1,2,3</v>
      </c>
      <c r="U729" s="116" t="str">
        <f>IF(AND(Таблица335[[#This Row],[Тип]]="Продол", Таблица335[[#This Row],[условие]]="Да", Таблица335[[#This Row],[№18]]=" росп"), "1,2",
"")</f>
        <v/>
      </c>
      <c r="V729" s="101" t="s">
        <v>88</v>
      </c>
      <c r="W7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29" s="152" t="str">
        <f>IF(Таблица335[[#This Row],[Тип СШ]]="Т3",
(IF(Таблица335[[#This Row],[Толщина]]&gt;16,"Δ8","Δ6")),Таблица335[[#This Row],[Толщина]])</f>
        <v>Δ8</v>
      </c>
      <c r="AD729" s="153"/>
      <c r="AE729"/>
    </row>
    <row r="730" spans="1:31" x14ac:dyDescent="0.2">
      <c r="A730" s="117">
        <f t="shared" si="686"/>
        <v>730</v>
      </c>
      <c r="B730" s="97" t="str">
        <f>IF(ISNUMBER(Таблица335[[#This Row],[№8]]), "Поперечник", "Продол")</f>
        <v>Поперечник</v>
      </c>
      <c r="C730" s="11" t="str">
        <f>CONCATENATE(I730,J730,K730,L730,Таблица335[[#This Row],[№12]],N730,O730,P730,Q730,R730,S730,T730,U730,)</f>
        <v>7Г-ВП_Р7 росп1,2,3</v>
      </c>
      <c r="D730" s="11" t="str">
        <f t="shared" si="707"/>
        <v>Т3</v>
      </c>
      <c r="E730" s="11" t="str">
        <f t="shared" si="684"/>
        <v>528 Δ8</v>
      </c>
      <c r="F730" s="101"/>
      <c r="G730" s="101"/>
      <c r="H7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0" s="132">
        <f t="shared" ref="I730:J730" si="714">I729</f>
        <v>7</v>
      </c>
      <c r="J730" s="132" t="str">
        <f t="shared" si="714"/>
        <v>Г</v>
      </c>
      <c r="K730" s="133" t="str">
        <f>IF(Таблица335[[#This Row],[условие]]="Да", "-", "")</f>
        <v>-</v>
      </c>
      <c r="L730" s="101" t="s">
        <v>35</v>
      </c>
      <c r="M730" s="114" t="str">
        <f>IF(Таблица335[[#This Row],[условие]]="Да", "", " - ")</f>
        <v/>
      </c>
      <c r="N730" s="101"/>
      <c r="O730" s="114" t="str">
        <f>IF(Таблица335[[#This Row],[условие]]="Да", "", " )")</f>
        <v/>
      </c>
      <c r="P730" s="115"/>
      <c r="Q730" s="101" t="s">
        <v>140</v>
      </c>
      <c r="R730" s="101" t="s">
        <v>81</v>
      </c>
      <c r="S730" s="116" t="str">
        <f>IF(Таблица335[[#This Row],[Тип СШ]]="Т3", " росп", "")</f>
        <v xml:space="preserve"> росп</v>
      </c>
      <c r="T730" s="116" t="str">
        <f>IF(AND(Таблица335[[#This Row],[Тип]]="Поперечник", Таблица335[[#This Row],[условие]]="Да", Таблица335[[#This Row],[№18]]=" росп"), "1,2,3",
"")</f>
        <v>1,2,3</v>
      </c>
      <c r="U730" s="116" t="str">
        <f>IF(AND(Таблица335[[#This Row],[Тип]]="Продол", Таблица335[[#This Row],[условие]]="Да", Таблица335[[#This Row],[№18]]=" росп"), "1,2",
"")</f>
        <v/>
      </c>
      <c r="V730" s="101" t="s">
        <v>88</v>
      </c>
      <c r="W7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30" s="152" t="str">
        <f>IF(Таблица335[[#This Row],[Тип СШ]]="Т3",
(IF(Таблица335[[#This Row],[Толщина]]&gt;16,"Δ8","Δ6")),Таблица335[[#This Row],[Толщина]])</f>
        <v>Δ8</v>
      </c>
      <c r="AD730" s="153"/>
      <c r="AE730"/>
    </row>
    <row r="731" spans="1:31" x14ac:dyDescent="0.2">
      <c r="A731" s="117">
        <f t="shared" si="686"/>
        <v>731</v>
      </c>
      <c r="B731" s="97" t="str">
        <f>IF(ISNUMBER(Таблица335[[#This Row],[№8]]), "Поперечник", "Продол")</f>
        <v>Поперечник</v>
      </c>
      <c r="C731" s="11" t="str">
        <f>CONCATENATE(I731,J731,K731,L731,Таблица335[[#This Row],[№12]],N731,O731,P731,Q731,R731,S731,T731,U731,)</f>
        <v>7Г-ВП_Р8 росп1,2,3</v>
      </c>
      <c r="D731" s="11" t="str">
        <f t="shared" si="707"/>
        <v>Т3</v>
      </c>
      <c r="E731" s="11" t="str">
        <f t="shared" si="684"/>
        <v>528 Δ8</v>
      </c>
      <c r="F731" s="101"/>
      <c r="G731" s="101"/>
      <c r="H7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1" s="132">
        <f t="shared" ref="I731:J731" si="715">I730</f>
        <v>7</v>
      </c>
      <c r="J731" s="132" t="str">
        <f t="shared" si="715"/>
        <v>Г</v>
      </c>
      <c r="K731" s="133" t="str">
        <f>IF(Таблица335[[#This Row],[условие]]="Да", "-", "")</f>
        <v>-</v>
      </c>
      <c r="L731" s="101" t="s">
        <v>35</v>
      </c>
      <c r="M731" s="114" t="str">
        <f>IF(Таблица335[[#This Row],[условие]]="Да", "", " - ")</f>
        <v/>
      </c>
      <c r="N731" s="101"/>
      <c r="O731" s="114" t="str">
        <f>IF(Таблица335[[#This Row],[условие]]="Да", "", " )")</f>
        <v/>
      </c>
      <c r="P731" s="115"/>
      <c r="Q731" s="101" t="s">
        <v>140</v>
      </c>
      <c r="R731" s="101" t="s">
        <v>82</v>
      </c>
      <c r="S731" s="116" t="str">
        <f>IF(Таблица335[[#This Row],[Тип СШ]]="Т3", " росп", "")</f>
        <v xml:space="preserve"> росп</v>
      </c>
      <c r="T731" s="116" t="str">
        <f>IF(AND(Таблица335[[#This Row],[Тип]]="Поперечник", Таблица335[[#This Row],[условие]]="Да", Таблица335[[#This Row],[№18]]=" росп"), "1,2,3",
"")</f>
        <v>1,2,3</v>
      </c>
      <c r="U731" s="116" t="str">
        <f>IF(AND(Таблица335[[#This Row],[Тип]]="Продол", Таблица335[[#This Row],[условие]]="Да", Таблица335[[#This Row],[№18]]=" росп"), "1,2",
"")</f>
        <v/>
      </c>
      <c r="V731" s="101" t="s">
        <v>88</v>
      </c>
      <c r="W7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31" s="152" t="str">
        <f>IF(Таблица335[[#This Row],[Тип СШ]]="Т3",
(IF(Таблица335[[#This Row],[Толщина]]&gt;16,"Δ8","Δ6")),Таблица335[[#This Row],[Толщина]])</f>
        <v>Δ8</v>
      </c>
      <c r="AD731" s="153"/>
      <c r="AE731"/>
    </row>
    <row r="732" spans="1:31" x14ac:dyDescent="0.2">
      <c r="A732" s="117">
        <f t="shared" si="686"/>
        <v>732</v>
      </c>
      <c r="B732" s="97" t="str">
        <f>IF(ISNUMBER(Таблица335[[#This Row],[№8]]), "Поперечник", "Продол")</f>
        <v>Поперечник</v>
      </c>
      <c r="C732" s="11" t="str">
        <f>CONCATENATE(I732,J732,K732,L732,Таблица335[[#This Row],[№12]],N732,O732,P732,Q732,R732,S732,T732,U732,)</f>
        <v>7Г-НП</v>
      </c>
      <c r="D732" s="11" t="str">
        <f t="shared" si="707"/>
        <v>С18</v>
      </c>
      <c r="E732" s="11" t="str">
        <f t="shared" si="684"/>
        <v>700×32</v>
      </c>
      <c r="F732" s="101"/>
      <c r="G732" s="101"/>
      <c r="H7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2" s="132">
        <f t="shared" ref="I732:J732" si="716">I731</f>
        <v>7</v>
      </c>
      <c r="J732" s="132" t="str">
        <f t="shared" si="716"/>
        <v>Г</v>
      </c>
      <c r="K732" s="133" t="str">
        <f>IF(Таблица335[[#This Row],[условие]]="Да", "-", "")</f>
        <v>-</v>
      </c>
      <c r="L732" s="101" t="s">
        <v>13</v>
      </c>
      <c r="M732" s="114" t="str">
        <f>IF(Таблица335[[#This Row],[условие]]="Да", "", " - ")</f>
        <v/>
      </c>
      <c r="N732" s="101"/>
      <c r="O732" s="114" t="str">
        <f>IF(Таблица335[[#This Row],[условие]]="Да", "", " )")</f>
        <v/>
      </c>
      <c r="P732" s="115"/>
      <c r="Q732" s="101"/>
      <c r="R732" s="101"/>
      <c r="S732" s="116" t="str">
        <f>IF(Таблица335[[#This Row],[Тип СШ]]="Т3", " росп", "")</f>
        <v/>
      </c>
      <c r="T732" s="116" t="str">
        <f>IF(AND(Таблица335[[#This Row],[Тип]]="Поперечник", Таблица335[[#This Row],[условие]]="Да", Таблица335[[#This Row],[№18]]=" росп"), "1,2,3",
"")</f>
        <v/>
      </c>
      <c r="U732" s="116" t="str">
        <f>IF(AND(Таблица335[[#This Row],[Тип]]="Продол", Таблица335[[#This Row],[условие]]="Да", Таблица335[[#This Row],[№18]]=" росп"), "1,2",
"")</f>
        <v/>
      </c>
      <c r="V732" s="101" t="s">
        <v>87</v>
      </c>
      <c r="W73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7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732" s="228">
        <f>VALUE(CONCATENATE(Таблица335[[#This Row],[ДлинаС18]],Таблица335[[#This Row],[ДлинаС4]],Таблица335[[#This Row],[ДлинаТ8]],Таблица335[[#This Row],[ДлинаТ3]]))</f>
        <v>700</v>
      </c>
      <c r="AC732" s="152">
        <f>IF(Таблица335[[#This Row],[Тип СШ]]="Т3",
(IF(Таблица335[[#This Row],[Толщина]]&gt;16,"Δ8","Δ6")),Таблица335[[#This Row],[Толщина]])</f>
        <v>32</v>
      </c>
      <c r="AD732" s="153"/>
      <c r="AE732"/>
    </row>
    <row r="733" spans="1:31" x14ac:dyDescent="0.2">
      <c r="A733" s="117">
        <f t="shared" si="686"/>
        <v>733</v>
      </c>
      <c r="B733" s="97" t="str">
        <f>IF(ISNUMBER(Таблица335[[#This Row],[№8]]), "Поперечник", "Продол")</f>
        <v>Поперечник</v>
      </c>
      <c r="C733" s="11" t="str">
        <f>CONCATENATE(I733,J733,K733,L733,Таблица335[[#This Row],[№12]],N733,O733,P733,Q733,R733,S733,T733,U733,)</f>
        <v>7Г-Т2/1</v>
      </c>
      <c r="D733" s="11" t="str">
        <f t="shared" si="707"/>
        <v>Т8</v>
      </c>
      <c r="E733" s="11" t="str">
        <f t="shared" si="684"/>
        <v>100×20</v>
      </c>
      <c r="F733" s="101"/>
      <c r="G733" s="101"/>
      <c r="H7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3" s="132">
        <f t="shared" ref="I733:J733" si="717">I732</f>
        <v>7</v>
      </c>
      <c r="J733" s="132" t="str">
        <f t="shared" si="717"/>
        <v>Г</v>
      </c>
      <c r="K733" s="133" t="str">
        <f>IF(Таблица335[[#This Row],[условие]]="Да", "-", "")</f>
        <v>-</v>
      </c>
      <c r="L733" s="101" t="s">
        <v>84</v>
      </c>
      <c r="M733" s="114" t="str">
        <f>IF(Таблица335[[#This Row],[условие]]="Да", "", " - ")</f>
        <v/>
      </c>
      <c r="N733" s="101"/>
      <c r="O733" s="114" t="str">
        <f>IF(Таблица335[[#This Row],[условие]]="Да", "", " )")</f>
        <v/>
      </c>
      <c r="P733" s="115"/>
      <c r="Q733" s="101" t="str">
        <f>"/"</f>
        <v>/</v>
      </c>
      <c r="R733" s="101">
        <v>1</v>
      </c>
      <c r="S733" s="116" t="str">
        <f>IF(Таблица335[[#This Row],[Тип СШ]]="Т3", " росп", "")</f>
        <v/>
      </c>
      <c r="T733" s="116" t="str">
        <f>IF(AND(Таблица335[[#This Row],[Тип]]="Поперечник", Таблица335[[#This Row],[условие]]="Да", Таблица335[[#This Row],[№18]]=" росп"), "1,2,3",
"")</f>
        <v/>
      </c>
      <c r="U733" s="116" t="str">
        <f>IF(AND(Таблица335[[#This Row],[Тип]]="Продол", Таблица335[[#This Row],[условие]]="Да", Таблица335[[#This Row],[№18]]=" росп"), "1,2",
"")</f>
        <v/>
      </c>
      <c r="V733" s="101" t="s">
        <v>89</v>
      </c>
      <c r="W7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33" s="152">
        <f>IF(Таблица335[[#This Row],[Тип СШ]]="Т3",
(IF(Таблица335[[#This Row],[Толщина]]&gt;16,"Δ8","Δ6")),Таблица335[[#This Row],[Толщина]])</f>
        <v>20</v>
      </c>
      <c r="AD733" s="153"/>
      <c r="AE733"/>
    </row>
    <row r="734" spans="1:31" x14ac:dyDescent="0.2">
      <c r="A734" s="117">
        <f t="shared" si="686"/>
        <v>734</v>
      </c>
      <c r="B734" s="97" t="str">
        <f>IF(ISNUMBER(Таблица335[[#This Row],[№8]]), "Поперечник", "Продол")</f>
        <v>Поперечник</v>
      </c>
      <c r="C734" s="11" t="str">
        <f>CONCATENATE(I734,J734,K734,L734,Таблица335[[#This Row],[№12]],N734,O734,P734,Q734,R734,S734,T734,U734,)</f>
        <v>7Г-Т2/1 росп1,2,3</v>
      </c>
      <c r="D734" s="11" t="str">
        <f t="shared" si="707"/>
        <v>Т3</v>
      </c>
      <c r="E734" s="11" t="str">
        <f t="shared" si="684"/>
        <v>100 Δ8</v>
      </c>
      <c r="F734" s="101"/>
      <c r="G734" s="101"/>
      <c r="H7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4" s="132">
        <f t="shared" ref="I734:J734" si="718">I733</f>
        <v>7</v>
      </c>
      <c r="J734" s="132" t="str">
        <f t="shared" si="718"/>
        <v>Г</v>
      </c>
      <c r="K734" s="133" t="str">
        <f>IF(Таблица335[[#This Row],[условие]]="Да", "-", "")</f>
        <v>-</v>
      </c>
      <c r="L734" s="101" t="s">
        <v>84</v>
      </c>
      <c r="M734" s="114" t="str">
        <f>IF(Таблица335[[#This Row],[условие]]="Да", "", " - ")</f>
        <v/>
      </c>
      <c r="N734" s="101"/>
      <c r="O734" s="114" t="str">
        <f>IF(Таблица335[[#This Row],[условие]]="Да", "", " )")</f>
        <v/>
      </c>
      <c r="P734" s="115"/>
      <c r="Q734" s="101" t="str">
        <f t="shared" ref="Q734:Q736" si="719">"/"</f>
        <v>/</v>
      </c>
      <c r="R734" s="101">
        <v>1</v>
      </c>
      <c r="S734" s="116" t="str">
        <f>IF(Таблица335[[#This Row],[Тип СШ]]="Т3", " росп", "")</f>
        <v xml:space="preserve"> росп</v>
      </c>
      <c r="T734" s="116" t="str">
        <f>IF(AND(Таблица335[[#This Row],[Тип]]="Поперечник", Таблица335[[#This Row],[условие]]="Да", Таблица335[[#This Row],[№18]]=" росп"), "1,2,3",
"")</f>
        <v>1,2,3</v>
      </c>
      <c r="U734" s="116" t="str">
        <f>IF(AND(Таблица335[[#This Row],[Тип]]="Продол", Таблица335[[#This Row],[условие]]="Да", Таблица335[[#This Row],[№18]]=" росп"), "1,2",
"")</f>
        <v/>
      </c>
      <c r="V734" s="101" t="s">
        <v>88</v>
      </c>
      <c r="W7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34" s="152" t="str">
        <f>IF(Таблица335[[#This Row],[Тип СШ]]="Т3",
(IF(Таблица335[[#This Row],[Толщина]]&gt;16,"Δ8","Δ6")),Таблица335[[#This Row],[Толщина]])</f>
        <v>Δ8</v>
      </c>
      <c r="AD734" s="153"/>
      <c r="AE734"/>
    </row>
    <row r="735" spans="1:31" x14ac:dyDescent="0.2">
      <c r="A735" s="117">
        <f t="shared" si="686"/>
        <v>735</v>
      </c>
      <c r="B735" s="97" t="str">
        <f>IF(ISNUMBER(Таблица335[[#This Row],[№8]]), "Поперечник", "Продол")</f>
        <v>Поперечник</v>
      </c>
      <c r="C735" s="11" t="str">
        <f>CONCATENATE(I735,J735,K735,L735,Таблица335[[#This Row],[№12]],N735,O735,P735,Q735,R735,S735,T735,U735,)</f>
        <v>7Г-Т2/2</v>
      </c>
      <c r="D735" s="11" t="str">
        <f t="shared" si="707"/>
        <v>Т8</v>
      </c>
      <c r="E735" s="11" t="str">
        <f t="shared" si="684"/>
        <v>100×20</v>
      </c>
      <c r="F735" s="101"/>
      <c r="G735" s="101"/>
      <c r="H7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5" s="132">
        <f t="shared" ref="I735:J735" si="720">I734</f>
        <v>7</v>
      </c>
      <c r="J735" s="132" t="str">
        <f t="shared" si="720"/>
        <v>Г</v>
      </c>
      <c r="K735" s="133" t="str">
        <f>IF(Таблица335[[#This Row],[условие]]="Да", "-", "")</f>
        <v>-</v>
      </c>
      <c r="L735" s="101" t="s">
        <v>84</v>
      </c>
      <c r="M735" s="114" t="str">
        <f>IF(Таблица335[[#This Row],[условие]]="Да", "", " - ")</f>
        <v/>
      </c>
      <c r="N735" s="101"/>
      <c r="O735" s="114" t="str">
        <f>IF(Таблица335[[#This Row],[условие]]="Да", "", " )")</f>
        <v/>
      </c>
      <c r="P735" s="115"/>
      <c r="Q735" s="101" t="str">
        <f t="shared" si="719"/>
        <v>/</v>
      </c>
      <c r="R735" s="101">
        <v>2</v>
      </c>
      <c r="S735" s="116" t="str">
        <f>IF(Таблица335[[#This Row],[Тип СШ]]="Т3", " росп", "")</f>
        <v/>
      </c>
      <c r="T735" s="116" t="str">
        <f>IF(AND(Таблица335[[#This Row],[Тип]]="Поперечник", Таблица335[[#This Row],[условие]]="Да", Таблица335[[#This Row],[№18]]=" росп"), "1,2,3",
"")</f>
        <v/>
      </c>
      <c r="U735" s="116" t="str">
        <f>IF(AND(Таблица335[[#This Row],[Тип]]="Продол", Таблица335[[#This Row],[условие]]="Да", Таблица335[[#This Row],[№18]]=" росп"), "1,2",
"")</f>
        <v/>
      </c>
      <c r="V735" s="101" t="s">
        <v>89</v>
      </c>
      <c r="W7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35" s="152">
        <f>IF(Таблица335[[#This Row],[Тип СШ]]="Т3",
(IF(Таблица335[[#This Row],[Толщина]]&gt;16,"Δ8","Δ6")),Таблица335[[#This Row],[Толщина]])</f>
        <v>20</v>
      </c>
      <c r="AD735" s="153"/>
      <c r="AE735"/>
    </row>
    <row r="736" spans="1:31" x14ac:dyDescent="0.2">
      <c r="A736" s="117">
        <f t="shared" si="686"/>
        <v>736</v>
      </c>
      <c r="B736" s="97" t="str">
        <f>IF(ISNUMBER(Таблица335[[#This Row],[№8]]), "Поперечник", "Продол")</f>
        <v>Поперечник</v>
      </c>
      <c r="C736" s="11" t="str">
        <f>CONCATENATE(I736,J736,K736,L736,Таблица335[[#This Row],[№12]],N736,O736,P736,Q736,R736,S736,T736,U736,)</f>
        <v>7Г-Т2/2 росп1,2,3</v>
      </c>
      <c r="D736" s="11" t="str">
        <f t="shared" si="707"/>
        <v>Т3</v>
      </c>
      <c r="E736" s="11" t="str">
        <f t="shared" si="684"/>
        <v>100 Δ8</v>
      </c>
      <c r="F736" s="101"/>
      <c r="G736" s="101"/>
      <c r="H7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6" s="132">
        <f t="shared" ref="I736:J736" si="721">I735</f>
        <v>7</v>
      </c>
      <c r="J736" s="132" t="str">
        <f t="shared" si="721"/>
        <v>Г</v>
      </c>
      <c r="K736" s="133" t="str">
        <f>IF(Таблица335[[#This Row],[условие]]="Да", "-", "")</f>
        <v>-</v>
      </c>
      <c r="L736" s="101" t="s">
        <v>84</v>
      </c>
      <c r="M736" s="114" t="str">
        <f>IF(Таблица335[[#This Row],[условие]]="Да", "", " - ")</f>
        <v/>
      </c>
      <c r="N736" s="101"/>
      <c r="O736" s="114" t="str">
        <f>IF(Таблица335[[#This Row],[условие]]="Да", "", " )")</f>
        <v/>
      </c>
      <c r="P736" s="115"/>
      <c r="Q736" s="101" t="str">
        <f t="shared" si="719"/>
        <v>/</v>
      </c>
      <c r="R736" s="101">
        <v>2</v>
      </c>
      <c r="S736" s="116" t="str">
        <f>IF(Таблица335[[#This Row],[Тип СШ]]="Т3", " росп", "")</f>
        <v xml:space="preserve"> росп</v>
      </c>
      <c r="T736" s="116" t="str">
        <f>IF(AND(Таблица335[[#This Row],[Тип]]="Поперечник", Таблица335[[#This Row],[условие]]="Да", Таблица335[[#This Row],[№18]]=" росп"), "1,2,3",
"")</f>
        <v>1,2,3</v>
      </c>
      <c r="U736" s="116" t="str">
        <f>IF(AND(Таблица335[[#This Row],[Тип]]="Продол", Таблица335[[#This Row],[условие]]="Да", Таблица335[[#This Row],[№18]]=" росп"), "1,2",
"")</f>
        <v/>
      </c>
      <c r="V736" s="101" t="s">
        <v>88</v>
      </c>
      <c r="W7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36" s="152" t="str">
        <f>IF(Таблица335[[#This Row],[Тип СШ]]="Т3",
(IF(Таблица335[[#This Row],[Толщина]]&gt;16,"Δ8","Δ6")),Таблица335[[#This Row],[Толщина]])</f>
        <v>Δ8</v>
      </c>
      <c r="AD736" s="153"/>
      <c r="AE736"/>
    </row>
    <row r="737" spans="1:31" x14ac:dyDescent="0.2">
      <c r="A737" s="117">
        <f t="shared" si="686"/>
        <v>737</v>
      </c>
      <c r="B737" s="97" t="str">
        <f>IF(ISNUMBER(Таблица335[[#This Row],[№8]]), "Поперечник", "Продол")</f>
        <v>Поперечник</v>
      </c>
      <c r="C737" s="11" t="str">
        <f>CONCATENATE(I737,J737,K737,L737,Таблица335[[#This Row],[№12]],N737,O737,P737,Q737,R737,S737,T737,U737,)</f>
        <v>7Д-ВП</v>
      </c>
      <c r="D737" s="11" t="str">
        <f t="shared" si="707"/>
        <v>С4</v>
      </c>
      <c r="E737" s="11" t="str">
        <f t="shared" si="684"/>
        <v>2488×14</v>
      </c>
      <c r="F737" s="101"/>
      <c r="G737" s="101" t="s">
        <v>43</v>
      </c>
      <c r="H7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7" s="134">
        <f t="shared" ref="I737:J737" si="722">I736</f>
        <v>7</v>
      </c>
      <c r="J737" s="134" t="str">
        <f>Таблица335[[#This Row],[№7]]</f>
        <v>Д</v>
      </c>
      <c r="K737" s="133" t="str">
        <f>IF(Таблица335[[#This Row],[условие]]="Да", "-", "")</f>
        <v>-</v>
      </c>
      <c r="L737" s="72" t="s">
        <v>35</v>
      </c>
      <c r="M737" s="114" t="str">
        <f>IF(Таблица335[[#This Row],[условие]]="Да", "", " - ")</f>
        <v/>
      </c>
      <c r="N737" s="72"/>
      <c r="O737" s="114" t="str">
        <f>IF(Таблица335[[#This Row],[условие]]="Да", "", " )")</f>
        <v/>
      </c>
      <c r="P737" s="115"/>
      <c r="Q737" s="130"/>
      <c r="R737" s="130"/>
      <c r="S737" s="116" t="str">
        <f>IF(Таблица335[[#This Row],[Тип СШ]]="Т3", " росп", "")</f>
        <v/>
      </c>
      <c r="T737" s="116" t="str">
        <f>IF(AND(Таблица335[[#This Row],[Тип]]="Поперечник", Таблица335[[#This Row],[условие]]="Да", Таблица335[[#This Row],[№18]]=" росп"), "1,2,3",
"")</f>
        <v/>
      </c>
      <c r="U737" s="116" t="str">
        <f>IF(AND(Таблица335[[#This Row],[Тип]]="Продол", Таблица335[[#This Row],[условие]]="Да", Таблица335[[#This Row],[№18]]=" росп"), "1,2",
"")</f>
        <v/>
      </c>
      <c r="V737" s="130" t="s">
        <v>109</v>
      </c>
      <c r="W7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7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3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737" s="152">
        <f>IF(Таблица335[[#This Row],[Тип СШ]]="Т3",
(IF(Таблица335[[#This Row],[Толщина]]&gt;16,"Δ8","Δ6")),Таблица335[[#This Row],[Толщина]])</f>
        <v>14</v>
      </c>
      <c r="AD737" s="153"/>
      <c r="AE737"/>
    </row>
    <row r="738" spans="1:31" x14ac:dyDescent="0.2">
      <c r="A738" s="117">
        <f t="shared" si="686"/>
        <v>738</v>
      </c>
      <c r="B738" s="97" t="str">
        <f>IF(ISNUMBER(Таблица335[[#This Row],[№8]]), "Поперечник", "Продол")</f>
        <v>Поперечник</v>
      </c>
      <c r="C738" s="11" t="str">
        <f>CONCATENATE(I738,J738,K738,L738,Таблица335[[#This Row],[№12]],N738,O738,P738,Q738,R738,S738,T738,U738,)</f>
        <v>7Д-ВП_Р1 росп1,2,3</v>
      </c>
      <c r="D738" s="11" t="str">
        <f t="shared" si="707"/>
        <v>Т3</v>
      </c>
      <c r="E738" s="11" t="str">
        <f t="shared" si="684"/>
        <v>528 Δ8</v>
      </c>
      <c r="F738" s="101"/>
      <c r="G738" s="101"/>
      <c r="H7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8" s="132">
        <f t="shared" ref="I738:J738" si="723">I737</f>
        <v>7</v>
      </c>
      <c r="J738" s="132" t="str">
        <f>J737</f>
        <v>Д</v>
      </c>
      <c r="K738" s="133" t="str">
        <f>IF(Таблица335[[#This Row],[условие]]="Да", "-", "")</f>
        <v>-</v>
      </c>
      <c r="L738" s="101" t="s">
        <v>35</v>
      </c>
      <c r="M738" s="114" t="str">
        <f>IF(Таблица335[[#This Row],[условие]]="Да", "", " - ")</f>
        <v/>
      </c>
      <c r="N738" s="101"/>
      <c r="O738" s="114" t="str">
        <f>IF(Таблица335[[#This Row],[условие]]="Да", "", " )")</f>
        <v/>
      </c>
      <c r="P738" s="115"/>
      <c r="Q738" s="101" t="s">
        <v>140</v>
      </c>
      <c r="R738" s="101" t="s">
        <v>73</v>
      </c>
      <c r="S738" s="116" t="str">
        <f>IF(Таблица335[[#This Row],[Тип СШ]]="Т3", " росп", "")</f>
        <v xml:space="preserve"> росп</v>
      </c>
      <c r="T738" s="116" t="str">
        <f>IF(AND(Таблица335[[#This Row],[Тип]]="Поперечник", Таблица335[[#This Row],[условие]]="Да", Таблица335[[#This Row],[№18]]=" росп"), "1,2,3",
"")</f>
        <v>1,2,3</v>
      </c>
      <c r="U738" s="116" t="str">
        <f>IF(AND(Таблица335[[#This Row],[Тип]]="Продол", Таблица335[[#This Row],[условие]]="Да", Таблица335[[#This Row],[№18]]=" росп"), "1,2",
"")</f>
        <v/>
      </c>
      <c r="V738" s="101" t="s">
        <v>88</v>
      </c>
      <c r="W7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38" s="152" t="str">
        <f>IF(Таблица335[[#This Row],[Тип СШ]]="Т3",
(IF(Таблица335[[#This Row],[Толщина]]&gt;16,"Δ8","Δ6")),Таблица335[[#This Row],[Толщина]])</f>
        <v>Δ8</v>
      </c>
      <c r="AD738" s="153"/>
      <c r="AE738"/>
    </row>
    <row r="739" spans="1:31" x14ac:dyDescent="0.2">
      <c r="A739" s="117">
        <f t="shared" si="686"/>
        <v>739</v>
      </c>
      <c r="B739" s="97" t="str">
        <f>IF(ISNUMBER(Таблица335[[#This Row],[№8]]), "Поперечник", "Продол")</f>
        <v>Поперечник</v>
      </c>
      <c r="C739" s="11" t="str">
        <f>CONCATENATE(I739,J739,K739,L739,Таблица335[[#This Row],[№12]],N739,O739,P739,Q739,R739,S739,T739,U739,)</f>
        <v>7Д-ВП_Р2 росп1,2,3</v>
      </c>
      <c r="D739" s="11" t="str">
        <f t="shared" si="707"/>
        <v>Т3</v>
      </c>
      <c r="E739" s="11" t="str">
        <f t="shared" si="684"/>
        <v>528 Δ8</v>
      </c>
      <c r="F739" s="101"/>
      <c r="G739" s="101"/>
      <c r="H7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39" s="132">
        <f t="shared" ref="I739:J739" si="724">I738</f>
        <v>7</v>
      </c>
      <c r="J739" s="132" t="str">
        <f t="shared" si="724"/>
        <v>Д</v>
      </c>
      <c r="K739" s="133" t="str">
        <f>IF(Таблица335[[#This Row],[условие]]="Да", "-", "")</f>
        <v>-</v>
      </c>
      <c r="L739" s="101" t="s">
        <v>35</v>
      </c>
      <c r="M739" s="114" t="str">
        <f>IF(Таблица335[[#This Row],[условие]]="Да", "", " - ")</f>
        <v/>
      </c>
      <c r="N739" s="101"/>
      <c r="O739" s="114" t="str">
        <f>IF(Таблица335[[#This Row],[условие]]="Да", "", " )")</f>
        <v/>
      </c>
      <c r="P739" s="115"/>
      <c r="Q739" s="101" t="s">
        <v>140</v>
      </c>
      <c r="R739" s="101" t="s">
        <v>74</v>
      </c>
      <c r="S739" s="116" t="str">
        <f>IF(Таблица335[[#This Row],[Тип СШ]]="Т3", " росп", "")</f>
        <v xml:space="preserve"> росп</v>
      </c>
      <c r="T739" s="116" t="str">
        <f>IF(AND(Таблица335[[#This Row],[Тип]]="Поперечник", Таблица335[[#This Row],[условие]]="Да", Таблица335[[#This Row],[№18]]=" росп"), "1,2,3",
"")</f>
        <v>1,2,3</v>
      </c>
      <c r="U739" s="116" t="str">
        <f>IF(AND(Таблица335[[#This Row],[Тип]]="Продол", Таблица335[[#This Row],[условие]]="Да", Таблица335[[#This Row],[№18]]=" росп"), "1,2",
"")</f>
        <v/>
      </c>
      <c r="V739" s="101" t="s">
        <v>88</v>
      </c>
      <c r="W7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39" s="152" t="str">
        <f>IF(Таблица335[[#This Row],[Тип СШ]]="Т3",
(IF(Таблица335[[#This Row],[Толщина]]&gt;16,"Δ8","Δ6")),Таблица335[[#This Row],[Толщина]])</f>
        <v>Δ8</v>
      </c>
      <c r="AD739" s="153"/>
      <c r="AE739"/>
    </row>
    <row r="740" spans="1:31" x14ac:dyDescent="0.2">
      <c r="A740" s="117">
        <f t="shared" si="686"/>
        <v>740</v>
      </c>
      <c r="B740" s="97" t="str">
        <f>IF(ISNUMBER(Таблица335[[#This Row],[№8]]), "Поперечник", "Продол")</f>
        <v>Поперечник</v>
      </c>
      <c r="C740" s="11" t="str">
        <f>CONCATENATE(I740,J740,K740,L740,Таблица335[[#This Row],[№12]],N740,O740,P740,Q740,R740,S740,T740,U740,)</f>
        <v>7Д-ВП_Р3 росп1,2,3</v>
      </c>
      <c r="D740" s="11" t="str">
        <f t="shared" si="707"/>
        <v>Т3</v>
      </c>
      <c r="E740" s="11" t="str">
        <f t="shared" si="684"/>
        <v>528 Δ8</v>
      </c>
      <c r="F740" s="101"/>
      <c r="G740" s="101"/>
      <c r="H7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0" s="132">
        <f t="shared" ref="I740:J740" si="725">I739</f>
        <v>7</v>
      </c>
      <c r="J740" s="132" t="str">
        <f t="shared" si="725"/>
        <v>Д</v>
      </c>
      <c r="K740" s="133" t="str">
        <f>IF(Таблица335[[#This Row],[условие]]="Да", "-", "")</f>
        <v>-</v>
      </c>
      <c r="L740" s="101" t="s">
        <v>35</v>
      </c>
      <c r="M740" s="114" t="str">
        <f>IF(Таблица335[[#This Row],[условие]]="Да", "", " - ")</f>
        <v/>
      </c>
      <c r="N740" s="101"/>
      <c r="O740" s="114" t="str">
        <f>IF(Таблица335[[#This Row],[условие]]="Да", "", " )")</f>
        <v/>
      </c>
      <c r="P740" s="115"/>
      <c r="Q740" s="101" t="s">
        <v>140</v>
      </c>
      <c r="R740" s="101" t="s">
        <v>75</v>
      </c>
      <c r="S740" s="116" t="str">
        <f>IF(Таблица335[[#This Row],[Тип СШ]]="Т3", " росп", "")</f>
        <v xml:space="preserve"> росп</v>
      </c>
      <c r="T740" s="116" t="str">
        <f>IF(AND(Таблица335[[#This Row],[Тип]]="Поперечник", Таблица335[[#This Row],[условие]]="Да", Таблица335[[#This Row],[№18]]=" росп"), "1,2,3",
"")</f>
        <v>1,2,3</v>
      </c>
      <c r="U740" s="116" t="str">
        <f>IF(AND(Таблица335[[#This Row],[Тип]]="Продол", Таблица335[[#This Row],[условие]]="Да", Таблица335[[#This Row],[№18]]=" росп"), "1,2",
"")</f>
        <v/>
      </c>
      <c r="V740" s="101" t="s">
        <v>88</v>
      </c>
      <c r="W7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0" s="152" t="str">
        <f>IF(Таблица335[[#This Row],[Тип СШ]]="Т3",
(IF(Таблица335[[#This Row],[Толщина]]&gt;16,"Δ8","Δ6")),Таблица335[[#This Row],[Толщина]])</f>
        <v>Δ8</v>
      </c>
      <c r="AD740" s="153"/>
      <c r="AE740"/>
    </row>
    <row r="741" spans="1:31" x14ac:dyDescent="0.2">
      <c r="A741" s="117">
        <f t="shared" si="686"/>
        <v>741</v>
      </c>
      <c r="B741" s="97" t="str">
        <f>IF(ISNUMBER(Таблица335[[#This Row],[№8]]), "Поперечник", "Продол")</f>
        <v>Поперечник</v>
      </c>
      <c r="C741" s="11" t="str">
        <f>CONCATENATE(I741,J741,K741,L741,Таблица335[[#This Row],[№12]],N741,O741,P741,Q741,R741,S741,T741,U741,)</f>
        <v>7Д-ВП_Р4 росп1,2,3</v>
      </c>
      <c r="D741" s="11" t="str">
        <f t="shared" si="707"/>
        <v>Т3</v>
      </c>
      <c r="E741" s="11" t="str">
        <f t="shared" si="684"/>
        <v>528 Δ8</v>
      </c>
      <c r="F741" s="101"/>
      <c r="G741" s="101"/>
      <c r="H7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1" s="132">
        <f t="shared" ref="I741:J741" si="726">I740</f>
        <v>7</v>
      </c>
      <c r="J741" s="132" t="str">
        <f t="shared" si="726"/>
        <v>Д</v>
      </c>
      <c r="K741" s="133" t="str">
        <f>IF(Таблица335[[#This Row],[условие]]="Да", "-", "")</f>
        <v>-</v>
      </c>
      <c r="L741" s="101" t="s">
        <v>35</v>
      </c>
      <c r="M741" s="114" t="str">
        <f>IF(Таблица335[[#This Row],[условие]]="Да", "", " - ")</f>
        <v/>
      </c>
      <c r="N741" s="101"/>
      <c r="O741" s="114" t="str">
        <f>IF(Таблица335[[#This Row],[условие]]="Да", "", " )")</f>
        <v/>
      </c>
      <c r="P741" s="115"/>
      <c r="Q741" s="101" t="s">
        <v>140</v>
      </c>
      <c r="R741" s="101" t="s">
        <v>76</v>
      </c>
      <c r="S741" s="116" t="str">
        <f>IF(Таблица335[[#This Row],[Тип СШ]]="Т3", " росп", "")</f>
        <v xml:space="preserve"> росп</v>
      </c>
      <c r="T741" s="116" t="str">
        <f>IF(AND(Таблица335[[#This Row],[Тип]]="Поперечник", Таблица335[[#This Row],[условие]]="Да", Таблица335[[#This Row],[№18]]=" росп"), "1,2,3",
"")</f>
        <v>1,2,3</v>
      </c>
      <c r="U741" s="116" t="str">
        <f>IF(AND(Таблица335[[#This Row],[Тип]]="Продол", Таблица335[[#This Row],[условие]]="Да", Таблица335[[#This Row],[№18]]=" росп"), "1,2",
"")</f>
        <v/>
      </c>
      <c r="V741" s="101" t="s">
        <v>88</v>
      </c>
      <c r="W7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1" s="152" t="str">
        <f>IF(Таблица335[[#This Row],[Тип СШ]]="Т3",
(IF(Таблица335[[#This Row],[Толщина]]&gt;16,"Δ8","Δ6")),Таблица335[[#This Row],[Толщина]])</f>
        <v>Δ8</v>
      </c>
      <c r="AD741" s="153"/>
      <c r="AE741"/>
    </row>
    <row r="742" spans="1:31" x14ac:dyDescent="0.2">
      <c r="A742" s="117">
        <f t="shared" si="686"/>
        <v>742</v>
      </c>
      <c r="B742" s="97" t="str">
        <f>IF(ISNUMBER(Таблица335[[#This Row],[№8]]), "Поперечник", "Продол")</f>
        <v>Поперечник</v>
      </c>
      <c r="C742" s="11" t="str">
        <f>CONCATENATE(I742,J742,K742,L742,Таблица335[[#This Row],[№12]],N742,O742,P742,Q742,R742,S742,T742,U742,)</f>
        <v>7Д-Т1/1</v>
      </c>
      <c r="D742" s="11" t="str">
        <f t="shared" si="707"/>
        <v>Т8</v>
      </c>
      <c r="E742" s="11" t="str">
        <f t="shared" si="684"/>
        <v>100×20</v>
      </c>
      <c r="F742" s="101"/>
      <c r="G742" s="101"/>
      <c r="H7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2" s="132">
        <f t="shared" ref="I742:J742" si="727">I741</f>
        <v>7</v>
      </c>
      <c r="J742" s="132" t="str">
        <f t="shared" si="727"/>
        <v>Д</v>
      </c>
      <c r="K742" s="133" t="str">
        <f>IF(Таблица335[[#This Row],[условие]]="Да", "-", "")</f>
        <v>-</v>
      </c>
      <c r="L742" s="101" t="s">
        <v>83</v>
      </c>
      <c r="M742" s="114" t="str">
        <f>IF(Таблица335[[#This Row],[условие]]="Да", "", " - ")</f>
        <v/>
      </c>
      <c r="N742" s="101"/>
      <c r="O742" s="114" t="str">
        <f>IF(Таблица335[[#This Row],[условие]]="Да", "", " )")</f>
        <v/>
      </c>
      <c r="P742" s="115"/>
      <c r="Q742" s="101" t="str">
        <f>"/"</f>
        <v>/</v>
      </c>
      <c r="R742" s="101">
        <v>1</v>
      </c>
      <c r="S742" s="116" t="str">
        <f>IF(Таблица335[[#This Row],[Тип СШ]]="Т3", " росп", "")</f>
        <v/>
      </c>
      <c r="T742" s="116" t="str">
        <f>IF(AND(Таблица335[[#This Row],[Тип]]="Поперечник", Таблица335[[#This Row],[условие]]="Да", Таблица335[[#This Row],[№18]]=" росп"), "1,2,3",
"")</f>
        <v/>
      </c>
      <c r="U742" s="116" t="str">
        <f>IF(AND(Таблица335[[#This Row],[Тип]]="Продол", Таблица335[[#This Row],[условие]]="Да", Таблица335[[#This Row],[№18]]=" росп"), "1,2",
"")</f>
        <v/>
      </c>
      <c r="V742" s="101" t="s">
        <v>89</v>
      </c>
      <c r="W7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42" s="152">
        <f>IF(Таблица335[[#This Row],[Тип СШ]]="Т3",
(IF(Таблица335[[#This Row],[Толщина]]&gt;16,"Δ8","Δ6")),Таблица335[[#This Row],[Толщина]])</f>
        <v>20</v>
      </c>
      <c r="AD742" s="153"/>
      <c r="AE742"/>
    </row>
    <row r="743" spans="1:31" x14ac:dyDescent="0.2">
      <c r="A743" s="117">
        <f t="shared" si="686"/>
        <v>743</v>
      </c>
      <c r="B743" s="97" t="str">
        <f>IF(ISNUMBER(Таблица335[[#This Row],[№8]]), "Поперечник", "Продол")</f>
        <v>Поперечник</v>
      </c>
      <c r="C743" s="11" t="str">
        <f>CONCATENATE(I743,J743,K743,L743,Таблица335[[#This Row],[№12]],N743,O743,P743,Q743,R743,S743,T743,U743,)</f>
        <v>7Д-Т1/1 росп1,2,3</v>
      </c>
      <c r="D743" s="11" t="str">
        <f t="shared" si="707"/>
        <v>Т3</v>
      </c>
      <c r="E743" s="11" t="str">
        <f t="shared" si="684"/>
        <v>100 Δ8</v>
      </c>
      <c r="F743" s="101"/>
      <c r="G743" s="101"/>
      <c r="H7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3" s="132">
        <f t="shared" ref="I743:J743" si="728">I742</f>
        <v>7</v>
      </c>
      <c r="J743" s="132" t="str">
        <f t="shared" si="728"/>
        <v>Д</v>
      </c>
      <c r="K743" s="133" t="str">
        <f>IF(Таблица335[[#This Row],[условие]]="Да", "-", "")</f>
        <v>-</v>
      </c>
      <c r="L743" s="101" t="s">
        <v>83</v>
      </c>
      <c r="M743" s="114" t="str">
        <f>IF(Таблица335[[#This Row],[условие]]="Да", "", " - ")</f>
        <v/>
      </c>
      <c r="N743" s="101"/>
      <c r="O743" s="114" t="str">
        <f>IF(Таблица335[[#This Row],[условие]]="Да", "", " )")</f>
        <v/>
      </c>
      <c r="P743" s="115"/>
      <c r="Q743" s="101" t="str">
        <f t="shared" ref="Q743:Q745" si="729">"/"</f>
        <v>/</v>
      </c>
      <c r="R743" s="101">
        <v>1</v>
      </c>
      <c r="S743" s="116" t="str">
        <f>IF(Таблица335[[#This Row],[Тип СШ]]="Т3", " росп", "")</f>
        <v xml:space="preserve"> росп</v>
      </c>
      <c r="T743" s="116" t="str">
        <f>IF(AND(Таблица335[[#This Row],[Тип]]="Поперечник", Таблица335[[#This Row],[условие]]="Да", Таблица335[[#This Row],[№18]]=" росп"), "1,2,3",
"")</f>
        <v>1,2,3</v>
      </c>
      <c r="U743" s="116" t="str">
        <f>IF(AND(Таблица335[[#This Row],[Тип]]="Продол", Таблица335[[#This Row],[условие]]="Да", Таблица335[[#This Row],[№18]]=" росп"), "1,2",
"")</f>
        <v/>
      </c>
      <c r="V743" s="101" t="s">
        <v>88</v>
      </c>
      <c r="W7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43" s="152" t="str">
        <f>IF(Таблица335[[#This Row],[Тип СШ]]="Т3",
(IF(Таблица335[[#This Row],[Толщина]]&gt;16,"Δ8","Δ6")),Таблица335[[#This Row],[Толщина]])</f>
        <v>Δ8</v>
      </c>
      <c r="AD743" s="153"/>
      <c r="AE743"/>
    </row>
    <row r="744" spans="1:31" x14ac:dyDescent="0.2">
      <c r="A744" s="117">
        <f t="shared" si="686"/>
        <v>744</v>
      </c>
      <c r="B744" s="97" t="str">
        <f>IF(ISNUMBER(Таблица335[[#This Row],[№8]]), "Поперечник", "Продол")</f>
        <v>Поперечник</v>
      </c>
      <c r="C744" s="11" t="str">
        <f>CONCATENATE(I744,J744,K744,L744,Таблица335[[#This Row],[№12]],N744,O744,P744,Q744,R744,S744,T744,U744,)</f>
        <v>7Д-Т1/2</v>
      </c>
      <c r="D744" s="11" t="str">
        <f t="shared" si="707"/>
        <v>Т8</v>
      </c>
      <c r="E744" s="11" t="str">
        <f t="shared" si="684"/>
        <v>100×20</v>
      </c>
      <c r="F744" s="101"/>
      <c r="G744" s="101"/>
      <c r="H7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4" s="132">
        <f t="shared" ref="I744:J744" si="730">I743</f>
        <v>7</v>
      </c>
      <c r="J744" s="132" t="str">
        <f t="shared" si="730"/>
        <v>Д</v>
      </c>
      <c r="K744" s="133" t="str">
        <f>IF(Таблица335[[#This Row],[условие]]="Да", "-", "")</f>
        <v>-</v>
      </c>
      <c r="L744" s="101" t="s">
        <v>83</v>
      </c>
      <c r="M744" s="114" t="str">
        <f>IF(Таблица335[[#This Row],[условие]]="Да", "", " - ")</f>
        <v/>
      </c>
      <c r="N744" s="101"/>
      <c r="O744" s="114" t="str">
        <f>IF(Таблица335[[#This Row],[условие]]="Да", "", " )")</f>
        <v/>
      </c>
      <c r="P744" s="115"/>
      <c r="Q744" s="101" t="str">
        <f t="shared" si="729"/>
        <v>/</v>
      </c>
      <c r="R744" s="101">
        <v>2</v>
      </c>
      <c r="S744" s="116" t="str">
        <f>IF(Таблица335[[#This Row],[Тип СШ]]="Т3", " росп", "")</f>
        <v/>
      </c>
      <c r="T744" s="116" t="str">
        <f>IF(AND(Таблица335[[#This Row],[Тип]]="Поперечник", Таблица335[[#This Row],[условие]]="Да", Таблица335[[#This Row],[№18]]=" росп"), "1,2,3",
"")</f>
        <v/>
      </c>
      <c r="U744" s="116" t="str">
        <f>IF(AND(Таблица335[[#This Row],[Тип]]="Продол", Таблица335[[#This Row],[условие]]="Да", Таблица335[[#This Row],[№18]]=" росп"), "1,2",
"")</f>
        <v/>
      </c>
      <c r="V744" s="101" t="s">
        <v>89</v>
      </c>
      <c r="W7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44" s="152">
        <f>IF(Таблица335[[#This Row],[Тип СШ]]="Т3",
(IF(Таблица335[[#This Row],[Толщина]]&gt;16,"Δ8","Δ6")),Таблица335[[#This Row],[Толщина]])</f>
        <v>20</v>
      </c>
      <c r="AD744" s="153"/>
      <c r="AE744"/>
    </row>
    <row r="745" spans="1:31" x14ac:dyDescent="0.2">
      <c r="A745" s="117">
        <f t="shared" si="686"/>
        <v>745</v>
      </c>
      <c r="B745" s="97" t="str">
        <f>IF(ISNUMBER(Таблица335[[#This Row],[№8]]), "Поперечник", "Продол")</f>
        <v>Поперечник</v>
      </c>
      <c r="C745" s="11" t="str">
        <f>CONCATENATE(I745,J745,K745,L745,Таблица335[[#This Row],[№12]],N745,O745,P745,Q745,R745,S745,T745,U745,)</f>
        <v>7Д-Т1/2 росп1,2,3</v>
      </c>
      <c r="D745" s="11" t="str">
        <f t="shared" si="707"/>
        <v>Т3</v>
      </c>
      <c r="E745" s="11" t="str">
        <f t="shared" si="684"/>
        <v>100 Δ8</v>
      </c>
      <c r="F745" s="101"/>
      <c r="G745" s="101"/>
      <c r="H7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5" s="132">
        <f t="shared" ref="I745:J745" si="731">I744</f>
        <v>7</v>
      </c>
      <c r="J745" s="132" t="str">
        <f t="shared" si="731"/>
        <v>Д</v>
      </c>
      <c r="K745" s="133" t="str">
        <f>IF(Таблица335[[#This Row],[условие]]="Да", "-", "")</f>
        <v>-</v>
      </c>
      <c r="L745" s="101" t="s">
        <v>83</v>
      </c>
      <c r="M745" s="114" t="str">
        <f>IF(Таблица335[[#This Row],[условие]]="Да", "", " - ")</f>
        <v/>
      </c>
      <c r="N745" s="101"/>
      <c r="O745" s="114" t="str">
        <f>IF(Таблица335[[#This Row],[условие]]="Да", "", " )")</f>
        <v/>
      </c>
      <c r="P745" s="115"/>
      <c r="Q745" s="101" t="str">
        <f t="shared" si="729"/>
        <v>/</v>
      </c>
      <c r="R745" s="101">
        <v>2</v>
      </c>
      <c r="S745" s="116" t="str">
        <f>IF(Таблица335[[#This Row],[Тип СШ]]="Т3", " росп", "")</f>
        <v xml:space="preserve"> росп</v>
      </c>
      <c r="T745" s="116" t="str">
        <f>IF(AND(Таблица335[[#This Row],[Тип]]="Поперечник", Таблица335[[#This Row],[условие]]="Да", Таблица335[[#This Row],[№18]]=" росп"), "1,2,3",
"")</f>
        <v>1,2,3</v>
      </c>
      <c r="U745" s="116" t="str">
        <f>IF(AND(Таблица335[[#This Row],[Тип]]="Продол", Таблица335[[#This Row],[условие]]="Да", Таблица335[[#This Row],[№18]]=" росп"), "1,2",
"")</f>
        <v/>
      </c>
      <c r="V745" s="101" t="s">
        <v>88</v>
      </c>
      <c r="W7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45" s="152" t="str">
        <f>IF(Таблица335[[#This Row],[Тип СШ]]="Т3",
(IF(Таблица335[[#This Row],[Толщина]]&gt;16,"Δ8","Δ6")),Таблица335[[#This Row],[Толщина]])</f>
        <v>Δ8</v>
      </c>
      <c r="AD745" s="153"/>
      <c r="AE745"/>
    </row>
    <row r="746" spans="1:31" x14ac:dyDescent="0.2">
      <c r="A746" s="117">
        <f t="shared" si="686"/>
        <v>746</v>
      </c>
      <c r="B746" s="97" t="str">
        <f>IF(ISNUMBER(Таблица335[[#This Row],[№8]]), "Поперечник", "Продол")</f>
        <v>Поперечник</v>
      </c>
      <c r="C746" s="11" t="str">
        <f>CONCATENATE(I746,J746,K746,L746,Таблица335[[#This Row],[№12]],N746,O746,P746,Q746,R746,S746,T746,U746,)</f>
        <v>7Д-ВП_Р5 росп1,2,3</v>
      </c>
      <c r="D746" s="11" t="str">
        <f t="shared" si="707"/>
        <v>Т3</v>
      </c>
      <c r="E746" s="11" t="str">
        <f t="shared" si="684"/>
        <v>528 Δ8</v>
      </c>
      <c r="F746" s="101"/>
      <c r="G746" s="101"/>
      <c r="H7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6" s="132">
        <f t="shared" ref="I746:J746" si="732">I745</f>
        <v>7</v>
      </c>
      <c r="J746" s="132" t="str">
        <f t="shared" si="732"/>
        <v>Д</v>
      </c>
      <c r="K746" s="133" t="str">
        <f>IF(Таблица335[[#This Row],[условие]]="Да", "-", "")</f>
        <v>-</v>
      </c>
      <c r="L746" s="101" t="s">
        <v>35</v>
      </c>
      <c r="M746" s="114" t="str">
        <f>IF(Таблица335[[#This Row],[условие]]="Да", "", " - ")</f>
        <v/>
      </c>
      <c r="N746" s="101"/>
      <c r="O746" s="114" t="str">
        <f>IF(Таблица335[[#This Row],[условие]]="Да", "", " )")</f>
        <v/>
      </c>
      <c r="P746" s="115"/>
      <c r="Q746" s="101" t="s">
        <v>140</v>
      </c>
      <c r="R746" s="101" t="s">
        <v>77</v>
      </c>
      <c r="S746" s="116" t="str">
        <f>IF(Таблица335[[#This Row],[Тип СШ]]="Т3", " росп", "")</f>
        <v xml:space="preserve"> росп</v>
      </c>
      <c r="T746" s="116" t="str">
        <f>IF(AND(Таблица335[[#This Row],[Тип]]="Поперечник", Таблица335[[#This Row],[условие]]="Да", Таблица335[[#This Row],[№18]]=" росп"), "1,2,3",
"")</f>
        <v>1,2,3</v>
      </c>
      <c r="U746" s="116" t="str">
        <f>IF(AND(Таблица335[[#This Row],[Тип]]="Продол", Таблица335[[#This Row],[условие]]="Да", Таблица335[[#This Row],[№18]]=" росп"), "1,2",
"")</f>
        <v/>
      </c>
      <c r="V746" s="101" t="s">
        <v>88</v>
      </c>
      <c r="W7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6" s="152" t="str">
        <f>IF(Таблица335[[#This Row],[Тип СШ]]="Т3",
(IF(Таблица335[[#This Row],[Толщина]]&gt;16,"Δ8","Δ6")),Таблица335[[#This Row],[Толщина]])</f>
        <v>Δ8</v>
      </c>
      <c r="AD746" s="153"/>
      <c r="AE746"/>
    </row>
    <row r="747" spans="1:31" x14ac:dyDescent="0.2">
      <c r="A747" s="117">
        <f t="shared" si="686"/>
        <v>747</v>
      </c>
      <c r="B747" s="97" t="str">
        <f>IF(ISNUMBER(Таблица335[[#This Row],[№8]]), "Поперечник", "Продол")</f>
        <v>Поперечник</v>
      </c>
      <c r="C747" s="11" t="str">
        <f>CONCATENATE(I747,J747,K747,L747,Таблица335[[#This Row],[№12]],N747,O747,P747,Q747,R747,S747,T747,U747,)</f>
        <v>7Д-ВП_Р6 росп1,2,3</v>
      </c>
      <c r="D747" s="11" t="str">
        <f t="shared" si="707"/>
        <v>Т3</v>
      </c>
      <c r="E747" s="11" t="str">
        <f t="shared" si="684"/>
        <v>528 Δ8</v>
      </c>
      <c r="F747" s="101"/>
      <c r="G747" s="101"/>
      <c r="H7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7" s="132">
        <f t="shared" ref="I747:J747" si="733">I746</f>
        <v>7</v>
      </c>
      <c r="J747" s="132" t="str">
        <f t="shared" si="733"/>
        <v>Д</v>
      </c>
      <c r="K747" s="133" t="str">
        <f>IF(Таблица335[[#This Row],[условие]]="Да", "-", "")</f>
        <v>-</v>
      </c>
      <c r="L747" s="101" t="s">
        <v>35</v>
      </c>
      <c r="M747" s="114" t="str">
        <f>IF(Таблица335[[#This Row],[условие]]="Да", "", " - ")</f>
        <v/>
      </c>
      <c r="N747" s="101"/>
      <c r="O747" s="114" t="str">
        <f>IF(Таблица335[[#This Row],[условие]]="Да", "", " )")</f>
        <v/>
      </c>
      <c r="P747" s="115"/>
      <c r="Q747" s="101" t="s">
        <v>140</v>
      </c>
      <c r="R747" s="101" t="s">
        <v>80</v>
      </c>
      <c r="S747" s="116" t="str">
        <f>IF(Таблица335[[#This Row],[Тип СШ]]="Т3", " росп", "")</f>
        <v xml:space="preserve"> росп</v>
      </c>
      <c r="T747" s="116" t="str">
        <f>IF(AND(Таблица335[[#This Row],[Тип]]="Поперечник", Таблица335[[#This Row],[условие]]="Да", Таблица335[[#This Row],[№18]]=" росп"), "1,2,3",
"")</f>
        <v>1,2,3</v>
      </c>
      <c r="U747" s="116" t="str">
        <f>IF(AND(Таблица335[[#This Row],[Тип]]="Продол", Таблица335[[#This Row],[условие]]="Да", Таблица335[[#This Row],[№18]]=" росп"), "1,2",
"")</f>
        <v/>
      </c>
      <c r="V747" s="101" t="s">
        <v>88</v>
      </c>
      <c r="W7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7" s="152" t="str">
        <f>IF(Таблица335[[#This Row],[Тип СШ]]="Т3",
(IF(Таблица335[[#This Row],[Толщина]]&gt;16,"Δ8","Δ6")),Таблица335[[#This Row],[Толщина]])</f>
        <v>Δ8</v>
      </c>
      <c r="AD747" s="153"/>
      <c r="AE747"/>
    </row>
    <row r="748" spans="1:31" x14ac:dyDescent="0.2">
      <c r="A748" s="117">
        <f t="shared" si="686"/>
        <v>748</v>
      </c>
      <c r="B748" s="97" t="str">
        <f>IF(ISNUMBER(Таблица335[[#This Row],[№8]]), "Поперечник", "Продол")</f>
        <v>Поперечник</v>
      </c>
      <c r="C748" s="11" t="str">
        <f>CONCATENATE(I748,J748,K748,L748,Таблица335[[#This Row],[№12]],N748,O748,P748,Q748,R748,S748,T748,U748,)</f>
        <v>7Д-ВП_Р7 росп1,2,3</v>
      </c>
      <c r="D748" s="11" t="str">
        <f t="shared" si="707"/>
        <v>Т3</v>
      </c>
      <c r="E748" s="11" t="str">
        <f t="shared" si="684"/>
        <v>528 Δ8</v>
      </c>
      <c r="F748" s="101"/>
      <c r="G748" s="101"/>
      <c r="H7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8" s="132">
        <f t="shared" ref="I748:J748" si="734">I747</f>
        <v>7</v>
      </c>
      <c r="J748" s="132" t="str">
        <f t="shared" si="734"/>
        <v>Д</v>
      </c>
      <c r="K748" s="133" t="str">
        <f>IF(Таблица335[[#This Row],[условие]]="Да", "-", "")</f>
        <v>-</v>
      </c>
      <c r="L748" s="101" t="s">
        <v>35</v>
      </c>
      <c r="M748" s="114" t="str">
        <f>IF(Таблица335[[#This Row],[условие]]="Да", "", " - ")</f>
        <v/>
      </c>
      <c r="N748" s="101"/>
      <c r="O748" s="114" t="str">
        <f>IF(Таблица335[[#This Row],[условие]]="Да", "", " )")</f>
        <v/>
      </c>
      <c r="P748" s="115"/>
      <c r="Q748" s="101" t="s">
        <v>140</v>
      </c>
      <c r="R748" s="101" t="s">
        <v>81</v>
      </c>
      <c r="S748" s="116" t="str">
        <f>IF(Таблица335[[#This Row],[Тип СШ]]="Т3", " росп", "")</f>
        <v xml:space="preserve"> росп</v>
      </c>
      <c r="T748" s="116" t="str">
        <f>IF(AND(Таблица335[[#This Row],[Тип]]="Поперечник", Таблица335[[#This Row],[условие]]="Да", Таблица335[[#This Row],[№18]]=" росп"), "1,2,3",
"")</f>
        <v>1,2,3</v>
      </c>
      <c r="U748" s="116" t="str">
        <f>IF(AND(Таблица335[[#This Row],[Тип]]="Продол", Таблица335[[#This Row],[условие]]="Да", Таблица335[[#This Row],[№18]]=" росп"), "1,2",
"")</f>
        <v/>
      </c>
      <c r="V748" s="101" t="s">
        <v>88</v>
      </c>
      <c r="W7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8" s="152" t="str">
        <f>IF(Таблица335[[#This Row],[Тип СШ]]="Т3",
(IF(Таблица335[[#This Row],[Толщина]]&gt;16,"Δ8","Δ6")),Таблица335[[#This Row],[Толщина]])</f>
        <v>Δ8</v>
      </c>
      <c r="AD748" s="153"/>
      <c r="AE748"/>
    </row>
    <row r="749" spans="1:31" x14ac:dyDescent="0.2">
      <c r="A749" s="117">
        <f t="shared" si="686"/>
        <v>749</v>
      </c>
      <c r="B749" s="97" t="str">
        <f>IF(ISNUMBER(Таблица335[[#This Row],[№8]]), "Поперечник", "Продол")</f>
        <v>Поперечник</v>
      </c>
      <c r="C749" s="11" t="str">
        <f>CONCATENATE(I749,J749,K749,L749,Таблица335[[#This Row],[№12]],N749,O749,P749,Q749,R749,S749,T749,U749,)</f>
        <v>7Д-ВП_Р8 росп1,2,3</v>
      </c>
      <c r="D749" s="11" t="str">
        <f t="shared" si="707"/>
        <v>Т3</v>
      </c>
      <c r="E749" s="11" t="str">
        <f t="shared" si="684"/>
        <v>528 Δ8</v>
      </c>
      <c r="F749" s="101"/>
      <c r="G749" s="101"/>
      <c r="H7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49" s="132">
        <f t="shared" ref="I749:J749" si="735">I748</f>
        <v>7</v>
      </c>
      <c r="J749" s="132" t="str">
        <f t="shared" si="735"/>
        <v>Д</v>
      </c>
      <c r="K749" s="133" t="str">
        <f>IF(Таблица335[[#This Row],[условие]]="Да", "-", "")</f>
        <v>-</v>
      </c>
      <c r="L749" s="101" t="s">
        <v>35</v>
      </c>
      <c r="M749" s="114" t="str">
        <f>IF(Таблица335[[#This Row],[условие]]="Да", "", " - ")</f>
        <v/>
      </c>
      <c r="N749" s="101"/>
      <c r="O749" s="114" t="str">
        <f>IF(Таблица335[[#This Row],[условие]]="Да", "", " )")</f>
        <v/>
      </c>
      <c r="P749" s="115"/>
      <c r="Q749" s="101" t="s">
        <v>140</v>
      </c>
      <c r="R749" s="101" t="s">
        <v>82</v>
      </c>
      <c r="S749" s="116" t="str">
        <f>IF(Таблица335[[#This Row],[Тип СШ]]="Т3", " росп", "")</f>
        <v xml:space="preserve"> росп</v>
      </c>
      <c r="T749" s="116" t="str">
        <f>IF(AND(Таблица335[[#This Row],[Тип]]="Поперечник", Таблица335[[#This Row],[условие]]="Да", Таблица335[[#This Row],[№18]]=" росп"), "1,2,3",
"")</f>
        <v>1,2,3</v>
      </c>
      <c r="U749" s="116" t="str">
        <f>IF(AND(Таблица335[[#This Row],[Тип]]="Продол", Таблица335[[#This Row],[условие]]="Да", Таблица335[[#This Row],[№18]]=" росп"), "1,2",
"")</f>
        <v/>
      </c>
      <c r="V749" s="101" t="s">
        <v>88</v>
      </c>
      <c r="W7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49" s="152" t="str">
        <f>IF(Таблица335[[#This Row],[Тип СШ]]="Т3",
(IF(Таблица335[[#This Row],[Толщина]]&gt;16,"Δ8","Δ6")),Таблица335[[#This Row],[Толщина]])</f>
        <v>Δ8</v>
      </c>
      <c r="AD749" s="153"/>
      <c r="AE749"/>
    </row>
    <row r="750" spans="1:31" x14ac:dyDescent="0.2">
      <c r="A750" s="117">
        <f t="shared" si="686"/>
        <v>750</v>
      </c>
      <c r="B750" s="97" t="str">
        <f>IF(ISNUMBER(Таблица335[[#This Row],[№8]]), "Поперечник", "Продол")</f>
        <v>Поперечник</v>
      </c>
      <c r="C750" s="11" t="str">
        <f>CONCATENATE(I750,J750,K750,L750,Таблица335[[#This Row],[№12]],N750,O750,P750,Q750,R750,S750,T750,U750,)</f>
        <v>7Д-НП</v>
      </c>
      <c r="D750" s="11" t="str">
        <f t="shared" si="707"/>
        <v>С18</v>
      </c>
      <c r="E750" s="11" t="str">
        <f t="shared" si="684"/>
        <v>700×32</v>
      </c>
      <c r="F750" s="101"/>
      <c r="G750" s="101"/>
      <c r="H7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0" s="132">
        <f t="shared" ref="I750:J750" si="736">I749</f>
        <v>7</v>
      </c>
      <c r="J750" s="132" t="str">
        <f t="shared" si="736"/>
        <v>Д</v>
      </c>
      <c r="K750" s="133" t="str">
        <f>IF(Таблица335[[#This Row],[условие]]="Да", "-", "")</f>
        <v>-</v>
      </c>
      <c r="L750" s="101" t="s">
        <v>13</v>
      </c>
      <c r="M750" s="114" t="str">
        <f>IF(Таблица335[[#This Row],[условие]]="Да", "", " - ")</f>
        <v/>
      </c>
      <c r="N750" s="101"/>
      <c r="O750" s="114" t="str">
        <f>IF(Таблица335[[#This Row],[условие]]="Да", "", " )")</f>
        <v/>
      </c>
      <c r="P750" s="115"/>
      <c r="Q750" s="101"/>
      <c r="R750" s="101"/>
      <c r="S750" s="116" t="str">
        <f>IF(Таблица335[[#This Row],[Тип СШ]]="Т3", " росп", "")</f>
        <v/>
      </c>
      <c r="T750" s="116" t="str">
        <f>IF(AND(Таблица335[[#This Row],[Тип]]="Поперечник", Таблица335[[#This Row],[условие]]="Да", Таблица335[[#This Row],[№18]]=" росп"), "1,2,3",
"")</f>
        <v/>
      </c>
      <c r="U750" s="116" t="str">
        <f>IF(AND(Таблица335[[#This Row],[Тип]]="Продол", Таблица335[[#This Row],[условие]]="Да", Таблица335[[#This Row],[№18]]=" росп"), "1,2",
"")</f>
        <v/>
      </c>
      <c r="V750" s="101" t="s">
        <v>87</v>
      </c>
      <c r="W75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7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750" s="228">
        <f>VALUE(CONCATENATE(Таблица335[[#This Row],[ДлинаС18]],Таблица335[[#This Row],[ДлинаС4]],Таблица335[[#This Row],[ДлинаТ8]],Таблица335[[#This Row],[ДлинаТ3]]))</f>
        <v>700</v>
      </c>
      <c r="AC750" s="152">
        <f>IF(Таблица335[[#This Row],[Тип СШ]]="Т3",
(IF(Таблица335[[#This Row],[Толщина]]&gt;16,"Δ8","Δ6")),Таблица335[[#This Row],[Толщина]])</f>
        <v>32</v>
      </c>
      <c r="AD750" s="153"/>
      <c r="AE750"/>
    </row>
    <row r="751" spans="1:31" x14ac:dyDescent="0.2">
      <c r="A751" s="117">
        <f t="shared" si="686"/>
        <v>751</v>
      </c>
      <c r="B751" s="97" t="str">
        <f>IF(ISNUMBER(Таблица335[[#This Row],[№8]]), "Поперечник", "Продол")</f>
        <v>Поперечник</v>
      </c>
      <c r="C751" s="11" t="str">
        <f>CONCATENATE(I751,J751,K751,L751,Таблица335[[#This Row],[№12]],N751,O751,P751,Q751,R751,S751,T751,U751,)</f>
        <v>7Д-Т2/1</v>
      </c>
      <c r="D751" s="11" t="str">
        <f t="shared" si="707"/>
        <v>Т8</v>
      </c>
      <c r="E751" s="11" t="str">
        <f t="shared" si="684"/>
        <v>100×20</v>
      </c>
      <c r="F751" s="101"/>
      <c r="G751" s="101"/>
      <c r="H7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1" s="132">
        <f t="shared" ref="I751:J751" si="737">I750</f>
        <v>7</v>
      </c>
      <c r="J751" s="132" t="str">
        <f t="shared" si="737"/>
        <v>Д</v>
      </c>
      <c r="K751" s="133" t="str">
        <f>IF(Таблица335[[#This Row],[условие]]="Да", "-", "")</f>
        <v>-</v>
      </c>
      <c r="L751" s="101" t="s">
        <v>84</v>
      </c>
      <c r="M751" s="114" t="str">
        <f>IF(Таблица335[[#This Row],[условие]]="Да", "", " - ")</f>
        <v/>
      </c>
      <c r="N751" s="101"/>
      <c r="O751" s="114" t="str">
        <f>IF(Таблица335[[#This Row],[условие]]="Да", "", " )")</f>
        <v/>
      </c>
      <c r="P751" s="115"/>
      <c r="Q751" s="101" t="str">
        <f>"/"</f>
        <v>/</v>
      </c>
      <c r="R751" s="101">
        <v>1</v>
      </c>
      <c r="S751" s="116" t="str">
        <f>IF(Таблица335[[#This Row],[Тип СШ]]="Т3", " росп", "")</f>
        <v/>
      </c>
      <c r="T751" s="116" t="str">
        <f>IF(AND(Таблица335[[#This Row],[Тип]]="Поперечник", Таблица335[[#This Row],[условие]]="Да", Таблица335[[#This Row],[№18]]=" росп"), "1,2,3",
"")</f>
        <v/>
      </c>
      <c r="U751" s="116" t="str">
        <f>IF(AND(Таблица335[[#This Row],[Тип]]="Продол", Таблица335[[#This Row],[условие]]="Да", Таблица335[[#This Row],[№18]]=" росп"), "1,2",
"")</f>
        <v/>
      </c>
      <c r="V751" s="101" t="s">
        <v>89</v>
      </c>
      <c r="W7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51" s="152">
        <f>IF(Таблица335[[#This Row],[Тип СШ]]="Т3",
(IF(Таблица335[[#This Row],[Толщина]]&gt;16,"Δ8","Δ6")),Таблица335[[#This Row],[Толщина]])</f>
        <v>20</v>
      </c>
      <c r="AD751" s="153"/>
      <c r="AE751"/>
    </row>
    <row r="752" spans="1:31" x14ac:dyDescent="0.2">
      <c r="A752" s="117">
        <f t="shared" si="686"/>
        <v>752</v>
      </c>
      <c r="B752" s="97" t="str">
        <f>IF(ISNUMBER(Таблица335[[#This Row],[№8]]), "Поперечник", "Продол")</f>
        <v>Поперечник</v>
      </c>
      <c r="C752" s="11" t="str">
        <f>CONCATENATE(I752,J752,K752,L752,Таблица335[[#This Row],[№12]],N752,O752,P752,Q752,R752,S752,T752,U752,)</f>
        <v>7Д-Т2/1 росп1,2,3</v>
      </c>
      <c r="D752" s="11" t="str">
        <f t="shared" si="707"/>
        <v>Т3</v>
      </c>
      <c r="E752" s="11" t="str">
        <f t="shared" si="684"/>
        <v>100 Δ8</v>
      </c>
      <c r="F752" s="101"/>
      <c r="G752" s="101"/>
      <c r="H7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2" s="132">
        <f t="shared" ref="I752:J752" si="738">I751</f>
        <v>7</v>
      </c>
      <c r="J752" s="132" t="str">
        <f t="shared" si="738"/>
        <v>Д</v>
      </c>
      <c r="K752" s="133" t="str">
        <f>IF(Таблица335[[#This Row],[условие]]="Да", "-", "")</f>
        <v>-</v>
      </c>
      <c r="L752" s="101" t="s">
        <v>84</v>
      </c>
      <c r="M752" s="114" t="str">
        <f>IF(Таблица335[[#This Row],[условие]]="Да", "", " - ")</f>
        <v/>
      </c>
      <c r="N752" s="101"/>
      <c r="O752" s="114" t="str">
        <f>IF(Таблица335[[#This Row],[условие]]="Да", "", " )")</f>
        <v/>
      </c>
      <c r="P752" s="115"/>
      <c r="Q752" s="101" t="str">
        <f t="shared" ref="Q752:Q754" si="739">"/"</f>
        <v>/</v>
      </c>
      <c r="R752" s="101">
        <v>1</v>
      </c>
      <c r="S752" s="116" t="str">
        <f>IF(Таблица335[[#This Row],[Тип СШ]]="Т3", " росп", "")</f>
        <v xml:space="preserve"> росп</v>
      </c>
      <c r="T752" s="116" t="str">
        <f>IF(AND(Таблица335[[#This Row],[Тип]]="Поперечник", Таблица335[[#This Row],[условие]]="Да", Таблица335[[#This Row],[№18]]=" росп"), "1,2,3",
"")</f>
        <v>1,2,3</v>
      </c>
      <c r="U752" s="116" t="str">
        <f>IF(AND(Таблица335[[#This Row],[Тип]]="Продол", Таблица335[[#This Row],[условие]]="Да", Таблица335[[#This Row],[№18]]=" росп"), "1,2",
"")</f>
        <v/>
      </c>
      <c r="V752" s="101" t="s">
        <v>88</v>
      </c>
      <c r="W7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52" s="152" t="str">
        <f>IF(Таблица335[[#This Row],[Тип СШ]]="Т3",
(IF(Таблица335[[#This Row],[Толщина]]&gt;16,"Δ8","Δ6")),Таблица335[[#This Row],[Толщина]])</f>
        <v>Δ8</v>
      </c>
      <c r="AD752" s="153"/>
      <c r="AE752"/>
    </row>
    <row r="753" spans="1:31" x14ac:dyDescent="0.2">
      <c r="A753" s="117">
        <f t="shared" si="686"/>
        <v>753</v>
      </c>
      <c r="B753" s="97" t="str">
        <f>IF(ISNUMBER(Таблица335[[#This Row],[№8]]), "Поперечник", "Продол")</f>
        <v>Поперечник</v>
      </c>
      <c r="C753" s="11" t="str">
        <f>CONCATENATE(I753,J753,K753,L753,Таблица335[[#This Row],[№12]],N753,O753,P753,Q753,R753,S753,T753,U753,)</f>
        <v>7Д-Т2/2</v>
      </c>
      <c r="D753" s="11" t="str">
        <f t="shared" si="707"/>
        <v>Т8</v>
      </c>
      <c r="E753" s="11" t="str">
        <f t="shared" si="684"/>
        <v>100×20</v>
      </c>
      <c r="F753" s="101"/>
      <c r="G753" s="101"/>
      <c r="H7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3" s="132">
        <f t="shared" ref="I753:J753" si="740">I752</f>
        <v>7</v>
      </c>
      <c r="J753" s="132" t="str">
        <f t="shared" si="740"/>
        <v>Д</v>
      </c>
      <c r="K753" s="133" t="str">
        <f>IF(Таблица335[[#This Row],[условие]]="Да", "-", "")</f>
        <v>-</v>
      </c>
      <c r="L753" s="101" t="s">
        <v>84</v>
      </c>
      <c r="M753" s="114" t="str">
        <f>IF(Таблица335[[#This Row],[условие]]="Да", "", " - ")</f>
        <v/>
      </c>
      <c r="N753" s="101"/>
      <c r="O753" s="114" t="str">
        <f>IF(Таблица335[[#This Row],[условие]]="Да", "", " )")</f>
        <v/>
      </c>
      <c r="P753" s="115"/>
      <c r="Q753" s="101" t="str">
        <f t="shared" si="739"/>
        <v>/</v>
      </c>
      <c r="R753" s="101">
        <v>2</v>
      </c>
      <c r="S753" s="116" t="str">
        <f>IF(Таблица335[[#This Row],[Тип СШ]]="Т3", " росп", "")</f>
        <v/>
      </c>
      <c r="T753" s="116" t="str">
        <f>IF(AND(Таблица335[[#This Row],[Тип]]="Поперечник", Таблица335[[#This Row],[условие]]="Да", Таблица335[[#This Row],[№18]]=" росп"), "1,2,3",
"")</f>
        <v/>
      </c>
      <c r="U753" s="116" t="str">
        <f>IF(AND(Таблица335[[#This Row],[Тип]]="Продол", Таблица335[[#This Row],[условие]]="Да", Таблица335[[#This Row],[№18]]=" росп"), "1,2",
"")</f>
        <v/>
      </c>
      <c r="V753" s="101" t="s">
        <v>89</v>
      </c>
      <c r="W7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53" s="152">
        <f>IF(Таблица335[[#This Row],[Тип СШ]]="Т3",
(IF(Таблица335[[#This Row],[Толщина]]&gt;16,"Δ8","Δ6")),Таблица335[[#This Row],[Толщина]])</f>
        <v>20</v>
      </c>
      <c r="AD753" s="153"/>
      <c r="AE753"/>
    </row>
    <row r="754" spans="1:31" x14ac:dyDescent="0.2">
      <c r="A754" s="117">
        <f t="shared" si="686"/>
        <v>754</v>
      </c>
      <c r="B754" s="97" t="str">
        <f>IF(ISNUMBER(Таблица335[[#This Row],[№8]]), "Поперечник", "Продол")</f>
        <v>Поперечник</v>
      </c>
      <c r="C754" s="11" t="str">
        <f>CONCATENATE(I754,J754,K754,L754,Таблица335[[#This Row],[№12]],N754,O754,P754,Q754,R754,S754,T754,U754,)</f>
        <v>7Д-Т2/2 росп1,2,3</v>
      </c>
      <c r="D754" s="11" t="str">
        <f t="shared" si="707"/>
        <v>Т3</v>
      </c>
      <c r="E754" s="11" t="str">
        <f t="shared" si="684"/>
        <v>100 Δ8</v>
      </c>
      <c r="F754" s="101"/>
      <c r="G754" s="101"/>
      <c r="H7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4" s="132">
        <f t="shared" ref="I754:J754" si="741">I753</f>
        <v>7</v>
      </c>
      <c r="J754" s="132" t="str">
        <f t="shared" si="741"/>
        <v>Д</v>
      </c>
      <c r="K754" s="133" t="str">
        <f>IF(Таблица335[[#This Row],[условие]]="Да", "-", "")</f>
        <v>-</v>
      </c>
      <c r="L754" s="101" t="s">
        <v>84</v>
      </c>
      <c r="M754" s="114" t="str">
        <f>IF(Таблица335[[#This Row],[условие]]="Да", "", " - ")</f>
        <v/>
      </c>
      <c r="N754" s="101"/>
      <c r="O754" s="114" t="str">
        <f>IF(Таблица335[[#This Row],[условие]]="Да", "", " )")</f>
        <v/>
      </c>
      <c r="P754" s="115"/>
      <c r="Q754" s="101" t="str">
        <f t="shared" si="739"/>
        <v>/</v>
      </c>
      <c r="R754" s="101">
        <v>2</v>
      </c>
      <c r="S754" s="116" t="str">
        <f>IF(Таблица335[[#This Row],[Тип СШ]]="Т3", " росп", "")</f>
        <v xml:space="preserve"> росп</v>
      </c>
      <c r="T754" s="116" t="str">
        <f>IF(AND(Таблица335[[#This Row],[Тип]]="Поперечник", Таблица335[[#This Row],[условие]]="Да", Таблица335[[#This Row],[№18]]=" росп"), "1,2,3",
"")</f>
        <v>1,2,3</v>
      </c>
      <c r="U754" s="116" t="str">
        <f>IF(AND(Таблица335[[#This Row],[Тип]]="Продол", Таблица335[[#This Row],[условие]]="Да", Таблица335[[#This Row],[№18]]=" росп"), "1,2",
"")</f>
        <v/>
      </c>
      <c r="V754" s="101" t="s">
        <v>88</v>
      </c>
      <c r="W7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54" s="152" t="str">
        <f>IF(Таблица335[[#This Row],[Тип СШ]]="Т3",
(IF(Таблица335[[#This Row],[Толщина]]&gt;16,"Δ8","Δ6")),Таблица335[[#This Row],[Толщина]])</f>
        <v>Δ8</v>
      </c>
      <c r="AD754" s="153"/>
      <c r="AE754"/>
    </row>
    <row r="755" spans="1:31" x14ac:dyDescent="0.2">
      <c r="A755" s="117">
        <f t="shared" si="686"/>
        <v>755</v>
      </c>
      <c r="B755" s="97" t="str">
        <f>IF(ISNUMBER(Таблица335[[#This Row],[№8]]), "Поперечник", "Продол")</f>
        <v>Поперечник</v>
      </c>
      <c r="C755" s="11" t="str">
        <f>CONCATENATE(I755,J755,K755,L755,Таблица335[[#This Row],[№12]],N755,O755,P755,Q755,R755,S755,T755,U755,)</f>
        <v>7Д`-В1</v>
      </c>
      <c r="D755" s="11" t="str">
        <f t="shared" si="707"/>
        <v>С18</v>
      </c>
      <c r="E755" s="11" t="str">
        <f t="shared" si="684"/>
        <v>385×20</v>
      </c>
      <c r="F755" s="101"/>
      <c r="G755" s="101" t="s">
        <v>85</v>
      </c>
      <c r="H7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5" s="132">
        <f t="shared" ref="I755:J755" si="742">I754</f>
        <v>7</v>
      </c>
      <c r="J755" s="134" t="str">
        <f>Таблица335[[#This Row],[№7]]</f>
        <v>Д`</v>
      </c>
      <c r="K755" s="133" t="str">
        <f>IF(Таблица335[[#This Row],[условие]]="Да", "-", "")</f>
        <v>-</v>
      </c>
      <c r="L755" s="72" t="s">
        <v>78</v>
      </c>
      <c r="M755" s="114" t="str">
        <f>IF(Таблица335[[#This Row],[условие]]="Да", "", " - ")</f>
        <v/>
      </c>
      <c r="N755" s="72"/>
      <c r="O755" s="114" t="str">
        <f>IF(Таблица335[[#This Row],[условие]]="Да", "", " )")</f>
        <v/>
      </c>
      <c r="P755" s="115"/>
      <c r="Q755" s="130"/>
      <c r="R755" s="130"/>
      <c r="S755" s="116" t="str">
        <f>IF(Таблица335[[#This Row],[Тип СШ]]="Т3", " росп", "")</f>
        <v/>
      </c>
      <c r="T755" s="116" t="str">
        <f>IF(AND(Таблица335[[#This Row],[Тип]]="Поперечник", Таблица335[[#This Row],[условие]]="Да", Таблица335[[#This Row],[№18]]=" росп"), "1,2,3",
"")</f>
        <v/>
      </c>
      <c r="U755" s="116" t="str">
        <f>IF(AND(Таблица335[[#This Row],[Тип]]="Продол", Таблица335[[#This Row],[условие]]="Да", Таблица335[[#This Row],[№18]]=" росп"), "1,2",
"")</f>
        <v/>
      </c>
      <c r="V755" s="130" t="s">
        <v>87</v>
      </c>
      <c r="W75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7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755" s="152">
        <f>IF(Таблица335[[#This Row],[Тип СШ]]="Т3",
(IF(Таблица335[[#This Row],[Толщина]]&gt;16,"Δ8","Δ6")),Таблица335[[#This Row],[Толщина]])</f>
        <v>20</v>
      </c>
      <c r="AD755" s="153"/>
      <c r="AE755"/>
    </row>
    <row r="756" spans="1:31" x14ac:dyDescent="0.2">
      <c r="A756" s="117">
        <f t="shared" si="686"/>
        <v>756</v>
      </c>
      <c r="B756" s="97" t="str">
        <f>IF(ISNUMBER(Таблица335[[#This Row],[№8]]), "Поперечник", "Продол")</f>
        <v>Поперечник</v>
      </c>
      <c r="C756" s="11" t="str">
        <f>CONCATENATE(I756,J756,K756,L756,Таблица335[[#This Row],[№12]],N756,O756,P756,Q756,R756,S756,T756,U756,)</f>
        <v>7Д`-В2</v>
      </c>
      <c r="D756" s="11" t="str">
        <f t="shared" si="707"/>
        <v>С18</v>
      </c>
      <c r="E756" s="11" t="str">
        <f t="shared" si="684"/>
        <v>385×20</v>
      </c>
      <c r="F756" s="101"/>
      <c r="G756" s="101"/>
      <c r="H7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6" s="132">
        <f t="shared" ref="I756:J756" si="743">I755</f>
        <v>7</v>
      </c>
      <c r="J756" s="132" t="str">
        <f>J755</f>
        <v>Д`</v>
      </c>
      <c r="K756" s="133" t="str">
        <f>IF(Таблица335[[#This Row],[условие]]="Да", "-", "")</f>
        <v>-</v>
      </c>
      <c r="L756" s="101" t="s">
        <v>79</v>
      </c>
      <c r="M756" s="114" t="str">
        <f>IF(Таблица335[[#This Row],[условие]]="Да", "", " - ")</f>
        <v/>
      </c>
      <c r="N756" s="101"/>
      <c r="O756" s="114" t="str">
        <f>IF(Таблица335[[#This Row],[условие]]="Да", "", " )")</f>
        <v/>
      </c>
      <c r="P756" s="115"/>
      <c r="Q756" s="101"/>
      <c r="R756" s="101"/>
      <c r="S756" s="116" t="str">
        <f>IF(Таблица335[[#This Row],[Тип СШ]]="Т3", " росп", "")</f>
        <v/>
      </c>
      <c r="T756" s="116" t="str">
        <f>IF(AND(Таблица335[[#This Row],[Тип]]="Поперечник", Таблица335[[#This Row],[условие]]="Да", Таблица335[[#This Row],[№18]]=" росп"), "1,2,3",
"")</f>
        <v/>
      </c>
      <c r="U756" s="116" t="str">
        <f>IF(AND(Таблица335[[#This Row],[Тип]]="Продол", Таблица335[[#This Row],[условие]]="Да", Таблица335[[#This Row],[№18]]=" росп"), "1,2",
"")</f>
        <v/>
      </c>
      <c r="V756" s="101" t="s">
        <v>87</v>
      </c>
      <c r="W75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7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756" s="152">
        <f>IF(Таблица335[[#This Row],[Тип СШ]]="Т3",
(IF(Таблица335[[#This Row],[Толщина]]&gt;16,"Δ8","Δ6")),Таблица335[[#This Row],[Толщина]])</f>
        <v>20</v>
      </c>
      <c r="AD756" s="153"/>
      <c r="AE756"/>
    </row>
    <row r="757" spans="1:31" x14ac:dyDescent="0.2">
      <c r="A757" s="117">
        <f t="shared" si="686"/>
        <v>757</v>
      </c>
      <c r="B757" s="97" t="str">
        <f>IF(ISNUMBER(Таблица335[[#This Row],[№8]]), "Поперечник", "Продол")</f>
        <v>Поперечник</v>
      </c>
      <c r="C757" s="11" t="str">
        <f>CONCATENATE(I757,J757,K757,L757,Таблица335[[#This Row],[№12]],N757,O757,P757,Q757,R757,S757,T757,U757,)</f>
        <v>7Д`-В  росп1,2,3</v>
      </c>
      <c r="D757" s="11" t="str">
        <f t="shared" si="707"/>
        <v>Т3</v>
      </c>
      <c r="E757" s="11" t="str">
        <f t="shared" si="684"/>
        <v>900 Δ8</v>
      </c>
      <c r="F757" s="101"/>
      <c r="G757" s="101"/>
      <c r="H75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7" s="132">
        <f t="shared" ref="I757:J757" si="744">I756</f>
        <v>7</v>
      </c>
      <c r="J757" s="134" t="str">
        <f t="shared" si="744"/>
        <v>Д`</v>
      </c>
      <c r="K757" s="133" t="str">
        <f>IF(Таблица335[[#This Row],[условие]]="Да", "-", "")</f>
        <v>-</v>
      </c>
      <c r="L757" s="72" t="s">
        <v>41</v>
      </c>
      <c r="M757" s="114" t="str">
        <f>IF(Таблица335[[#This Row],[условие]]="Да", "", " - ")</f>
        <v/>
      </c>
      <c r="N757" s="72"/>
      <c r="O757" s="114" t="str">
        <f>IF(Таблица335[[#This Row],[условие]]="Да", "", " )")</f>
        <v/>
      </c>
      <c r="P757" s="115"/>
      <c r="Q757" s="101" t="s">
        <v>141</v>
      </c>
      <c r="R757" s="101"/>
      <c r="S757" s="116" t="str">
        <f>IF(Таблица335[[#This Row],[Тип СШ]]="Т3", " росп", "")</f>
        <v xml:space="preserve"> росп</v>
      </c>
      <c r="T757" s="116" t="str">
        <f>IF(AND(Таблица335[[#This Row],[Тип]]="Поперечник", Таблица335[[#This Row],[условие]]="Да", Таблица335[[#This Row],[№18]]=" росп"), "1,2,3",
"")</f>
        <v>1,2,3</v>
      </c>
      <c r="U757" s="116" t="str">
        <f>IF(AND(Таблица335[[#This Row],[Тип]]="Продол", Таблица335[[#This Row],[условие]]="Да", Таблица335[[#This Row],[№18]]=" росп"), "1,2",
"")</f>
        <v/>
      </c>
      <c r="V757" s="101" t="s">
        <v>88</v>
      </c>
      <c r="W7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7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7" s="228">
        <f>VALUE(CONCATENATE(Таблица335[[#This Row],[ДлинаС18]],Таблица335[[#This Row],[ДлинаС4]],Таблица335[[#This Row],[ДлинаТ8]],Таблица335[[#This Row],[ДлинаТ3]]))</f>
        <v>900</v>
      </c>
      <c r="AC757" s="152" t="str">
        <f>IF(Таблица335[[#This Row],[Тип СШ]]="Т3",
(IF(Таблица335[[#This Row],[Толщина]]&gt;16,"Δ8","Δ6")),Таблица335[[#This Row],[Толщина]])</f>
        <v>Δ8</v>
      </c>
      <c r="AD757" s="153"/>
      <c r="AE757"/>
    </row>
    <row r="758" spans="1:31" x14ac:dyDescent="0.2">
      <c r="A758" s="117">
        <f t="shared" si="686"/>
        <v>758</v>
      </c>
      <c r="B758" s="97" t="str">
        <f>IF(ISNUMBER(Таблица335[[#This Row],[№8]]), "Поперечник", "Продол")</f>
        <v>Поперечник</v>
      </c>
      <c r="C758" s="11" t="str">
        <f>CONCATENATE(I758,J758,K758,L758,Таблица335[[#This Row],[№12]],N758,O758,P758,Q758,R758,S758,T758,U758,)</f>
        <v>7Д`-ВП</v>
      </c>
      <c r="D758" s="11" t="str">
        <f t="shared" si="707"/>
        <v>С4</v>
      </c>
      <c r="E758" s="11" t="str">
        <f t="shared" si="684"/>
        <v>1845×14</v>
      </c>
      <c r="F758" s="101"/>
      <c r="G758" s="101"/>
      <c r="H7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8" s="132">
        <f t="shared" ref="I758:J758" si="745">I757</f>
        <v>7</v>
      </c>
      <c r="J758" s="132" t="str">
        <f t="shared" si="745"/>
        <v>Д`</v>
      </c>
      <c r="K758" s="133" t="str">
        <f>IF(Таблица335[[#This Row],[условие]]="Да", "-", "")</f>
        <v>-</v>
      </c>
      <c r="L758" s="101" t="s">
        <v>35</v>
      </c>
      <c r="M758" s="114" t="str">
        <f>IF(Таблица335[[#This Row],[условие]]="Да", "", " - ")</f>
        <v/>
      </c>
      <c r="N758" s="101"/>
      <c r="O758" s="114" t="str">
        <f>IF(Таблица335[[#This Row],[условие]]="Да", "", " )")</f>
        <v/>
      </c>
      <c r="P758" s="115"/>
      <c r="Q758" s="101"/>
      <c r="R758" s="101"/>
      <c r="S758" s="116" t="str">
        <f>IF(Таблица335[[#This Row],[Тип СШ]]="Т3", " росп", "")</f>
        <v/>
      </c>
      <c r="T758" s="116" t="str">
        <f>IF(AND(Таблица335[[#This Row],[Тип]]="Поперечник", Таблица335[[#This Row],[условие]]="Да", Таблица335[[#This Row],[№18]]=" росп"), "1,2,3",
"")</f>
        <v/>
      </c>
      <c r="U758" s="116" t="str">
        <f>IF(AND(Таблица335[[#This Row],[Тип]]="Продол", Таблица335[[#This Row],[условие]]="Да", Таблица335[[#This Row],[№18]]=" росп"), "1,2",
"")</f>
        <v/>
      </c>
      <c r="V758" s="101" t="s">
        <v>109</v>
      </c>
      <c r="W7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7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58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758" s="152">
        <f>IF(Таблица335[[#This Row],[Тип СШ]]="Т3",
(IF(Таблица335[[#This Row],[Толщина]]&gt;16,"Δ8","Δ6")),Таблица335[[#This Row],[Толщина]])</f>
        <v>14</v>
      </c>
      <c r="AD758" s="153"/>
      <c r="AE758"/>
    </row>
    <row r="759" spans="1:31" x14ac:dyDescent="0.2">
      <c r="A759" s="117">
        <f t="shared" si="686"/>
        <v>759</v>
      </c>
      <c r="B759" s="97" t="str">
        <f>IF(ISNUMBER(Таблица335[[#This Row],[№8]]), "Поперечник", "Продол")</f>
        <v>Поперечник</v>
      </c>
      <c r="C759" s="11" t="str">
        <f>CONCATENATE(I759,J759,K759,L759,Таблица335[[#This Row],[№12]],N759,O759,P759,Q759,R759,S759,T759,U759,)</f>
        <v>7Д`-ВП_Р1 росп1,2,3</v>
      </c>
      <c r="D759" s="11" t="str">
        <f t="shared" si="707"/>
        <v>Т3</v>
      </c>
      <c r="E759" s="11" t="str">
        <f t="shared" si="684"/>
        <v>528 Δ8</v>
      </c>
      <c r="F759" s="101"/>
      <c r="G759" s="101"/>
      <c r="H7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59" s="132">
        <f t="shared" ref="I759:J759" si="746">I758</f>
        <v>7</v>
      </c>
      <c r="J759" s="132" t="str">
        <f t="shared" si="746"/>
        <v>Д`</v>
      </c>
      <c r="K759" s="133" t="str">
        <f>IF(Таблица335[[#This Row],[условие]]="Да", "-", "")</f>
        <v>-</v>
      </c>
      <c r="L759" s="101" t="s">
        <v>35</v>
      </c>
      <c r="M759" s="114" t="str">
        <f>IF(Таблица335[[#This Row],[условие]]="Да", "", " - ")</f>
        <v/>
      </c>
      <c r="N759" s="101"/>
      <c r="O759" s="114" t="str">
        <f>IF(Таблица335[[#This Row],[условие]]="Да", "", " )")</f>
        <v/>
      </c>
      <c r="P759" s="115"/>
      <c r="Q759" s="101" t="s">
        <v>140</v>
      </c>
      <c r="R759" s="101" t="s">
        <v>73</v>
      </c>
      <c r="S759" s="116" t="str">
        <f>IF(Таблица335[[#This Row],[Тип СШ]]="Т3", " росп", "")</f>
        <v xml:space="preserve"> росп</v>
      </c>
      <c r="T759" s="116" t="str">
        <f>IF(AND(Таблица335[[#This Row],[Тип]]="Поперечник", Таблица335[[#This Row],[условие]]="Да", Таблица335[[#This Row],[№18]]=" росп"), "1,2,3",
"")</f>
        <v>1,2,3</v>
      </c>
      <c r="U759" s="116" t="str">
        <f>IF(AND(Таблица335[[#This Row],[Тип]]="Продол", Таблица335[[#This Row],[условие]]="Да", Таблица335[[#This Row],[№18]]=" росп"), "1,2",
"")</f>
        <v/>
      </c>
      <c r="V759" s="101" t="s">
        <v>88</v>
      </c>
      <c r="W7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59" s="152" t="str">
        <f>IF(Таблица335[[#This Row],[Тип СШ]]="Т3",
(IF(Таблица335[[#This Row],[Толщина]]&gt;16,"Δ8","Δ6")),Таблица335[[#This Row],[Толщина]])</f>
        <v>Δ8</v>
      </c>
      <c r="AD759" s="153"/>
      <c r="AE759"/>
    </row>
    <row r="760" spans="1:31" x14ac:dyDescent="0.2">
      <c r="A760" s="117">
        <f t="shared" si="686"/>
        <v>760</v>
      </c>
      <c r="B760" s="97" t="str">
        <f>IF(ISNUMBER(Таблица335[[#This Row],[№8]]), "Поперечник", "Продол")</f>
        <v>Поперечник</v>
      </c>
      <c r="C760" s="11" t="str">
        <f>CONCATENATE(I760,J760,K760,L760,Таблица335[[#This Row],[№12]],N760,O760,P760,Q760,R760,S760,T760,U760,)</f>
        <v>7Д`-ВП_Р2 росп1,2,3</v>
      </c>
      <c r="D760" s="11" t="str">
        <f t="shared" si="707"/>
        <v>Т3</v>
      </c>
      <c r="E760" s="11" t="str">
        <f t="shared" si="684"/>
        <v>528 Δ8</v>
      </c>
      <c r="F760" s="101"/>
      <c r="G760" s="101"/>
      <c r="H7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0" s="132">
        <f t="shared" ref="I760:J760" si="747">I759</f>
        <v>7</v>
      </c>
      <c r="J760" s="132" t="str">
        <f t="shared" si="747"/>
        <v>Д`</v>
      </c>
      <c r="K760" s="133" t="str">
        <f>IF(Таблица335[[#This Row],[условие]]="Да", "-", "")</f>
        <v>-</v>
      </c>
      <c r="L760" s="101" t="s">
        <v>35</v>
      </c>
      <c r="M760" s="114" t="str">
        <f>IF(Таблица335[[#This Row],[условие]]="Да", "", " - ")</f>
        <v/>
      </c>
      <c r="N760" s="101"/>
      <c r="O760" s="114" t="str">
        <f>IF(Таблица335[[#This Row],[условие]]="Да", "", " )")</f>
        <v/>
      </c>
      <c r="P760" s="115"/>
      <c r="Q760" s="101" t="s">
        <v>140</v>
      </c>
      <c r="R760" s="101" t="s">
        <v>74</v>
      </c>
      <c r="S760" s="116" t="str">
        <f>IF(Таблица335[[#This Row],[Тип СШ]]="Т3", " росп", "")</f>
        <v xml:space="preserve"> росп</v>
      </c>
      <c r="T760" s="116" t="str">
        <f>IF(AND(Таблица335[[#This Row],[Тип]]="Поперечник", Таблица335[[#This Row],[условие]]="Да", Таблица335[[#This Row],[№18]]=" росп"), "1,2,3",
"")</f>
        <v>1,2,3</v>
      </c>
      <c r="U760" s="116" t="str">
        <f>IF(AND(Таблица335[[#This Row],[Тип]]="Продол", Таблица335[[#This Row],[условие]]="Да", Таблица335[[#This Row],[№18]]=" росп"), "1,2",
"")</f>
        <v/>
      </c>
      <c r="V760" s="101" t="s">
        <v>88</v>
      </c>
      <c r="W7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0" s="152" t="str">
        <f>IF(Таблица335[[#This Row],[Тип СШ]]="Т3",
(IF(Таблица335[[#This Row],[Толщина]]&gt;16,"Δ8","Δ6")),Таблица335[[#This Row],[Толщина]])</f>
        <v>Δ8</v>
      </c>
      <c r="AD760" s="153"/>
      <c r="AE760"/>
    </row>
    <row r="761" spans="1:31" x14ac:dyDescent="0.2">
      <c r="A761" s="117">
        <f t="shared" si="686"/>
        <v>761</v>
      </c>
      <c r="B761" s="97" t="str">
        <f>IF(ISNUMBER(Таблица335[[#This Row],[№8]]), "Поперечник", "Продол")</f>
        <v>Поперечник</v>
      </c>
      <c r="C761" s="11" t="str">
        <f>CONCATENATE(I761,J761,K761,L761,Таблица335[[#This Row],[№12]],N761,O761,P761,Q761,R761,S761,T761,U761,)</f>
        <v>7Д`-ВП_Р3 росп1,2,3</v>
      </c>
      <c r="D761" s="11" t="str">
        <f t="shared" si="707"/>
        <v>Т3</v>
      </c>
      <c r="E761" s="11" t="str">
        <f t="shared" si="684"/>
        <v>528 Δ8</v>
      </c>
      <c r="F761" s="101"/>
      <c r="G761" s="101"/>
      <c r="H7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1" s="132">
        <f t="shared" ref="I761:J761" si="748">I760</f>
        <v>7</v>
      </c>
      <c r="J761" s="132" t="str">
        <f t="shared" si="748"/>
        <v>Д`</v>
      </c>
      <c r="K761" s="133" t="str">
        <f>IF(Таблица335[[#This Row],[условие]]="Да", "-", "")</f>
        <v>-</v>
      </c>
      <c r="L761" s="101" t="s">
        <v>35</v>
      </c>
      <c r="M761" s="114" t="str">
        <f>IF(Таблица335[[#This Row],[условие]]="Да", "", " - ")</f>
        <v/>
      </c>
      <c r="N761" s="101"/>
      <c r="O761" s="114" t="str">
        <f>IF(Таблица335[[#This Row],[условие]]="Да", "", " )")</f>
        <v/>
      </c>
      <c r="P761" s="115"/>
      <c r="Q761" s="101" t="s">
        <v>140</v>
      </c>
      <c r="R761" s="101" t="s">
        <v>75</v>
      </c>
      <c r="S761" s="116" t="str">
        <f>IF(Таблица335[[#This Row],[Тип СШ]]="Т3", " росп", "")</f>
        <v xml:space="preserve"> росп</v>
      </c>
      <c r="T761" s="116" t="str">
        <f>IF(AND(Таблица335[[#This Row],[Тип]]="Поперечник", Таблица335[[#This Row],[условие]]="Да", Таблица335[[#This Row],[№18]]=" росп"), "1,2,3",
"")</f>
        <v>1,2,3</v>
      </c>
      <c r="U761" s="116" t="str">
        <f>IF(AND(Таблица335[[#This Row],[Тип]]="Продол", Таблица335[[#This Row],[условие]]="Да", Таблица335[[#This Row],[№18]]=" росп"), "1,2",
"")</f>
        <v/>
      </c>
      <c r="V761" s="101" t="s">
        <v>88</v>
      </c>
      <c r="W7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1" s="152" t="str">
        <f>IF(Таблица335[[#This Row],[Тип СШ]]="Т3",
(IF(Таблица335[[#This Row],[Толщина]]&gt;16,"Δ8","Δ6")),Таблица335[[#This Row],[Толщина]])</f>
        <v>Δ8</v>
      </c>
      <c r="AD761" s="153"/>
      <c r="AE761"/>
    </row>
    <row r="762" spans="1:31" x14ac:dyDescent="0.2">
      <c r="A762" s="117">
        <f t="shared" si="686"/>
        <v>762</v>
      </c>
      <c r="B762" s="97" t="str">
        <f>IF(ISNUMBER(Таблица335[[#This Row],[№8]]), "Поперечник", "Продол")</f>
        <v>Поперечник</v>
      </c>
      <c r="C762" s="11" t="str">
        <f>CONCATENATE(I762,J762,K762,L762,Таблица335[[#This Row],[№12]],N762,O762,P762,Q762,R762,S762,T762,U762,)</f>
        <v>7Д`-ВП_Р4 росп1,2,3</v>
      </c>
      <c r="D762" s="11" t="str">
        <f t="shared" si="707"/>
        <v>Т3</v>
      </c>
      <c r="E762" s="11" t="str">
        <f t="shared" si="684"/>
        <v>528 Δ8</v>
      </c>
      <c r="F762" s="101"/>
      <c r="G762" s="101"/>
      <c r="H7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2" s="132">
        <f t="shared" ref="I762:J762" si="749">I761</f>
        <v>7</v>
      </c>
      <c r="J762" s="132" t="str">
        <f t="shared" si="749"/>
        <v>Д`</v>
      </c>
      <c r="K762" s="133" t="str">
        <f>IF(Таблица335[[#This Row],[условие]]="Да", "-", "")</f>
        <v>-</v>
      </c>
      <c r="L762" s="101" t="s">
        <v>35</v>
      </c>
      <c r="M762" s="114" t="str">
        <f>IF(Таблица335[[#This Row],[условие]]="Да", "", " - ")</f>
        <v/>
      </c>
      <c r="N762" s="101"/>
      <c r="O762" s="114" t="str">
        <f>IF(Таблица335[[#This Row],[условие]]="Да", "", " )")</f>
        <v/>
      </c>
      <c r="P762" s="115"/>
      <c r="Q762" s="101" t="s">
        <v>140</v>
      </c>
      <c r="R762" s="101" t="s">
        <v>76</v>
      </c>
      <c r="S762" s="116" t="str">
        <f>IF(Таблица335[[#This Row],[Тип СШ]]="Т3", " росп", "")</f>
        <v xml:space="preserve"> росп</v>
      </c>
      <c r="T762" s="116" t="str">
        <f>IF(AND(Таблица335[[#This Row],[Тип]]="Поперечник", Таблица335[[#This Row],[условие]]="Да", Таблица335[[#This Row],[№18]]=" росп"), "1,2,3",
"")</f>
        <v>1,2,3</v>
      </c>
      <c r="U762" s="116" t="str">
        <f>IF(AND(Таблица335[[#This Row],[Тип]]="Продол", Таблица335[[#This Row],[условие]]="Да", Таблица335[[#This Row],[№18]]=" росп"), "1,2",
"")</f>
        <v/>
      </c>
      <c r="V762" s="101" t="s">
        <v>88</v>
      </c>
      <c r="W7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2" s="152" t="str">
        <f>IF(Таблица335[[#This Row],[Тип СШ]]="Т3",
(IF(Таблица335[[#This Row],[Толщина]]&gt;16,"Δ8","Δ6")),Таблица335[[#This Row],[Толщина]])</f>
        <v>Δ8</v>
      </c>
      <c r="AD762" s="153"/>
      <c r="AE762"/>
    </row>
    <row r="763" spans="1:31" x14ac:dyDescent="0.2">
      <c r="A763" s="117">
        <f t="shared" si="686"/>
        <v>763</v>
      </c>
      <c r="B763" s="97" t="str">
        <f>IF(ISNUMBER(Таблица335[[#This Row],[№8]]), "Поперечник", "Продол")</f>
        <v>Поперечник</v>
      </c>
      <c r="C763" s="11" t="str">
        <f>CONCATENATE(I763,J763,K763,L763,Таблица335[[#This Row],[№12]],N763,O763,P763,Q763,R763,S763,T763,U763,)</f>
        <v>7Д`-ВП_Р5 росп1,2,3</v>
      </c>
      <c r="D763" s="11" t="str">
        <f t="shared" si="707"/>
        <v>Т3</v>
      </c>
      <c r="E763" s="11" t="str">
        <f t="shared" si="684"/>
        <v>528 Δ8</v>
      </c>
      <c r="F763" s="101"/>
      <c r="G763" s="101"/>
      <c r="H7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3" s="132">
        <f t="shared" ref="I763:J763" si="750">I762</f>
        <v>7</v>
      </c>
      <c r="J763" s="132" t="str">
        <f t="shared" si="750"/>
        <v>Д`</v>
      </c>
      <c r="K763" s="133" t="str">
        <f>IF(Таблица335[[#This Row],[условие]]="Да", "-", "")</f>
        <v>-</v>
      </c>
      <c r="L763" s="101" t="s">
        <v>35</v>
      </c>
      <c r="M763" s="114" t="str">
        <f>IF(Таблица335[[#This Row],[условие]]="Да", "", " - ")</f>
        <v/>
      </c>
      <c r="N763" s="101"/>
      <c r="O763" s="114" t="str">
        <f>IF(Таблица335[[#This Row],[условие]]="Да", "", " )")</f>
        <v/>
      </c>
      <c r="P763" s="115"/>
      <c r="Q763" s="101" t="s">
        <v>140</v>
      </c>
      <c r="R763" s="101" t="s">
        <v>77</v>
      </c>
      <c r="S763" s="116" t="str">
        <f>IF(Таблица335[[#This Row],[Тип СШ]]="Т3", " росп", "")</f>
        <v xml:space="preserve"> росп</v>
      </c>
      <c r="T763" s="116" t="str">
        <f>IF(AND(Таблица335[[#This Row],[Тип]]="Поперечник", Таблица335[[#This Row],[условие]]="Да", Таблица335[[#This Row],[№18]]=" росп"), "1,2,3",
"")</f>
        <v>1,2,3</v>
      </c>
      <c r="U763" s="116" t="str">
        <f>IF(AND(Таблица335[[#This Row],[Тип]]="Продол", Таблица335[[#This Row],[условие]]="Да", Таблица335[[#This Row],[№18]]=" росп"), "1,2",
"")</f>
        <v/>
      </c>
      <c r="V763" s="101" t="s">
        <v>88</v>
      </c>
      <c r="W7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3" s="152" t="str">
        <f>IF(Таблица335[[#This Row],[Тип СШ]]="Т3",
(IF(Таблица335[[#This Row],[Толщина]]&gt;16,"Δ8","Δ6")),Таблица335[[#This Row],[Толщина]])</f>
        <v>Δ8</v>
      </c>
      <c r="AD763" s="153"/>
      <c r="AE763"/>
    </row>
    <row r="764" spans="1:31" x14ac:dyDescent="0.2">
      <c r="A764" s="117">
        <f t="shared" si="686"/>
        <v>764</v>
      </c>
      <c r="B764" s="97" t="str">
        <f>IF(ISNUMBER(Таблица335[[#This Row],[№8]]), "Поперечник", "Продол")</f>
        <v>Поперечник</v>
      </c>
      <c r="C764" s="11" t="str">
        <f>CONCATENATE(I764,J764,K764,L764,Таблица335[[#This Row],[№12]],N764,O764,P764,Q764,R764,S764,T764,U764,)</f>
        <v>7Д`-ВП_Р6 росп1,2,3</v>
      </c>
      <c r="D764" s="11" t="str">
        <f t="shared" si="707"/>
        <v>Т3</v>
      </c>
      <c r="E764" s="11" t="str">
        <f t="shared" si="684"/>
        <v>528 Δ8</v>
      </c>
      <c r="F764" s="101"/>
      <c r="G764" s="101"/>
      <c r="H7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4" s="158">
        <f>I763</f>
        <v>7</v>
      </c>
      <c r="J764" s="132" t="str">
        <f t="shared" ref="J764:K764" si="751">J763</f>
        <v>Д`</v>
      </c>
      <c r="K764" s="160" t="str">
        <f>IF(Таблица335[[#This Row],[условие]]="Да", "-", "")</f>
        <v>-</v>
      </c>
      <c r="L764" s="101" t="s">
        <v>35</v>
      </c>
      <c r="M764" s="114" t="str">
        <f>IF(Таблица335[[#This Row],[условие]]="Да", "", " - ")</f>
        <v/>
      </c>
      <c r="N764" s="162"/>
      <c r="O764" s="114" t="str">
        <f>IF(Таблица335[[#This Row],[условие]]="Да", "", " )")</f>
        <v/>
      </c>
      <c r="P764" s="115"/>
      <c r="Q764" s="101" t="s">
        <v>140</v>
      </c>
      <c r="R764" s="101" t="s">
        <v>80</v>
      </c>
      <c r="S764" s="116" t="str">
        <f>IF(Таблица335[[#This Row],[Тип СШ]]="Т3", " росп", "")</f>
        <v xml:space="preserve"> росп</v>
      </c>
      <c r="T764" s="116" t="str">
        <f>IF(AND(Таблица335[[#This Row],[Тип]]="Поперечник", Таблица335[[#This Row],[условие]]="Да", Таблица335[[#This Row],[№18]]=" росп"), "1,2,3",
"")</f>
        <v>1,2,3</v>
      </c>
      <c r="U764" s="116" t="str">
        <f>IF(AND(Таблица335[[#This Row],[Тип]]="Продол", Таблица335[[#This Row],[условие]]="Да", Таблица335[[#This Row],[№18]]=" росп"), "1,2",
"")</f>
        <v/>
      </c>
      <c r="V764" s="101" t="s">
        <v>88</v>
      </c>
      <c r="W764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4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4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4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4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4" s="164" t="str">
        <f>IF(Таблица335[[#This Row],[Тип СШ]]="Т3",
(IF(Таблица335[[#This Row],[Толщина]]&gt;16,"Δ8","Δ6")),Таблица335[[#This Row],[Толщина]])</f>
        <v>Δ8</v>
      </c>
      <c r="AD764" s="153"/>
      <c r="AE764"/>
    </row>
    <row r="765" spans="1:31" x14ac:dyDescent="0.2">
      <c r="A765" s="117">
        <f t="shared" si="686"/>
        <v>765</v>
      </c>
      <c r="B765" s="97" t="str">
        <f>IF(ISNUMBER(Таблица335[[#This Row],[№8]]), "Поперечник", "Продол")</f>
        <v>Поперечник</v>
      </c>
      <c r="C765" s="11" t="str">
        <f>CONCATENATE(I765,J765,K765,L765,Таблица335[[#This Row],[№12]],N765,O765,P765,Q765,R765,S765,T765,U765,)</f>
        <v>8А`-В1</v>
      </c>
      <c r="D765" s="11" t="str">
        <f t="shared" si="707"/>
        <v>С18</v>
      </c>
      <c r="E765" s="11" t="str">
        <f t="shared" si="684"/>
        <v>385×20</v>
      </c>
      <c r="F765" s="101">
        <f>F656+1</f>
        <v>8</v>
      </c>
      <c r="G765" s="101" t="s">
        <v>72</v>
      </c>
      <c r="H76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5" s="134">
        <f>Таблица335[[#This Row],[№6]]</f>
        <v>8</v>
      </c>
      <c r="J765" s="134" t="str">
        <f>Таблица335[[#This Row],[№7]]</f>
        <v>А`</v>
      </c>
      <c r="K765" s="133" t="str">
        <f>IF(Таблица335[[#This Row],[условие]]="Да", "-", "")</f>
        <v>-</v>
      </c>
      <c r="L765" s="72" t="s">
        <v>78</v>
      </c>
      <c r="M765" s="114" t="str">
        <f>IF(Таблица335[[#This Row],[условие]]="Да", "", " - ")</f>
        <v/>
      </c>
      <c r="N765" s="72"/>
      <c r="O765" s="114" t="str">
        <f>IF(Таблица335[[#This Row],[условие]]="Да", "", " )")</f>
        <v/>
      </c>
      <c r="P765" s="115"/>
      <c r="Q765" s="93"/>
      <c r="R765" s="93"/>
      <c r="S765" s="116" t="str">
        <f>IF(Таблица335[[#This Row],[Тип СШ]]="Т3", " росп", "")</f>
        <v/>
      </c>
      <c r="T765" s="116" t="str">
        <f>IF(AND(Таблица335[[#This Row],[Тип]]="Поперечник", Таблица335[[#This Row],[условие]]="Да", Таблица335[[#This Row],[№18]]=" росп"), "1,2,3",
"")</f>
        <v/>
      </c>
      <c r="U765" s="116" t="str">
        <f>IF(AND(Таблица335[[#This Row],[Тип]]="Продол", Таблица335[[#This Row],[условие]]="Да", Таблица335[[#This Row],[№18]]=" росп"), "1,2",
"")</f>
        <v/>
      </c>
      <c r="V765" s="93" t="s">
        <v>87</v>
      </c>
      <c r="W76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7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765" s="152">
        <f>IF(Таблица335[[#This Row],[Тип СШ]]="Т3",
(IF(Таблица335[[#This Row],[Толщина]]&gt;16,"Δ8","Δ6")),Таблица335[[#This Row],[Толщина]])</f>
        <v>20</v>
      </c>
      <c r="AD765" s="153"/>
      <c r="AE765"/>
    </row>
    <row r="766" spans="1:31" x14ac:dyDescent="0.2">
      <c r="A766" s="117">
        <f t="shared" si="686"/>
        <v>766</v>
      </c>
      <c r="B766" s="97" t="str">
        <f>IF(ISNUMBER(Таблица335[[#This Row],[№8]]), "Поперечник", "Продол")</f>
        <v>Поперечник</v>
      </c>
      <c r="C766" s="11" t="str">
        <f>CONCATENATE(I766,J766,K766,L766,Таблица335[[#This Row],[№12]],N766,O766,P766,Q766,R766,S766,T766,U766,)</f>
        <v>8А`-В2</v>
      </c>
      <c r="D766" s="11" t="str">
        <f t="shared" si="707"/>
        <v>С18</v>
      </c>
      <c r="E766" s="11" t="str">
        <f t="shared" si="684"/>
        <v>385×20</v>
      </c>
      <c r="F766" s="101"/>
      <c r="G766" s="101"/>
      <c r="H7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6" s="132">
        <f>I765</f>
        <v>8</v>
      </c>
      <c r="J766" s="132" t="str">
        <f>J765</f>
        <v>А`</v>
      </c>
      <c r="K766" s="133" t="str">
        <f>IF(Таблица335[[#This Row],[условие]]="Да", "-", "")</f>
        <v>-</v>
      </c>
      <c r="L766" s="101" t="s">
        <v>79</v>
      </c>
      <c r="M766" s="114" t="str">
        <f>IF(Таблица335[[#This Row],[условие]]="Да", "", " - ")</f>
        <v/>
      </c>
      <c r="N766" s="101"/>
      <c r="O766" s="114" t="str">
        <f>IF(Таблица335[[#This Row],[условие]]="Да", "", " )")</f>
        <v/>
      </c>
      <c r="P766" s="115"/>
      <c r="Q766" s="101"/>
      <c r="R766" s="101"/>
      <c r="S766" s="116" t="str">
        <f>IF(Таблица335[[#This Row],[Тип СШ]]="Т3", " росп", "")</f>
        <v/>
      </c>
      <c r="T766" s="116" t="str">
        <f>IF(AND(Таблица335[[#This Row],[Тип]]="Поперечник", Таблица335[[#This Row],[условие]]="Да", Таблица335[[#This Row],[№18]]=" росп"), "1,2,3",
"")</f>
        <v/>
      </c>
      <c r="U766" s="116" t="str">
        <f>IF(AND(Таблица335[[#This Row],[Тип]]="Продол", Таблица335[[#This Row],[условие]]="Да", Таблица335[[#This Row],[№18]]=" росп"), "1,2",
"")</f>
        <v/>
      </c>
      <c r="V766" s="101" t="s">
        <v>87</v>
      </c>
      <c r="W76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7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766" s="152">
        <f>IF(Таблица335[[#This Row],[Тип СШ]]="Т3",
(IF(Таблица335[[#This Row],[Толщина]]&gt;16,"Δ8","Δ6")),Таблица335[[#This Row],[Толщина]])</f>
        <v>20</v>
      </c>
      <c r="AD766" s="153"/>
      <c r="AE766"/>
    </row>
    <row r="767" spans="1:31" x14ac:dyDescent="0.2">
      <c r="A767" s="117">
        <f t="shared" si="686"/>
        <v>767</v>
      </c>
      <c r="B767" s="97" t="str">
        <f>IF(ISNUMBER(Таблица335[[#This Row],[№8]]), "Поперечник", "Продол")</f>
        <v>Поперечник</v>
      </c>
      <c r="C767" s="11" t="str">
        <f>CONCATENATE(I767,J767,K767,L767,Таблица335[[#This Row],[№12]],N767,O767,P767,Q767,R767,S767,T767,U767,)</f>
        <v>8А`-В росп1,2,3</v>
      </c>
      <c r="D767" s="11" t="str">
        <f t="shared" si="707"/>
        <v>Т3</v>
      </c>
      <c r="E767" s="11" t="str">
        <f t="shared" si="684"/>
        <v>900 Δ8</v>
      </c>
      <c r="F767" s="101"/>
      <c r="G767" s="101"/>
      <c r="H76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7" s="134">
        <f>I766</f>
        <v>8</v>
      </c>
      <c r="J767" s="134" t="str">
        <f t="shared" ref="J767:K767" si="752">J766</f>
        <v>А`</v>
      </c>
      <c r="K767" s="133" t="str">
        <f>IF(Таблица335[[#This Row],[условие]]="Да", "-", "")</f>
        <v>-</v>
      </c>
      <c r="L767" s="72" t="s">
        <v>41</v>
      </c>
      <c r="M767" s="114" t="str">
        <f>IF(Таблица335[[#This Row],[условие]]="Да", "", " - ")</f>
        <v/>
      </c>
      <c r="N767" s="72"/>
      <c r="O767" s="114" t="str">
        <f>IF(Таблица335[[#This Row],[условие]]="Да", "", " )")</f>
        <v/>
      </c>
      <c r="P767" s="115"/>
      <c r="Q767" s="101"/>
      <c r="R767" s="101"/>
      <c r="S767" s="116" t="str">
        <f>IF(Таблица335[[#This Row],[Тип СШ]]="Т3", " росп", "")</f>
        <v xml:space="preserve"> росп</v>
      </c>
      <c r="T767" s="116" t="str">
        <f>IF(AND(Таблица335[[#This Row],[Тип]]="Поперечник", Таблица335[[#This Row],[условие]]="Да", Таблица335[[#This Row],[№18]]=" росп"), "1,2,3",
"")</f>
        <v>1,2,3</v>
      </c>
      <c r="U767" s="116" t="str">
        <f>IF(AND(Таблица335[[#This Row],[Тип]]="Продол", Таблица335[[#This Row],[условие]]="Да", Таблица335[[#This Row],[№18]]=" росп"), "1,2",
"")</f>
        <v/>
      </c>
      <c r="V767" s="101" t="s">
        <v>88</v>
      </c>
      <c r="W7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7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7" s="228">
        <f>VALUE(CONCATENATE(Таблица335[[#This Row],[ДлинаС18]],Таблица335[[#This Row],[ДлинаС4]],Таблица335[[#This Row],[ДлинаТ8]],Таблица335[[#This Row],[ДлинаТ3]]))</f>
        <v>900</v>
      </c>
      <c r="AC767" s="152" t="str">
        <f>IF(Таблица335[[#This Row],[Тип СШ]]="Т3",
(IF(Таблица335[[#This Row],[Толщина]]&gt;16,"Δ8","Δ6")),Таблица335[[#This Row],[Толщина]])</f>
        <v>Δ8</v>
      </c>
      <c r="AD767" s="153"/>
      <c r="AE767"/>
    </row>
    <row r="768" spans="1:31" x14ac:dyDescent="0.2">
      <c r="A768" s="117">
        <f t="shared" si="686"/>
        <v>768</v>
      </c>
      <c r="B768" s="97" t="str">
        <f>IF(ISNUMBER(Таблица335[[#This Row],[№8]]), "Поперечник", "Продол")</f>
        <v>Поперечник</v>
      </c>
      <c r="C768" s="11" t="str">
        <f>CONCATENATE(I768,J768,K768,L768,Таблица335[[#This Row],[№12]],N768,O768,P768,Q768,R768,S768,T768,U768,)</f>
        <v>8А`-ВП</v>
      </c>
      <c r="D768" s="11" t="str">
        <f t="shared" si="707"/>
        <v>С4</v>
      </c>
      <c r="E768" s="11" t="str">
        <f t="shared" si="684"/>
        <v>1726×14</v>
      </c>
      <c r="F768" s="101"/>
      <c r="G768" s="101"/>
      <c r="H7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8" s="132">
        <f t="shared" ref="I768:J768" si="753">I767</f>
        <v>8</v>
      </c>
      <c r="J768" s="132" t="str">
        <f t="shared" si="753"/>
        <v>А`</v>
      </c>
      <c r="K768" s="133" t="str">
        <f>IF(Таблица335[[#This Row],[условие]]="Да", "-", "")</f>
        <v>-</v>
      </c>
      <c r="L768" s="101" t="s">
        <v>35</v>
      </c>
      <c r="M768" s="114" t="str">
        <f>IF(Таблица335[[#This Row],[условие]]="Да", "", " - ")</f>
        <v/>
      </c>
      <c r="N768" s="101"/>
      <c r="O768" s="114" t="str">
        <f>IF(Таблица335[[#This Row],[условие]]="Да", "", " )")</f>
        <v/>
      </c>
      <c r="P768" s="115"/>
      <c r="Q768" s="101"/>
      <c r="R768" s="101"/>
      <c r="S768" s="116" t="str">
        <f>IF(Таблица335[[#This Row],[Тип СШ]]="Т3", " росп", "")</f>
        <v/>
      </c>
      <c r="T768" s="116" t="str">
        <f>IF(AND(Таблица335[[#This Row],[Тип]]="Поперечник", Таблица335[[#This Row],[условие]]="Да", Таблица335[[#This Row],[№18]]=" росп"), "1,2,3",
"")</f>
        <v/>
      </c>
      <c r="U768" s="116" t="str">
        <f>IF(AND(Таблица335[[#This Row],[Тип]]="Продол", Таблица335[[#This Row],[условие]]="Да", Таблица335[[#This Row],[№18]]=" росп"), "1,2",
"")</f>
        <v/>
      </c>
      <c r="V768" s="101" t="s">
        <v>109</v>
      </c>
      <c r="W7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7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68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768" s="152">
        <f>IF(Таблица335[[#This Row],[Тип СШ]]="Т3",
(IF(Таблица335[[#This Row],[Толщина]]&gt;16,"Δ8","Δ6")),Таблица335[[#This Row],[Толщина]])</f>
        <v>14</v>
      </c>
      <c r="AD768" s="153"/>
      <c r="AE768"/>
    </row>
    <row r="769" spans="1:31" x14ac:dyDescent="0.2">
      <c r="A769" s="117">
        <f t="shared" si="686"/>
        <v>769</v>
      </c>
      <c r="B769" s="97" t="str">
        <f>IF(ISNUMBER(Таблица335[[#This Row],[№8]]), "Поперечник", "Продол")</f>
        <v>Поперечник</v>
      </c>
      <c r="C769" s="11" t="str">
        <f>CONCATENATE(I769,J769,K769,L769,Таблица335[[#This Row],[№12]],N769,O769,P769,Q769,R769,S769,T769,U769,)</f>
        <v>8А`-ВП_Р1 росп1,2,3</v>
      </c>
      <c r="D769" s="11" t="str">
        <f t="shared" si="707"/>
        <v>Т3</v>
      </c>
      <c r="E769" s="11" t="str">
        <f t="shared" si="684"/>
        <v>528 Δ8</v>
      </c>
      <c r="F769" s="101"/>
      <c r="G769" s="101"/>
      <c r="H7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69" s="132">
        <f t="shared" ref="I769:J769" si="754">I768</f>
        <v>8</v>
      </c>
      <c r="J769" s="132" t="str">
        <f t="shared" si="754"/>
        <v>А`</v>
      </c>
      <c r="K769" s="133" t="str">
        <f>IF(Таблица335[[#This Row],[условие]]="Да", "-", "")</f>
        <v>-</v>
      </c>
      <c r="L769" s="101" t="s">
        <v>35</v>
      </c>
      <c r="M769" s="114" t="str">
        <f>IF(Таблица335[[#This Row],[условие]]="Да", "", " - ")</f>
        <v/>
      </c>
      <c r="N769" s="101"/>
      <c r="O769" s="114" t="str">
        <f>IF(Таблица335[[#This Row],[условие]]="Да", "", " )")</f>
        <v/>
      </c>
      <c r="P769" s="115"/>
      <c r="Q769" s="101" t="s">
        <v>140</v>
      </c>
      <c r="R769" s="101" t="s">
        <v>73</v>
      </c>
      <c r="S769" s="116" t="str">
        <f>IF(Таблица335[[#This Row],[Тип СШ]]="Т3", " росп", "")</f>
        <v xml:space="preserve"> росп</v>
      </c>
      <c r="T769" s="116" t="str">
        <f>IF(AND(Таблица335[[#This Row],[Тип]]="Поперечник", Таблица335[[#This Row],[условие]]="Да", Таблица335[[#This Row],[№18]]=" росп"), "1,2,3",
"")</f>
        <v>1,2,3</v>
      </c>
      <c r="U769" s="116" t="str">
        <f>IF(AND(Таблица335[[#This Row],[Тип]]="Продол", Таблица335[[#This Row],[условие]]="Да", Таблица335[[#This Row],[№18]]=" росп"), "1,2",
"")</f>
        <v/>
      </c>
      <c r="V769" s="101" t="s">
        <v>88</v>
      </c>
      <c r="W7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6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6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69" s="152" t="str">
        <f>IF(Таблица335[[#This Row],[Тип СШ]]="Т3",
(IF(Таблица335[[#This Row],[Толщина]]&gt;16,"Δ8","Δ6")),Таблица335[[#This Row],[Толщина]])</f>
        <v>Δ8</v>
      </c>
      <c r="AD769" s="153"/>
      <c r="AE769"/>
    </row>
    <row r="770" spans="1:31" x14ac:dyDescent="0.2">
      <c r="A770" s="117">
        <f t="shared" si="686"/>
        <v>770</v>
      </c>
      <c r="B770" s="97" t="str">
        <f>IF(ISNUMBER(Таблица335[[#This Row],[№8]]), "Поперечник", "Продол")</f>
        <v>Поперечник</v>
      </c>
      <c r="C770" s="11" t="str">
        <f>CONCATENATE(I770,J770,K770,L770,Таблица335[[#This Row],[№12]],N770,O770,P770,Q770,R770,S770,T770,U770,)</f>
        <v>8А`-ВП_Р2 росп1,2,3</v>
      </c>
      <c r="D770" s="11" t="str">
        <f t="shared" si="707"/>
        <v>Т3</v>
      </c>
      <c r="E770" s="11" t="str">
        <f t="shared" ref="E770:E833" si="755">IF(V770="Т3",(CONCATENATE(AB770," ",AC770)),(CONCATENATE(AB770,"×",AC770)))</f>
        <v>528 Δ8</v>
      </c>
      <c r="F770" s="101"/>
      <c r="G770" s="101"/>
      <c r="H7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0" s="132">
        <f t="shared" ref="I770:J770" si="756">I769</f>
        <v>8</v>
      </c>
      <c r="J770" s="132" t="str">
        <f t="shared" si="756"/>
        <v>А`</v>
      </c>
      <c r="K770" s="133" t="str">
        <f>IF(Таблица335[[#This Row],[условие]]="Да", "-", "")</f>
        <v>-</v>
      </c>
      <c r="L770" s="101" t="s">
        <v>35</v>
      </c>
      <c r="M770" s="114" t="str">
        <f>IF(Таблица335[[#This Row],[условие]]="Да", "", " - ")</f>
        <v/>
      </c>
      <c r="N770" s="101"/>
      <c r="O770" s="114" t="str">
        <f>IF(Таблица335[[#This Row],[условие]]="Да", "", " )")</f>
        <v/>
      </c>
      <c r="P770" s="115"/>
      <c r="Q770" s="101" t="s">
        <v>140</v>
      </c>
      <c r="R770" s="101" t="s">
        <v>74</v>
      </c>
      <c r="S770" s="116" t="str">
        <f>IF(Таблица335[[#This Row],[Тип СШ]]="Т3", " росп", "")</f>
        <v xml:space="preserve"> росп</v>
      </c>
      <c r="T770" s="116" t="str">
        <f>IF(AND(Таблица335[[#This Row],[Тип]]="Поперечник", Таблица335[[#This Row],[условие]]="Да", Таблица335[[#This Row],[№18]]=" росп"), "1,2,3",
"")</f>
        <v>1,2,3</v>
      </c>
      <c r="U770" s="116" t="str">
        <f>IF(AND(Таблица335[[#This Row],[Тип]]="Продол", Таблица335[[#This Row],[условие]]="Да", Таблица335[[#This Row],[№18]]=" росп"), "1,2",
"")</f>
        <v/>
      </c>
      <c r="V770" s="101" t="s">
        <v>88</v>
      </c>
      <c r="W7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0" s="152" t="str">
        <f>IF(Таблица335[[#This Row],[Тип СШ]]="Т3",
(IF(Таблица335[[#This Row],[Толщина]]&gt;16,"Δ8","Δ6")),Таблица335[[#This Row],[Толщина]])</f>
        <v>Δ8</v>
      </c>
      <c r="AD770" s="153"/>
      <c r="AE770"/>
    </row>
    <row r="771" spans="1:31" x14ac:dyDescent="0.2">
      <c r="A771" s="117">
        <f t="shared" ref="A771:A834" si="757">A770+1</f>
        <v>771</v>
      </c>
      <c r="B771" s="97" t="str">
        <f>IF(ISNUMBER(Таблица335[[#This Row],[№8]]), "Поперечник", "Продол")</f>
        <v>Поперечник</v>
      </c>
      <c r="C771" s="11" t="str">
        <f>CONCATENATE(I771,J771,K771,L771,Таблица335[[#This Row],[№12]],N771,O771,P771,Q771,R771,S771,T771,U771,)</f>
        <v>8А`-ВП_Р3 росп1,2,3</v>
      </c>
      <c r="D771" s="11" t="str">
        <f t="shared" si="707"/>
        <v>Т3</v>
      </c>
      <c r="E771" s="11" t="str">
        <f t="shared" si="755"/>
        <v>528 Δ8</v>
      </c>
      <c r="F771" s="101"/>
      <c r="G771" s="101"/>
      <c r="H7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1" s="132">
        <f t="shared" ref="I771:J771" si="758">I770</f>
        <v>8</v>
      </c>
      <c r="J771" s="132" t="str">
        <f t="shared" si="758"/>
        <v>А`</v>
      </c>
      <c r="K771" s="133" t="str">
        <f>IF(Таблица335[[#This Row],[условие]]="Да", "-", "")</f>
        <v>-</v>
      </c>
      <c r="L771" s="101" t="s">
        <v>35</v>
      </c>
      <c r="M771" s="114" t="str">
        <f>IF(Таблица335[[#This Row],[условие]]="Да", "", " - ")</f>
        <v/>
      </c>
      <c r="N771" s="101"/>
      <c r="O771" s="114" t="str">
        <f>IF(Таблица335[[#This Row],[условие]]="Да", "", " )")</f>
        <v/>
      </c>
      <c r="P771" s="115"/>
      <c r="Q771" s="101" t="s">
        <v>140</v>
      </c>
      <c r="R771" s="101" t="s">
        <v>75</v>
      </c>
      <c r="S771" s="116" t="str">
        <f>IF(Таблица335[[#This Row],[Тип СШ]]="Т3", " росп", "")</f>
        <v xml:space="preserve"> росп</v>
      </c>
      <c r="T771" s="116" t="str">
        <f>IF(AND(Таблица335[[#This Row],[Тип]]="Поперечник", Таблица335[[#This Row],[условие]]="Да", Таблица335[[#This Row],[№18]]=" росп"), "1,2,3",
"")</f>
        <v>1,2,3</v>
      </c>
      <c r="U771" s="116" t="str">
        <f>IF(AND(Таблица335[[#This Row],[Тип]]="Продол", Таблица335[[#This Row],[условие]]="Да", Таблица335[[#This Row],[№18]]=" росп"), "1,2",
"")</f>
        <v/>
      </c>
      <c r="V771" s="101" t="s">
        <v>88</v>
      </c>
      <c r="W7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1" s="152" t="str">
        <f>IF(Таблица335[[#This Row],[Тип СШ]]="Т3",
(IF(Таблица335[[#This Row],[Толщина]]&gt;16,"Δ8","Δ6")),Таблица335[[#This Row],[Толщина]])</f>
        <v>Δ8</v>
      </c>
      <c r="AD771" s="153"/>
      <c r="AE771"/>
    </row>
    <row r="772" spans="1:31" x14ac:dyDescent="0.2">
      <c r="A772" s="117">
        <f t="shared" si="757"/>
        <v>772</v>
      </c>
      <c r="B772" s="97" t="str">
        <f>IF(ISNUMBER(Таблица335[[#This Row],[№8]]), "Поперечник", "Продол")</f>
        <v>Поперечник</v>
      </c>
      <c r="C772" s="11" t="str">
        <f>CONCATENATE(I772,J772,K772,L772,Таблица335[[#This Row],[№12]],N772,O772,P772,Q772,R772,S772,T772,U772,)</f>
        <v>8А`-ВП_Р4 росп1,2,3</v>
      </c>
      <c r="D772" s="11" t="str">
        <f t="shared" si="707"/>
        <v>Т3</v>
      </c>
      <c r="E772" s="11" t="str">
        <f t="shared" si="755"/>
        <v>528 Δ8</v>
      </c>
      <c r="F772" s="101"/>
      <c r="G772" s="101"/>
      <c r="H7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2" s="132">
        <f t="shared" ref="I772:J772" si="759">I771</f>
        <v>8</v>
      </c>
      <c r="J772" s="132" t="str">
        <f t="shared" si="759"/>
        <v>А`</v>
      </c>
      <c r="K772" s="133" t="str">
        <f>IF(Таблица335[[#This Row],[условие]]="Да", "-", "")</f>
        <v>-</v>
      </c>
      <c r="L772" s="101" t="s">
        <v>35</v>
      </c>
      <c r="M772" s="114" t="str">
        <f>IF(Таблица335[[#This Row],[условие]]="Да", "", " - ")</f>
        <v/>
      </c>
      <c r="N772" s="101"/>
      <c r="O772" s="114" t="str">
        <f>IF(Таблица335[[#This Row],[условие]]="Да", "", " )")</f>
        <v/>
      </c>
      <c r="P772" s="115"/>
      <c r="Q772" s="101" t="s">
        <v>140</v>
      </c>
      <c r="R772" s="101" t="s">
        <v>76</v>
      </c>
      <c r="S772" s="116" t="str">
        <f>IF(Таблица335[[#This Row],[Тип СШ]]="Т3", " росп", "")</f>
        <v xml:space="preserve"> росп</v>
      </c>
      <c r="T772" s="116" t="str">
        <f>IF(AND(Таблица335[[#This Row],[Тип]]="Поперечник", Таблица335[[#This Row],[условие]]="Да", Таблица335[[#This Row],[№18]]=" росп"), "1,2,3",
"")</f>
        <v>1,2,3</v>
      </c>
      <c r="U772" s="116" t="str">
        <f>IF(AND(Таблица335[[#This Row],[Тип]]="Продол", Таблица335[[#This Row],[условие]]="Да", Таблица335[[#This Row],[№18]]=" росп"), "1,2",
"")</f>
        <v/>
      </c>
      <c r="V772" s="101" t="s">
        <v>88</v>
      </c>
      <c r="W7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2" s="152" t="str">
        <f>IF(Таблица335[[#This Row],[Тип СШ]]="Т3",
(IF(Таблица335[[#This Row],[Толщина]]&gt;16,"Δ8","Δ6")),Таблица335[[#This Row],[Толщина]])</f>
        <v>Δ8</v>
      </c>
      <c r="AD772" s="153"/>
      <c r="AE772"/>
    </row>
    <row r="773" spans="1:31" x14ac:dyDescent="0.2">
      <c r="A773" s="117">
        <f t="shared" si="757"/>
        <v>773</v>
      </c>
      <c r="B773" s="97" t="str">
        <f>IF(ISNUMBER(Таблица335[[#This Row],[№8]]), "Поперечник", "Продол")</f>
        <v>Поперечник</v>
      </c>
      <c r="C773" s="11" t="str">
        <f>CONCATENATE(I773,J773,K773,L773,Таблица335[[#This Row],[№12]],N773,O773,P773,Q773,R773,S773,T773,U773,)</f>
        <v>8А`-ВП_Р5 росп1,2,3</v>
      </c>
      <c r="D773" s="11" t="str">
        <f t="shared" si="707"/>
        <v>Т3</v>
      </c>
      <c r="E773" s="11" t="str">
        <f t="shared" si="755"/>
        <v>528 Δ8</v>
      </c>
      <c r="F773" s="101"/>
      <c r="G773" s="101"/>
      <c r="H7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3" s="132">
        <f t="shared" ref="I773:J773" si="760">I772</f>
        <v>8</v>
      </c>
      <c r="J773" s="132" t="str">
        <f t="shared" si="760"/>
        <v>А`</v>
      </c>
      <c r="K773" s="133" t="str">
        <f>IF(Таблица335[[#This Row],[условие]]="Да", "-", "")</f>
        <v>-</v>
      </c>
      <c r="L773" s="101" t="s">
        <v>35</v>
      </c>
      <c r="M773" s="114" t="str">
        <f>IF(Таблица335[[#This Row],[условие]]="Да", "", " - ")</f>
        <v/>
      </c>
      <c r="N773" s="101"/>
      <c r="O773" s="114" t="str">
        <f>IF(Таблица335[[#This Row],[условие]]="Да", "", " )")</f>
        <v/>
      </c>
      <c r="P773" s="115"/>
      <c r="Q773" s="101" t="s">
        <v>140</v>
      </c>
      <c r="R773" s="101" t="s">
        <v>77</v>
      </c>
      <c r="S773" s="116" t="str">
        <f>IF(Таблица335[[#This Row],[Тип СШ]]="Т3", " росп", "")</f>
        <v xml:space="preserve"> росп</v>
      </c>
      <c r="T773" s="116" t="str">
        <f>IF(AND(Таблица335[[#This Row],[Тип]]="Поперечник", Таблица335[[#This Row],[условие]]="Да", Таблица335[[#This Row],[№18]]=" росп"), "1,2,3",
"")</f>
        <v>1,2,3</v>
      </c>
      <c r="U773" s="116" t="str">
        <f>IF(AND(Таблица335[[#This Row],[Тип]]="Продол", Таблица335[[#This Row],[условие]]="Да", Таблица335[[#This Row],[№18]]=" росп"), "1,2",
"")</f>
        <v/>
      </c>
      <c r="V773" s="101" t="s">
        <v>88</v>
      </c>
      <c r="W7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3" s="152" t="str">
        <f>IF(Таблица335[[#This Row],[Тип СШ]]="Т3",
(IF(Таблица335[[#This Row],[Толщина]]&gt;16,"Δ8","Δ6")),Таблица335[[#This Row],[Толщина]])</f>
        <v>Δ8</v>
      </c>
      <c r="AD773" s="153"/>
      <c r="AE773"/>
    </row>
    <row r="774" spans="1:31" x14ac:dyDescent="0.2">
      <c r="A774" s="117">
        <f t="shared" si="757"/>
        <v>774</v>
      </c>
      <c r="B774" s="97" t="str">
        <f>IF(ISNUMBER(Таблица335[[#This Row],[№8]]), "Поперечник", "Продол")</f>
        <v>Поперечник</v>
      </c>
      <c r="C774" s="11" t="str">
        <f>CONCATENATE(I774,J774,K774,L774,Таблица335[[#This Row],[№12]],N774,O774,P774,Q774,R774,S774,T774,U774,)</f>
        <v>8А-ВП</v>
      </c>
      <c r="D774" s="11" t="str">
        <f t="shared" si="707"/>
        <v>С4</v>
      </c>
      <c r="E774" s="11" t="str">
        <f t="shared" si="755"/>
        <v>2488×14</v>
      </c>
      <c r="F774" s="101"/>
      <c r="G774" s="101" t="s">
        <v>40</v>
      </c>
      <c r="H77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4" s="134">
        <f t="shared" ref="I774:J774" si="761">I773</f>
        <v>8</v>
      </c>
      <c r="J774" s="134" t="str">
        <f>Таблица335[[#This Row],[№7]]</f>
        <v>А</v>
      </c>
      <c r="K774" s="133" t="str">
        <f>IF(Таблица335[[#This Row],[условие]]="Да", "-", "")</f>
        <v>-</v>
      </c>
      <c r="L774" s="72" t="s">
        <v>35</v>
      </c>
      <c r="M774" s="114" t="str">
        <f>IF(Таблица335[[#This Row],[условие]]="Да", "", " - ")</f>
        <v/>
      </c>
      <c r="N774" s="72"/>
      <c r="O774" s="114" t="str">
        <f>IF(Таблица335[[#This Row],[условие]]="Да", "", " )")</f>
        <v/>
      </c>
      <c r="P774" s="115"/>
      <c r="Q774" s="130"/>
      <c r="R774" s="130"/>
      <c r="S774" s="116" t="str">
        <f>IF(Таблица335[[#This Row],[Тип СШ]]="Т3", " росп", "")</f>
        <v/>
      </c>
      <c r="T774" s="116" t="str">
        <f>IF(AND(Таблица335[[#This Row],[Тип]]="Поперечник", Таблица335[[#This Row],[условие]]="Да", Таблица335[[#This Row],[№18]]=" росп"), "1,2,3",
"")</f>
        <v/>
      </c>
      <c r="U774" s="116" t="str">
        <f>IF(AND(Таблица335[[#This Row],[Тип]]="Продол", Таблица335[[#This Row],[условие]]="Да", Таблица335[[#This Row],[№18]]=" росп"), "1,2",
"")</f>
        <v/>
      </c>
      <c r="V774" s="130" t="s">
        <v>109</v>
      </c>
      <c r="W7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7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7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774" s="152">
        <f>IF(Таблица335[[#This Row],[Тип СШ]]="Т3",
(IF(Таблица335[[#This Row],[Толщина]]&gt;16,"Δ8","Δ6")),Таблица335[[#This Row],[Толщина]])</f>
        <v>14</v>
      </c>
      <c r="AD774" s="153"/>
      <c r="AE774"/>
    </row>
    <row r="775" spans="1:31" x14ac:dyDescent="0.2">
      <c r="A775" s="117">
        <f t="shared" si="757"/>
        <v>775</v>
      </c>
      <c r="B775" s="97" t="str">
        <f>IF(ISNUMBER(Таблица335[[#This Row],[№8]]), "Поперечник", "Продол")</f>
        <v>Поперечник</v>
      </c>
      <c r="C775" s="11" t="str">
        <f>CONCATENATE(I775,J775,K775,L775,Таблица335[[#This Row],[№12]],N775,O775,P775,Q775,R775,S775,T775,U775,)</f>
        <v>8А-ВП_Р1 росп1,2,3</v>
      </c>
      <c r="D775" s="11" t="str">
        <f t="shared" si="707"/>
        <v>Т3</v>
      </c>
      <c r="E775" s="11" t="str">
        <f t="shared" si="755"/>
        <v>528 Δ8</v>
      </c>
      <c r="F775" s="101"/>
      <c r="G775" s="101"/>
      <c r="H7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5" s="132">
        <f t="shared" ref="I775:J775" si="762">I774</f>
        <v>8</v>
      </c>
      <c r="J775" s="132" t="str">
        <f>J774</f>
        <v>А</v>
      </c>
      <c r="K775" s="133" t="str">
        <f>IF(Таблица335[[#This Row],[условие]]="Да", "-", "")</f>
        <v>-</v>
      </c>
      <c r="L775" s="101" t="s">
        <v>35</v>
      </c>
      <c r="M775" s="114" t="str">
        <f>IF(Таблица335[[#This Row],[условие]]="Да", "", " - ")</f>
        <v/>
      </c>
      <c r="N775" s="101"/>
      <c r="O775" s="114" t="str">
        <f>IF(Таблица335[[#This Row],[условие]]="Да", "", " )")</f>
        <v/>
      </c>
      <c r="P775" s="115"/>
      <c r="Q775" s="101" t="s">
        <v>140</v>
      </c>
      <c r="R775" s="101" t="s">
        <v>73</v>
      </c>
      <c r="S775" s="116" t="str">
        <f>IF(Таблица335[[#This Row],[Тип СШ]]="Т3", " росп", "")</f>
        <v xml:space="preserve"> росп</v>
      </c>
      <c r="T775" s="116" t="str">
        <f>IF(AND(Таблица335[[#This Row],[Тип]]="Поперечник", Таблица335[[#This Row],[условие]]="Да", Таблица335[[#This Row],[№18]]=" росп"), "1,2,3",
"")</f>
        <v>1,2,3</v>
      </c>
      <c r="U775" s="116" t="str">
        <f>IF(AND(Таблица335[[#This Row],[Тип]]="Продол", Таблица335[[#This Row],[условие]]="Да", Таблица335[[#This Row],[№18]]=" росп"), "1,2",
"")</f>
        <v/>
      </c>
      <c r="V775" s="101" t="s">
        <v>88</v>
      </c>
      <c r="W7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5" s="152" t="str">
        <f>IF(Таблица335[[#This Row],[Тип СШ]]="Т3",
(IF(Таблица335[[#This Row],[Толщина]]&gt;16,"Δ8","Δ6")),Таблица335[[#This Row],[Толщина]])</f>
        <v>Δ8</v>
      </c>
      <c r="AD775" s="153"/>
      <c r="AE775"/>
    </row>
    <row r="776" spans="1:31" x14ac:dyDescent="0.2">
      <c r="A776" s="117">
        <f t="shared" si="757"/>
        <v>776</v>
      </c>
      <c r="B776" s="97" t="str">
        <f>IF(ISNUMBER(Таблица335[[#This Row],[№8]]), "Поперечник", "Продол")</f>
        <v>Поперечник</v>
      </c>
      <c r="C776" s="11" t="str">
        <f>CONCATENATE(I776,J776,K776,L776,Таблица335[[#This Row],[№12]],N776,O776,P776,Q776,R776,S776,T776,U776,)</f>
        <v>8А-ВП_Р2 росп1,2,3</v>
      </c>
      <c r="D776" s="11" t="str">
        <f t="shared" si="707"/>
        <v>Т3</v>
      </c>
      <c r="E776" s="11" t="str">
        <f t="shared" si="755"/>
        <v>528 Δ8</v>
      </c>
      <c r="F776" s="101"/>
      <c r="G776" s="101"/>
      <c r="H7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6" s="132">
        <f t="shared" ref="I776:K776" si="763">I775</f>
        <v>8</v>
      </c>
      <c r="J776" s="132" t="str">
        <f t="shared" si="763"/>
        <v>А</v>
      </c>
      <c r="K776" s="133" t="str">
        <f>IF(Таблица335[[#This Row],[условие]]="Да", "-", "")</f>
        <v>-</v>
      </c>
      <c r="L776" s="101" t="s">
        <v>35</v>
      </c>
      <c r="M776" s="114" t="str">
        <f>IF(Таблица335[[#This Row],[условие]]="Да", "", " - ")</f>
        <v/>
      </c>
      <c r="N776" s="101"/>
      <c r="O776" s="114" t="str">
        <f>IF(Таблица335[[#This Row],[условие]]="Да", "", " )")</f>
        <v/>
      </c>
      <c r="P776" s="115"/>
      <c r="Q776" s="101" t="s">
        <v>140</v>
      </c>
      <c r="R776" s="101" t="s">
        <v>74</v>
      </c>
      <c r="S776" s="116" t="str">
        <f>IF(Таблица335[[#This Row],[Тип СШ]]="Т3", " росп", "")</f>
        <v xml:space="preserve"> росп</v>
      </c>
      <c r="T776" s="116" t="str">
        <f>IF(AND(Таблица335[[#This Row],[Тип]]="Поперечник", Таблица335[[#This Row],[условие]]="Да", Таблица335[[#This Row],[№18]]=" росп"), "1,2,3",
"")</f>
        <v>1,2,3</v>
      </c>
      <c r="U776" s="116" t="str">
        <f>IF(AND(Таблица335[[#This Row],[Тип]]="Продол", Таблица335[[#This Row],[условие]]="Да", Таблица335[[#This Row],[№18]]=" росп"), "1,2",
"")</f>
        <v/>
      </c>
      <c r="V776" s="101" t="s">
        <v>88</v>
      </c>
      <c r="W7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6" s="152" t="str">
        <f>IF(Таблица335[[#This Row],[Тип СШ]]="Т3",
(IF(Таблица335[[#This Row],[Толщина]]&gt;16,"Δ8","Δ6")),Таблица335[[#This Row],[Толщина]])</f>
        <v>Δ8</v>
      </c>
      <c r="AD776" s="153"/>
      <c r="AE776"/>
    </row>
    <row r="777" spans="1:31" x14ac:dyDescent="0.2">
      <c r="A777" s="117">
        <f t="shared" si="757"/>
        <v>777</v>
      </c>
      <c r="B777" s="97" t="str">
        <f>IF(ISNUMBER(Таблица335[[#This Row],[№8]]), "Поперечник", "Продол")</f>
        <v>Поперечник</v>
      </c>
      <c r="C777" s="11" t="str">
        <f>CONCATENATE(I777,J777,K777,L777,Таблица335[[#This Row],[№12]],N777,O777,P777,Q777,R777,S777,T777,U777,)</f>
        <v>8А-ВП_Р3 росп1,2,3</v>
      </c>
      <c r="D777" s="11" t="str">
        <f t="shared" si="707"/>
        <v>Т3</v>
      </c>
      <c r="E777" s="11" t="str">
        <f t="shared" si="755"/>
        <v>528 Δ8</v>
      </c>
      <c r="F777" s="101"/>
      <c r="G777" s="101"/>
      <c r="H7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7" s="132">
        <f t="shared" ref="I777:K777" si="764">I776</f>
        <v>8</v>
      </c>
      <c r="J777" s="132" t="str">
        <f t="shared" si="764"/>
        <v>А</v>
      </c>
      <c r="K777" s="133" t="str">
        <f>IF(Таблица335[[#This Row],[условие]]="Да", "-", "")</f>
        <v>-</v>
      </c>
      <c r="L777" s="101" t="s">
        <v>35</v>
      </c>
      <c r="M777" s="114" t="str">
        <f>IF(Таблица335[[#This Row],[условие]]="Да", "", " - ")</f>
        <v/>
      </c>
      <c r="N777" s="101"/>
      <c r="O777" s="114" t="str">
        <f>IF(Таблица335[[#This Row],[условие]]="Да", "", " )")</f>
        <v/>
      </c>
      <c r="P777" s="115"/>
      <c r="Q777" s="101" t="s">
        <v>140</v>
      </c>
      <c r="R777" s="101" t="s">
        <v>75</v>
      </c>
      <c r="S777" s="116" t="str">
        <f>IF(Таблица335[[#This Row],[Тип СШ]]="Т3", " росп", "")</f>
        <v xml:space="preserve"> росп</v>
      </c>
      <c r="T777" s="116" t="str">
        <f>IF(AND(Таблица335[[#This Row],[Тип]]="Поперечник", Таблица335[[#This Row],[условие]]="Да", Таблица335[[#This Row],[№18]]=" росп"), "1,2,3",
"")</f>
        <v>1,2,3</v>
      </c>
      <c r="U777" s="116" t="str">
        <f>IF(AND(Таблица335[[#This Row],[Тип]]="Продол", Таблица335[[#This Row],[условие]]="Да", Таблица335[[#This Row],[№18]]=" росп"), "1,2",
"")</f>
        <v/>
      </c>
      <c r="V777" s="101" t="s">
        <v>88</v>
      </c>
      <c r="W7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7" s="152" t="str">
        <f>IF(Таблица335[[#This Row],[Тип СШ]]="Т3",
(IF(Таблица335[[#This Row],[Толщина]]&gt;16,"Δ8","Δ6")),Таблица335[[#This Row],[Толщина]])</f>
        <v>Δ8</v>
      </c>
      <c r="AD777" s="153"/>
      <c r="AE777"/>
    </row>
    <row r="778" spans="1:31" x14ac:dyDescent="0.2">
      <c r="A778" s="117">
        <f t="shared" si="757"/>
        <v>778</v>
      </c>
      <c r="B778" s="97" t="str">
        <f>IF(ISNUMBER(Таблица335[[#This Row],[№8]]), "Поперечник", "Продол")</f>
        <v>Поперечник</v>
      </c>
      <c r="C778" s="11" t="str">
        <f>CONCATENATE(I778,J778,K778,L778,Таблица335[[#This Row],[№12]],N778,O778,P778,Q778,R778,S778,T778,U778,)</f>
        <v>8А-ВП_Р4 росп1,2,3</v>
      </c>
      <c r="D778" s="11" t="str">
        <f t="shared" si="707"/>
        <v>Т3</v>
      </c>
      <c r="E778" s="11" t="str">
        <f t="shared" si="755"/>
        <v>528 Δ8</v>
      </c>
      <c r="F778" s="101"/>
      <c r="G778" s="101"/>
      <c r="H7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8" s="132">
        <f t="shared" ref="I778:K778" si="765">I777</f>
        <v>8</v>
      </c>
      <c r="J778" s="132" t="str">
        <f t="shared" si="765"/>
        <v>А</v>
      </c>
      <c r="K778" s="133" t="str">
        <f>IF(Таблица335[[#This Row],[условие]]="Да", "-", "")</f>
        <v>-</v>
      </c>
      <c r="L778" s="101" t="s">
        <v>35</v>
      </c>
      <c r="M778" s="114" t="str">
        <f>IF(Таблица335[[#This Row],[условие]]="Да", "", " - ")</f>
        <v/>
      </c>
      <c r="N778" s="101"/>
      <c r="O778" s="114" t="str">
        <f>IF(Таблица335[[#This Row],[условие]]="Да", "", " )")</f>
        <v/>
      </c>
      <c r="P778" s="115"/>
      <c r="Q778" s="101" t="s">
        <v>140</v>
      </c>
      <c r="R778" s="101" t="s">
        <v>76</v>
      </c>
      <c r="S778" s="116" t="str">
        <f>IF(Таблица335[[#This Row],[Тип СШ]]="Т3", " росп", "")</f>
        <v xml:space="preserve"> росп</v>
      </c>
      <c r="T778" s="116" t="str">
        <f>IF(AND(Таблица335[[#This Row],[Тип]]="Поперечник", Таблица335[[#This Row],[условие]]="Да", Таблица335[[#This Row],[№18]]=" росп"), "1,2,3",
"")</f>
        <v>1,2,3</v>
      </c>
      <c r="U778" s="116" t="str">
        <f>IF(AND(Таблица335[[#This Row],[Тип]]="Продол", Таблица335[[#This Row],[условие]]="Да", Таблица335[[#This Row],[№18]]=" росп"), "1,2",
"")</f>
        <v/>
      </c>
      <c r="V778" s="101" t="s">
        <v>88</v>
      </c>
      <c r="W7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7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78" s="152" t="str">
        <f>IF(Таблица335[[#This Row],[Тип СШ]]="Т3",
(IF(Таблица335[[#This Row],[Толщина]]&gt;16,"Δ8","Δ6")),Таблица335[[#This Row],[Толщина]])</f>
        <v>Δ8</v>
      </c>
      <c r="AD778" s="153"/>
      <c r="AE778"/>
    </row>
    <row r="779" spans="1:31" x14ac:dyDescent="0.2">
      <c r="A779" s="117">
        <f t="shared" si="757"/>
        <v>779</v>
      </c>
      <c r="B779" s="97" t="str">
        <f>IF(ISNUMBER(Таблица335[[#This Row],[№8]]), "Поперечник", "Продол")</f>
        <v>Поперечник</v>
      </c>
      <c r="C779" s="11" t="str">
        <f>CONCATENATE(I779,J779,K779,L779,Таблица335[[#This Row],[№12]],N779,O779,P779,Q779,R779,S779,T779,U779,)</f>
        <v>8А-Т1/1</v>
      </c>
      <c r="D779" s="11" t="str">
        <f t="shared" si="707"/>
        <v>Т8</v>
      </c>
      <c r="E779" s="11" t="str">
        <f t="shared" si="755"/>
        <v>100×20</v>
      </c>
      <c r="F779" s="101"/>
      <c r="G779" s="101"/>
      <c r="H7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79" s="132">
        <f t="shared" ref="I779:K779" si="766">I778</f>
        <v>8</v>
      </c>
      <c r="J779" s="132" t="str">
        <f t="shared" si="766"/>
        <v>А</v>
      </c>
      <c r="K779" s="133" t="str">
        <f>IF(Таблица335[[#This Row],[условие]]="Да", "-", "")</f>
        <v>-</v>
      </c>
      <c r="L779" s="101" t="s">
        <v>83</v>
      </c>
      <c r="M779" s="114" t="str">
        <f>IF(Таблица335[[#This Row],[условие]]="Да", "", " - ")</f>
        <v/>
      </c>
      <c r="N779" s="101"/>
      <c r="O779" s="114" t="str">
        <f>IF(Таблица335[[#This Row],[условие]]="Да", "", " )")</f>
        <v/>
      </c>
      <c r="P779" s="115"/>
      <c r="Q779" s="101" t="str">
        <f>"/"</f>
        <v>/</v>
      </c>
      <c r="R779" s="101">
        <v>1</v>
      </c>
      <c r="S779" s="116" t="str">
        <f>IF(Таблица335[[#This Row],[Тип СШ]]="Т3", " росп", "")</f>
        <v/>
      </c>
      <c r="T779" s="116" t="str">
        <f>IF(AND(Таблица335[[#This Row],[Тип]]="Поперечник", Таблица335[[#This Row],[условие]]="Да", Таблица335[[#This Row],[№18]]=" росп"), "1,2,3",
"")</f>
        <v/>
      </c>
      <c r="U779" s="116" t="str">
        <f>IF(AND(Таблица335[[#This Row],[Тип]]="Продол", Таблица335[[#This Row],[условие]]="Да", Таблица335[[#This Row],[№18]]=" росп"), "1,2",
"")</f>
        <v/>
      </c>
      <c r="V779" s="101" t="s">
        <v>89</v>
      </c>
      <c r="W7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7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7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79" s="152">
        <f>IF(Таблица335[[#This Row],[Тип СШ]]="Т3",
(IF(Таблица335[[#This Row],[Толщина]]&gt;16,"Δ8","Δ6")),Таблица335[[#This Row],[Толщина]])</f>
        <v>20</v>
      </c>
      <c r="AD779" s="153"/>
      <c r="AE779"/>
    </row>
    <row r="780" spans="1:31" x14ac:dyDescent="0.2">
      <c r="A780" s="117">
        <f t="shared" si="757"/>
        <v>780</v>
      </c>
      <c r="B780" s="97" t="str">
        <f>IF(ISNUMBER(Таблица335[[#This Row],[№8]]), "Поперечник", "Продол")</f>
        <v>Поперечник</v>
      </c>
      <c r="C780" s="11" t="str">
        <f>CONCATENATE(I780,J780,K780,L780,Таблица335[[#This Row],[№12]],N780,O780,P780,Q780,R780,S780,T780,U780,)</f>
        <v>8А-Т1/1 росп1,2,3</v>
      </c>
      <c r="D780" s="11" t="str">
        <f t="shared" si="707"/>
        <v>Т3</v>
      </c>
      <c r="E780" s="11" t="str">
        <f t="shared" si="755"/>
        <v>100 Δ8</v>
      </c>
      <c r="F780" s="101"/>
      <c r="G780" s="101"/>
      <c r="H7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0" s="132">
        <f t="shared" ref="I780:K780" si="767">I779</f>
        <v>8</v>
      </c>
      <c r="J780" s="132" t="str">
        <f t="shared" si="767"/>
        <v>А</v>
      </c>
      <c r="K780" s="133" t="str">
        <f>IF(Таблица335[[#This Row],[условие]]="Да", "-", "")</f>
        <v>-</v>
      </c>
      <c r="L780" s="101" t="s">
        <v>83</v>
      </c>
      <c r="M780" s="114" t="str">
        <f>IF(Таблица335[[#This Row],[условие]]="Да", "", " - ")</f>
        <v/>
      </c>
      <c r="N780" s="101"/>
      <c r="O780" s="114" t="str">
        <f>IF(Таблица335[[#This Row],[условие]]="Да", "", " )")</f>
        <v/>
      </c>
      <c r="P780" s="115"/>
      <c r="Q780" s="101" t="str">
        <f t="shared" ref="Q780:Q784" si="768">"/"</f>
        <v>/</v>
      </c>
      <c r="R780" s="101">
        <v>1</v>
      </c>
      <c r="S780" s="116" t="str">
        <f>IF(Таблица335[[#This Row],[Тип СШ]]="Т3", " росп", "")</f>
        <v xml:space="preserve"> росп</v>
      </c>
      <c r="T780" s="116" t="str">
        <f>IF(AND(Таблица335[[#This Row],[Тип]]="Поперечник", Таблица335[[#This Row],[условие]]="Да", Таблица335[[#This Row],[№18]]=" росп"), "1,2,3",
"")</f>
        <v>1,2,3</v>
      </c>
      <c r="U780" s="116" t="str">
        <f>IF(AND(Таблица335[[#This Row],[Тип]]="Продол", Таблица335[[#This Row],[условие]]="Да", Таблица335[[#This Row],[№18]]=" росп"), "1,2",
"")</f>
        <v/>
      </c>
      <c r="V780" s="101" t="s">
        <v>88</v>
      </c>
      <c r="W7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80" s="152" t="str">
        <f>IF(Таблица335[[#This Row],[Тип СШ]]="Т3",
(IF(Таблица335[[#This Row],[Толщина]]&gt;16,"Δ8","Δ6")),Таблица335[[#This Row],[Толщина]])</f>
        <v>Δ8</v>
      </c>
      <c r="AD780" s="153"/>
      <c r="AE780"/>
    </row>
    <row r="781" spans="1:31" x14ac:dyDescent="0.2">
      <c r="A781" s="117">
        <f t="shared" si="757"/>
        <v>781</v>
      </c>
      <c r="B781" s="97" t="str">
        <f>IF(ISNUMBER(Таблица335[[#This Row],[№8]]), "Поперечник", "Продол")</f>
        <v>Поперечник</v>
      </c>
      <c r="C781" s="11" t="str">
        <f>CONCATENATE(I781,J781,K781,L781,Таблица335[[#This Row],[№12]],N781,O781,P781,Q781,R781,S781,T781,U781,)</f>
        <v>8А-Т1/2</v>
      </c>
      <c r="D781" s="11" t="str">
        <f t="shared" si="707"/>
        <v>Т8</v>
      </c>
      <c r="E781" s="11" t="str">
        <f t="shared" si="755"/>
        <v>100×20</v>
      </c>
      <c r="F781" s="101"/>
      <c r="G781" s="101"/>
      <c r="H7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1" s="132">
        <f t="shared" ref="I781:K781" si="769">I780</f>
        <v>8</v>
      </c>
      <c r="J781" s="132" t="str">
        <f t="shared" si="769"/>
        <v>А</v>
      </c>
      <c r="K781" s="133" t="str">
        <f>IF(Таблица335[[#This Row],[условие]]="Да", "-", "")</f>
        <v>-</v>
      </c>
      <c r="L781" s="101" t="s">
        <v>83</v>
      </c>
      <c r="M781" s="114" t="str">
        <f>IF(Таблица335[[#This Row],[условие]]="Да", "", " - ")</f>
        <v/>
      </c>
      <c r="N781" s="101"/>
      <c r="O781" s="114" t="str">
        <f>IF(Таблица335[[#This Row],[условие]]="Да", "", " )")</f>
        <v/>
      </c>
      <c r="P781" s="115"/>
      <c r="Q781" s="101" t="str">
        <f t="shared" si="768"/>
        <v>/</v>
      </c>
      <c r="R781" s="101">
        <v>2</v>
      </c>
      <c r="S781" s="116" t="str">
        <f>IF(Таблица335[[#This Row],[Тип СШ]]="Т3", " росп", "")</f>
        <v/>
      </c>
      <c r="T781" s="116" t="str">
        <f>IF(AND(Таблица335[[#This Row],[Тип]]="Поперечник", Таблица335[[#This Row],[условие]]="Да", Таблица335[[#This Row],[№18]]=" росп"), "1,2,3",
"")</f>
        <v/>
      </c>
      <c r="U781" s="116" t="str">
        <f>IF(AND(Таблица335[[#This Row],[Тип]]="Продол", Таблица335[[#This Row],[условие]]="Да", Таблица335[[#This Row],[№18]]=" росп"), "1,2",
"")</f>
        <v/>
      </c>
      <c r="V781" s="101" t="s">
        <v>89</v>
      </c>
      <c r="W7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8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81" s="152">
        <f>IF(Таблица335[[#This Row],[Тип СШ]]="Т3",
(IF(Таблица335[[#This Row],[Толщина]]&gt;16,"Δ8","Δ6")),Таблица335[[#This Row],[Толщина]])</f>
        <v>20</v>
      </c>
      <c r="AD781" s="153"/>
      <c r="AE781"/>
    </row>
    <row r="782" spans="1:31" x14ac:dyDescent="0.2">
      <c r="A782" s="117">
        <f t="shared" si="757"/>
        <v>782</v>
      </c>
      <c r="B782" s="97" t="str">
        <f>IF(ISNUMBER(Таблица335[[#This Row],[№8]]), "Поперечник", "Продол")</f>
        <v>Поперечник</v>
      </c>
      <c r="C782" s="11" t="str">
        <f>CONCATENATE(I782,J782,K782,L782,Таблица335[[#This Row],[№12]],N782,O782,P782,Q782,R782,S782,T782,U782,)</f>
        <v>8А-Т1/2 росп1,2,3</v>
      </c>
      <c r="D782" s="11" t="str">
        <f t="shared" si="707"/>
        <v>Т3</v>
      </c>
      <c r="E782" s="11" t="str">
        <f t="shared" si="755"/>
        <v>100 Δ8</v>
      </c>
      <c r="F782" s="101"/>
      <c r="G782" s="101"/>
      <c r="H7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2" s="132">
        <f t="shared" ref="I782:K782" si="770">I781</f>
        <v>8</v>
      </c>
      <c r="J782" s="132" t="str">
        <f t="shared" si="770"/>
        <v>А</v>
      </c>
      <c r="K782" s="133" t="str">
        <f>IF(Таблица335[[#This Row],[условие]]="Да", "-", "")</f>
        <v>-</v>
      </c>
      <c r="L782" s="101" t="s">
        <v>83</v>
      </c>
      <c r="M782" s="114" t="str">
        <f>IF(Таблица335[[#This Row],[условие]]="Да", "", " - ")</f>
        <v/>
      </c>
      <c r="N782" s="101"/>
      <c r="O782" s="114" t="str">
        <f>IF(Таблица335[[#This Row],[условие]]="Да", "", " )")</f>
        <v/>
      </c>
      <c r="P782" s="115"/>
      <c r="Q782" s="101" t="str">
        <f t="shared" si="768"/>
        <v>/</v>
      </c>
      <c r="R782" s="101">
        <v>2</v>
      </c>
      <c r="S782" s="116" t="str">
        <f>IF(Таблица335[[#This Row],[Тип СШ]]="Т3", " росп", "")</f>
        <v xml:space="preserve"> росп</v>
      </c>
      <c r="T782" s="116" t="str">
        <f>IF(AND(Таблица335[[#This Row],[Тип]]="Поперечник", Таблица335[[#This Row],[условие]]="Да", Таблица335[[#This Row],[№18]]=" росп"), "1,2,3",
"")</f>
        <v>1,2,3</v>
      </c>
      <c r="U782" s="116" t="str">
        <f>IF(AND(Таблица335[[#This Row],[Тип]]="Продол", Таблица335[[#This Row],[условие]]="Да", Таблица335[[#This Row],[№18]]=" росп"), "1,2",
"")</f>
        <v/>
      </c>
      <c r="V782" s="101" t="s">
        <v>88</v>
      </c>
      <c r="W7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82" s="152" t="str">
        <f>IF(Таблица335[[#This Row],[Тип СШ]]="Т3",
(IF(Таблица335[[#This Row],[Толщина]]&gt;16,"Δ8","Δ6")),Таблица335[[#This Row],[Толщина]])</f>
        <v>Δ8</v>
      </c>
      <c r="AD782" s="153"/>
      <c r="AE782"/>
    </row>
    <row r="783" spans="1:31" x14ac:dyDescent="0.2">
      <c r="A783" s="117">
        <f t="shared" si="757"/>
        <v>783</v>
      </c>
      <c r="B783" s="97" t="str">
        <f>IF(ISNUMBER(Таблица335[[#This Row],[№8]]), "Поперечник", "Продол")</f>
        <v>Поперечник</v>
      </c>
      <c r="C783" s="11" t="str">
        <f>CONCATENATE(I783,J783,K783,L783,Таблица335[[#This Row],[№12]],N783,O783,P783,Q783,R783,S783,T783,U783,)</f>
        <v>8А-ВП_Р5 росп1,2,3</v>
      </c>
      <c r="D783" s="11" t="str">
        <f t="shared" si="707"/>
        <v>Т3</v>
      </c>
      <c r="E783" s="11" t="str">
        <f t="shared" si="755"/>
        <v>528 Δ8</v>
      </c>
      <c r="F783" s="101"/>
      <c r="G783" s="101"/>
      <c r="H7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3" s="132">
        <f t="shared" ref="I783:K783" si="771">I782</f>
        <v>8</v>
      </c>
      <c r="J783" s="132" t="str">
        <f t="shared" si="771"/>
        <v>А</v>
      </c>
      <c r="K783" s="133" t="str">
        <f>IF(Таблица335[[#This Row],[условие]]="Да", "-", "")</f>
        <v>-</v>
      </c>
      <c r="L783" s="101" t="s">
        <v>35</v>
      </c>
      <c r="M783" s="114" t="str">
        <f>IF(Таблица335[[#This Row],[условие]]="Да", "", " - ")</f>
        <v/>
      </c>
      <c r="N783" s="101"/>
      <c r="O783" s="114" t="str">
        <f>IF(Таблица335[[#This Row],[условие]]="Да", "", " )")</f>
        <v/>
      </c>
      <c r="P783" s="115"/>
      <c r="Q783" s="101" t="s">
        <v>140</v>
      </c>
      <c r="R783" s="101" t="s">
        <v>77</v>
      </c>
      <c r="S783" s="116" t="str">
        <f>IF(Таблица335[[#This Row],[Тип СШ]]="Т3", " росп", "")</f>
        <v xml:space="preserve"> росп</v>
      </c>
      <c r="T783" s="116" t="str">
        <f>IF(AND(Таблица335[[#This Row],[Тип]]="Поперечник", Таблица335[[#This Row],[условие]]="Да", Таблица335[[#This Row],[№18]]=" росп"), "1,2,3",
"")</f>
        <v>1,2,3</v>
      </c>
      <c r="U783" s="116" t="str">
        <f>IF(AND(Таблица335[[#This Row],[Тип]]="Продол", Таблица335[[#This Row],[условие]]="Да", Таблица335[[#This Row],[№18]]=" росп"), "1,2",
"")</f>
        <v/>
      </c>
      <c r="V783" s="101" t="s">
        <v>88</v>
      </c>
      <c r="W7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83" s="152" t="str">
        <f>IF(Таблица335[[#This Row],[Тип СШ]]="Т3",
(IF(Таблица335[[#This Row],[Толщина]]&gt;16,"Δ8","Δ6")),Таблица335[[#This Row],[Толщина]])</f>
        <v>Δ8</v>
      </c>
      <c r="AD783" s="153"/>
      <c r="AE783"/>
    </row>
    <row r="784" spans="1:31" x14ac:dyDescent="0.2">
      <c r="A784" s="117">
        <f t="shared" si="757"/>
        <v>784</v>
      </c>
      <c r="B784" s="97" t="str">
        <f>IF(ISNUMBER(Таблица335[[#This Row],[№8]]), "Поперечник", "Продол")</f>
        <v>Поперечник</v>
      </c>
      <c r="C784" s="11" t="str">
        <f>CONCATENATE(I784,J784,K784,L784,Таблица335[[#This Row],[№12]],N784,O784,P784,Q784,R784,S784,T784,U784,)</f>
        <v>8А-ВП_Р6 росп1,2,3</v>
      </c>
      <c r="D784" s="11" t="str">
        <f t="shared" si="707"/>
        <v>Т3</v>
      </c>
      <c r="E784" s="11" t="str">
        <f t="shared" si="755"/>
        <v>528 Δ8</v>
      </c>
      <c r="F784" s="101"/>
      <c r="G784" s="101"/>
      <c r="H7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4" s="132">
        <f t="shared" ref="I784:K784" si="772">I783</f>
        <v>8</v>
      </c>
      <c r="J784" s="132" t="str">
        <f t="shared" si="772"/>
        <v>А</v>
      </c>
      <c r="K784" s="133" t="str">
        <f>IF(Таблица335[[#This Row],[условие]]="Да", "-", "")</f>
        <v>-</v>
      </c>
      <c r="L784" s="101" t="s">
        <v>35</v>
      </c>
      <c r="M784" s="114" t="str">
        <f>IF(Таблица335[[#This Row],[условие]]="Да", "", " - ")</f>
        <v/>
      </c>
      <c r="N784" s="101"/>
      <c r="O784" s="114" t="str">
        <f>IF(Таблица335[[#This Row],[условие]]="Да", "", " )")</f>
        <v/>
      </c>
      <c r="P784" s="115"/>
      <c r="Q784" s="101" t="s">
        <v>140</v>
      </c>
      <c r="R784" s="101" t="s">
        <v>80</v>
      </c>
      <c r="S784" s="116" t="str">
        <f>IF(Таблица335[[#This Row],[Тип СШ]]="Т3", " росп", "")</f>
        <v xml:space="preserve"> росп</v>
      </c>
      <c r="T784" s="116" t="str">
        <f>IF(AND(Таблица335[[#This Row],[Тип]]="Поперечник", Таблица335[[#This Row],[условие]]="Да", Таблица335[[#This Row],[№18]]=" росп"), "1,2,3",
"")</f>
        <v>1,2,3</v>
      </c>
      <c r="U784" s="116" t="str">
        <f>IF(AND(Таблица335[[#This Row],[Тип]]="Продол", Таблица335[[#This Row],[условие]]="Да", Таблица335[[#This Row],[№18]]=" росп"), "1,2",
"")</f>
        <v/>
      </c>
      <c r="V784" s="101" t="s">
        <v>88</v>
      </c>
      <c r="W7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84" s="152" t="str">
        <f>IF(Таблица335[[#This Row],[Тип СШ]]="Т3",
(IF(Таблица335[[#This Row],[Толщина]]&gt;16,"Δ8","Δ6")),Таблица335[[#This Row],[Толщина]])</f>
        <v>Δ8</v>
      </c>
      <c r="AD784" s="153"/>
      <c r="AE784"/>
    </row>
    <row r="785" spans="1:31" x14ac:dyDescent="0.2">
      <c r="A785" s="117">
        <f t="shared" si="757"/>
        <v>785</v>
      </c>
      <c r="B785" s="97" t="str">
        <f>IF(ISNUMBER(Таблица335[[#This Row],[№8]]), "Поперечник", "Продол")</f>
        <v>Поперечник</v>
      </c>
      <c r="C785" s="11" t="str">
        <f>CONCATENATE(I785,J785,K785,L785,Таблица335[[#This Row],[№12]],N785,O785,P785,Q785,R785,S785,T785,U785,)</f>
        <v>8А-ВП_Р7 росп1,2,3</v>
      </c>
      <c r="D785" s="11" t="str">
        <f t="shared" si="707"/>
        <v>Т3</v>
      </c>
      <c r="E785" s="11" t="str">
        <f t="shared" si="755"/>
        <v>528 Δ8</v>
      </c>
      <c r="F785" s="101"/>
      <c r="G785" s="101"/>
      <c r="H7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5" s="132">
        <f t="shared" ref="I785:K785" si="773">I784</f>
        <v>8</v>
      </c>
      <c r="J785" s="132" t="str">
        <f t="shared" si="773"/>
        <v>А</v>
      </c>
      <c r="K785" s="133" t="str">
        <f>IF(Таблица335[[#This Row],[условие]]="Да", "-", "")</f>
        <v>-</v>
      </c>
      <c r="L785" s="101" t="s">
        <v>35</v>
      </c>
      <c r="M785" s="114" t="str">
        <f>IF(Таблица335[[#This Row],[условие]]="Да", "", " - ")</f>
        <v/>
      </c>
      <c r="N785" s="101"/>
      <c r="O785" s="114" t="str">
        <f>IF(Таблица335[[#This Row],[условие]]="Да", "", " )")</f>
        <v/>
      </c>
      <c r="P785" s="115"/>
      <c r="Q785" s="101" t="s">
        <v>140</v>
      </c>
      <c r="R785" s="101" t="s">
        <v>81</v>
      </c>
      <c r="S785" s="116" t="str">
        <f>IF(Таблица335[[#This Row],[Тип СШ]]="Т3", " росп", "")</f>
        <v xml:space="preserve"> росп</v>
      </c>
      <c r="T785" s="116" t="str">
        <f>IF(AND(Таблица335[[#This Row],[Тип]]="Поперечник", Таблица335[[#This Row],[условие]]="Да", Таблица335[[#This Row],[№18]]=" росп"), "1,2,3",
"")</f>
        <v>1,2,3</v>
      </c>
      <c r="U785" s="116" t="str">
        <f>IF(AND(Таблица335[[#This Row],[Тип]]="Продол", Таблица335[[#This Row],[условие]]="Да", Таблица335[[#This Row],[№18]]=" росп"), "1,2",
"")</f>
        <v/>
      </c>
      <c r="V785" s="101" t="s">
        <v>88</v>
      </c>
      <c r="W7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85" s="152" t="str">
        <f>IF(Таблица335[[#This Row],[Тип СШ]]="Т3",
(IF(Таблица335[[#This Row],[Толщина]]&gt;16,"Δ8","Δ6")),Таблица335[[#This Row],[Толщина]])</f>
        <v>Δ8</v>
      </c>
      <c r="AD785" s="153"/>
      <c r="AE785"/>
    </row>
    <row r="786" spans="1:31" x14ac:dyDescent="0.2">
      <c r="A786" s="117">
        <f t="shared" si="757"/>
        <v>786</v>
      </c>
      <c r="B786" s="97" t="str">
        <f>IF(ISNUMBER(Таблица335[[#This Row],[№8]]), "Поперечник", "Продол")</f>
        <v>Поперечник</v>
      </c>
      <c r="C786" s="11" t="str">
        <f>CONCATENATE(I786,J786,K786,L786,Таблица335[[#This Row],[№12]],N786,O786,P786,Q786,R786,S786,T786,U786,)</f>
        <v>8А-ВП_Р8 росп1,2,3</v>
      </c>
      <c r="D786" s="11" t="str">
        <f t="shared" si="707"/>
        <v>Т3</v>
      </c>
      <c r="E786" s="11" t="str">
        <f t="shared" si="755"/>
        <v>528 Δ8</v>
      </c>
      <c r="F786" s="101"/>
      <c r="G786" s="101"/>
      <c r="H7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6" s="132">
        <f t="shared" ref="I786:K786" si="774">I785</f>
        <v>8</v>
      </c>
      <c r="J786" s="132" t="str">
        <f t="shared" si="774"/>
        <v>А</v>
      </c>
      <c r="K786" s="133" t="str">
        <f>IF(Таблица335[[#This Row],[условие]]="Да", "-", "")</f>
        <v>-</v>
      </c>
      <c r="L786" s="101" t="s">
        <v>35</v>
      </c>
      <c r="M786" s="114" t="str">
        <f>IF(Таблица335[[#This Row],[условие]]="Да", "", " - ")</f>
        <v/>
      </c>
      <c r="N786" s="101"/>
      <c r="O786" s="114" t="str">
        <f>IF(Таблица335[[#This Row],[условие]]="Да", "", " )")</f>
        <v/>
      </c>
      <c r="P786" s="115"/>
      <c r="Q786" s="101" t="s">
        <v>140</v>
      </c>
      <c r="R786" s="101" t="s">
        <v>82</v>
      </c>
      <c r="S786" s="116" t="str">
        <f>IF(Таблица335[[#This Row],[Тип СШ]]="Т3", " росп", "")</f>
        <v xml:space="preserve"> росп</v>
      </c>
      <c r="T786" s="116" t="str">
        <f>IF(AND(Таблица335[[#This Row],[Тип]]="Поперечник", Таблица335[[#This Row],[условие]]="Да", Таблица335[[#This Row],[№18]]=" росп"), "1,2,3",
"")</f>
        <v>1,2,3</v>
      </c>
      <c r="U786" s="116" t="str">
        <f>IF(AND(Таблица335[[#This Row],[Тип]]="Продол", Таблица335[[#This Row],[условие]]="Да", Таблица335[[#This Row],[№18]]=" росп"), "1,2",
"")</f>
        <v/>
      </c>
      <c r="V786" s="101" t="s">
        <v>88</v>
      </c>
      <c r="W7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86" s="152" t="str">
        <f>IF(Таблица335[[#This Row],[Тип СШ]]="Т3",
(IF(Таблица335[[#This Row],[Толщина]]&gt;16,"Δ8","Δ6")),Таблица335[[#This Row],[Толщина]])</f>
        <v>Δ8</v>
      </c>
      <c r="AD786" s="153"/>
      <c r="AE786"/>
    </row>
    <row r="787" spans="1:31" x14ac:dyDescent="0.2">
      <c r="A787" s="117">
        <f t="shared" si="757"/>
        <v>787</v>
      </c>
      <c r="B787" s="97" t="str">
        <f>IF(ISNUMBER(Таблица335[[#This Row],[№8]]), "Поперечник", "Продол")</f>
        <v>Поперечник</v>
      </c>
      <c r="C787" s="11" t="str">
        <f>CONCATENATE(I787,J787,K787,L787,Таблица335[[#This Row],[№12]],N787,O787,P787,Q787,R787,S787,T787,U787,)</f>
        <v>8А-НП</v>
      </c>
      <c r="D787" s="11" t="str">
        <f t="shared" si="707"/>
        <v>С18</v>
      </c>
      <c r="E787" s="11" t="str">
        <f t="shared" si="755"/>
        <v>600×32</v>
      </c>
      <c r="F787" s="101"/>
      <c r="G787" s="101"/>
      <c r="H7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7" s="132">
        <f t="shared" ref="I787:K787" si="775">I786</f>
        <v>8</v>
      </c>
      <c r="J787" s="132" t="str">
        <f t="shared" si="775"/>
        <v>А</v>
      </c>
      <c r="K787" s="133" t="str">
        <f>IF(Таблица335[[#This Row],[условие]]="Да", "-", "")</f>
        <v>-</v>
      </c>
      <c r="L787" s="101" t="s">
        <v>13</v>
      </c>
      <c r="M787" s="114" t="str">
        <f>IF(Таблица335[[#This Row],[условие]]="Да", "", " - ")</f>
        <v/>
      </c>
      <c r="N787" s="101"/>
      <c r="O787" s="114" t="str">
        <f>IF(Таблица335[[#This Row],[условие]]="Да", "", " )")</f>
        <v/>
      </c>
      <c r="P787" s="115"/>
      <c r="Q787" s="101"/>
      <c r="R787" s="101"/>
      <c r="S787" s="116" t="str">
        <f>IF(Таблица335[[#This Row],[Тип СШ]]="Т3", " росп", "")</f>
        <v/>
      </c>
      <c r="T787" s="116" t="str">
        <f>IF(AND(Таблица335[[#This Row],[Тип]]="Поперечник", Таблица335[[#This Row],[условие]]="Да", Таблица335[[#This Row],[№18]]=" росп"), "1,2,3",
"")</f>
        <v/>
      </c>
      <c r="U787" s="116" t="str">
        <f>IF(AND(Таблица335[[#This Row],[Тип]]="Продол", Таблица335[[#This Row],[условие]]="Да", Таблица335[[#This Row],[№18]]=" росп"), "1,2",
"")</f>
        <v/>
      </c>
      <c r="V787" s="101" t="s">
        <v>87</v>
      </c>
      <c r="W78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7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787" s="228">
        <f>VALUE(CONCATENATE(Таблица335[[#This Row],[ДлинаС18]],Таблица335[[#This Row],[ДлинаС4]],Таблица335[[#This Row],[ДлинаТ8]],Таблица335[[#This Row],[ДлинаТ3]]))</f>
        <v>600</v>
      </c>
      <c r="AC787" s="152">
        <f>IF(Таблица335[[#This Row],[Тип СШ]]="Т3",
(IF(Таблица335[[#This Row],[Толщина]]&gt;16,"Δ8","Δ6")),Таблица335[[#This Row],[Толщина]])</f>
        <v>32</v>
      </c>
      <c r="AD787" s="153"/>
      <c r="AE787"/>
    </row>
    <row r="788" spans="1:31" x14ac:dyDescent="0.2">
      <c r="A788" s="117">
        <f t="shared" si="757"/>
        <v>788</v>
      </c>
      <c r="B788" s="97" t="str">
        <f>IF(ISNUMBER(Таблица335[[#This Row],[№8]]), "Поперечник", "Продол")</f>
        <v>Поперечник</v>
      </c>
      <c r="C788" s="11" t="str">
        <f>CONCATENATE(I788,J788,K788,L788,Таблица335[[#This Row],[№12]],N788,O788,P788,Q788,R788,S788,T788,U788,)</f>
        <v>8А-Т2/1</v>
      </c>
      <c r="D788" s="11" t="str">
        <f t="shared" si="707"/>
        <v>Т8</v>
      </c>
      <c r="E788" s="11" t="str">
        <f t="shared" si="755"/>
        <v>100×20</v>
      </c>
      <c r="F788" s="101"/>
      <c r="G788" s="101"/>
      <c r="H7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8" s="132">
        <f t="shared" ref="I788:K788" si="776">I787</f>
        <v>8</v>
      </c>
      <c r="J788" s="132" t="str">
        <f t="shared" si="776"/>
        <v>А</v>
      </c>
      <c r="K788" s="133" t="str">
        <f>IF(Таблица335[[#This Row],[условие]]="Да", "-", "")</f>
        <v>-</v>
      </c>
      <c r="L788" s="101" t="s">
        <v>84</v>
      </c>
      <c r="M788" s="114" t="str">
        <f>IF(Таблица335[[#This Row],[условие]]="Да", "", " - ")</f>
        <v/>
      </c>
      <c r="N788" s="101"/>
      <c r="O788" s="114" t="str">
        <f>IF(Таблица335[[#This Row],[условие]]="Да", "", " )")</f>
        <v/>
      </c>
      <c r="P788" s="115"/>
      <c r="Q788" s="101" t="str">
        <f>"/"</f>
        <v>/</v>
      </c>
      <c r="R788" s="101">
        <v>1</v>
      </c>
      <c r="S788" s="116" t="str">
        <f>IF(Таблица335[[#This Row],[Тип СШ]]="Т3", " росп", "")</f>
        <v/>
      </c>
      <c r="T788" s="116" t="str">
        <f>IF(AND(Таблица335[[#This Row],[Тип]]="Поперечник", Таблица335[[#This Row],[условие]]="Да", Таблица335[[#This Row],[№18]]=" росп"), "1,2,3",
"")</f>
        <v/>
      </c>
      <c r="U788" s="116" t="str">
        <f>IF(AND(Таблица335[[#This Row],[Тип]]="Продол", Таблица335[[#This Row],[условие]]="Да", Таблица335[[#This Row],[№18]]=" росп"), "1,2",
"")</f>
        <v/>
      </c>
      <c r="V788" s="101" t="s">
        <v>89</v>
      </c>
      <c r="W7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88" s="152">
        <f>IF(Таблица335[[#This Row],[Тип СШ]]="Т3",
(IF(Таблица335[[#This Row],[Толщина]]&gt;16,"Δ8","Δ6")),Таблица335[[#This Row],[Толщина]])</f>
        <v>20</v>
      </c>
      <c r="AD788" s="153"/>
      <c r="AE788"/>
    </row>
    <row r="789" spans="1:31" x14ac:dyDescent="0.2">
      <c r="A789" s="117">
        <f t="shared" si="757"/>
        <v>789</v>
      </c>
      <c r="B789" s="97" t="str">
        <f>IF(ISNUMBER(Таблица335[[#This Row],[№8]]), "Поперечник", "Продол")</f>
        <v>Поперечник</v>
      </c>
      <c r="C789" s="11" t="str">
        <f>CONCATENATE(I789,J789,K789,L789,Таблица335[[#This Row],[№12]],N789,O789,P789,Q789,R789,S789,T789,U789,)</f>
        <v>8А-Т2/1 росп1,2,3</v>
      </c>
      <c r="D789" s="11" t="str">
        <f t="shared" ref="D789:D852" si="777">V789</f>
        <v>Т3</v>
      </c>
      <c r="E789" s="11" t="str">
        <f t="shared" si="755"/>
        <v>100 Δ8</v>
      </c>
      <c r="F789" s="101"/>
      <c r="G789" s="101"/>
      <c r="H7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89" s="132">
        <f t="shared" ref="I789:K789" si="778">I788</f>
        <v>8</v>
      </c>
      <c r="J789" s="132" t="str">
        <f t="shared" si="778"/>
        <v>А</v>
      </c>
      <c r="K789" s="133" t="str">
        <f>IF(Таблица335[[#This Row],[условие]]="Да", "-", "")</f>
        <v>-</v>
      </c>
      <c r="L789" s="101" t="s">
        <v>84</v>
      </c>
      <c r="M789" s="114" t="str">
        <f>IF(Таблица335[[#This Row],[условие]]="Да", "", " - ")</f>
        <v/>
      </c>
      <c r="N789" s="101"/>
      <c r="O789" s="114" t="str">
        <f>IF(Таблица335[[#This Row],[условие]]="Да", "", " )")</f>
        <v/>
      </c>
      <c r="P789" s="115"/>
      <c r="Q789" s="101" t="str">
        <f t="shared" ref="Q789:Q793" si="779">"/"</f>
        <v>/</v>
      </c>
      <c r="R789" s="101">
        <v>1</v>
      </c>
      <c r="S789" s="116" t="str">
        <f>IF(Таблица335[[#This Row],[Тип СШ]]="Т3", " росп", "")</f>
        <v xml:space="preserve"> росп</v>
      </c>
      <c r="T789" s="116" t="str">
        <f>IF(AND(Таблица335[[#This Row],[Тип]]="Поперечник", Таблица335[[#This Row],[условие]]="Да", Таблица335[[#This Row],[№18]]=" росп"), "1,2,3",
"")</f>
        <v>1,2,3</v>
      </c>
      <c r="U789" s="116" t="str">
        <f>IF(AND(Таблица335[[#This Row],[Тип]]="Продол", Таблица335[[#This Row],[условие]]="Да", Таблица335[[#This Row],[№18]]=" росп"), "1,2",
"")</f>
        <v/>
      </c>
      <c r="V789" s="101" t="s">
        <v>88</v>
      </c>
      <c r="W7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89" s="152" t="str">
        <f>IF(Таблица335[[#This Row],[Тип СШ]]="Т3",
(IF(Таблица335[[#This Row],[Толщина]]&gt;16,"Δ8","Δ6")),Таблица335[[#This Row],[Толщина]])</f>
        <v>Δ8</v>
      </c>
      <c r="AD789" s="153"/>
      <c r="AE789"/>
    </row>
    <row r="790" spans="1:31" x14ac:dyDescent="0.2">
      <c r="A790" s="117">
        <f t="shared" si="757"/>
        <v>790</v>
      </c>
      <c r="B790" s="97" t="str">
        <f>IF(ISNUMBER(Таблица335[[#This Row],[№8]]), "Поперечник", "Продол")</f>
        <v>Поперечник</v>
      </c>
      <c r="C790" s="11" t="str">
        <f>CONCATENATE(I790,J790,K790,L790,Таблица335[[#This Row],[№12]],N790,O790,P790,Q790,R790,S790,T790,U790,)</f>
        <v>8А-Т2/2</v>
      </c>
      <c r="D790" s="11" t="str">
        <f t="shared" si="777"/>
        <v>Т8</v>
      </c>
      <c r="E790" s="11" t="str">
        <f t="shared" si="755"/>
        <v>100×20</v>
      </c>
      <c r="F790" s="101"/>
      <c r="G790" s="101"/>
      <c r="H7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0" s="132">
        <f t="shared" ref="I790:K790" si="780">I789</f>
        <v>8</v>
      </c>
      <c r="J790" s="132" t="str">
        <f t="shared" si="780"/>
        <v>А</v>
      </c>
      <c r="K790" s="133" t="str">
        <f>IF(Таблица335[[#This Row],[условие]]="Да", "-", "")</f>
        <v>-</v>
      </c>
      <c r="L790" s="101" t="s">
        <v>84</v>
      </c>
      <c r="M790" s="114" t="str">
        <f>IF(Таблица335[[#This Row],[условие]]="Да", "", " - ")</f>
        <v/>
      </c>
      <c r="N790" s="101"/>
      <c r="O790" s="114" t="str">
        <f>IF(Таблица335[[#This Row],[условие]]="Да", "", " )")</f>
        <v/>
      </c>
      <c r="P790" s="115"/>
      <c r="Q790" s="101" t="str">
        <f t="shared" si="779"/>
        <v>/</v>
      </c>
      <c r="R790" s="101">
        <v>2</v>
      </c>
      <c r="S790" s="116" t="str">
        <f>IF(Таблица335[[#This Row],[Тип СШ]]="Т3", " росп", "")</f>
        <v/>
      </c>
      <c r="T790" s="116" t="str">
        <f>IF(AND(Таблица335[[#This Row],[Тип]]="Поперечник", Таблица335[[#This Row],[условие]]="Да", Таблица335[[#This Row],[№18]]=" росп"), "1,2,3",
"")</f>
        <v/>
      </c>
      <c r="U790" s="116" t="str">
        <f>IF(AND(Таблица335[[#This Row],[Тип]]="Продол", Таблица335[[#This Row],[условие]]="Да", Таблица335[[#This Row],[№18]]=" росп"), "1,2",
"")</f>
        <v/>
      </c>
      <c r="V790" s="101" t="s">
        <v>89</v>
      </c>
      <c r="W7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90" s="152">
        <f>IF(Таблица335[[#This Row],[Тип СШ]]="Т3",
(IF(Таблица335[[#This Row],[Толщина]]&gt;16,"Δ8","Δ6")),Таблица335[[#This Row],[Толщина]])</f>
        <v>20</v>
      </c>
      <c r="AD790" s="153"/>
      <c r="AE790"/>
    </row>
    <row r="791" spans="1:31" x14ac:dyDescent="0.2">
      <c r="A791" s="117">
        <f t="shared" si="757"/>
        <v>791</v>
      </c>
      <c r="B791" s="97" t="str">
        <f>IF(ISNUMBER(Таблица335[[#This Row],[№8]]), "Поперечник", "Продол")</f>
        <v>Поперечник</v>
      </c>
      <c r="C791" s="11" t="str">
        <f>CONCATENATE(I791,J791,K791,L791,Таблица335[[#This Row],[№12]],N791,O791,P791,Q791,R791,S791,T791,U791,)</f>
        <v>8А-Т2/2 росп1,2,3</v>
      </c>
      <c r="D791" s="11" t="str">
        <f t="shared" si="777"/>
        <v>Т3</v>
      </c>
      <c r="E791" s="11" t="str">
        <f t="shared" si="755"/>
        <v>100 Δ8</v>
      </c>
      <c r="F791" s="101"/>
      <c r="G791" s="101"/>
      <c r="H7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1" s="132">
        <f t="shared" ref="I791:K791" si="781">I790</f>
        <v>8</v>
      </c>
      <c r="J791" s="132" t="str">
        <f t="shared" si="781"/>
        <v>А</v>
      </c>
      <c r="K791" s="133" t="str">
        <f>IF(Таблица335[[#This Row],[условие]]="Да", "-", "")</f>
        <v>-</v>
      </c>
      <c r="L791" s="101" t="s">
        <v>84</v>
      </c>
      <c r="M791" s="114" t="str">
        <f>IF(Таблица335[[#This Row],[условие]]="Да", "", " - ")</f>
        <v/>
      </c>
      <c r="N791" s="101"/>
      <c r="O791" s="114" t="str">
        <f>IF(Таблица335[[#This Row],[условие]]="Да", "", " )")</f>
        <v/>
      </c>
      <c r="P791" s="115"/>
      <c r="Q791" s="101" t="str">
        <f t="shared" si="779"/>
        <v>/</v>
      </c>
      <c r="R791" s="101">
        <v>2</v>
      </c>
      <c r="S791" s="116" t="str">
        <f>IF(Таблица335[[#This Row],[Тип СШ]]="Т3", " росп", "")</f>
        <v xml:space="preserve"> росп</v>
      </c>
      <c r="T791" s="116" t="str">
        <f>IF(AND(Таблица335[[#This Row],[Тип]]="Поперечник", Таблица335[[#This Row],[условие]]="Да", Таблица335[[#This Row],[№18]]=" росп"), "1,2,3",
"")</f>
        <v>1,2,3</v>
      </c>
      <c r="U791" s="116" t="str">
        <f>IF(AND(Таблица335[[#This Row],[Тип]]="Продол", Таблица335[[#This Row],[условие]]="Да", Таблица335[[#This Row],[№18]]=" росп"), "1,2",
"")</f>
        <v/>
      </c>
      <c r="V791" s="101" t="s">
        <v>88</v>
      </c>
      <c r="W7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91" s="152" t="str">
        <f>IF(Таблица335[[#This Row],[Тип СШ]]="Т3",
(IF(Таблица335[[#This Row],[Толщина]]&gt;16,"Δ8","Δ6")),Таблица335[[#This Row],[Толщина]])</f>
        <v>Δ8</v>
      </c>
      <c r="AD791" s="153"/>
      <c r="AE791"/>
    </row>
    <row r="792" spans="1:31" x14ac:dyDescent="0.2">
      <c r="A792" s="117">
        <f t="shared" si="757"/>
        <v>792</v>
      </c>
      <c r="B792" s="97" t="str">
        <f>IF(ISNUMBER(Таблица335[[#This Row],[№8]]), "Поперечник", "Продол")</f>
        <v>Поперечник</v>
      </c>
      <c r="C792" s="11" t="str">
        <f>CONCATENATE(I792,J792,K792,L792,Таблица335[[#This Row],[№12]],N792,O792,P792,Q792,R792,S792,T792,U792,)</f>
        <v>8Б-ВП</v>
      </c>
      <c r="D792" s="11" t="str">
        <f t="shared" si="777"/>
        <v>С4</v>
      </c>
      <c r="E792" s="11" t="str">
        <f t="shared" si="755"/>
        <v>2488×14</v>
      </c>
      <c r="F792" s="101"/>
      <c r="G792" s="101" t="s">
        <v>61</v>
      </c>
      <c r="H79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2" s="134">
        <f t="shared" ref="I792:J792" si="782">I791</f>
        <v>8</v>
      </c>
      <c r="J792" s="134" t="str">
        <f>Таблица335[[#This Row],[№7]]</f>
        <v>Б</v>
      </c>
      <c r="K792" s="133" t="str">
        <f>IF(Таблица335[[#This Row],[условие]]="Да", "-", "")</f>
        <v>-</v>
      </c>
      <c r="L792" s="72" t="s">
        <v>35</v>
      </c>
      <c r="M792" s="114" t="str">
        <f>IF(Таблица335[[#This Row],[условие]]="Да", "", " - ")</f>
        <v/>
      </c>
      <c r="N792" s="72"/>
      <c r="O792" s="114" t="str">
        <f>IF(Таблица335[[#This Row],[условие]]="Да", "", " )")</f>
        <v/>
      </c>
      <c r="P792" s="115"/>
      <c r="Q792" s="130"/>
      <c r="R792" s="130"/>
      <c r="S792" s="116" t="str">
        <f>IF(Таблица335[[#This Row],[Тип СШ]]="Т3", " росп", "")</f>
        <v/>
      </c>
      <c r="T792" s="116" t="str">
        <f>IF(AND(Таблица335[[#This Row],[Тип]]="Поперечник", Таблица335[[#This Row],[условие]]="Да", Таблица335[[#This Row],[№18]]=" росп"), "1,2,3",
"")</f>
        <v/>
      </c>
      <c r="U792" s="116" t="str">
        <f>IF(AND(Таблица335[[#This Row],[Тип]]="Продол", Таблица335[[#This Row],[условие]]="Да", Таблица335[[#This Row],[№18]]=" росп"), "1,2",
"")</f>
        <v/>
      </c>
      <c r="V792" s="130" t="s">
        <v>109</v>
      </c>
      <c r="W7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7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79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792" s="152">
        <f>IF(Таблица335[[#This Row],[Тип СШ]]="Т3",
(IF(Таблица335[[#This Row],[Толщина]]&gt;16,"Δ8","Δ6")),Таблица335[[#This Row],[Толщина]])</f>
        <v>14</v>
      </c>
      <c r="AD792" s="153"/>
      <c r="AE792"/>
    </row>
    <row r="793" spans="1:31" x14ac:dyDescent="0.2">
      <c r="A793" s="117">
        <f t="shared" si="757"/>
        <v>793</v>
      </c>
      <c r="B793" s="97" t="str">
        <f>IF(ISNUMBER(Таблица335[[#This Row],[№8]]), "Поперечник", "Продол")</f>
        <v>Поперечник</v>
      </c>
      <c r="C793" s="11" t="str">
        <f>CONCATENATE(I793,J793,K793,L793,Таблица335[[#This Row],[№12]],N793,O793,P793,Q793,R793,S793,T793,U793,)</f>
        <v>8Б-ВП_Р1 росп1,2,3</v>
      </c>
      <c r="D793" s="11" t="str">
        <f t="shared" si="777"/>
        <v>Т3</v>
      </c>
      <c r="E793" s="11" t="str">
        <f t="shared" si="755"/>
        <v>528 Δ8</v>
      </c>
      <c r="F793" s="101"/>
      <c r="G793" s="101"/>
      <c r="H7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3" s="132">
        <f t="shared" ref="I793:J793" si="783">I792</f>
        <v>8</v>
      </c>
      <c r="J793" s="132" t="str">
        <f>J792</f>
        <v>Б</v>
      </c>
      <c r="K793" s="133" t="str">
        <f>IF(Таблица335[[#This Row],[условие]]="Да", "-", "")</f>
        <v>-</v>
      </c>
      <c r="L793" s="101" t="s">
        <v>35</v>
      </c>
      <c r="M793" s="114" t="str">
        <f>IF(Таблица335[[#This Row],[условие]]="Да", "", " - ")</f>
        <v/>
      </c>
      <c r="N793" s="101"/>
      <c r="O793" s="114" t="str">
        <f>IF(Таблица335[[#This Row],[условие]]="Да", "", " )")</f>
        <v/>
      </c>
      <c r="P793" s="115"/>
      <c r="Q793" s="101" t="s">
        <v>140</v>
      </c>
      <c r="R793" s="101" t="s">
        <v>73</v>
      </c>
      <c r="S793" s="116" t="str">
        <f>IF(Таблица335[[#This Row],[Тип СШ]]="Т3", " росп", "")</f>
        <v xml:space="preserve"> росп</v>
      </c>
      <c r="T793" s="116" t="str">
        <f>IF(AND(Таблица335[[#This Row],[Тип]]="Поперечник", Таблица335[[#This Row],[условие]]="Да", Таблица335[[#This Row],[№18]]=" росп"), "1,2,3",
"")</f>
        <v>1,2,3</v>
      </c>
      <c r="U793" s="116" t="str">
        <f>IF(AND(Таблица335[[#This Row],[Тип]]="Продол", Таблица335[[#This Row],[условие]]="Да", Таблица335[[#This Row],[№18]]=" росп"), "1,2",
"")</f>
        <v/>
      </c>
      <c r="V793" s="101" t="s">
        <v>88</v>
      </c>
      <c r="W7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93" s="152" t="str">
        <f>IF(Таблица335[[#This Row],[Тип СШ]]="Т3",
(IF(Таблица335[[#This Row],[Толщина]]&gt;16,"Δ8","Δ6")),Таблица335[[#This Row],[Толщина]])</f>
        <v>Δ8</v>
      </c>
      <c r="AD793" s="153"/>
      <c r="AE793"/>
    </row>
    <row r="794" spans="1:31" x14ac:dyDescent="0.2">
      <c r="A794" s="117">
        <f t="shared" si="757"/>
        <v>794</v>
      </c>
      <c r="B794" s="97" t="str">
        <f>IF(ISNUMBER(Таблица335[[#This Row],[№8]]), "Поперечник", "Продол")</f>
        <v>Поперечник</v>
      </c>
      <c r="C794" s="11" t="str">
        <f>CONCATENATE(I794,J794,K794,L794,Таблица335[[#This Row],[№12]],N794,O794,P794,Q794,R794,S794,T794,U794,)</f>
        <v>8Б-ВП_Р2 росп1,2,3</v>
      </c>
      <c r="D794" s="11" t="str">
        <f t="shared" si="777"/>
        <v>Т3</v>
      </c>
      <c r="E794" s="11" t="str">
        <f t="shared" si="755"/>
        <v>528 Δ8</v>
      </c>
      <c r="F794" s="101"/>
      <c r="G794" s="101"/>
      <c r="H7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4" s="132">
        <f t="shared" ref="I794:K794" si="784">I793</f>
        <v>8</v>
      </c>
      <c r="J794" s="132" t="str">
        <f t="shared" si="784"/>
        <v>Б</v>
      </c>
      <c r="K794" s="133" t="str">
        <f>IF(Таблица335[[#This Row],[условие]]="Да", "-", "")</f>
        <v>-</v>
      </c>
      <c r="L794" s="101" t="s">
        <v>35</v>
      </c>
      <c r="M794" s="114" t="str">
        <f>IF(Таблица335[[#This Row],[условие]]="Да", "", " - ")</f>
        <v/>
      </c>
      <c r="N794" s="101"/>
      <c r="O794" s="114" t="str">
        <f>IF(Таблица335[[#This Row],[условие]]="Да", "", " )")</f>
        <v/>
      </c>
      <c r="P794" s="115"/>
      <c r="Q794" s="101" t="s">
        <v>140</v>
      </c>
      <c r="R794" s="101" t="s">
        <v>74</v>
      </c>
      <c r="S794" s="116" t="str">
        <f>IF(Таблица335[[#This Row],[Тип СШ]]="Т3", " росп", "")</f>
        <v xml:space="preserve"> росп</v>
      </c>
      <c r="T794" s="116" t="str">
        <f>IF(AND(Таблица335[[#This Row],[Тип]]="Поперечник", Таблица335[[#This Row],[условие]]="Да", Таблица335[[#This Row],[№18]]=" росп"), "1,2,3",
"")</f>
        <v>1,2,3</v>
      </c>
      <c r="U794" s="116" t="str">
        <f>IF(AND(Таблица335[[#This Row],[Тип]]="Продол", Таблица335[[#This Row],[условие]]="Да", Таблица335[[#This Row],[№18]]=" росп"), "1,2",
"")</f>
        <v/>
      </c>
      <c r="V794" s="101" t="s">
        <v>88</v>
      </c>
      <c r="W7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94" s="152" t="str">
        <f>IF(Таблица335[[#This Row],[Тип СШ]]="Т3",
(IF(Таблица335[[#This Row],[Толщина]]&gt;16,"Δ8","Δ6")),Таблица335[[#This Row],[Толщина]])</f>
        <v>Δ8</v>
      </c>
      <c r="AD794" s="153"/>
      <c r="AE794"/>
    </row>
    <row r="795" spans="1:31" x14ac:dyDescent="0.2">
      <c r="A795" s="117">
        <f t="shared" si="757"/>
        <v>795</v>
      </c>
      <c r="B795" s="97" t="str">
        <f>IF(ISNUMBER(Таблица335[[#This Row],[№8]]), "Поперечник", "Продол")</f>
        <v>Поперечник</v>
      </c>
      <c r="C795" s="11" t="str">
        <f>CONCATENATE(I795,J795,K795,L795,Таблица335[[#This Row],[№12]],N795,O795,P795,Q795,R795,S795,T795,U795,)</f>
        <v>8Б-ВП_Р3 росп1,2,3</v>
      </c>
      <c r="D795" s="11" t="str">
        <f t="shared" si="777"/>
        <v>Т3</v>
      </c>
      <c r="E795" s="11" t="str">
        <f t="shared" si="755"/>
        <v>528 Δ8</v>
      </c>
      <c r="F795" s="101"/>
      <c r="G795" s="101"/>
      <c r="H7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5" s="132">
        <f t="shared" ref="I795:K795" si="785">I794</f>
        <v>8</v>
      </c>
      <c r="J795" s="132" t="str">
        <f t="shared" si="785"/>
        <v>Б</v>
      </c>
      <c r="K795" s="133" t="str">
        <f>IF(Таблица335[[#This Row],[условие]]="Да", "-", "")</f>
        <v>-</v>
      </c>
      <c r="L795" s="101" t="s">
        <v>35</v>
      </c>
      <c r="M795" s="114" t="str">
        <f>IF(Таблица335[[#This Row],[условие]]="Да", "", " - ")</f>
        <v/>
      </c>
      <c r="N795" s="101"/>
      <c r="O795" s="114" t="str">
        <f>IF(Таблица335[[#This Row],[условие]]="Да", "", " )")</f>
        <v/>
      </c>
      <c r="P795" s="115"/>
      <c r="Q795" s="101" t="s">
        <v>140</v>
      </c>
      <c r="R795" s="101" t="s">
        <v>75</v>
      </c>
      <c r="S795" s="116" t="str">
        <f>IF(Таблица335[[#This Row],[Тип СШ]]="Т3", " росп", "")</f>
        <v xml:space="preserve"> росп</v>
      </c>
      <c r="T795" s="116" t="str">
        <f>IF(AND(Таблица335[[#This Row],[Тип]]="Поперечник", Таблица335[[#This Row],[условие]]="Да", Таблица335[[#This Row],[№18]]=" росп"), "1,2,3",
"")</f>
        <v>1,2,3</v>
      </c>
      <c r="U795" s="116" t="str">
        <f>IF(AND(Таблица335[[#This Row],[Тип]]="Продол", Таблица335[[#This Row],[условие]]="Да", Таблица335[[#This Row],[№18]]=" росп"), "1,2",
"")</f>
        <v/>
      </c>
      <c r="V795" s="101" t="s">
        <v>88</v>
      </c>
      <c r="W7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95" s="152" t="str">
        <f>IF(Таблица335[[#This Row],[Тип СШ]]="Т3",
(IF(Таблица335[[#This Row],[Толщина]]&gt;16,"Δ8","Δ6")),Таблица335[[#This Row],[Толщина]])</f>
        <v>Δ8</v>
      </c>
      <c r="AD795" s="153"/>
      <c r="AE795"/>
    </row>
    <row r="796" spans="1:31" x14ac:dyDescent="0.2">
      <c r="A796" s="117">
        <f t="shared" si="757"/>
        <v>796</v>
      </c>
      <c r="B796" s="97" t="str">
        <f>IF(ISNUMBER(Таблица335[[#This Row],[№8]]), "Поперечник", "Продол")</f>
        <v>Поперечник</v>
      </c>
      <c r="C796" s="11" t="str">
        <f>CONCATENATE(I796,J796,K796,L796,Таблица335[[#This Row],[№12]],N796,O796,P796,Q796,R796,S796,T796,U796,)</f>
        <v>8Б-ВП_Р4 росп1,2,3</v>
      </c>
      <c r="D796" s="11" t="str">
        <f t="shared" si="777"/>
        <v>Т3</v>
      </c>
      <c r="E796" s="11" t="str">
        <f t="shared" si="755"/>
        <v>528 Δ8</v>
      </c>
      <c r="F796" s="101"/>
      <c r="G796" s="101"/>
      <c r="H7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6" s="132">
        <f t="shared" ref="I796:K796" si="786">I795</f>
        <v>8</v>
      </c>
      <c r="J796" s="132" t="str">
        <f t="shared" si="786"/>
        <v>Б</v>
      </c>
      <c r="K796" s="133" t="str">
        <f>IF(Таблица335[[#This Row],[условие]]="Да", "-", "")</f>
        <v>-</v>
      </c>
      <c r="L796" s="101" t="s">
        <v>35</v>
      </c>
      <c r="M796" s="114" t="str">
        <f>IF(Таблица335[[#This Row],[условие]]="Да", "", " - ")</f>
        <v/>
      </c>
      <c r="N796" s="101"/>
      <c r="O796" s="114" t="str">
        <f>IF(Таблица335[[#This Row],[условие]]="Да", "", " )")</f>
        <v/>
      </c>
      <c r="P796" s="115"/>
      <c r="Q796" s="101" t="s">
        <v>140</v>
      </c>
      <c r="R796" s="101" t="s">
        <v>76</v>
      </c>
      <c r="S796" s="116" t="str">
        <f>IF(Таблица335[[#This Row],[Тип СШ]]="Т3", " росп", "")</f>
        <v xml:space="preserve"> росп</v>
      </c>
      <c r="T796" s="116" t="str">
        <f>IF(AND(Таблица335[[#This Row],[Тип]]="Поперечник", Таблица335[[#This Row],[условие]]="Да", Таблица335[[#This Row],[№18]]=" росп"), "1,2,3",
"")</f>
        <v>1,2,3</v>
      </c>
      <c r="U796" s="116" t="str">
        <f>IF(AND(Таблица335[[#This Row],[Тип]]="Продол", Таблица335[[#This Row],[условие]]="Да", Таблица335[[#This Row],[№18]]=" росп"), "1,2",
"")</f>
        <v/>
      </c>
      <c r="V796" s="101" t="s">
        <v>88</v>
      </c>
      <c r="W7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7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796" s="152" t="str">
        <f>IF(Таблица335[[#This Row],[Тип СШ]]="Т3",
(IF(Таблица335[[#This Row],[Толщина]]&gt;16,"Δ8","Δ6")),Таблица335[[#This Row],[Толщина]])</f>
        <v>Δ8</v>
      </c>
      <c r="AD796" s="153"/>
      <c r="AE796"/>
    </row>
    <row r="797" spans="1:31" x14ac:dyDescent="0.2">
      <c r="A797" s="117">
        <f t="shared" si="757"/>
        <v>797</v>
      </c>
      <c r="B797" s="97" t="str">
        <f>IF(ISNUMBER(Таблица335[[#This Row],[№8]]), "Поперечник", "Продол")</f>
        <v>Поперечник</v>
      </c>
      <c r="C797" s="11" t="str">
        <f>CONCATENATE(I797,J797,K797,L797,Таблица335[[#This Row],[№12]],N797,O797,P797,Q797,R797,S797,T797,U797,)</f>
        <v>8Б-Т1/1</v>
      </c>
      <c r="D797" s="11" t="str">
        <f t="shared" si="777"/>
        <v>Т8</v>
      </c>
      <c r="E797" s="11" t="str">
        <f t="shared" si="755"/>
        <v>100×20</v>
      </c>
      <c r="F797" s="101"/>
      <c r="G797" s="101"/>
      <c r="H7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7" s="132">
        <f t="shared" ref="I797:K797" si="787">I796</f>
        <v>8</v>
      </c>
      <c r="J797" s="132" t="str">
        <f t="shared" si="787"/>
        <v>Б</v>
      </c>
      <c r="K797" s="133" t="str">
        <f>IF(Таблица335[[#This Row],[условие]]="Да", "-", "")</f>
        <v>-</v>
      </c>
      <c r="L797" s="101" t="s">
        <v>83</v>
      </c>
      <c r="M797" s="114" t="str">
        <f>IF(Таблица335[[#This Row],[условие]]="Да", "", " - ")</f>
        <v/>
      </c>
      <c r="N797" s="101"/>
      <c r="O797" s="114" t="str">
        <f>IF(Таблица335[[#This Row],[условие]]="Да", "", " )")</f>
        <v/>
      </c>
      <c r="P797" s="115"/>
      <c r="Q797" s="101" t="str">
        <f>"/"</f>
        <v>/</v>
      </c>
      <c r="R797" s="101">
        <v>1</v>
      </c>
      <c r="S797" s="116" t="str">
        <f>IF(Таблица335[[#This Row],[Тип СШ]]="Т3", " росп", "")</f>
        <v/>
      </c>
      <c r="T797" s="116" t="str">
        <f>IF(AND(Таблица335[[#This Row],[Тип]]="Поперечник", Таблица335[[#This Row],[условие]]="Да", Таблица335[[#This Row],[№18]]=" росп"), "1,2,3",
"")</f>
        <v/>
      </c>
      <c r="U797" s="116" t="str">
        <f>IF(AND(Таблица335[[#This Row],[Тип]]="Продол", Таблица335[[#This Row],[условие]]="Да", Таблица335[[#This Row],[№18]]=" росп"), "1,2",
"")</f>
        <v/>
      </c>
      <c r="V797" s="101" t="s">
        <v>89</v>
      </c>
      <c r="W7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97" s="152">
        <f>IF(Таблица335[[#This Row],[Тип СШ]]="Т3",
(IF(Таблица335[[#This Row],[Толщина]]&gt;16,"Δ8","Δ6")),Таблица335[[#This Row],[Толщина]])</f>
        <v>20</v>
      </c>
      <c r="AD797" s="153"/>
      <c r="AE797"/>
    </row>
    <row r="798" spans="1:31" x14ac:dyDescent="0.2">
      <c r="A798" s="117">
        <f t="shared" si="757"/>
        <v>798</v>
      </c>
      <c r="B798" s="97" t="str">
        <f>IF(ISNUMBER(Таблица335[[#This Row],[№8]]), "Поперечник", "Продол")</f>
        <v>Поперечник</v>
      </c>
      <c r="C798" s="11" t="str">
        <f>CONCATENATE(I798,J798,K798,L798,Таблица335[[#This Row],[№12]],N798,O798,P798,Q798,R798,S798,T798,U798,)</f>
        <v>8Б-Т1/1 росп1,2,3</v>
      </c>
      <c r="D798" s="11" t="str">
        <f t="shared" si="777"/>
        <v>Т3</v>
      </c>
      <c r="E798" s="11" t="str">
        <f t="shared" si="755"/>
        <v>100 Δ8</v>
      </c>
      <c r="F798" s="101"/>
      <c r="G798" s="101"/>
      <c r="H7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8" s="132">
        <f t="shared" ref="I798:K798" si="788">I797</f>
        <v>8</v>
      </c>
      <c r="J798" s="132" t="str">
        <f t="shared" si="788"/>
        <v>Б</v>
      </c>
      <c r="K798" s="133" t="str">
        <f>IF(Таблица335[[#This Row],[условие]]="Да", "-", "")</f>
        <v>-</v>
      </c>
      <c r="L798" s="101" t="s">
        <v>83</v>
      </c>
      <c r="M798" s="114" t="str">
        <f>IF(Таблица335[[#This Row],[условие]]="Да", "", " - ")</f>
        <v/>
      </c>
      <c r="N798" s="101"/>
      <c r="O798" s="114" t="str">
        <f>IF(Таблица335[[#This Row],[условие]]="Да", "", " )")</f>
        <v/>
      </c>
      <c r="P798" s="115"/>
      <c r="Q798" s="101" t="str">
        <f t="shared" ref="Q798:Q802" si="789">"/"</f>
        <v>/</v>
      </c>
      <c r="R798" s="101">
        <v>1</v>
      </c>
      <c r="S798" s="116" t="str">
        <f>IF(Таблица335[[#This Row],[Тип СШ]]="Т3", " росп", "")</f>
        <v xml:space="preserve"> росп</v>
      </c>
      <c r="T798" s="116" t="str">
        <f>IF(AND(Таблица335[[#This Row],[Тип]]="Поперечник", Таблица335[[#This Row],[условие]]="Да", Таблица335[[#This Row],[№18]]=" росп"), "1,2,3",
"")</f>
        <v>1,2,3</v>
      </c>
      <c r="U798" s="116" t="str">
        <f>IF(AND(Таблица335[[#This Row],[Тип]]="Продол", Таблица335[[#This Row],[условие]]="Да", Таблица335[[#This Row],[№18]]=" росп"), "1,2",
"")</f>
        <v/>
      </c>
      <c r="V798" s="101" t="s">
        <v>88</v>
      </c>
      <c r="W7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7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7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98" s="152" t="str">
        <f>IF(Таблица335[[#This Row],[Тип СШ]]="Т3",
(IF(Таблица335[[#This Row],[Толщина]]&gt;16,"Δ8","Δ6")),Таблица335[[#This Row],[Толщина]])</f>
        <v>Δ8</v>
      </c>
      <c r="AD798" s="153"/>
      <c r="AE798"/>
    </row>
    <row r="799" spans="1:31" x14ac:dyDescent="0.2">
      <c r="A799" s="117">
        <f t="shared" si="757"/>
        <v>799</v>
      </c>
      <c r="B799" s="97" t="str">
        <f>IF(ISNUMBER(Таблица335[[#This Row],[№8]]), "Поперечник", "Продол")</f>
        <v>Поперечник</v>
      </c>
      <c r="C799" s="11" t="str">
        <f>CONCATENATE(I799,J799,K799,L799,Таблица335[[#This Row],[№12]],N799,O799,P799,Q799,R799,S799,T799,U799,)</f>
        <v>8Б-Т1/2</v>
      </c>
      <c r="D799" s="11" t="str">
        <f t="shared" si="777"/>
        <v>Т8</v>
      </c>
      <c r="E799" s="11" t="str">
        <f t="shared" si="755"/>
        <v>100×20</v>
      </c>
      <c r="F799" s="101"/>
      <c r="G799" s="101"/>
      <c r="H7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799" s="132">
        <f t="shared" ref="I799:K799" si="790">I798</f>
        <v>8</v>
      </c>
      <c r="J799" s="132" t="str">
        <f t="shared" si="790"/>
        <v>Б</v>
      </c>
      <c r="K799" s="133" t="str">
        <f>IF(Таблица335[[#This Row],[условие]]="Да", "-", "")</f>
        <v>-</v>
      </c>
      <c r="L799" s="101" t="s">
        <v>83</v>
      </c>
      <c r="M799" s="114" t="str">
        <f>IF(Таблица335[[#This Row],[условие]]="Да", "", " - ")</f>
        <v/>
      </c>
      <c r="N799" s="101"/>
      <c r="O799" s="114" t="str">
        <f>IF(Таблица335[[#This Row],[условие]]="Да", "", " )")</f>
        <v/>
      </c>
      <c r="P799" s="115"/>
      <c r="Q799" s="101" t="str">
        <f t="shared" si="789"/>
        <v>/</v>
      </c>
      <c r="R799" s="101">
        <v>2</v>
      </c>
      <c r="S799" s="116" t="str">
        <f>IF(Таблица335[[#This Row],[Тип СШ]]="Т3", " росп", "")</f>
        <v/>
      </c>
      <c r="T799" s="116" t="str">
        <f>IF(AND(Таблица335[[#This Row],[Тип]]="Поперечник", Таблица335[[#This Row],[условие]]="Да", Таблица335[[#This Row],[№18]]=" росп"), "1,2,3",
"")</f>
        <v/>
      </c>
      <c r="U799" s="116" t="str">
        <f>IF(AND(Таблица335[[#This Row],[Тип]]="Продол", Таблица335[[#This Row],[условие]]="Да", Таблица335[[#This Row],[№18]]=" росп"), "1,2",
"")</f>
        <v/>
      </c>
      <c r="V799" s="101" t="s">
        <v>89</v>
      </c>
      <c r="W7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7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7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7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7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7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799" s="152">
        <f>IF(Таблица335[[#This Row],[Тип СШ]]="Т3",
(IF(Таблица335[[#This Row],[Толщина]]&gt;16,"Δ8","Δ6")),Таблица335[[#This Row],[Толщина]])</f>
        <v>20</v>
      </c>
      <c r="AD799" s="153"/>
      <c r="AE799"/>
    </row>
    <row r="800" spans="1:31" x14ac:dyDescent="0.2">
      <c r="A800" s="117">
        <f t="shared" si="757"/>
        <v>800</v>
      </c>
      <c r="B800" s="97" t="str">
        <f>IF(ISNUMBER(Таблица335[[#This Row],[№8]]), "Поперечник", "Продол")</f>
        <v>Поперечник</v>
      </c>
      <c r="C800" s="11" t="str">
        <f>CONCATENATE(I800,J800,K800,L800,Таблица335[[#This Row],[№12]],N800,O800,P800,Q800,R800,S800,T800,U800,)</f>
        <v>8Б-Т1/2 росп1,2,3</v>
      </c>
      <c r="D800" s="11" t="str">
        <f t="shared" si="777"/>
        <v>Т3</v>
      </c>
      <c r="E800" s="11" t="str">
        <f t="shared" si="755"/>
        <v>100 Δ8</v>
      </c>
      <c r="F800" s="101"/>
      <c r="G800" s="101"/>
      <c r="H8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0" s="132">
        <f t="shared" ref="I800:K800" si="791">I799</f>
        <v>8</v>
      </c>
      <c r="J800" s="132" t="str">
        <f t="shared" si="791"/>
        <v>Б</v>
      </c>
      <c r="K800" s="133" t="str">
        <f>IF(Таблица335[[#This Row],[условие]]="Да", "-", "")</f>
        <v>-</v>
      </c>
      <c r="L800" s="101" t="s">
        <v>83</v>
      </c>
      <c r="M800" s="114" t="str">
        <f>IF(Таблица335[[#This Row],[условие]]="Да", "", " - ")</f>
        <v/>
      </c>
      <c r="N800" s="101"/>
      <c r="O800" s="114" t="str">
        <f>IF(Таблица335[[#This Row],[условие]]="Да", "", " )")</f>
        <v/>
      </c>
      <c r="P800" s="115"/>
      <c r="Q800" s="101" t="str">
        <f t="shared" si="789"/>
        <v>/</v>
      </c>
      <c r="R800" s="101">
        <v>2</v>
      </c>
      <c r="S800" s="116" t="str">
        <f>IF(Таблица335[[#This Row],[Тип СШ]]="Т3", " росп", "")</f>
        <v xml:space="preserve"> росп</v>
      </c>
      <c r="T800" s="116" t="str">
        <f>IF(AND(Таблица335[[#This Row],[Тип]]="Поперечник", Таблица335[[#This Row],[условие]]="Да", Таблица335[[#This Row],[№18]]=" росп"), "1,2,3",
"")</f>
        <v>1,2,3</v>
      </c>
      <c r="U800" s="116" t="str">
        <f>IF(AND(Таблица335[[#This Row],[Тип]]="Продол", Таблица335[[#This Row],[условие]]="Да", Таблица335[[#This Row],[№18]]=" росп"), "1,2",
"")</f>
        <v/>
      </c>
      <c r="V800" s="101" t="s">
        <v>88</v>
      </c>
      <c r="W8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00" s="152" t="str">
        <f>IF(Таблица335[[#This Row],[Тип СШ]]="Т3",
(IF(Таблица335[[#This Row],[Толщина]]&gt;16,"Δ8","Δ6")),Таблица335[[#This Row],[Толщина]])</f>
        <v>Δ8</v>
      </c>
      <c r="AD800" s="153"/>
      <c r="AE800"/>
    </row>
    <row r="801" spans="1:31" x14ac:dyDescent="0.2">
      <c r="A801" s="117">
        <f t="shared" si="757"/>
        <v>801</v>
      </c>
      <c r="B801" s="97" t="str">
        <f>IF(ISNUMBER(Таблица335[[#This Row],[№8]]), "Поперечник", "Продол")</f>
        <v>Поперечник</v>
      </c>
      <c r="C801" s="11" t="str">
        <f>CONCATENATE(I801,J801,K801,L801,Таблица335[[#This Row],[№12]],N801,O801,P801,Q801,R801,S801,T801,U801,)</f>
        <v>8Б-ВП_Р5 росп1,2,3</v>
      </c>
      <c r="D801" s="11" t="str">
        <f t="shared" si="777"/>
        <v>Т3</v>
      </c>
      <c r="E801" s="11" t="str">
        <f t="shared" si="755"/>
        <v>528 Δ8</v>
      </c>
      <c r="F801" s="101"/>
      <c r="G801" s="101"/>
      <c r="H8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1" s="132">
        <f t="shared" ref="I801:K801" si="792">I800</f>
        <v>8</v>
      </c>
      <c r="J801" s="132" t="str">
        <f t="shared" si="792"/>
        <v>Б</v>
      </c>
      <c r="K801" s="133" t="str">
        <f>IF(Таблица335[[#This Row],[условие]]="Да", "-", "")</f>
        <v>-</v>
      </c>
      <c r="L801" s="101" t="s">
        <v>35</v>
      </c>
      <c r="M801" s="114" t="str">
        <f>IF(Таблица335[[#This Row],[условие]]="Да", "", " - ")</f>
        <v/>
      </c>
      <c r="N801" s="101"/>
      <c r="O801" s="114" t="str">
        <f>IF(Таблица335[[#This Row],[условие]]="Да", "", " )")</f>
        <v/>
      </c>
      <c r="P801" s="115"/>
      <c r="Q801" s="101" t="s">
        <v>140</v>
      </c>
      <c r="R801" s="101" t="s">
        <v>77</v>
      </c>
      <c r="S801" s="116" t="str">
        <f>IF(Таблица335[[#This Row],[Тип СШ]]="Т3", " росп", "")</f>
        <v xml:space="preserve"> росп</v>
      </c>
      <c r="T801" s="116" t="str">
        <f>IF(AND(Таблица335[[#This Row],[Тип]]="Поперечник", Таблица335[[#This Row],[условие]]="Да", Таблица335[[#This Row],[№18]]=" росп"), "1,2,3",
"")</f>
        <v>1,2,3</v>
      </c>
      <c r="U801" s="116" t="str">
        <f>IF(AND(Таблица335[[#This Row],[Тип]]="Продол", Таблица335[[#This Row],[условие]]="Да", Таблица335[[#This Row],[№18]]=" росп"), "1,2",
"")</f>
        <v/>
      </c>
      <c r="V801" s="101" t="s">
        <v>88</v>
      </c>
      <c r="W8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01" s="152" t="str">
        <f>IF(Таблица335[[#This Row],[Тип СШ]]="Т3",
(IF(Таблица335[[#This Row],[Толщина]]&gt;16,"Δ8","Δ6")),Таблица335[[#This Row],[Толщина]])</f>
        <v>Δ8</v>
      </c>
      <c r="AD801" s="153"/>
      <c r="AE801"/>
    </row>
    <row r="802" spans="1:31" x14ac:dyDescent="0.2">
      <c r="A802" s="117">
        <f t="shared" si="757"/>
        <v>802</v>
      </c>
      <c r="B802" s="97" t="str">
        <f>IF(ISNUMBER(Таблица335[[#This Row],[№8]]), "Поперечник", "Продол")</f>
        <v>Поперечник</v>
      </c>
      <c r="C802" s="11" t="str">
        <f>CONCATENATE(I802,J802,K802,L802,Таблица335[[#This Row],[№12]],N802,O802,P802,Q802,R802,S802,T802,U802,)</f>
        <v>8Б-ВП_Р6 росп1,2,3</v>
      </c>
      <c r="D802" s="11" t="str">
        <f t="shared" si="777"/>
        <v>Т3</v>
      </c>
      <c r="E802" s="11" t="str">
        <f t="shared" si="755"/>
        <v>528 Δ8</v>
      </c>
      <c r="F802" s="101"/>
      <c r="G802" s="101"/>
      <c r="H8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2" s="132">
        <f t="shared" ref="I802:K802" si="793">I801</f>
        <v>8</v>
      </c>
      <c r="J802" s="132" t="str">
        <f t="shared" si="793"/>
        <v>Б</v>
      </c>
      <c r="K802" s="133" t="str">
        <f>IF(Таблица335[[#This Row],[условие]]="Да", "-", "")</f>
        <v>-</v>
      </c>
      <c r="L802" s="101" t="s">
        <v>35</v>
      </c>
      <c r="M802" s="114" t="str">
        <f>IF(Таблица335[[#This Row],[условие]]="Да", "", " - ")</f>
        <v/>
      </c>
      <c r="N802" s="101"/>
      <c r="O802" s="114" t="str">
        <f>IF(Таблица335[[#This Row],[условие]]="Да", "", " )")</f>
        <v/>
      </c>
      <c r="P802" s="115"/>
      <c r="Q802" s="101" t="s">
        <v>140</v>
      </c>
      <c r="R802" s="101" t="s">
        <v>80</v>
      </c>
      <c r="S802" s="116" t="str">
        <f>IF(Таблица335[[#This Row],[Тип СШ]]="Т3", " росп", "")</f>
        <v xml:space="preserve"> росп</v>
      </c>
      <c r="T802" s="116" t="str">
        <f>IF(AND(Таблица335[[#This Row],[Тип]]="Поперечник", Таблица335[[#This Row],[условие]]="Да", Таблица335[[#This Row],[№18]]=" росп"), "1,2,3",
"")</f>
        <v>1,2,3</v>
      </c>
      <c r="U802" s="116" t="str">
        <f>IF(AND(Таблица335[[#This Row],[Тип]]="Продол", Таблица335[[#This Row],[условие]]="Да", Таблица335[[#This Row],[№18]]=" росп"), "1,2",
"")</f>
        <v/>
      </c>
      <c r="V802" s="101" t="s">
        <v>88</v>
      </c>
      <c r="W8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02" s="152" t="str">
        <f>IF(Таблица335[[#This Row],[Тип СШ]]="Т3",
(IF(Таблица335[[#This Row],[Толщина]]&gt;16,"Δ8","Δ6")),Таблица335[[#This Row],[Толщина]])</f>
        <v>Δ8</v>
      </c>
      <c r="AD802" s="153"/>
      <c r="AE802"/>
    </row>
    <row r="803" spans="1:31" x14ac:dyDescent="0.2">
      <c r="A803" s="117">
        <f t="shared" si="757"/>
        <v>803</v>
      </c>
      <c r="B803" s="97" t="str">
        <f>IF(ISNUMBER(Таблица335[[#This Row],[№8]]), "Поперечник", "Продол")</f>
        <v>Поперечник</v>
      </c>
      <c r="C803" s="11" t="str">
        <f>CONCATENATE(I803,J803,K803,L803,Таблица335[[#This Row],[№12]],N803,O803,P803,Q803,R803,S803,T803,U803,)</f>
        <v>8Б-ВП_Р7 росп1,2,3</v>
      </c>
      <c r="D803" s="11" t="str">
        <f t="shared" si="777"/>
        <v>Т3</v>
      </c>
      <c r="E803" s="11" t="str">
        <f t="shared" si="755"/>
        <v>528 Δ8</v>
      </c>
      <c r="F803" s="101"/>
      <c r="G803" s="101"/>
      <c r="H8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3" s="132">
        <f t="shared" ref="I803:K803" si="794">I802</f>
        <v>8</v>
      </c>
      <c r="J803" s="132" t="str">
        <f t="shared" si="794"/>
        <v>Б</v>
      </c>
      <c r="K803" s="133" t="str">
        <f>IF(Таблица335[[#This Row],[условие]]="Да", "-", "")</f>
        <v>-</v>
      </c>
      <c r="L803" s="101" t="s">
        <v>35</v>
      </c>
      <c r="M803" s="114" t="str">
        <f>IF(Таблица335[[#This Row],[условие]]="Да", "", " - ")</f>
        <v/>
      </c>
      <c r="N803" s="101"/>
      <c r="O803" s="114" t="str">
        <f>IF(Таблица335[[#This Row],[условие]]="Да", "", " )")</f>
        <v/>
      </c>
      <c r="P803" s="115"/>
      <c r="Q803" s="101" t="s">
        <v>140</v>
      </c>
      <c r="R803" s="101" t="s">
        <v>81</v>
      </c>
      <c r="S803" s="116" t="str">
        <f>IF(Таблица335[[#This Row],[Тип СШ]]="Т3", " росп", "")</f>
        <v xml:space="preserve"> росп</v>
      </c>
      <c r="T803" s="116" t="str">
        <f>IF(AND(Таблица335[[#This Row],[Тип]]="Поперечник", Таблица335[[#This Row],[условие]]="Да", Таблица335[[#This Row],[№18]]=" росп"), "1,2,3",
"")</f>
        <v>1,2,3</v>
      </c>
      <c r="U803" s="116" t="str">
        <f>IF(AND(Таблица335[[#This Row],[Тип]]="Продол", Таблица335[[#This Row],[условие]]="Да", Таблица335[[#This Row],[№18]]=" росп"), "1,2",
"")</f>
        <v/>
      </c>
      <c r="V803" s="101" t="s">
        <v>88</v>
      </c>
      <c r="W8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03" s="152" t="str">
        <f>IF(Таблица335[[#This Row],[Тип СШ]]="Т3",
(IF(Таблица335[[#This Row],[Толщина]]&gt;16,"Δ8","Δ6")),Таблица335[[#This Row],[Толщина]])</f>
        <v>Δ8</v>
      </c>
      <c r="AD803" s="153"/>
      <c r="AE803"/>
    </row>
    <row r="804" spans="1:31" x14ac:dyDescent="0.2">
      <c r="A804" s="117">
        <f t="shared" si="757"/>
        <v>804</v>
      </c>
      <c r="B804" s="97" t="str">
        <f>IF(ISNUMBER(Таблица335[[#This Row],[№8]]), "Поперечник", "Продол")</f>
        <v>Поперечник</v>
      </c>
      <c r="C804" s="11" t="str">
        <f>CONCATENATE(I804,J804,K804,L804,Таблица335[[#This Row],[№12]],N804,O804,P804,Q804,R804,S804,T804,U804,)</f>
        <v>8Б-ВП_Р8 росп1,2,3</v>
      </c>
      <c r="D804" s="11" t="str">
        <f t="shared" si="777"/>
        <v>Т3</v>
      </c>
      <c r="E804" s="11" t="str">
        <f t="shared" si="755"/>
        <v>528 Δ8</v>
      </c>
      <c r="F804" s="101"/>
      <c r="G804" s="101"/>
      <c r="H8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4" s="132">
        <f t="shared" ref="I804:K804" si="795">I803</f>
        <v>8</v>
      </c>
      <c r="J804" s="132" t="str">
        <f t="shared" si="795"/>
        <v>Б</v>
      </c>
      <c r="K804" s="133" t="str">
        <f>IF(Таблица335[[#This Row],[условие]]="Да", "-", "")</f>
        <v>-</v>
      </c>
      <c r="L804" s="101" t="s">
        <v>35</v>
      </c>
      <c r="M804" s="114" t="str">
        <f>IF(Таблица335[[#This Row],[условие]]="Да", "", " - ")</f>
        <v/>
      </c>
      <c r="N804" s="101"/>
      <c r="O804" s="114" t="str">
        <f>IF(Таблица335[[#This Row],[условие]]="Да", "", " )")</f>
        <v/>
      </c>
      <c r="P804" s="115"/>
      <c r="Q804" s="101" t="s">
        <v>140</v>
      </c>
      <c r="R804" s="101" t="s">
        <v>82</v>
      </c>
      <c r="S804" s="116" t="str">
        <f>IF(Таблица335[[#This Row],[Тип СШ]]="Т3", " росп", "")</f>
        <v xml:space="preserve"> росп</v>
      </c>
      <c r="T804" s="116" t="str">
        <f>IF(AND(Таблица335[[#This Row],[Тип]]="Поперечник", Таблица335[[#This Row],[условие]]="Да", Таблица335[[#This Row],[№18]]=" росп"), "1,2,3",
"")</f>
        <v>1,2,3</v>
      </c>
      <c r="U804" s="116" t="str">
        <f>IF(AND(Таблица335[[#This Row],[Тип]]="Продол", Таблица335[[#This Row],[условие]]="Да", Таблица335[[#This Row],[№18]]=" росп"), "1,2",
"")</f>
        <v/>
      </c>
      <c r="V804" s="101" t="s">
        <v>88</v>
      </c>
      <c r="W8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04" s="152" t="str">
        <f>IF(Таблица335[[#This Row],[Тип СШ]]="Т3",
(IF(Таблица335[[#This Row],[Толщина]]&gt;16,"Δ8","Δ6")),Таблица335[[#This Row],[Толщина]])</f>
        <v>Δ8</v>
      </c>
      <c r="AD804" s="153"/>
      <c r="AE804"/>
    </row>
    <row r="805" spans="1:31" x14ac:dyDescent="0.2">
      <c r="A805" s="117">
        <f t="shared" si="757"/>
        <v>805</v>
      </c>
      <c r="B805" s="97" t="str">
        <f>IF(ISNUMBER(Таблица335[[#This Row],[№8]]), "Поперечник", "Продол")</f>
        <v>Поперечник</v>
      </c>
      <c r="C805" s="11" t="str">
        <f>CONCATENATE(I805,J805,K805,L805,Таблица335[[#This Row],[№12]],N805,O805,P805,Q805,R805,S805,T805,U805,)</f>
        <v>8Б-НП</v>
      </c>
      <c r="D805" s="11" t="str">
        <f t="shared" si="777"/>
        <v>С18</v>
      </c>
      <c r="E805" s="11" t="str">
        <f t="shared" si="755"/>
        <v>600×32</v>
      </c>
      <c r="F805" s="101"/>
      <c r="G805" s="101"/>
      <c r="H8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5" s="132">
        <f t="shared" ref="I805:K805" si="796">I804</f>
        <v>8</v>
      </c>
      <c r="J805" s="132" t="str">
        <f t="shared" si="796"/>
        <v>Б</v>
      </c>
      <c r="K805" s="133" t="str">
        <f>IF(Таблица335[[#This Row],[условие]]="Да", "-", "")</f>
        <v>-</v>
      </c>
      <c r="L805" s="101" t="s">
        <v>13</v>
      </c>
      <c r="M805" s="114" t="str">
        <f>IF(Таблица335[[#This Row],[условие]]="Да", "", " - ")</f>
        <v/>
      </c>
      <c r="N805" s="101"/>
      <c r="O805" s="114" t="str">
        <f>IF(Таблица335[[#This Row],[условие]]="Да", "", " )")</f>
        <v/>
      </c>
      <c r="P805" s="115"/>
      <c r="Q805" s="101"/>
      <c r="R805" s="101"/>
      <c r="S805" s="116" t="str">
        <f>IF(Таблица335[[#This Row],[Тип СШ]]="Т3", " росп", "")</f>
        <v/>
      </c>
      <c r="T805" s="116" t="str">
        <f>IF(AND(Таблица335[[#This Row],[Тип]]="Поперечник", Таблица335[[#This Row],[условие]]="Да", Таблица335[[#This Row],[№18]]=" росп"), "1,2,3",
"")</f>
        <v/>
      </c>
      <c r="U805" s="116" t="str">
        <f>IF(AND(Таблица335[[#This Row],[Тип]]="Продол", Таблица335[[#This Row],[условие]]="Да", Таблица335[[#This Row],[№18]]=" росп"), "1,2",
"")</f>
        <v/>
      </c>
      <c r="V805" s="101" t="s">
        <v>87</v>
      </c>
      <c r="W80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8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805" s="228">
        <f>VALUE(CONCATENATE(Таблица335[[#This Row],[ДлинаС18]],Таблица335[[#This Row],[ДлинаС4]],Таблица335[[#This Row],[ДлинаТ8]],Таблица335[[#This Row],[ДлинаТ3]]))</f>
        <v>600</v>
      </c>
      <c r="AC805" s="152">
        <f>IF(Таблица335[[#This Row],[Тип СШ]]="Т3",
(IF(Таблица335[[#This Row],[Толщина]]&gt;16,"Δ8","Δ6")),Таблица335[[#This Row],[Толщина]])</f>
        <v>32</v>
      </c>
      <c r="AD805" s="153"/>
      <c r="AE805"/>
    </row>
    <row r="806" spans="1:31" x14ac:dyDescent="0.2">
      <c r="A806" s="117">
        <f t="shared" si="757"/>
        <v>806</v>
      </c>
      <c r="B806" s="97" t="str">
        <f>IF(ISNUMBER(Таблица335[[#This Row],[№8]]), "Поперечник", "Продол")</f>
        <v>Поперечник</v>
      </c>
      <c r="C806" s="11" t="str">
        <f>CONCATENATE(I806,J806,K806,L806,Таблица335[[#This Row],[№12]],N806,O806,P806,Q806,R806,S806,T806,U806,)</f>
        <v>8Б-Т2/1</v>
      </c>
      <c r="D806" s="11" t="str">
        <f t="shared" si="777"/>
        <v>Т8</v>
      </c>
      <c r="E806" s="11" t="str">
        <f t="shared" si="755"/>
        <v>100×20</v>
      </c>
      <c r="F806" s="101"/>
      <c r="G806" s="101"/>
      <c r="H8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6" s="132">
        <f t="shared" ref="I806:K806" si="797">I805</f>
        <v>8</v>
      </c>
      <c r="J806" s="132" t="str">
        <f t="shared" si="797"/>
        <v>Б</v>
      </c>
      <c r="K806" s="133" t="str">
        <f>IF(Таблица335[[#This Row],[условие]]="Да", "-", "")</f>
        <v>-</v>
      </c>
      <c r="L806" s="101" t="s">
        <v>84</v>
      </c>
      <c r="M806" s="114" t="str">
        <f>IF(Таблица335[[#This Row],[условие]]="Да", "", " - ")</f>
        <v/>
      </c>
      <c r="N806" s="101"/>
      <c r="O806" s="114" t="str">
        <f>IF(Таблица335[[#This Row],[условие]]="Да", "", " )")</f>
        <v/>
      </c>
      <c r="P806" s="115"/>
      <c r="Q806" s="101" t="str">
        <f>"/"</f>
        <v>/</v>
      </c>
      <c r="R806" s="101">
        <v>1</v>
      </c>
      <c r="S806" s="116" t="str">
        <f>IF(Таблица335[[#This Row],[Тип СШ]]="Т3", " росп", "")</f>
        <v/>
      </c>
      <c r="T806" s="116" t="str">
        <f>IF(AND(Таблица335[[#This Row],[Тип]]="Поперечник", Таблица335[[#This Row],[условие]]="Да", Таблица335[[#This Row],[№18]]=" росп"), "1,2,3",
"")</f>
        <v/>
      </c>
      <c r="U806" s="116" t="str">
        <f>IF(AND(Таблица335[[#This Row],[Тип]]="Продол", Таблица335[[#This Row],[условие]]="Да", Таблица335[[#This Row],[№18]]=" росп"), "1,2",
"")</f>
        <v/>
      </c>
      <c r="V806" s="101" t="s">
        <v>89</v>
      </c>
      <c r="W8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06" s="152">
        <f>IF(Таблица335[[#This Row],[Тип СШ]]="Т3",
(IF(Таблица335[[#This Row],[Толщина]]&gt;16,"Δ8","Δ6")),Таблица335[[#This Row],[Толщина]])</f>
        <v>20</v>
      </c>
      <c r="AD806" s="153"/>
      <c r="AE806"/>
    </row>
    <row r="807" spans="1:31" x14ac:dyDescent="0.2">
      <c r="A807" s="117">
        <f t="shared" si="757"/>
        <v>807</v>
      </c>
      <c r="B807" s="97" t="str">
        <f>IF(ISNUMBER(Таблица335[[#This Row],[№8]]), "Поперечник", "Продол")</f>
        <v>Поперечник</v>
      </c>
      <c r="C807" s="11" t="str">
        <f>CONCATENATE(I807,J807,K807,L807,Таблица335[[#This Row],[№12]],N807,O807,P807,Q807,R807,S807,T807,U807,)</f>
        <v>8Б-Т2/1 росп1,2,3</v>
      </c>
      <c r="D807" s="11" t="str">
        <f t="shared" si="777"/>
        <v>Т3</v>
      </c>
      <c r="E807" s="11" t="str">
        <f t="shared" si="755"/>
        <v>100 Δ8</v>
      </c>
      <c r="F807" s="101"/>
      <c r="G807" s="101"/>
      <c r="H8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7" s="132">
        <f t="shared" ref="I807:K807" si="798">I806</f>
        <v>8</v>
      </c>
      <c r="J807" s="132" t="str">
        <f t="shared" si="798"/>
        <v>Б</v>
      </c>
      <c r="K807" s="133" t="str">
        <f>IF(Таблица335[[#This Row],[условие]]="Да", "-", "")</f>
        <v>-</v>
      </c>
      <c r="L807" s="101" t="s">
        <v>84</v>
      </c>
      <c r="M807" s="114" t="str">
        <f>IF(Таблица335[[#This Row],[условие]]="Да", "", " - ")</f>
        <v/>
      </c>
      <c r="N807" s="101"/>
      <c r="O807" s="114" t="str">
        <f>IF(Таблица335[[#This Row],[условие]]="Да", "", " )")</f>
        <v/>
      </c>
      <c r="P807" s="115"/>
      <c r="Q807" s="101" t="str">
        <f t="shared" ref="Q807:Q811" si="799">"/"</f>
        <v>/</v>
      </c>
      <c r="R807" s="101">
        <v>1</v>
      </c>
      <c r="S807" s="116" t="str">
        <f>IF(Таблица335[[#This Row],[Тип СШ]]="Т3", " росп", "")</f>
        <v xml:space="preserve"> росп</v>
      </c>
      <c r="T807" s="116" t="str">
        <f>IF(AND(Таблица335[[#This Row],[Тип]]="Поперечник", Таблица335[[#This Row],[условие]]="Да", Таблица335[[#This Row],[№18]]=" росп"), "1,2,3",
"")</f>
        <v>1,2,3</v>
      </c>
      <c r="U807" s="116" t="str">
        <f>IF(AND(Таблица335[[#This Row],[Тип]]="Продол", Таблица335[[#This Row],[условие]]="Да", Таблица335[[#This Row],[№18]]=" росп"), "1,2",
"")</f>
        <v/>
      </c>
      <c r="V807" s="101" t="s">
        <v>88</v>
      </c>
      <c r="W8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07" s="152" t="str">
        <f>IF(Таблица335[[#This Row],[Тип СШ]]="Т3",
(IF(Таблица335[[#This Row],[Толщина]]&gt;16,"Δ8","Δ6")),Таблица335[[#This Row],[Толщина]])</f>
        <v>Δ8</v>
      </c>
      <c r="AD807" s="153"/>
      <c r="AE807"/>
    </row>
    <row r="808" spans="1:31" x14ac:dyDescent="0.2">
      <c r="A808" s="117">
        <f t="shared" si="757"/>
        <v>808</v>
      </c>
      <c r="B808" s="97" t="str">
        <f>IF(ISNUMBER(Таблица335[[#This Row],[№8]]), "Поперечник", "Продол")</f>
        <v>Поперечник</v>
      </c>
      <c r="C808" s="11" t="str">
        <f>CONCATENATE(I808,J808,K808,L808,Таблица335[[#This Row],[№12]],N808,O808,P808,Q808,R808,S808,T808,U808,)</f>
        <v>8Б-Т2/2</v>
      </c>
      <c r="D808" s="11" t="str">
        <f t="shared" si="777"/>
        <v>Т8</v>
      </c>
      <c r="E808" s="11" t="str">
        <f t="shared" si="755"/>
        <v>100×20</v>
      </c>
      <c r="F808" s="101"/>
      <c r="G808" s="101"/>
      <c r="H8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8" s="132">
        <f t="shared" ref="I808:K808" si="800">I807</f>
        <v>8</v>
      </c>
      <c r="J808" s="132" t="str">
        <f t="shared" si="800"/>
        <v>Б</v>
      </c>
      <c r="K808" s="133" t="str">
        <f>IF(Таблица335[[#This Row],[условие]]="Да", "-", "")</f>
        <v>-</v>
      </c>
      <c r="L808" s="101" t="s">
        <v>84</v>
      </c>
      <c r="M808" s="114" t="str">
        <f>IF(Таблица335[[#This Row],[условие]]="Да", "", " - ")</f>
        <v/>
      </c>
      <c r="N808" s="101"/>
      <c r="O808" s="114" t="str">
        <f>IF(Таблица335[[#This Row],[условие]]="Да", "", " )")</f>
        <v/>
      </c>
      <c r="P808" s="115"/>
      <c r="Q808" s="101" t="str">
        <f t="shared" si="799"/>
        <v>/</v>
      </c>
      <c r="R808" s="101">
        <v>2</v>
      </c>
      <c r="S808" s="116" t="str">
        <f>IF(Таблица335[[#This Row],[Тип СШ]]="Т3", " росп", "")</f>
        <v/>
      </c>
      <c r="T808" s="116" t="str">
        <f>IF(AND(Таблица335[[#This Row],[Тип]]="Поперечник", Таблица335[[#This Row],[условие]]="Да", Таблица335[[#This Row],[№18]]=" росп"), "1,2,3",
"")</f>
        <v/>
      </c>
      <c r="U808" s="116" t="str">
        <f>IF(AND(Таблица335[[#This Row],[Тип]]="Продол", Таблица335[[#This Row],[условие]]="Да", Таблица335[[#This Row],[№18]]=" росп"), "1,2",
"")</f>
        <v/>
      </c>
      <c r="V808" s="101" t="s">
        <v>89</v>
      </c>
      <c r="W8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08" s="152">
        <f>IF(Таблица335[[#This Row],[Тип СШ]]="Т3",
(IF(Таблица335[[#This Row],[Толщина]]&gt;16,"Δ8","Δ6")),Таблица335[[#This Row],[Толщина]])</f>
        <v>20</v>
      </c>
      <c r="AD808" s="153"/>
      <c r="AE808"/>
    </row>
    <row r="809" spans="1:31" x14ac:dyDescent="0.2">
      <c r="A809" s="117">
        <f t="shared" si="757"/>
        <v>809</v>
      </c>
      <c r="B809" s="97" t="str">
        <f>IF(ISNUMBER(Таблица335[[#This Row],[№8]]), "Поперечник", "Продол")</f>
        <v>Поперечник</v>
      </c>
      <c r="C809" s="11" t="str">
        <f>CONCATENATE(I809,J809,K809,L809,Таблица335[[#This Row],[№12]],N809,O809,P809,Q809,R809,S809,T809,U809,)</f>
        <v>8Б-Т2/2 росп1,2,3</v>
      </c>
      <c r="D809" s="11" t="str">
        <f t="shared" si="777"/>
        <v>Т3</v>
      </c>
      <c r="E809" s="11" t="str">
        <f t="shared" si="755"/>
        <v>100 Δ8</v>
      </c>
      <c r="F809" s="101"/>
      <c r="G809" s="101"/>
      <c r="H8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09" s="132">
        <f t="shared" ref="I809:K809" si="801">I808</f>
        <v>8</v>
      </c>
      <c r="J809" s="132" t="str">
        <f t="shared" si="801"/>
        <v>Б</v>
      </c>
      <c r="K809" s="133" t="str">
        <f>IF(Таблица335[[#This Row],[условие]]="Да", "-", "")</f>
        <v>-</v>
      </c>
      <c r="L809" s="101" t="s">
        <v>84</v>
      </c>
      <c r="M809" s="114" t="str">
        <f>IF(Таблица335[[#This Row],[условие]]="Да", "", " - ")</f>
        <v/>
      </c>
      <c r="N809" s="101"/>
      <c r="O809" s="114" t="str">
        <f>IF(Таблица335[[#This Row],[условие]]="Да", "", " )")</f>
        <v/>
      </c>
      <c r="P809" s="115"/>
      <c r="Q809" s="101" t="str">
        <f t="shared" si="799"/>
        <v>/</v>
      </c>
      <c r="R809" s="101">
        <v>2</v>
      </c>
      <c r="S809" s="116" t="str">
        <f>IF(Таблица335[[#This Row],[Тип СШ]]="Т3", " росп", "")</f>
        <v xml:space="preserve"> росп</v>
      </c>
      <c r="T809" s="116" t="str">
        <f>IF(AND(Таблица335[[#This Row],[Тип]]="Поперечник", Таблица335[[#This Row],[условие]]="Да", Таблица335[[#This Row],[№18]]=" росп"), "1,2,3",
"")</f>
        <v>1,2,3</v>
      </c>
      <c r="U809" s="116" t="str">
        <f>IF(AND(Таблица335[[#This Row],[Тип]]="Продол", Таблица335[[#This Row],[условие]]="Да", Таблица335[[#This Row],[№18]]=" росп"), "1,2",
"")</f>
        <v/>
      </c>
      <c r="V809" s="101" t="s">
        <v>88</v>
      </c>
      <c r="W8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09" s="152" t="str">
        <f>IF(Таблица335[[#This Row],[Тип СШ]]="Т3",
(IF(Таблица335[[#This Row],[Толщина]]&gt;16,"Δ8","Δ6")),Таблица335[[#This Row],[Толщина]])</f>
        <v>Δ8</v>
      </c>
      <c r="AD809" s="153"/>
      <c r="AE809"/>
    </row>
    <row r="810" spans="1:31" x14ac:dyDescent="0.2">
      <c r="A810" s="117">
        <f t="shared" si="757"/>
        <v>810</v>
      </c>
      <c r="B810" s="97" t="str">
        <f>IF(ISNUMBER(Таблица335[[#This Row],[№8]]), "Поперечник", "Продол")</f>
        <v>Поперечник</v>
      </c>
      <c r="C810" s="11" t="str">
        <f>CONCATENATE(I810,J810,K810,L810,Таблица335[[#This Row],[№12]],N810,O810,P810,Q810,R810,S810,T810,U810,)</f>
        <v>8В-ВП</v>
      </c>
      <c r="D810" s="11" t="str">
        <f t="shared" si="777"/>
        <v>С4</v>
      </c>
      <c r="E810" s="11" t="str">
        <f t="shared" si="755"/>
        <v>2488×14</v>
      </c>
      <c r="F810" s="101"/>
      <c r="G810" s="101" t="s">
        <v>41</v>
      </c>
      <c r="H8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0" s="134">
        <f t="shared" ref="I810:J810" si="802">I809</f>
        <v>8</v>
      </c>
      <c r="J810" s="134" t="str">
        <f>Таблица335[[#This Row],[№7]]</f>
        <v>В</v>
      </c>
      <c r="K810" s="133" t="str">
        <f>IF(Таблица335[[#This Row],[условие]]="Да", "-", "")</f>
        <v>-</v>
      </c>
      <c r="L810" s="72" t="s">
        <v>35</v>
      </c>
      <c r="M810" s="114" t="str">
        <f>IF(Таблица335[[#This Row],[условие]]="Да", "", " - ")</f>
        <v/>
      </c>
      <c r="N810" s="72"/>
      <c r="O810" s="114" t="str">
        <f>IF(Таблица335[[#This Row],[условие]]="Да", "", " )")</f>
        <v/>
      </c>
      <c r="P810" s="115"/>
      <c r="Q810" s="130"/>
      <c r="R810" s="130"/>
      <c r="S810" s="116" t="str">
        <f>IF(Таблица335[[#This Row],[Тип СШ]]="Т3", " росп", "")</f>
        <v/>
      </c>
      <c r="T810" s="116" t="str">
        <f>IF(AND(Таблица335[[#This Row],[Тип]]="Поперечник", Таблица335[[#This Row],[условие]]="Да", Таблица335[[#This Row],[№18]]=" росп"), "1,2,3",
"")</f>
        <v/>
      </c>
      <c r="U810" s="116" t="str">
        <f>IF(AND(Таблица335[[#This Row],[Тип]]="Продол", Таблица335[[#This Row],[условие]]="Да", Таблица335[[#This Row],[№18]]=" росп"), "1,2",
"")</f>
        <v/>
      </c>
      <c r="V810" s="130" t="s">
        <v>109</v>
      </c>
      <c r="W8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8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1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810" s="152">
        <f>IF(Таблица335[[#This Row],[Тип СШ]]="Т3",
(IF(Таблица335[[#This Row],[Толщина]]&gt;16,"Δ8","Δ6")),Таблица335[[#This Row],[Толщина]])</f>
        <v>14</v>
      </c>
      <c r="AD810" s="153"/>
      <c r="AE810"/>
    </row>
    <row r="811" spans="1:31" x14ac:dyDescent="0.2">
      <c r="A811" s="117">
        <f t="shared" si="757"/>
        <v>811</v>
      </c>
      <c r="B811" s="97" t="str">
        <f>IF(ISNUMBER(Таблица335[[#This Row],[№8]]), "Поперечник", "Продол")</f>
        <v>Поперечник</v>
      </c>
      <c r="C811" s="11" t="str">
        <f>CONCATENATE(I811,J811,K811,L811,Таблица335[[#This Row],[№12]],N811,O811,P811,Q811,R811,S811,T811,U811,)</f>
        <v>8В-ВП_Р1 росп1,2,3</v>
      </c>
      <c r="D811" s="11" t="str">
        <f t="shared" si="777"/>
        <v>Т3</v>
      </c>
      <c r="E811" s="11" t="str">
        <f t="shared" si="755"/>
        <v>528 Δ6</v>
      </c>
      <c r="F811" s="101"/>
      <c r="G811" s="101"/>
      <c r="H8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1" s="132">
        <f t="shared" ref="I811:J811" si="803">I810</f>
        <v>8</v>
      </c>
      <c r="J811" s="132" t="str">
        <f>J810</f>
        <v>В</v>
      </c>
      <c r="K811" s="133" t="str">
        <f>IF(Таблица335[[#This Row],[условие]]="Да", "-", "")</f>
        <v>-</v>
      </c>
      <c r="L811" s="101" t="s">
        <v>35</v>
      </c>
      <c r="M811" s="114" t="str">
        <f>IF(Таблица335[[#This Row],[условие]]="Да", "", " - ")</f>
        <v/>
      </c>
      <c r="N811" s="101"/>
      <c r="O811" s="114" t="str">
        <f>IF(Таблица335[[#This Row],[условие]]="Да", "", " )")</f>
        <v/>
      </c>
      <c r="P811" s="115"/>
      <c r="Q811" s="101" t="s">
        <v>140</v>
      </c>
      <c r="R811" s="101" t="s">
        <v>73</v>
      </c>
      <c r="S811" s="116" t="str">
        <f>IF(Таблица335[[#This Row],[Тип СШ]]="Т3", " росп", "")</f>
        <v xml:space="preserve"> росп</v>
      </c>
      <c r="T811" s="116" t="str">
        <f>IF(AND(Таблица335[[#This Row],[Тип]]="Поперечник", Таблица335[[#This Row],[условие]]="Да", Таблица335[[#This Row],[№18]]=" росп"), "1,2,3",
"")</f>
        <v>1,2,3</v>
      </c>
      <c r="U811" s="116" t="str">
        <f>IF(AND(Таблица335[[#This Row],[Тип]]="Продол", Таблица335[[#This Row],[условие]]="Да", Таблица335[[#This Row],[№18]]=" росп"), "1,2",
"")</f>
        <v/>
      </c>
      <c r="V811" s="101" t="s">
        <v>88</v>
      </c>
      <c r="W8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11" s="152" t="str">
        <f>IF(Таблица335[[#This Row],[Тип СШ]]="Т3",
(IF(Таблица335[[#This Row],[Толщина]]&gt;16,"Δ8","Δ6")),Таблица335[[#This Row],[Толщина]])</f>
        <v>Δ6</v>
      </c>
      <c r="AD811" s="153"/>
      <c r="AE811"/>
    </row>
    <row r="812" spans="1:31" x14ac:dyDescent="0.2">
      <c r="A812" s="117">
        <f t="shared" si="757"/>
        <v>812</v>
      </c>
      <c r="B812" s="97" t="str">
        <f>IF(ISNUMBER(Таблица335[[#This Row],[№8]]), "Поперечник", "Продол")</f>
        <v>Поперечник</v>
      </c>
      <c r="C812" s="11" t="str">
        <f>CONCATENATE(I812,J812,K812,L812,Таблица335[[#This Row],[№12]],N812,O812,P812,Q812,R812,S812,T812,U812,)</f>
        <v>8В-ВП_Р2 росп1,2,3</v>
      </c>
      <c r="D812" s="11" t="str">
        <f t="shared" si="777"/>
        <v>Т3</v>
      </c>
      <c r="E812" s="11" t="str">
        <f t="shared" si="755"/>
        <v>528 Δ6</v>
      </c>
      <c r="F812" s="101"/>
      <c r="G812" s="101"/>
      <c r="H8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2" s="132">
        <f t="shared" ref="I812:K812" si="804">I811</f>
        <v>8</v>
      </c>
      <c r="J812" s="132" t="str">
        <f t="shared" si="804"/>
        <v>В</v>
      </c>
      <c r="K812" s="133" t="str">
        <f>IF(Таблица335[[#This Row],[условие]]="Да", "-", "")</f>
        <v>-</v>
      </c>
      <c r="L812" s="101" t="s">
        <v>35</v>
      </c>
      <c r="M812" s="114" t="str">
        <f>IF(Таблица335[[#This Row],[условие]]="Да", "", " - ")</f>
        <v/>
      </c>
      <c r="N812" s="101"/>
      <c r="O812" s="114" t="str">
        <f>IF(Таблица335[[#This Row],[условие]]="Да", "", " )")</f>
        <v/>
      </c>
      <c r="P812" s="115"/>
      <c r="Q812" s="101" t="s">
        <v>140</v>
      </c>
      <c r="R812" s="101" t="s">
        <v>74</v>
      </c>
      <c r="S812" s="116" t="str">
        <f>IF(Таблица335[[#This Row],[Тип СШ]]="Т3", " росп", "")</f>
        <v xml:space="preserve"> росп</v>
      </c>
      <c r="T812" s="116" t="str">
        <f>IF(AND(Таблица335[[#This Row],[Тип]]="Поперечник", Таблица335[[#This Row],[условие]]="Да", Таблица335[[#This Row],[№18]]=" росп"), "1,2,3",
"")</f>
        <v>1,2,3</v>
      </c>
      <c r="U812" s="116" t="str">
        <f>IF(AND(Таблица335[[#This Row],[Тип]]="Продол", Таблица335[[#This Row],[условие]]="Да", Таблица335[[#This Row],[№18]]=" росп"), "1,2",
"")</f>
        <v/>
      </c>
      <c r="V812" s="101" t="s">
        <v>88</v>
      </c>
      <c r="W8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12" s="152" t="str">
        <f>IF(Таблица335[[#This Row],[Тип СШ]]="Т3",
(IF(Таблица335[[#This Row],[Толщина]]&gt;16,"Δ8","Δ6")),Таблица335[[#This Row],[Толщина]])</f>
        <v>Δ6</v>
      </c>
      <c r="AD812" s="153"/>
      <c r="AE812"/>
    </row>
    <row r="813" spans="1:31" x14ac:dyDescent="0.2">
      <c r="A813" s="117">
        <f t="shared" si="757"/>
        <v>813</v>
      </c>
      <c r="B813" s="97" t="str">
        <f>IF(ISNUMBER(Таблица335[[#This Row],[№8]]), "Поперечник", "Продол")</f>
        <v>Поперечник</v>
      </c>
      <c r="C813" s="11" t="str">
        <f>CONCATENATE(I813,J813,K813,L813,Таблица335[[#This Row],[№12]],N813,O813,P813,Q813,R813,S813,T813,U813,)</f>
        <v>8В-ВП_Р3 росп1,2,3</v>
      </c>
      <c r="D813" s="11" t="str">
        <f t="shared" si="777"/>
        <v>Т3</v>
      </c>
      <c r="E813" s="11" t="str">
        <f t="shared" si="755"/>
        <v>528 Δ6</v>
      </c>
      <c r="F813" s="101"/>
      <c r="G813" s="101"/>
      <c r="H8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3" s="132">
        <f t="shared" ref="I813:K813" si="805">I812</f>
        <v>8</v>
      </c>
      <c r="J813" s="132" t="str">
        <f t="shared" si="805"/>
        <v>В</v>
      </c>
      <c r="K813" s="133" t="str">
        <f>IF(Таблица335[[#This Row],[условие]]="Да", "-", "")</f>
        <v>-</v>
      </c>
      <c r="L813" s="101" t="s">
        <v>35</v>
      </c>
      <c r="M813" s="114" t="str">
        <f>IF(Таблица335[[#This Row],[условие]]="Да", "", " - ")</f>
        <v/>
      </c>
      <c r="N813" s="101"/>
      <c r="O813" s="114" t="str">
        <f>IF(Таблица335[[#This Row],[условие]]="Да", "", " )")</f>
        <v/>
      </c>
      <c r="P813" s="115"/>
      <c r="Q813" s="101" t="s">
        <v>140</v>
      </c>
      <c r="R813" s="101" t="s">
        <v>75</v>
      </c>
      <c r="S813" s="116" t="str">
        <f>IF(Таблица335[[#This Row],[Тип СШ]]="Т3", " росп", "")</f>
        <v xml:space="preserve"> росп</v>
      </c>
      <c r="T813" s="116" t="str">
        <f>IF(AND(Таблица335[[#This Row],[Тип]]="Поперечник", Таблица335[[#This Row],[условие]]="Да", Таблица335[[#This Row],[№18]]=" росп"), "1,2,3",
"")</f>
        <v>1,2,3</v>
      </c>
      <c r="U813" s="116" t="str">
        <f>IF(AND(Таблица335[[#This Row],[Тип]]="Продол", Таблица335[[#This Row],[условие]]="Да", Таблица335[[#This Row],[№18]]=" росп"), "1,2",
"")</f>
        <v/>
      </c>
      <c r="V813" s="101" t="s">
        <v>88</v>
      </c>
      <c r="W8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13" s="152" t="str">
        <f>IF(Таблица335[[#This Row],[Тип СШ]]="Т3",
(IF(Таблица335[[#This Row],[Толщина]]&gt;16,"Δ8","Δ6")),Таблица335[[#This Row],[Толщина]])</f>
        <v>Δ6</v>
      </c>
      <c r="AD813" s="153"/>
      <c r="AE813"/>
    </row>
    <row r="814" spans="1:31" x14ac:dyDescent="0.2">
      <c r="A814" s="117">
        <f t="shared" si="757"/>
        <v>814</v>
      </c>
      <c r="B814" s="97" t="str">
        <f>IF(ISNUMBER(Таблица335[[#This Row],[№8]]), "Поперечник", "Продол")</f>
        <v>Поперечник</v>
      </c>
      <c r="C814" s="11" t="str">
        <f>CONCATENATE(I814,J814,K814,L814,Таблица335[[#This Row],[№12]],N814,O814,P814,Q814,R814,S814,T814,U814,)</f>
        <v>8В-ВП_Р4 росп1,2,3</v>
      </c>
      <c r="D814" s="11" t="str">
        <f t="shared" si="777"/>
        <v>Т3</v>
      </c>
      <c r="E814" s="11" t="str">
        <f t="shared" si="755"/>
        <v>528 Δ6</v>
      </c>
      <c r="F814" s="101"/>
      <c r="G814" s="101"/>
      <c r="H8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4" s="132">
        <f t="shared" ref="I814:K814" si="806">I813</f>
        <v>8</v>
      </c>
      <c r="J814" s="132" t="str">
        <f t="shared" si="806"/>
        <v>В</v>
      </c>
      <c r="K814" s="133" t="str">
        <f>IF(Таблица335[[#This Row],[условие]]="Да", "-", "")</f>
        <v>-</v>
      </c>
      <c r="L814" s="101" t="s">
        <v>35</v>
      </c>
      <c r="M814" s="114" t="str">
        <f>IF(Таблица335[[#This Row],[условие]]="Да", "", " - ")</f>
        <v/>
      </c>
      <c r="N814" s="101"/>
      <c r="O814" s="114" t="str">
        <f>IF(Таблица335[[#This Row],[условие]]="Да", "", " )")</f>
        <v/>
      </c>
      <c r="P814" s="115"/>
      <c r="Q814" s="101" t="s">
        <v>140</v>
      </c>
      <c r="R814" s="101" t="s">
        <v>76</v>
      </c>
      <c r="S814" s="116" t="str">
        <f>IF(Таблица335[[#This Row],[Тип СШ]]="Т3", " росп", "")</f>
        <v xml:space="preserve"> росп</v>
      </c>
      <c r="T814" s="116" t="str">
        <f>IF(AND(Таблица335[[#This Row],[Тип]]="Поперечник", Таблица335[[#This Row],[условие]]="Да", Таблица335[[#This Row],[№18]]=" росп"), "1,2,3",
"")</f>
        <v>1,2,3</v>
      </c>
      <c r="U814" s="116" t="str">
        <f>IF(AND(Таблица335[[#This Row],[Тип]]="Продол", Таблица335[[#This Row],[условие]]="Да", Таблица335[[#This Row],[№18]]=" росп"), "1,2",
"")</f>
        <v/>
      </c>
      <c r="V814" s="101" t="s">
        <v>88</v>
      </c>
      <c r="W8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14" s="152" t="str">
        <f>IF(Таблица335[[#This Row],[Тип СШ]]="Т3",
(IF(Таблица335[[#This Row],[Толщина]]&gt;16,"Δ8","Δ6")),Таблица335[[#This Row],[Толщина]])</f>
        <v>Δ6</v>
      </c>
      <c r="AD814" s="153"/>
      <c r="AE814"/>
    </row>
    <row r="815" spans="1:31" x14ac:dyDescent="0.2">
      <c r="A815" s="117">
        <f t="shared" si="757"/>
        <v>815</v>
      </c>
      <c r="B815" s="97" t="str">
        <f>IF(ISNUMBER(Таблица335[[#This Row],[№8]]), "Поперечник", "Продол")</f>
        <v>Поперечник</v>
      </c>
      <c r="C815" s="11" t="str">
        <f>CONCATENATE(I815,J815,K815,L815,Таблица335[[#This Row],[№12]],N815,O815,P815,Q815,R815,S815,T815,U815,)</f>
        <v>8В-Т1/1</v>
      </c>
      <c r="D815" s="11" t="str">
        <f t="shared" si="777"/>
        <v>Т8</v>
      </c>
      <c r="E815" s="11" t="str">
        <f t="shared" si="755"/>
        <v>100×16</v>
      </c>
      <c r="F815" s="101"/>
      <c r="G815" s="101"/>
      <c r="H8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5" s="132">
        <f t="shared" ref="I815:K815" si="807">I814</f>
        <v>8</v>
      </c>
      <c r="J815" s="132" t="str">
        <f t="shared" si="807"/>
        <v>В</v>
      </c>
      <c r="K815" s="133" t="str">
        <f>IF(Таблица335[[#This Row],[условие]]="Да", "-", "")</f>
        <v>-</v>
      </c>
      <c r="L815" s="101" t="s">
        <v>83</v>
      </c>
      <c r="M815" s="114" t="str">
        <f>IF(Таблица335[[#This Row],[условие]]="Да", "", " - ")</f>
        <v/>
      </c>
      <c r="N815" s="101"/>
      <c r="O815" s="114" t="str">
        <f>IF(Таблица335[[#This Row],[условие]]="Да", "", " )")</f>
        <v/>
      </c>
      <c r="P815" s="115"/>
      <c r="Q815" s="101" t="str">
        <f>"/"</f>
        <v>/</v>
      </c>
      <c r="R815" s="101">
        <v>1</v>
      </c>
      <c r="S815" s="116" t="str">
        <f>IF(Таблица335[[#This Row],[Тип СШ]]="Т3", " росп", "")</f>
        <v/>
      </c>
      <c r="T815" s="116" t="str">
        <f>IF(AND(Таблица335[[#This Row],[Тип]]="Поперечник", Таблица335[[#This Row],[условие]]="Да", Таблица335[[#This Row],[№18]]=" росп"), "1,2,3",
"")</f>
        <v/>
      </c>
      <c r="U815" s="116" t="str">
        <f>IF(AND(Таблица335[[#This Row],[Тип]]="Продол", Таблица335[[#This Row],[условие]]="Да", Таблица335[[#This Row],[№18]]=" росп"), "1,2",
"")</f>
        <v/>
      </c>
      <c r="V815" s="101" t="s">
        <v>89</v>
      </c>
      <c r="W8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15" s="152">
        <f>IF(Таблица335[[#This Row],[Тип СШ]]="Т3",
(IF(Таблица335[[#This Row],[Толщина]]&gt;16,"Δ8","Δ6")),Таблица335[[#This Row],[Толщина]])</f>
        <v>16</v>
      </c>
      <c r="AD815" s="153"/>
      <c r="AE815"/>
    </row>
    <row r="816" spans="1:31" x14ac:dyDescent="0.2">
      <c r="A816" s="117">
        <f t="shared" si="757"/>
        <v>816</v>
      </c>
      <c r="B816" s="97" t="str">
        <f>IF(ISNUMBER(Таблица335[[#This Row],[№8]]), "Поперечник", "Продол")</f>
        <v>Поперечник</v>
      </c>
      <c r="C816" s="11" t="str">
        <f>CONCATENATE(I816,J816,K816,L816,Таблица335[[#This Row],[№12]],N816,O816,P816,Q816,R816,S816,T816,U816,)</f>
        <v>8В-Т1/1 росп1,2,3</v>
      </c>
      <c r="D816" s="11" t="str">
        <f t="shared" si="777"/>
        <v>Т3</v>
      </c>
      <c r="E816" s="11" t="str">
        <f t="shared" si="755"/>
        <v>100 Δ6</v>
      </c>
      <c r="F816" s="101"/>
      <c r="G816" s="101"/>
      <c r="H8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6" s="132">
        <f t="shared" ref="I816:K816" si="808">I815</f>
        <v>8</v>
      </c>
      <c r="J816" s="132" t="str">
        <f t="shared" si="808"/>
        <v>В</v>
      </c>
      <c r="K816" s="133" t="str">
        <f>IF(Таблица335[[#This Row],[условие]]="Да", "-", "")</f>
        <v>-</v>
      </c>
      <c r="L816" s="101" t="s">
        <v>83</v>
      </c>
      <c r="M816" s="114" t="str">
        <f>IF(Таблица335[[#This Row],[условие]]="Да", "", " - ")</f>
        <v/>
      </c>
      <c r="N816" s="101"/>
      <c r="O816" s="114" t="str">
        <f>IF(Таблица335[[#This Row],[условие]]="Да", "", " )")</f>
        <v/>
      </c>
      <c r="P816" s="115"/>
      <c r="Q816" s="101" t="str">
        <f t="shared" ref="Q816:Q820" si="809">"/"</f>
        <v>/</v>
      </c>
      <c r="R816" s="101">
        <v>1</v>
      </c>
      <c r="S816" s="116" t="str">
        <f>IF(Таблица335[[#This Row],[Тип СШ]]="Т3", " росп", "")</f>
        <v xml:space="preserve"> росп</v>
      </c>
      <c r="T816" s="116" t="str">
        <f>IF(AND(Таблица335[[#This Row],[Тип]]="Поперечник", Таблица335[[#This Row],[условие]]="Да", Таблица335[[#This Row],[№18]]=" росп"), "1,2,3",
"")</f>
        <v>1,2,3</v>
      </c>
      <c r="U816" s="116" t="str">
        <f>IF(AND(Таблица335[[#This Row],[Тип]]="Продол", Таблица335[[#This Row],[условие]]="Да", Таблица335[[#This Row],[№18]]=" росп"), "1,2",
"")</f>
        <v/>
      </c>
      <c r="V816" s="101" t="s">
        <v>88</v>
      </c>
      <c r="W8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16" s="152" t="str">
        <f>IF(Таблица335[[#This Row],[Тип СШ]]="Т3",
(IF(Таблица335[[#This Row],[Толщина]]&gt;16,"Δ8","Δ6")),Таблица335[[#This Row],[Толщина]])</f>
        <v>Δ6</v>
      </c>
      <c r="AD816" s="153"/>
      <c r="AE816"/>
    </row>
    <row r="817" spans="1:31" x14ac:dyDescent="0.2">
      <c r="A817" s="117">
        <f t="shared" si="757"/>
        <v>817</v>
      </c>
      <c r="B817" s="97" t="str">
        <f>IF(ISNUMBER(Таблица335[[#This Row],[№8]]), "Поперечник", "Продол")</f>
        <v>Поперечник</v>
      </c>
      <c r="C817" s="11" t="str">
        <f>CONCATENATE(I817,J817,K817,L817,Таблица335[[#This Row],[№12]],N817,O817,P817,Q817,R817,S817,T817,U817,)</f>
        <v>8В-Т1/2</v>
      </c>
      <c r="D817" s="11" t="str">
        <f t="shared" si="777"/>
        <v>Т8</v>
      </c>
      <c r="E817" s="11" t="str">
        <f t="shared" si="755"/>
        <v>100×16</v>
      </c>
      <c r="F817" s="101"/>
      <c r="G817" s="101"/>
      <c r="H8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7" s="132">
        <f t="shared" ref="I817:K817" si="810">I816</f>
        <v>8</v>
      </c>
      <c r="J817" s="132" t="str">
        <f t="shared" si="810"/>
        <v>В</v>
      </c>
      <c r="K817" s="133" t="str">
        <f>IF(Таблица335[[#This Row],[условие]]="Да", "-", "")</f>
        <v>-</v>
      </c>
      <c r="L817" s="101" t="s">
        <v>83</v>
      </c>
      <c r="M817" s="114" t="str">
        <f>IF(Таблица335[[#This Row],[условие]]="Да", "", " - ")</f>
        <v/>
      </c>
      <c r="N817" s="101"/>
      <c r="O817" s="114" t="str">
        <f>IF(Таблица335[[#This Row],[условие]]="Да", "", " )")</f>
        <v/>
      </c>
      <c r="P817" s="115"/>
      <c r="Q817" s="101" t="str">
        <f t="shared" si="809"/>
        <v>/</v>
      </c>
      <c r="R817" s="101">
        <v>2</v>
      </c>
      <c r="S817" s="116" t="str">
        <f>IF(Таблица335[[#This Row],[Тип СШ]]="Т3", " росп", "")</f>
        <v/>
      </c>
      <c r="T817" s="116" t="str">
        <f>IF(AND(Таблица335[[#This Row],[Тип]]="Поперечник", Таблица335[[#This Row],[условие]]="Да", Таблица335[[#This Row],[№18]]=" росп"), "1,2,3",
"")</f>
        <v/>
      </c>
      <c r="U817" s="116" t="str">
        <f>IF(AND(Таблица335[[#This Row],[Тип]]="Продол", Таблица335[[#This Row],[условие]]="Да", Таблица335[[#This Row],[№18]]=" росп"), "1,2",
"")</f>
        <v/>
      </c>
      <c r="V817" s="101" t="s">
        <v>89</v>
      </c>
      <c r="W8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17" s="152">
        <f>IF(Таблица335[[#This Row],[Тип СШ]]="Т3",
(IF(Таблица335[[#This Row],[Толщина]]&gt;16,"Δ8","Δ6")),Таблица335[[#This Row],[Толщина]])</f>
        <v>16</v>
      </c>
      <c r="AD817" s="153"/>
      <c r="AE817"/>
    </row>
    <row r="818" spans="1:31" x14ac:dyDescent="0.2">
      <c r="A818" s="117">
        <f t="shared" si="757"/>
        <v>818</v>
      </c>
      <c r="B818" s="97" t="str">
        <f>IF(ISNUMBER(Таблица335[[#This Row],[№8]]), "Поперечник", "Продол")</f>
        <v>Поперечник</v>
      </c>
      <c r="C818" s="11" t="str">
        <f>CONCATENATE(I818,J818,K818,L818,Таблица335[[#This Row],[№12]],N818,O818,P818,Q818,R818,S818,T818,U818,)</f>
        <v>8В-Т1/2 росп1,2,3</v>
      </c>
      <c r="D818" s="11" t="str">
        <f t="shared" si="777"/>
        <v>Т3</v>
      </c>
      <c r="E818" s="11" t="str">
        <f t="shared" si="755"/>
        <v>100 Δ6</v>
      </c>
      <c r="F818" s="101"/>
      <c r="G818" s="101"/>
      <c r="H8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8" s="132">
        <f t="shared" ref="I818:K818" si="811">I817</f>
        <v>8</v>
      </c>
      <c r="J818" s="132" t="str">
        <f t="shared" si="811"/>
        <v>В</v>
      </c>
      <c r="K818" s="133" t="str">
        <f>IF(Таблица335[[#This Row],[условие]]="Да", "-", "")</f>
        <v>-</v>
      </c>
      <c r="L818" s="101" t="s">
        <v>83</v>
      </c>
      <c r="M818" s="114" t="str">
        <f>IF(Таблица335[[#This Row],[условие]]="Да", "", " - ")</f>
        <v/>
      </c>
      <c r="N818" s="101"/>
      <c r="O818" s="114" t="str">
        <f>IF(Таблица335[[#This Row],[условие]]="Да", "", " )")</f>
        <v/>
      </c>
      <c r="P818" s="115"/>
      <c r="Q818" s="101" t="str">
        <f t="shared" si="809"/>
        <v>/</v>
      </c>
      <c r="R818" s="101">
        <v>2</v>
      </c>
      <c r="S818" s="116" t="str">
        <f>IF(Таблица335[[#This Row],[Тип СШ]]="Т3", " росп", "")</f>
        <v xml:space="preserve"> росп</v>
      </c>
      <c r="T818" s="116" t="str">
        <f>IF(AND(Таблица335[[#This Row],[Тип]]="Поперечник", Таблица335[[#This Row],[условие]]="Да", Таблица335[[#This Row],[№18]]=" росп"), "1,2,3",
"")</f>
        <v>1,2,3</v>
      </c>
      <c r="U818" s="116" t="str">
        <f>IF(AND(Таблица335[[#This Row],[Тип]]="Продол", Таблица335[[#This Row],[условие]]="Да", Таблица335[[#This Row],[№18]]=" росп"), "1,2",
"")</f>
        <v/>
      </c>
      <c r="V818" s="101" t="s">
        <v>88</v>
      </c>
      <c r="W8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18" s="152" t="str">
        <f>IF(Таблица335[[#This Row],[Тип СШ]]="Т3",
(IF(Таблица335[[#This Row],[Толщина]]&gt;16,"Δ8","Δ6")),Таблица335[[#This Row],[Толщина]])</f>
        <v>Δ6</v>
      </c>
      <c r="AD818" s="153"/>
      <c r="AE818"/>
    </row>
    <row r="819" spans="1:31" x14ac:dyDescent="0.2">
      <c r="A819" s="117">
        <f t="shared" si="757"/>
        <v>819</v>
      </c>
      <c r="B819" s="97" t="str">
        <f>IF(ISNUMBER(Таблица335[[#This Row],[№8]]), "Поперечник", "Продол")</f>
        <v>Поперечник</v>
      </c>
      <c r="C819" s="11" t="str">
        <f>CONCATENATE(I819,J819,K819,L819,Таблица335[[#This Row],[№12]],N819,O819,P819,Q819,R819,S819,T819,U819,)</f>
        <v>8В-ВП_Р5 росп1,2,3</v>
      </c>
      <c r="D819" s="11" t="str">
        <f t="shared" si="777"/>
        <v>Т3</v>
      </c>
      <c r="E819" s="11" t="str">
        <f t="shared" si="755"/>
        <v>528 Δ6</v>
      </c>
      <c r="F819" s="101"/>
      <c r="G819" s="101"/>
      <c r="H8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19" s="132">
        <f t="shared" ref="I819:K819" si="812">I818</f>
        <v>8</v>
      </c>
      <c r="J819" s="132" t="str">
        <f t="shared" si="812"/>
        <v>В</v>
      </c>
      <c r="K819" s="133" t="str">
        <f>IF(Таблица335[[#This Row],[условие]]="Да", "-", "")</f>
        <v>-</v>
      </c>
      <c r="L819" s="101" t="s">
        <v>35</v>
      </c>
      <c r="M819" s="114" t="str">
        <f>IF(Таблица335[[#This Row],[условие]]="Да", "", " - ")</f>
        <v/>
      </c>
      <c r="N819" s="101"/>
      <c r="O819" s="114" t="str">
        <f>IF(Таблица335[[#This Row],[условие]]="Да", "", " )")</f>
        <v/>
      </c>
      <c r="P819" s="115"/>
      <c r="Q819" s="101" t="s">
        <v>140</v>
      </c>
      <c r="R819" s="101" t="s">
        <v>77</v>
      </c>
      <c r="S819" s="116" t="str">
        <f>IF(Таблица335[[#This Row],[Тип СШ]]="Т3", " росп", "")</f>
        <v xml:space="preserve"> росп</v>
      </c>
      <c r="T819" s="116" t="str">
        <f>IF(AND(Таблица335[[#This Row],[Тип]]="Поперечник", Таблица335[[#This Row],[условие]]="Да", Таблица335[[#This Row],[№18]]=" росп"), "1,2,3",
"")</f>
        <v>1,2,3</v>
      </c>
      <c r="U819" s="116" t="str">
        <f>IF(AND(Таблица335[[#This Row],[Тип]]="Продол", Таблица335[[#This Row],[условие]]="Да", Таблица335[[#This Row],[№18]]=" росп"), "1,2",
"")</f>
        <v/>
      </c>
      <c r="V819" s="101" t="s">
        <v>88</v>
      </c>
      <c r="W8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19" s="152" t="str">
        <f>IF(Таблица335[[#This Row],[Тип СШ]]="Т3",
(IF(Таблица335[[#This Row],[Толщина]]&gt;16,"Δ8","Δ6")),Таблица335[[#This Row],[Толщина]])</f>
        <v>Δ6</v>
      </c>
      <c r="AD819" s="153"/>
      <c r="AE819"/>
    </row>
    <row r="820" spans="1:31" x14ac:dyDescent="0.2">
      <c r="A820" s="117">
        <f t="shared" si="757"/>
        <v>820</v>
      </c>
      <c r="B820" s="97" t="str">
        <f>IF(ISNUMBER(Таблица335[[#This Row],[№8]]), "Поперечник", "Продол")</f>
        <v>Поперечник</v>
      </c>
      <c r="C820" s="11" t="str">
        <f>CONCATENATE(I820,J820,K820,L820,Таблица335[[#This Row],[№12]],N820,O820,P820,Q820,R820,S820,T820,U820,)</f>
        <v>8В-ВП_Р6 росп1,2,3</v>
      </c>
      <c r="D820" s="11" t="str">
        <f t="shared" si="777"/>
        <v>Т3</v>
      </c>
      <c r="E820" s="11" t="str">
        <f t="shared" si="755"/>
        <v>528 Δ6</v>
      </c>
      <c r="F820" s="101"/>
      <c r="G820" s="101"/>
      <c r="H8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0" s="132">
        <f t="shared" ref="I820:K820" si="813">I819</f>
        <v>8</v>
      </c>
      <c r="J820" s="132" t="str">
        <f t="shared" si="813"/>
        <v>В</v>
      </c>
      <c r="K820" s="133" t="str">
        <f>IF(Таблица335[[#This Row],[условие]]="Да", "-", "")</f>
        <v>-</v>
      </c>
      <c r="L820" s="101" t="s">
        <v>35</v>
      </c>
      <c r="M820" s="114" t="str">
        <f>IF(Таблица335[[#This Row],[условие]]="Да", "", " - ")</f>
        <v/>
      </c>
      <c r="N820" s="101"/>
      <c r="O820" s="114" t="str">
        <f>IF(Таблица335[[#This Row],[условие]]="Да", "", " )")</f>
        <v/>
      </c>
      <c r="P820" s="115"/>
      <c r="Q820" s="101" t="s">
        <v>140</v>
      </c>
      <c r="R820" s="101" t="s">
        <v>80</v>
      </c>
      <c r="S820" s="116" t="str">
        <f>IF(Таблица335[[#This Row],[Тип СШ]]="Т3", " росп", "")</f>
        <v xml:space="preserve"> росп</v>
      </c>
      <c r="T820" s="116" t="str">
        <f>IF(AND(Таблица335[[#This Row],[Тип]]="Поперечник", Таблица335[[#This Row],[условие]]="Да", Таблица335[[#This Row],[№18]]=" росп"), "1,2,3",
"")</f>
        <v>1,2,3</v>
      </c>
      <c r="U820" s="116" t="str">
        <f>IF(AND(Таблица335[[#This Row],[Тип]]="Продол", Таблица335[[#This Row],[условие]]="Да", Таблица335[[#This Row],[№18]]=" росп"), "1,2",
"")</f>
        <v/>
      </c>
      <c r="V820" s="101" t="s">
        <v>88</v>
      </c>
      <c r="W8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20" s="152" t="str">
        <f>IF(Таблица335[[#This Row],[Тип СШ]]="Т3",
(IF(Таблица335[[#This Row],[Толщина]]&gt;16,"Δ8","Δ6")),Таблица335[[#This Row],[Толщина]])</f>
        <v>Δ6</v>
      </c>
      <c r="AD820" s="153"/>
      <c r="AE820"/>
    </row>
    <row r="821" spans="1:31" x14ac:dyDescent="0.2">
      <c r="A821" s="117">
        <f t="shared" si="757"/>
        <v>821</v>
      </c>
      <c r="B821" s="97" t="str">
        <f>IF(ISNUMBER(Таблица335[[#This Row],[№8]]), "Поперечник", "Продол")</f>
        <v>Поперечник</v>
      </c>
      <c r="C821" s="11" t="str">
        <f>CONCATENATE(I821,J821,K821,L821,Таблица335[[#This Row],[№12]],N821,O821,P821,Q821,R821,S821,T821,U821,)</f>
        <v>8В-ВП_Р7 росп1,2,3</v>
      </c>
      <c r="D821" s="11" t="str">
        <f t="shared" si="777"/>
        <v>Т3</v>
      </c>
      <c r="E821" s="11" t="str">
        <f t="shared" si="755"/>
        <v>528 Δ6</v>
      </c>
      <c r="F821" s="101"/>
      <c r="G821" s="101"/>
      <c r="H8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1" s="132">
        <f t="shared" ref="I821:K821" si="814">I820</f>
        <v>8</v>
      </c>
      <c r="J821" s="132" t="str">
        <f t="shared" si="814"/>
        <v>В</v>
      </c>
      <c r="K821" s="133" t="str">
        <f>IF(Таблица335[[#This Row],[условие]]="Да", "-", "")</f>
        <v>-</v>
      </c>
      <c r="L821" s="101" t="s">
        <v>35</v>
      </c>
      <c r="M821" s="114" t="str">
        <f>IF(Таблица335[[#This Row],[условие]]="Да", "", " - ")</f>
        <v/>
      </c>
      <c r="N821" s="101"/>
      <c r="O821" s="114" t="str">
        <f>IF(Таблица335[[#This Row],[условие]]="Да", "", " )")</f>
        <v/>
      </c>
      <c r="P821" s="115"/>
      <c r="Q821" s="101" t="s">
        <v>140</v>
      </c>
      <c r="R821" s="101" t="s">
        <v>81</v>
      </c>
      <c r="S821" s="116" t="str">
        <f>IF(Таблица335[[#This Row],[Тип СШ]]="Т3", " росп", "")</f>
        <v xml:space="preserve"> росп</v>
      </c>
      <c r="T821" s="116" t="str">
        <f>IF(AND(Таблица335[[#This Row],[Тип]]="Поперечник", Таблица335[[#This Row],[условие]]="Да", Таблица335[[#This Row],[№18]]=" росп"), "1,2,3",
"")</f>
        <v>1,2,3</v>
      </c>
      <c r="U821" s="116" t="str">
        <f>IF(AND(Таблица335[[#This Row],[Тип]]="Продол", Таблица335[[#This Row],[условие]]="Да", Таблица335[[#This Row],[№18]]=" росп"), "1,2",
"")</f>
        <v/>
      </c>
      <c r="V821" s="101" t="s">
        <v>88</v>
      </c>
      <c r="W8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21" s="152" t="str">
        <f>IF(Таблица335[[#This Row],[Тип СШ]]="Т3",
(IF(Таблица335[[#This Row],[Толщина]]&gt;16,"Δ8","Δ6")),Таблица335[[#This Row],[Толщина]])</f>
        <v>Δ6</v>
      </c>
      <c r="AD821" s="153"/>
      <c r="AE821"/>
    </row>
    <row r="822" spans="1:31" x14ac:dyDescent="0.2">
      <c r="A822" s="117">
        <f t="shared" si="757"/>
        <v>822</v>
      </c>
      <c r="B822" s="97" t="str">
        <f>IF(ISNUMBER(Таблица335[[#This Row],[№8]]), "Поперечник", "Продол")</f>
        <v>Поперечник</v>
      </c>
      <c r="C822" s="11" t="str">
        <f>CONCATENATE(I822,J822,K822,L822,Таблица335[[#This Row],[№12]],N822,O822,P822,Q822,R822,S822,T822,U822,)</f>
        <v>8В-ВП_Р8 росп1,2,3</v>
      </c>
      <c r="D822" s="11" t="str">
        <f t="shared" si="777"/>
        <v>Т3</v>
      </c>
      <c r="E822" s="11" t="str">
        <f t="shared" si="755"/>
        <v>528 Δ6</v>
      </c>
      <c r="F822" s="101"/>
      <c r="G822" s="101"/>
      <c r="H8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2" s="132">
        <f t="shared" ref="I822:K822" si="815">I821</f>
        <v>8</v>
      </c>
      <c r="J822" s="132" t="str">
        <f t="shared" si="815"/>
        <v>В</v>
      </c>
      <c r="K822" s="133" t="str">
        <f>IF(Таблица335[[#This Row],[условие]]="Да", "-", "")</f>
        <v>-</v>
      </c>
      <c r="L822" s="101" t="s">
        <v>35</v>
      </c>
      <c r="M822" s="114" t="str">
        <f>IF(Таблица335[[#This Row],[условие]]="Да", "", " - ")</f>
        <v/>
      </c>
      <c r="N822" s="101"/>
      <c r="O822" s="114" t="str">
        <f>IF(Таблица335[[#This Row],[условие]]="Да", "", " )")</f>
        <v/>
      </c>
      <c r="P822" s="115"/>
      <c r="Q822" s="101" t="s">
        <v>140</v>
      </c>
      <c r="R822" s="101" t="s">
        <v>82</v>
      </c>
      <c r="S822" s="116" t="str">
        <f>IF(Таблица335[[#This Row],[Тип СШ]]="Т3", " росп", "")</f>
        <v xml:space="preserve"> росп</v>
      </c>
      <c r="T822" s="116" t="str">
        <f>IF(AND(Таблица335[[#This Row],[Тип]]="Поперечник", Таблица335[[#This Row],[условие]]="Да", Таблица335[[#This Row],[№18]]=" росп"), "1,2,3",
"")</f>
        <v>1,2,3</v>
      </c>
      <c r="U822" s="116" t="str">
        <f>IF(AND(Таблица335[[#This Row],[Тип]]="Продол", Таблица335[[#This Row],[условие]]="Да", Таблица335[[#This Row],[№18]]=" росп"), "1,2",
"")</f>
        <v/>
      </c>
      <c r="V822" s="101" t="s">
        <v>88</v>
      </c>
      <c r="W8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22" s="152" t="str">
        <f>IF(Таблица335[[#This Row],[Тип СШ]]="Т3",
(IF(Таблица335[[#This Row],[Толщина]]&gt;16,"Δ8","Δ6")),Таблица335[[#This Row],[Толщина]])</f>
        <v>Δ6</v>
      </c>
      <c r="AD822" s="153"/>
      <c r="AE822"/>
    </row>
    <row r="823" spans="1:31" x14ac:dyDescent="0.2">
      <c r="A823" s="117">
        <f t="shared" si="757"/>
        <v>823</v>
      </c>
      <c r="B823" s="97" t="str">
        <f>IF(ISNUMBER(Таблица335[[#This Row],[№8]]), "Поперечник", "Продол")</f>
        <v>Поперечник</v>
      </c>
      <c r="C823" s="11" t="str">
        <f>CONCATENATE(I823,J823,K823,L823,Таблица335[[#This Row],[№12]],N823,O823,P823,Q823,R823,S823,T823,U823,)</f>
        <v>8В-НП</v>
      </c>
      <c r="D823" s="11" t="str">
        <f t="shared" si="777"/>
        <v>С18</v>
      </c>
      <c r="E823" s="11" t="str">
        <f t="shared" si="755"/>
        <v>500×25/20</v>
      </c>
      <c r="F823" s="101"/>
      <c r="G823" s="101"/>
      <c r="H8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3" s="132">
        <f t="shared" ref="I823:K823" si="816">I822</f>
        <v>8</v>
      </c>
      <c r="J823" s="132" t="str">
        <f t="shared" si="816"/>
        <v>В</v>
      </c>
      <c r="K823" s="133" t="str">
        <f>IF(Таблица335[[#This Row],[условие]]="Да", "-", "")</f>
        <v>-</v>
      </c>
      <c r="L823" s="101" t="s">
        <v>13</v>
      </c>
      <c r="M823" s="114" t="str">
        <f>IF(Таблица335[[#This Row],[условие]]="Да", "", " - ")</f>
        <v/>
      </c>
      <c r="N823" s="101"/>
      <c r="O823" s="114" t="str">
        <f>IF(Таблица335[[#This Row],[условие]]="Да", "", " )")</f>
        <v/>
      </c>
      <c r="P823" s="115"/>
      <c r="Q823" s="101"/>
      <c r="R823" s="101"/>
      <c r="S823" s="116" t="str">
        <f>IF(Таблица335[[#This Row],[Тип СШ]]="Т3", " росп", "")</f>
        <v/>
      </c>
      <c r="T823" s="116" t="str">
        <f>IF(AND(Таблица335[[#This Row],[Тип]]="Поперечник", Таблица335[[#This Row],[условие]]="Да", Таблица335[[#This Row],[№18]]=" росп"), "1,2,3",
"")</f>
        <v/>
      </c>
      <c r="U823" s="116" t="str">
        <f>IF(AND(Таблица335[[#This Row],[Тип]]="Продол", Таблица335[[#This Row],[условие]]="Да", Таблица335[[#This Row],[№18]]=" росп"), "1,2",
"")</f>
        <v/>
      </c>
      <c r="V823" s="101" t="s">
        <v>87</v>
      </c>
      <c r="W82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8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23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25/20</v>
      </c>
      <c r="AB823" s="228">
        <f>VALUE(CONCATENATE(Таблица335[[#This Row],[ДлинаС18]],Таблица335[[#This Row],[ДлинаС4]],Таблица335[[#This Row],[ДлинаТ8]],Таблица335[[#This Row],[ДлинаТ3]]))</f>
        <v>500</v>
      </c>
      <c r="AC823" s="152" t="str">
        <f>IF(Таблица335[[#This Row],[Тип СШ]]="Т3",
(IF(Таблица335[[#This Row],[Толщина]]&gt;16,"Δ8","Δ6")),Таблица335[[#This Row],[Толщина]])</f>
        <v>25/20</v>
      </c>
      <c r="AD823" s="153"/>
      <c r="AE823"/>
    </row>
    <row r="824" spans="1:31" x14ac:dyDescent="0.2">
      <c r="A824" s="117">
        <f t="shared" si="757"/>
        <v>824</v>
      </c>
      <c r="B824" s="97" t="str">
        <f>IF(ISNUMBER(Таблица335[[#This Row],[№8]]), "Поперечник", "Продол")</f>
        <v>Поперечник</v>
      </c>
      <c r="C824" s="11" t="str">
        <f>CONCATENATE(I824,J824,K824,L824,Таблица335[[#This Row],[№12]],N824,O824,P824,Q824,R824,S824,T824,U824,)</f>
        <v>8В-Т2/1</v>
      </c>
      <c r="D824" s="11" t="str">
        <f t="shared" si="777"/>
        <v>Т8</v>
      </c>
      <c r="E824" s="11" t="str">
        <f t="shared" si="755"/>
        <v>100×16</v>
      </c>
      <c r="F824" s="101"/>
      <c r="G824" s="101"/>
      <c r="H8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4" s="132">
        <f t="shared" ref="I824:K824" si="817">I823</f>
        <v>8</v>
      </c>
      <c r="J824" s="132" t="str">
        <f t="shared" si="817"/>
        <v>В</v>
      </c>
      <c r="K824" s="133" t="str">
        <f>IF(Таблица335[[#This Row],[условие]]="Да", "-", "")</f>
        <v>-</v>
      </c>
      <c r="L824" s="101" t="s">
        <v>84</v>
      </c>
      <c r="M824" s="114" t="str">
        <f>IF(Таблица335[[#This Row],[условие]]="Да", "", " - ")</f>
        <v/>
      </c>
      <c r="N824" s="101"/>
      <c r="O824" s="114" t="str">
        <f>IF(Таблица335[[#This Row],[условие]]="Да", "", " )")</f>
        <v/>
      </c>
      <c r="P824" s="115"/>
      <c r="Q824" s="101" t="str">
        <f>"/"</f>
        <v>/</v>
      </c>
      <c r="R824" s="101">
        <v>1</v>
      </c>
      <c r="S824" s="116" t="str">
        <f>IF(Таблица335[[#This Row],[Тип СШ]]="Т3", " росп", "")</f>
        <v/>
      </c>
      <c r="T824" s="116" t="str">
        <f>IF(AND(Таблица335[[#This Row],[Тип]]="Поперечник", Таблица335[[#This Row],[условие]]="Да", Таблица335[[#This Row],[№18]]=" росп"), "1,2,3",
"")</f>
        <v/>
      </c>
      <c r="U824" s="116" t="str">
        <f>IF(AND(Таблица335[[#This Row],[Тип]]="Продол", Таблица335[[#This Row],[условие]]="Да", Таблица335[[#This Row],[№18]]=" росп"), "1,2",
"")</f>
        <v/>
      </c>
      <c r="V824" s="101" t="s">
        <v>89</v>
      </c>
      <c r="W8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24" s="152">
        <f>IF(Таблица335[[#This Row],[Тип СШ]]="Т3",
(IF(Таблица335[[#This Row],[Толщина]]&gt;16,"Δ8","Δ6")),Таблица335[[#This Row],[Толщина]])</f>
        <v>16</v>
      </c>
      <c r="AD824" s="153"/>
      <c r="AE824"/>
    </row>
    <row r="825" spans="1:31" x14ac:dyDescent="0.2">
      <c r="A825" s="117">
        <f t="shared" si="757"/>
        <v>825</v>
      </c>
      <c r="B825" s="97" t="str">
        <f>IF(ISNUMBER(Таблица335[[#This Row],[№8]]), "Поперечник", "Продол")</f>
        <v>Поперечник</v>
      </c>
      <c r="C825" s="11" t="str">
        <f>CONCATENATE(I825,J825,K825,L825,Таблица335[[#This Row],[№12]],N825,O825,P825,Q825,R825,S825,T825,U825,)</f>
        <v>8В-Т2/1 росп1,2,3</v>
      </c>
      <c r="D825" s="11" t="str">
        <f t="shared" si="777"/>
        <v>Т3</v>
      </c>
      <c r="E825" s="11" t="str">
        <f t="shared" si="755"/>
        <v>100 Δ6</v>
      </c>
      <c r="F825" s="101"/>
      <c r="G825" s="101"/>
      <c r="H8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5" s="132">
        <f t="shared" ref="I825:K825" si="818">I824</f>
        <v>8</v>
      </c>
      <c r="J825" s="132" t="str">
        <f t="shared" si="818"/>
        <v>В</v>
      </c>
      <c r="K825" s="133" t="str">
        <f>IF(Таблица335[[#This Row],[условие]]="Да", "-", "")</f>
        <v>-</v>
      </c>
      <c r="L825" s="101" t="s">
        <v>84</v>
      </c>
      <c r="M825" s="114" t="str">
        <f>IF(Таблица335[[#This Row],[условие]]="Да", "", " - ")</f>
        <v/>
      </c>
      <c r="N825" s="101"/>
      <c r="O825" s="114" t="str">
        <f>IF(Таблица335[[#This Row],[условие]]="Да", "", " )")</f>
        <v/>
      </c>
      <c r="P825" s="115"/>
      <c r="Q825" s="101" t="str">
        <f t="shared" ref="Q825:Q829" si="819">"/"</f>
        <v>/</v>
      </c>
      <c r="R825" s="101">
        <v>1</v>
      </c>
      <c r="S825" s="116" t="str">
        <f>IF(Таблица335[[#This Row],[Тип СШ]]="Т3", " росп", "")</f>
        <v xml:space="preserve"> росп</v>
      </c>
      <c r="T825" s="116" t="str">
        <f>IF(AND(Таблица335[[#This Row],[Тип]]="Поперечник", Таблица335[[#This Row],[условие]]="Да", Таблица335[[#This Row],[№18]]=" росп"), "1,2,3",
"")</f>
        <v>1,2,3</v>
      </c>
      <c r="U825" s="116" t="str">
        <f>IF(AND(Таблица335[[#This Row],[Тип]]="Продол", Таблица335[[#This Row],[условие]]="Да", Таблица335[[#This Row],[№18]]=" росп"), "1,2",
"")</f>
        <v/>
      </c>
      <c r="V825" s="101" t="s">
        <v>88</v>
      </c>
      <c r="W8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25" s="152" t="str">
        <f>IF(Таблица335[[#This Row],[Тип СШ]]="Т3",
(IF(Таблица335[[#This Row],[Толщина]]&gt;16,"Δ8","Δ6")),Таблица335[[#This Row],[Толщина]])</f>
        <v>Δ6</v>
      </c>
      <c r="AD825" s="153"/>
      <c r="AE825"/>
    </row>
    <row r="826" spans="1:31" x14ac:dyDescent="0.2">
      <c r="A826" s="117">
        <f t="shared" si="757"/>
        <v>826</v>
      </c>
      <c r="B826" s="97" t="str">
        <f>IF(ISNUMBER(Таблица335[[#This Row],[№8]]), "Поперечник", "Продол")</f>
        <v>Поперечник</v>
      </c>
      <c r="C826" s="11" t="str">
        <f>CONCATENATE(I826,J826,K826,L826,Таблица335[[#This Row],[№12]],N826,O826,P826,Q826,R826,S826,T826,U826,)</f>
        <v>8В-Т2/2</v>
      </c>
      <c r="D826" s="11" t="str">
        <f t="shared" si="777"/>
        <v>Т8</v>
      </c>
      <c r="E826" s="11" t="str">
        <f t="shared" si="755"/>
        <v>100×16</v>
      </c>
      <c r="F826" s="101"/>
      <c r="G826" s="101"/>
      <c r="H8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6" s="132">
        <f t="shared" ref="I826:K826" si="820">I825</f>
        <v>8</v>
      </c>
      <c r="J826" s="132" t="str">
        <f t="shared" si="820"/>
        <v>В</v>
      </c>
      <c r="K826" s="133" t="str">
        <f>IF(Таблица335[[#This Row],[условие]]="Да", "-", "")</f>
        <v>-</v>
      </c>
      <c r="L826" s="101" t="s">
        <v>84</v>
      </c>
      <c r="M826" s="114" t="str">
        <f>IF(Таблица335[[#This Row],[условие]]="Да", "", " - ")</f>
        <v/>
      </c>
      <c r="N826" s="101"/>
      <c r="O826" s="114" t="str">
        <f>IF(Таблица335[[#This Row],[условие]]="Да", "", " )")</f>
        <v/>
      </c>
      <c r="P826" s="115"/>
      <c r="Q826" s="101" t="str">
        <f t="shared" si="819"/>
        <v>/</v>
      </c>
      <c r="R826" s="101">
        <v>2</v>
      </c>
      <c r="S826" s="116" t="str">
        <f>IF(Таблица335[[#This Row],[Тип СШ]]="Т3", " росп", "")</f>
        <v/>
      </c>
      <c r="T826" s="116" t="str">
        <f>IF(AND(Таблица335[[#This Row],[Тип]]="Поперечник", Таблица335[[#This Row],[условие]]="Да", Таблица335[[#This Row],[№18]]=" росп"), "1,2,3",
"")</f>
        <v/>
      </c>
      <c r="U826" s="116" t="str">
        <f>IF(AND(Таблица335[[#This Row],[Тип]]="Продол", Таблица335[[#This Row],[условие]]="Да", Таблица335[[#This Row],[№18]]=" росп"), "1,2",
"")</f>
        <v/>
      </c>
      <c r="V826" s="101" t="s">
        <v>89</v>
      </c>
      <c r="W8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26" s="152">
        <f>IF(Таблица335[[#This Row],[Тип СШ]]="Т3",
(IF(Таблица335[[#This Row],[Толщина]]&gt;16,"Δ8","Δ6")),Таблица335[[#This Row],[Толщина]])</f>
        <v>16</v>
      </c>
      <c r="AD826" s="153"/>
      <c r="AE826"/>
    </row>
    <row r="827" spans="1:31" x14ac:dyDescent="0.2">
      <c r="A827" s="117">
        <f t="shared" si="757"/>
        <v>827</v>
      </c>
      <c r="B827" s="97" t="str">
        <f>IF(ISNUMBER(Таблица335[[#This Row],[№8]]), "Поперечник", "Продол")</f>
        <v>Поперечник</v>
      </c>
      <c r="C827" s="11" t="str">
        <f>CONCATENATE(I827,J827,K827,L827,Таблица335[[#This Row],[№12]],N827,O827,P827,Q827,R827,S827,T827,U827,)</f>
        <v>8В-Т2/2 росп1,2,3</v>
      </c>
      <c r="D827" s="11" t="str">
        <f t="shared" si="777"/>
        <v>Т3</v>
      </c>
      <c r="E827" s="11" t="str">
        <f t="shared" si="755"/>
        <v>100 Δ6</v>
      </c>
      <c r="F827" s="101"/>
      <c r="G827" s="101"/>
      <c r="H8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7" s="132">
        <f t="shared" ref="I827:K827" si="821">I826</f>
        <v>8</v>
      </c>
      <c r="J827" s="132" t="str">
        <f t="shared" si="821"/>
        <v>В</v>
      </c>
      <c r="K827" s="133" t="str">
        <f>IF(Таблица335[[#This Row],[условие]]="Да", "-", "")</f>
        <v>-</v>
      </c>
      <c r="L827" s="101" t="s">
        <v>84</v>
      </c>
      <c r="M827" s="114" t="str">
        <f>IF(Таблица335[[#This Row],[условие]]="Да", "", " - ")</f>
        <v/>
      </c>
      <c r="N827" s="101"/>
      <c r="O827" s="114" t="str">
        <f>IF(Таблица335[[#This Row],[условие]]="Да", "", " )")</f>
        <v/>
      </c>
      <c r="P827" s="115"/>
      <c r="Q827" s="101" t="str">
        <f t="shared" si="819"/>
        <v>/</v>
      </c>
      <c r="R827" s="101">
        <v>2</v>
      </c>
      <c r="S827" s="116" t="str">
        <f>IF(Таблица335[[#This Row],[Тип СШ]]="Т3", " росп", "")</f>
        <v xml:space="preserve"> росп</v>
      </c>
      <c r="T827" s="116" t="str">
        <f>IF(AND(Таблица335[[#This Row],[Тип]]="Поперечник", Таблица335[[#This Row],[условие]]="Да", Таблица335[[#This Row],[№18]]=" росп"), "1,2,3",
"")</f>
        <v>1,2,3</v>
      </c>
      <c r="U827" s="116" t="str">
        <f>IF(AND(Таблица335[[#This Row],[Тип]]="Продол", Таблица335[[#This Row],[условие]]="Да", Таблица335[[#This Row],[№18]]=" росп"), "1,2",
"")</f>
        <v/>
      </c>
      <c r="V827" s="101" t="s">
        <v>88</v>
      </c>
      <c r="W8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8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27" s="152" t="str">
        <f>IF(Таблица335[[#This Row],[Тип СШ]]="Т3",
(IF(Таблица335[[#This Row],[Толщина]]&gt;16,"Δ8","Δ6")),Таблица335[[#This Row],[Толщина]])</f>
        <v>Δ6</v>
      </c>
      <c r="AD827" s="153"/>
      <c r="AE827"/>
    </row>
    <row r="828" spans="1:31" x14ac:dyDescent="0.2">
      <c r="A828" s="117">
        <f t="shared" si="757"/>
        <v>828</v>
      </c>
      <c r="B828" s="97" t="str">
        <f>IF(ISNUMBER(Таблица335[[#This Row],[№8]]), "Поперечник", "Продол")</f>
        <v>Поперечник</v>
      </c>
      <c r="C828" s="11" t="str">
        <f>CONCATENATE(I828,J828,K828,L828,Таблица335[[#This Row],[№12]],N828,O828,P828,Q828,R828,S828,T828,U828,)</f>
        <v>8Г-ВП</v>
      </c>
      <c r="D828" s="11" t="str">
        <f t="shared" si="777"/>
        <v>С4</v>
      </c>
      <c r="E828" s="11" t="str">
        <f t="shared" si="755"/>
        <v>2488×14</v>
      </c>
      <c r="F828" s="101"/>
      <c r="G828" s="101" t="s">
        <v>42</v>
      </c>
      <c r="H8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8" s="134">
        <f t="shared" ref="I828:J828" si="822">I827</f>
        <v>8</v>
      </c>
      <c r="J828" s="134" t="str">
        <f>Таблица335[[#This Row],[№7]]</f>
        <v>Г</v>
      </c>
      <c r="K828" s="133" t="str">
        <f>IF(Таблица335[[#This Row],[условие]]="Да", "-", "")</f>
        <v>-</v>
      </c>
      <c r="L828" s="72" t="s">
        <v>35</v>
      </c>
      <c r="M828" s="114" t="str">
        <f>IF(Таблица335[[#This Row],[условие]]="Да", "", " - ")</f>
        <v/>
      </c>
      <c r="N828" s="72"/>
      <c r="O828" s="114" t="str">
        <f>IF(Таблица335[[#This Row],[условие]]="Да", "", " )")</f>
        <v/>
      </c>
      <c r="P828" s="115"/>
      <c r="Q828" s="130"/>
      <c r="R828" s="130"/>
      <c r="S828" s="116" t="str">
        <f>IF(Таблица335[[#This Row],[Тип СШ]]="Т3", " росп", "")</f>
        <v/>
      </c>
      <c r="T828" s="116" t="str">
        <f>IF(AND(Таблица335[[#This Row],[Тип]]="Поперечник", Таблица335[[#This Row],[условие]]="Да", Таблица335[[#This Row],[№18]]=" росп"), "1,2,3",
"")</f>
        <v/>
      </c>
      <c r="U828" s="116" t="str">
        <f>IF(AND(Таблица335[[#This Row],[Тип]]="Продол", Таблица335[[#This Row],[условие]]="Да", Таблица335[[#This Row],[№18]]=" росп"), "1,2",
"")</f>
        <v/>
      </c>
      <c r="V828" s="130" t="s">
        <v>109</v>
      </c>
      <c r="W8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8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2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828" s="152">
        <f>IF(Таблица335[[#This Row],[Тип СШ]]="Т3",
(IF(Таблица335[[#This Row],[Толщина]]&gt;16,"Δ8","Δ6")),Таблица335[[#This Row],[Толщина]])</f>
        <v>14</v>
      </c>
      <c r="AD828" s="153"/>
      <c r="AE828"/>
    </row>
    <row r="829" spans="1:31" x14ac:dyDescent="0.2">
      <c r="A829" s="117">
        <f t="shared" si="757"/>
        <v>829</v>
      </c>
      <c r="B829" s="97" t="str">
        <f>IF(ISNUMBER(Таблица335[[#This Row],[№8]]), "Поперечник", "Продол")</f>
        <v>Поперечник</v>
      </c>
      <c r="C829" s="11" t="str">
        <f>CONCATENATE(I829,J829,K829,L829,Таблица335[[#This Row],[№12]],N829,O829,P829,Q829,R829,S829,T829,U829,)</f>
        <v>8Г-ВП_Р1 росп1,2,3</v>
      </c>
      <c r="D829" s="11" t="str">
        <f t="shared" si="777"/>
        <v>Т3</v>
      </c>
      <c r="E829" s="11" t="str">
        <f t="shared" si="755"/>
        <v>528 Δ8</v>
      </c>
      <c r="F829" s="101"/>
      <c r="G829" s="101"/>
      <c r="H8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29" s="132">
        <f t="shared" ref="I829:J829" si="823">I828</f>
        <v>8</v>
      </c>
      <c r="J829" s="132" t="str">
        <f>J828</f>
        <v>Г</v>
      </c>
      <c r="K829" s="133" t="str">
        <f>IF(Таблица335[[#This Row],[условие]]="Да", "-", "")</f>
        <v>-</v>
      </c>
      <c r="L829" s="101" t="s">
        <v>35</v>
      </c>
      <c r="M829" s="114" t="str">
        <f>IF(Таблица335[[#This Row],[условие]]="Да", "", " - ")</f>
        <v/>
      </c>
      <c r="N829" s="101"/>
      <c r="O829" s="114" t="str">
        <f>IF(Таблица335[[#This Row],[условие]]="Да", "", " )")</f>
        <v/>
      </c>
      <c r="P829" s="115"/>
      <c r="Q829" s="101" t="s">
        <v>140</v>
      </c>
      <c r="R829" s="101" t="s">
        <v>73</v>
      </c>
      <c r="S829" s="116" t="str">
        <f>IF(Таблица335[[#This Row],[Тип СШ]]="Т3", " росп", "")</f>
        <v xml:space="preserve"> росп</v>
      </c>
      <c r="T829" s="116" t="str">
        <f>IF(AND(Таблица335[[#This Row],[Тип]]="Поперечник", Таблица335[[#This Row],[условие]]="Да", Таблица335[[#This Row],[№18]]=" росп"), "1,2,3",
"")</f>
        <v>1,2,3</v>
      </c>
      <c r="U829" s="116" t="str">
        <f>IF(AND(Таблица335[[#This Row],[Тип]]="Продол", Таблица335[[#This Row],[условие]]="Да", Таблица335[[#This Row],[№18]]=" росп"), "1,2",
"")</f>
        <v/>
      </c>
      <c r="V829" s="101" t="s">
        <v>88</v>
      </c>
      <c r="W8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29" s="152" t="str">
        <f>IF(Таблица335[[#This Row],[Тип СШ]]="Т3",
(IF(Таблица335[[#This Row],[Толщина]]&gt;16,"Δ8","Δ6")),Таблица335[[#This Row],[Толщина]])</f>
        <v>Δ8</v>
      </c>
      <c r="AD829" s="153"/>
      <c r="AE829"/>
    </row>
    <row r="830" spans="1:31" x14ac:dyDescent="0.2">
      <c r="A830" s="117">
        <f t="shared" si="757"/>
        <v>830</v>
      </c>
      <c r="B830" s="97" t="str">
        <f>IF(ISNUMBER(Таблица335[[#This Row],[№8]]), "Поперечник", "Продол")</f>
        <v>Поперечник</v>
      </c>
      <c r="C830" s="11" t="str">
        <f>CONCATENATE(I830,J830,K830,L830,Таблица335[[#This Row],[№12]],N830,O830,P830,Q830,R830,S830,T830,U830,)</f>
        <v>8Г-ВП_Р2 росп1,2,3</v>
      </c>
      <c r="D830" s="11" t="str">
        <f t="shared" si="777"/>
        <v>Т3</v>
      </c>
      <c r="E830" s="11" t="str">
        <f t="shared" si="755"/>
        <v>528 Δ8</v>
      </c>
      <c r="F830" s="101"/>
      <c r="G830" s="101"/>
      <c r="H8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0" s="132">
        <f t="shared" ref="I830:K830" si="824">I829</f>
        <v>8</v>
      </c>
      <c r="J830" s="132" t="str">
        <f t="shared" si="824"/>
        <v>Г</v>
      </c>
      <c r="K830" s="133" t="str">
        <f>IF(Таблица335[[#This Row],[условие]]="Да", "-", "")</f>
        <v>-</v>
      </c>
      <c r="L830" s="101" t="s">
        <v>35</v>
      </c>
      <c r="M830" s="114" t="str">
        <f>IF(Таблица335[[#This Row],[условие]]="Да", "", " - ")</f>
        <v/>
      </c>
      <c r="N830" s="101"/>
      <c r="O830" s="114" t="str">
        <f>IF(Таблица335[[#This Row],[условие]]="Да", "", " )")</f>
        <v/>
      </c>
      <c r="P830" s="115"/>
      <c r="Q830" s="101" t="s">
        <v>140</v>
      </c>
      <c r="R830" s="101" t="s">
        <v>74</v>
      </c>
      <c r="S830" s="116" t="str">
        <f>IF(Таблица335[[#This Row],[Тип СШ]]="Т3", " росп", "")</f>
        <v xml:space="preserve"> росп</v>
      </c>
      <c r="T830" s="116" t="str">
        <f>IF(AND(Таблица335[[#This Row],[Тип]]="Поперечник", Таблица335[[#This Row],[условие]]="Да", Таблица335[[#This Row],[№18]]=" росп"), "1,2,3",
"")</f>
        <v>1,2,3</v>
      </c>
      <c r="U830" s="116" t="str">
        <f>IF(AND(Таблица335[[#This Row],[Тип]]="Продол", Таблица335[[#This Row],[условие]]="Да", Таблица335[[#This Row],[№18]]=" росп"), "1,2",
"")</f>
        <v/>
      </c>
      <c r="V830" s="101" t="s">
        <v>88</v>
      </c>
      <c r="W8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30" s="152" t="str">
        <f>IF(Таблица335[[#This Row],[Тип СШ]]="Т3",
(IF(Таблица335[[#This Row],[Толщина]]&gt;16,"Δ8","Δ6")),Таблица335[[#This Row],[Толщина]])</f>
        <v>Δ8</v>
      </c>
      <c r="AD830" s="153"/>
      <c r="AE830"/>
    </row>
    <row r="831" spans="1:31" x14ac:dyDescent="0.2">
      <c r="A831" s="117">
        <f t="shared" si="757"/>
        <v>831</v>
      </c>
      <c r="B831" s="97" t="str">
        <f>IF(ISNUMBER(Таблица335[[#This Row],[№8]]), "Поперечник", "Продол")</f>
        <v>Поперечник</v>
      </c>
      <c r="C831" s="11" t="str">
        <f>CONCATENATE(I831,J831,K831,L831,Таблица335[[#This Row],[№12]],N831,O831,P831,Q831,R831,S831,T831,U831,)</f>
        <v>8Г-ВП_Р3 росп1,2,3</v>
      </c>
      <c r="D831" s="11" t="str">
        <f t="shared" si="777"/>
        <v>Т3</v>
      </c>
      <c r="E831" s="11" t="str">
        <f t="shared" si="755"/>
        <v>528 Δ8</v>
      </c>
      <c r="F831" s="101"/>
      <c r="G831" s="101"/>
      <c r="H8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1" s="132">
        <f t="shared" ref="I831:K831" si="825">I830</f>
        <v>8</v>
      </c>
      <c r="J831" s="132" t="str">
        <f t="shared" si="825"/>
        <v>Г</v>
      </c>
      <c r="K831" s="133" t="str">
        <f>IF(Таблица335[[#This Row],[условие]]="Да", "-", "")</f>
        <v>-</v>
      </c>
      <c r="L831" s="101" t="s">
        <v>35</v>
      </c>
      <c r="M831" s="114" t="str">
        <f>IF(Таблица335[[#This Row],[условие]]="Да", "", " - ")</f>
        <v/>
      </c>
      <c r="N831" s="101"/>
      <c r="O831" s="114" t="str">
        <f>IF(Таблица335[[#This Row],[условие]]="Да", "", " )")</f>
        <v/>
      </c>
      <c r="P831" s="115"/>
      <c r="Q831" s="101" t="s">
        <v>140</v>
      </c>
      <c r="R831" s="101" t="s">
        <v>75</v>
      </c>
      <c r="S831" s="116" t="str">
        <f>IF(Таблица335[[#This Row],[Тип СШ]]="Т3", " росп", "")</f>
        <v xml:space="preserve"> росп</v>
      </c>
      <c r="T831" s="116" t="str">
        <f>IF(AND(Таблица335[[#This Row],[Тип]]="Поперечник", Таблица335[[#This Row],[условие]]="Да", Таблица335[[#This Row],[№18]]=" росп"), "1,2,3",
"")</f>
        <v>1,2,3</v>
      </c>
      <c r="U831" s="116" t="str">
        <f>IF(AND(Таблица335[[#This Row],[Тип]]="Продол", Таблица335[[#This Row],[условие]]="Да", Таблица335[[#This Row],[№18]]=" росп"), "1,2",
"")</f>
        <v/>
      </c>
      <c r="V831" s="101" t="s">
        <v>88</v>
      </c>
      <c r="W8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31" s="152" t="str">
        <f>IF(Таблица335[[#This Row],[Тип СШ]]="Т3",
(IF(Таблица335[[#This Row],[Толщина]]&gt;16,"Δ8","Δ6")),Таблица335[[#This Row],[Толщина]])</f>
        <v>Δ8</v>
      </c>
      <c r="AD831" s="153"/>
      <c r="AE831"/>
    </row>
    <row r="832" spans="1:31" x14ac:dyDescent="0.2">
      <c r="A832" s="117">
        <f t="shared" si="757"/>
        <v>832</v>
      </c>
      <c r="B832" s="97" t="str">
        <f>IF(ISNUMBER(Таблица335[[#This Row],[№8]]), "Поперечник", "Продол")</f>
        <v>Поперечник</v>
      </c>
      <c r="C832" s="11" t="str">
        <f>CONCATENATE(I832,J832,K832,L832,Таблица335[[#This Row],[№12]],N832,O832,P832,Q832,R832,S832,T832,U832,)</f>
        <v>8Г-ВП_Р4 росп1,2,3</v>
      </c>
      <c r="D832" s="11" t="str">
        <f t="shared" si="777"/>
        <v>Т3</v>
      </c>
      <c r="E832" s="11" t="str">
        <f t="shared" si="755"/>
        <v>528 Δ8</v>
      </c>
      <c r="F832" s="101"/>
      <c r="G832" s="101"/>
      <c r="H8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2" s="132">
        <f t="shared" ref="I832:K832" si="826">I831</f>
        <v>8</v>
      </c>
      <c r="J832" s="132" t="str">
        <f t="shared" si="826"/>
        <v>Г</v>
      </c>
      <c r="K832" s="133" t="str">
        <f>IF(Таблица335[[#This Row],[условие]]="Да", "-", "")</f>
        <v>-</v>
      </c>
      <c r="L832" s="101" t="s">
        <v>35</v>
      </c>
      <c r="M832" s="114" t="str">
        <f>IF(Таблица335[[#This Row],[условие]]="Да", "", " - ")</f>
        <v/>
      </c>
      <c r="N832" s="101"/>
      <c r="O832" s="114" t="str">
        <f>IF(Таблица335[[#This Row],[условие]]="Да", "", " )")</f>
        <v/>
      </c>
      <c r="P832" s="115"/>
      <c r="Q832" s="101" t="s">
        <v>140</v>
      </c>
      <c r="R832" s="101" t="s">
        <v>76</v>
      </c>
      <c r="S832" s="116" t="str">
        <f>IF(Таблица335[[#This Row],[Тип СШ]]="Т3", " росп", "")</f>
        <v xml:space="preserve"> росп</v>
      </c>
      <c r="T832" s="116" t="str">
        <f>IF(AND(Таблица335[[#This Row],[Тип]]="Поперечник", Таблица335[[#This Row],[условие]]="Да", Таблица335[[#This Row],[№18]]=" росп"), "1,2,3",
"")</f>
        <v>1,2,3</v>
      </c>
      <c r="U832" s="116" t="str">
        <f>IF(AND(Таблица335[[#This Row],[Тип]]="Продол", Таблица335[[#This Row],[условие]]="Да", Таблица335[[#This Row],[№18]]=" росп"), "1,2",
"")</f>
        <v/>
      </c>
      <c r="V832" s="101" t="s">
        <v>88</v>
      </c>
      <c r="W8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32" s="152" t="str">
        <f>IF(Таблица335[[#This Row],[Тип СШ]]="Т3",
(IF(Таблица335[[#This Row],[Толщина]]&gt;16,"Δ8","Δ6")),Таблица335[[#This Row],[Толщина]])</f>
        <v>Δ8</v>
      </c>
      <c r="AD832" s="153"/>
      <c r="AE832"/>
    </row>
    <row r="833" spans="1:31" x14ac:dyDescent="0.2">
      <c r="A833" s="117">
        <f t="shared" si="757"/>
        <v>833</v>
      </c>
      <c r="B833" s="97" t="str">
        <f>IF(ISNUMBER(Таблица335[[#This Row],[№8]]), "Поперечник", "Продол")</f>
        <v>Поперечник</v>
      </c>
      <c r="C833" s="11" t="str">
        <f>CONCATENATE(I833,J833,K833,L833,Таблица335[[#This Row],[№12]],N833,O833,P833,Q833,R833,S833,T833,U833,)</f>
        <v>8Г-Т1/1</v>
      </c>
      <c r="D833" s="11" t="str">
        <f t="shared" si="777"/>
        <v>Т8</v>
      </c>
      <c r="E833" s="11" t="str">
        <f t="shared" si="755"/>
        <v>100×20</v>
      </c>
      <c r="F833" s="101"/>
      <c r="G833" s="101"/>
      <c r="H8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3" s="132">
        <f t="shared" ref="I833:K833" si="827">I832</f>
        <v>8</v>
      </c>
      <c r="J833" s="132" t="str">
        <f t="shared" si="827"/>
        <v>Г</v>
      </c>
      <c r="K833" s="133" t="str">
        <f>IF(Таблица335[[#This Row],[условие]]="Да", "-", "")</f>
        <v>-</v>
      </c>
      <c r="L833" s="101" t="s">
        <v>83</v>
      </c>
      <c r="M833" s="114" t="str">
        <f>IF(Таблица335[[#This Row],[условие]]="Да", "", " - ")</f>
        <v/>
      </c>
      <c r="N833" s="101"/>
      <c r="O833" s="114" t="str">
        <f>IF(Таблица335[[#This Row],[условие]]="Да", "", " )")</f>
        <v/>
      </c>
      <c r="P833" s="115"/>
      <c r="Q833" s="101" t="str">
        <f>"/"</f>
        <v>/</v>
      </c>
      <c r="R833" s="101">
        <v>1</v>
      </c>
      <c r="S833" s="116" t="str">
        <f>IF(Таблица335[[#This Row],[Тип СШ]]="Т3", " росп", "")</f>
        <v/>
      </c>
      <c r="T833" s="116" t="str">
        <f>IF(AND(Таблица335[[#This Row],[Тип]]="Поперечник", Таблица335[[#This Row],[условие]]="Да", Таблица335[[#This Row],[№18]]=" росп"), "1,2,3",
"")</f>
        <v/>
      </c>
      <c r="U833" s="116" t="str">
        <f>IF(AND(Таблица335[[#This Row],[Тип]]="Продол", Таблица335[[#This Row],[условие]]="Да", Таблица335[[#This Row],[№18]]=" росп"), "1,2",
"")</f>
        <v/>
      </c>
      <c r="V833" s="101" t="s">
        <v>89</v>
      </c>
      <c r="W8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33" s="152">
        <f>IF(Таблица335[[#This Row],[Тип СШ]]="Т3",
(IF(Таблица335[[#This Row],[Толщина]]&gt;16,"Δ8","Δ6")),Таблица335[[#This Row],[Толщина]])</f>
        <v>20</v>
      </c>
      <c r="AD833" s="153"/>
      <c r="AE833"/>
    </row>
    <row r="834" spans="1:31" x14ac:dyDescent="0.2">
      <c r="A834" s="117">
        <f t="shared" si="757"/>
        <v>834</v>
      </c>
      <c r="B834" s="97" t="str">
        <f>IF(ISNUMBER(Таблица335[[#This Row],[№8]]), "Поперечник", "Продол")</f>
        <v>Поперечник</v>
      </c>
      <c r="C834" s="11" t="str">
        <f>CONCATENATE(I834,J834,K834,L834,Таблица335[[#This Row],[№12]],N834,O834,P834,Q834,R834,S834,T834,U834,)</f>
        <v>8Г-Т1/1 росп1,2,3</v>
      </c>
      <c r="D834" s="11" t="str">
        <f t="shared" si="777"/>
        <v>Т3</v>
      </c>
      <c r="E834" s="11" t="str">
        <f t="shared" ref="E834:E897" si="828">IF(V834="Т3",(CONCATENATE(AB834," ",AC834)),(CONCATENATE(AB834,"×",AC834)))</f>
        <v>100 Δ8</v>
      </c>
      <c r="F834" s="101"/>
      <c r="G834" s="101"/>
      <c r="H8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4" s="132">
        <f t="shared" ref="I834:K834" si="829">I833</f>
        <v>8</v>
      </c>
      <c r="J834" s="132" t="str">
        <f t="shared" si="829"/>
        <v>Г</v>
      </c>
      <c r="K834" s="133" t="str">
        <f>IF(Таблица335[[#This Row],[условие]]="Да", "-", "")</f>
        <v>-</v>
      </c>
      <c r="L834" s="101" t="s">
        <v>83</v>
      </c>
      <c r="M834" s="114" t="str">
        <f>IF(Таблица335[[#This Row],[условие]]="Да", "", " - ")</f>
        <v/>
      </c>
      <c r="N834" s="101"/>
      <c r="O834" s="114" t="str">
        <f>IF(Таблица335[[#This Row],[условие]]="Да", "", " )")</f>
        <v/>
      </c>
      <c r="P834" s="115"/>
      <c r="Q834" s="101" t="str">
        <f t="shared" ref="Q834:Q838" si="830">"/"</f>
        <v>/</v>
      </c>
      <c r="R834" s="101">
        <v>1</v>
      </c>
      <c r="S834" s="116" t="str">
        <f>IF(Таблица335[[#This Row],[Тип СШ]]="Т3", " росп", "")</f>
        <v xml:space="preserve"> росп</v>
      </c>
      <c r="T834" s="116" t="str">
        <f>IF(AND(Таблица335[[#This Row],[Тип]]="Поперечник", Таблица335[[#This Row],[условие]]="Да", Таблица335[[#This Row],[№18]]=" росп"), "1,2,3",
"")</f>
        <v>1,2,3</v>
      </c>
      <c r="U834" s="116" t="str">
        <f>IF(AND(Таблица335[[#This Row],[Тип]]="Продол", Таблица335[[#This Row],[условие]]="Да", Таблица335[[#This Row],[№18]]=" росп"), "1,2",
"")</f>
        <v/>
      </c>
      <c r="V834" s="101" t="s">
        <v>88</v>
      </c>
      <c r="W8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34" s="152" t="str">
        <f>IF(Таблица335[[#This Row],[Тип СШ]]="Т3",
(IF(Таблица335[[#This Row],[Толщина]]&gt;16,"Δ8","Δ6")),Таблица335[[#This Row],[Толщина]])</f>
        <v>Δ8</v>
      </c>
      <c r="AD834" s="153"/>
      <c r="AE834"/>
    </row>
    <row r="835" spans="1:31" x14ac:dyDescent="0.2">
      <c r="A835" s="117">
        <f t="shared" ref="A835:A898" si="831">A834+1</f>
        <v>835</v>
      </c>
      <c r="B835" s="97" t="str">
        <f>IF(ISNUMBER(Таблица335[[#This Row],[№8]]), "Поперечник", "Продол")</f>
        <v>Поперечник</v>
      </c>
      <c r="C835" s="11" t="str">
        <f>CONCATENATE(I835,J835,K835,L835,Таблица335[[#This Row],[№12]],N835,O835,P835,Q835,R835,S835,T835,U835,)</f>
        <v>8Г-Т1/2</v>
      </c>
      <c r="D835" s="11" t="str">
        <f t="shared" si="777"/>
        <v>Т8</v>
      </c>
      <c r="E835" s="11" t="str">
        <f t="shared" si="828"/>
        <v>100×20</v>
      </c>
      <c r="F835" s="101"/>
      <c r="G835" s="101"/>
      <c r="H8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5" s="132">
        <f t="shared" ref="I835:K835" si="832">I834</f>
        <v>8</v>
      </c>
      <c r="J835" s="132" t="str">
        <f t="shared" si="832"/>
        <v>Г</v>
      </c>
      <c r="K835" s="133" t="str">
        <f>IF(Таблица335[[#This Row],[условие]]="Да", "-", "")</f>
        <v>-</v>
      </c>
      <c r="L835" s="101" t="s">
        <v>83</v>
      </c>
      <c r="M835" s="114" t="str">
        <f>IF(Таблица335[[#This Row],[условие]]="Да", "", " - ")</f>
        <v/>
      </c>
      <c r="N835" s="101"/>
      <c r="O835" s="114" t="str">
        <f>IF(Таблица335[[#This Row],[условие]]="Да", "", " )")</f>
        <v/>
      </c>
      <c r="P835" s="115"/>
      <c r="Q835" s="101" t="str">
        <f t="shared" si="830"/>
        <v>/</v>
      </c>
      <c r="R835" s="101">
        <v>2</v>
      </c>
      <c r="S835" s="116" t="str">
        <f>IF(Таблица335[[#This Row],[Тип СШ]]="Т3", " росп", "")</f>
        <v/>
      </c>
      <c r="T835" s="116" t="str">
        <f>IF(AND(Таблица335[[#This Row],[Тип]]="Поперечник", Таблица335[[#This Row],[условие]]="Да", Таблица335[[#This Row],[№18]]=" росп"), "1,2,3",
"")</f>
        <v/>
      </c>
      <c r="U835" s="116" t="str">
        <f>IF(AND(Таблица335[[#This Row],[Тип]]="Продол", Таблица335[[#This Row],[условие]]="Да", Таблица335[[#This Row],[№18]]=" росп"), "1,2",
"")</f>
        <v/>
      </c>
      <c r="V835" s="101" t="s">
        <v>89</v>
      </c>
      <c r="W8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35" s="152">
        <f>IF(Таблица335[[#This Row],[Тип СШ]]="Т3",
(IF(Таблица335[[#This Row],[Толщина]]&gt;16,"Δ8","Δ6")),Таблица335[[#This Row],[Толщина]])</f>
        <v>20</v>
      </c>
      <c r="AD835" s="153"/>
      <c r="AE835"/>
    </row>
    <row r="836" spans="1:31" x14ac:dyDescent="0.2">
      <c r="A836" s="117">
        <f t="shared" si="831"/>
        <v>836</v>
      </c>
      <c r="B836" s="97" t="str">
        <f>IF(ISNUMBER(Таблица335[[#This Row],[№8]]), "Поперечник", "Продол")</f>
        <v>Поперечник</v>
      </c>
      <c r="C836" s="11" t="str">
        <f>CONCATENATE(I836,J836,K836,L836,Таблица335[[#This Row],[№12]],N836,O836,P836,Q836,R836,S836,T836,U836,)</f>
        <v>8Г-Т1/2 росп1,2,3</v>
      </c>
      <c r="D836" s="11" t="str">
        <f t="shared" si="777"/>
        <v>Т3</v>
      </c>
      <c r="E836" s="11" t="str">
        <f t="shared" si="828"/>
        <v>100 Δ8</v>
      </c>
      <c r="F836" s="101"/>
      <c r="G836" s="101"/>
      <c r="H8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6" s="132">
        <f t="shared" ref="I836:K836" si="833">I835</f>
        <v>8</v>
      </c>
      <c r="J836" s="132" t="str">
        <f t="shared" si="833"/>
        <v>Г</v>
      </c>
      <c r="K836" s="133" t="str">
        <f>IF(Таблица335[[#This Row],[условие]]="Да", "-", "")</f>
        <v>-</v>
      </c>
      <c r="L836" s="101" t="s">
        <v>83</v>
      </c>
      <c r="M836" s="114" t="str">
        <f>IF(Таблица335[[#This Row],[условие]]="Да", "", " - ")</f>
        <v/>
      </c>
      <c r="N836" s="101"/>
      <c r="O836" s="114" t="str">
        <f>IF(Таблица335[[#This Row],[условие]]="Да", "", " )")</f>
        <v/>
      </c>
      <c r="P836" s="115"/>
      <c r="Q836" s="101" t="str">
        <f t="shared" si="830"/>
        <v>/</v>
      </c>
      <c r="R836" s="101">
        <v>2</v>
      </c>
      <c r="S836" s="116" t="str">
        <f>IF(Таблица335[[#This Row],[Тип СШ]]="Т3", " росп", "")</f>
        <v xml:space="preserve"> росп</v>
      </c>
      <c r="T836" s="116" t="str">
        <f>IF(AND(Таблица335[[#This Row],[Тип]]="Поперечник", Таблица335[[#This Row],[условие]]="Да", Таблица335[[#This Row],[№18]]=" росп"), "1,2,3",
"")</f>
        <v>1,2,3</v>
      </c>
      <c r="U836" s="116" t="str">
        <f>IF(AND(Таблица335[[#This Row],[Тип]]="Продол", Таблица335[[#This Row],[условие]]="Да", Таблица335[[#This Row],[№18]]=" росп"), "1,2",
"")</f>
        <v/>
      </c>
      <c r="V836" s="101" t="s">
        <v>88</v>
      </c>
      <c r="W8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36" s="152" t="str">
        <f>IF(Таблица335[[#This Row],[Тип СШ]]="Т3",
(IF(Таблица335[[#This Row],[Толщина]]&gt;16,"Δ8","Δ6")),Таблица335[[#This Row],[Толщина]])</f>
        <v>Δ8</v>
      </c>
      <c r="AD836" s="153"/>
      <c r="AE836"/>
    </row>
    <row r="837" spans="1:31" x14ac:dyDescent="0.2">
      <c r="A837" s="117">
        <f t="shared" si="831"/>
        <v>837</v>
      </c>
      <c r="B837" s="97" t="str">
        <f>IF(ISNUMBER(Таблица335[[#This Row],[№8]]), "Поперечник", "Продол")</f>
        <v>Поперечник</v>
      </c>
      <c r="C837" s="11" t="str">
        <f>CONCATENATE(I837,J837,K837,L837,Таблица335[[#This Row],[№12]],N837,O837,P837,Q837,R837,S837,T837,U837,)</f>
        <v>8Г-ВП_Р5 росп1,2,3</v>
      </c>
      <c r="D837" s="11" t="str">
        <f t="shared" si="777"/>
        <v>Т3</v>
      </c>
      <c r="E837" s="11" t="str">
        <f t="shared" si="828"/>
        <v>528 Δ8</v>
      </c>
      <c r="F837" s="101"/>
      <c r="G837" s="101"/>
      <c r="H8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7" s="132">
        <f t="shared" ref="I837:K837" si="834">I836</f>
        <v>8</v>
      </c>
      <c r="J837" s="132" t="str">
        <f t="shared" si="834"/>
        <v>Г</v>
      </c>
      <c r="K837" s="133" t="str">
        <f>IF(Таблица335[[#This Row],[условие]]="Да", "-", "")</f>
        <v>-</v>
      </c>
      <c r="L837" s="101" t="s">
        <v>35</v>
      </c>
      <c r="M837" s="114" t="str">
        <f>IF(Таблица335[[#This Row],[условие]]="Да", "", " - ")</f>
        <v/>
      </c>
      <c r="N837" s="101"/>
      <c r="O837" s="114" t="str">
        <f>IF(Таблица335[[#This Row],[условие]]="Да", "", " )")</f>
        <v/>
      </c>
      <c r="P837" s="115"/>
      <c r="Q837" s="101" t="s">
        <v>140</v>
      </c>
      <c r="R837" s="101" t="s">
        <v>77</v>
      </c>
      <c r="S837" s="116" t="str">
        <f>IF(Таблица335[[#This Row],[Тип СШ]]="Т3", " росп", "")</f>
        <v xml:space="preserve"> росп</v>
      </c>
      <c r="T837" s="116" t="str">
        <f>IF(AND(Таблица335[[#This Row],[Тип]]="Поперечник", Таблица335[[#This Row],[условие]]="Да", Таблица335[[#This Row],[№18]]=" росп"), "1,2,3",
"")</f>
        <v>1,2,3</v>
      </c>
      <c r="U837" s="116" t="str">
        <f>IF(AND(Таблица335[[#This Row],[Тип]]="Продол", Таблица335[[#This Row],[условие]]="Да", Таблица335[[#This Row],[№18]]=" росп"), "1,2",
"")</f>
        <v/>
      </c>
      <c r="V837" s="101" t="s">
        <v>88</v>
      </c>
      <c r="W8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37" s="152" t="str">
        <f>IF(Таблица335[[#This Row],[Тип СШ]]="Т3",
(IF(Таблица335[[#This Row],[Толщина]]&gt;16,"Δ8","Δ6")),Таблица335[[#This Row],[Толщина]])</f>
        <v>Δ8</v>
      </c>
      <c r="AD837" s="153"/>
      <c r="AE837"/>
    </row>
    <row r="838" spans="1:31" x14ac:dyDescent="0.2">
      <c r="A838" s="117">
        <f t="shared" si="831"/>
        <v>838</v>
      </c>
      <c r="B838" s="97" t="str">
        <f>IF(ISNUMBER(Таблица335[[#This Row],[№8]]), "Поперечник", "Продол")</f>
        <v>Поперечник</v>
      </c>
      <c r="C838" s="11" t="str">
        <f>CONCATENATE(I838,J838,K838,L838,Таблица335[[#This Row],[№12]],N838,O838,P838,Q838,R838,S838,T838,U838,)</f>
        <v>8Г-ВП_Р6 росп1,2,3</v>
      </c>
      <c r="D838" s="11" t="str">
        <f t="shared" si="777"/>
        <v>Т3</v>
      </c>
      <c r="E838" s="11" t="str">
        <f t="shared" si="828"/>
        <v>528 Δ8</v>
      </c>
      <c r="F838" s="101"/>
      <c r="G838" s="101"/>
      <c r="H8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8" s="132">
        <f t="shared" ref="I838:K838" si="835">I837</f>
        <v>8</v>
      </c>
      <c r="J838" s="132" t="str">
        <f t="shared" si="835"/>
        <v>Г</v>
      </c>
      <c r="K838" s="133" t="str">
        <f>IF(Таблица335[[#This Row],[условие]]="Да", "-", "")</f>
        <v>-</v>
      </c>
      <c r="L838" s="101" t="s">
        <v>35</v>
      </c>
      <c r="M838" s="114" t="str">
        <f>IF(Таблица335[[#This Row],[условие]]="Да", "", " - ")</f>
        <v/>
      </c>
      <c r="N838" s="101"/>
      <c r="O838" s="114" t="str">
        <f>IF(Таблица335[[#This Row],[условие]]="Да", "", " )")</f>
        <v/>
      </c>
      <c r="P838" s="115"/>
      <c r="Q838" s="101" t="s">
        <v>140</v>
      </c>
      <c r="R838" s="101" t="s">
        <v>80</v>
      </c>
      <c r="S838" s="116" t="str">
        <f>IF(Таблица335[[#This Row],[Тип СШ]]="Т3", " росп", "")</f>
        <v xml:space="preserve"> росп</v>
      </c>
      <c r="T838" s="116" t="str">
        <f>IF(AND(Таблица335[[#This Row],[Тип]]="Поперечник", Таблица335[[#This Row],[условие]]="Да", Таблица335[[#This Row],[№18]]=" росп"), "1,2,3",
"")</f>
        <v>1,2,3</v>
      </c>
      <c r="U838" s="116" t="str">
        <f>IF(AND(Таблица335[[#This Row],[Тип]]="Продол", Таблица335[[#This Row],[условие]]="Да", Таблица335[[#This Row],[№18]]=" росп"), "1,2",
"")</f>
        <v/>
      </c>
      <c r="V838" s="101" t="s">
        <v>88</v>
      </c>
      <c r="W8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38" s="152" t="str">
        <f>IF(Таблица335[[#This Row],[Тип СШ]]="Т3",
(IF(Таблица335[[#This Row],[Толщина]]&gt;16,"Δ8","Δ6")),Таблица335[[#This Row],[Толщина]])</f>
        <v>Δ8</v>
      </c>
      <c r="AD838" s="153"/>
      <c r="AE838"/>
    </row>
    <row r="839" spans="1:31" x14ac:dyDescent="0.2">
      <c r="A839" s="117">
        <f t="shared" si="831"/>
        <v>839</v>
      </c>
      <c r="B839" s="97" t="str">
        <f>IF(ISNUMBER(Таблица335[[#This Row],[№8]]), "Поперечник", "Продол")</f>
        <v>Поперечник</v>
      </c>
      <c r="C839" s="11" t="str">
        <f>CONCATENATE(I839,J839,K839,L839,Таблица335[[#This Row],[№12]],N839,O839,P839,Q839,R839,S839,T839,U839,)</f>
        <v>8Г-ВП_Р7 росп1,2,3</v>
      </c>
      <c r="D839" s="11" t="str">
        <f t="shared" si="777"/>
        <v>Т3</v>
      </c>
      <c r="E839" s="11" t="str">
        <f t="shared" si="828"/>
        <v>528 Δ8</v>
      </c>
      <c r="F839" s="101"/>
      <c r="G839" s="101"/>
      <c r="H8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39" s="132">
        <f t="shared" ref="I839:K839" si="836">I838</f>
        <v>8</v>
      </c>
      <c r="J839" s="132" t="str">
        <f t="shared" si="836"/>
        <v>Г</v>
      </c>
      <c r="K839" s="133" t="str">
        <f>IF(Таблица335[[#This Row],[условие]]="Да", "-", "")</f>
        <v>-</v>
      </c>
      <c r="L839" s="101" t="s">
        <v>35</v>
      </c>
      <c r="M839" s="114" t="str">
        <f>IF(Таблица335[[#This Row],[условие]]="Да", "", " - ")</f>
        <v/>
      </c>
      <c r="N839" s="101"/>
      <c r="O839" s="114" t="str">
        <f>IF(Таблица335[[#This Row],[условие]]="Да", "", " )")</f>
        <v/>
      </c>
      <c r="P839" s="115"/>
      <c r="Q839" s="101" t="s">
        <v>140</v>
      </c>
      <c r="R839" s="101" t="s">
        <v>81</v>
      </c>
      <c r="S839" s="116" t="str">
        <f>IF(Таблица335[[#This Row],[Тип СШ]]="Т3", " росп", "")</f>
        <v xml:space="preserve"> росп</v>
      </c>
      <c r="T839" s="116" t="str">
        <f>IF(AND(Таблица335[[#This Row],[Тип]]="Поперечник", Таблица335[[#This Row],[условие]]="Да", Таблица335[[#This Row],[№18]]=" росп"), "1,2,3",
"")</f>
        <v>1,2,3</v>
      </c>
      <c r="U839" s="116" t="str">
        <f>IF(AND(Таблица335[[#This Row],[Тип]]="Продол", Таблица335[[#This Row],[условие]]="Да", Таблица335[[#This Row],[№18]]=" росп"), "1,2",
"")</f>
        <v/>
      </c>
      <c r="V839" s="101" t="s">
        <v>88</v>
      </c>
      <c r="W8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39" s="152" t="str">
        <f>IF(Таблица335[[#This Row],[Тип СШ]]="Т3",
(IF(Таблица335[[#This Row],[Толщина]]&gt;16,"Δ8","Δ6")),Таблица335[[#This Row],[Толщина]])</f>
        <v>Δ8</v>
      </c>
      <c r="AD839" s="153"/>
      <c r="AE839"/>
    </row>
    <row r="840" spans="1:31" x14ac:dyDescent="0.2">
      <c r="A840" s="117">
        <f t="shared" si="831"/>
        <v>840</v>
      </c>
      <c r="B840" s="97" t="str">
        <f>IF(ISNUMBER(Таблица335[[#This Row],[№8]]), "Поперечник", "Продол")</f>
        <v>Поперечник</v>
      </c>
      <c r="C840" s="11" t="str">
        <f>CONCATENATE(I840,J840,K840,L840,Таблица335[[#This Row],[№12]],N840,O840,P840,Q840,R840,S840,T840,U840,)</f>
        <v>8Г-ВП_Р8 росп1,2,3</v>
      </c>
      <c r="D840" s="11" t="str">
        <f t="shared" si="777"/>
        <v>Т3</v>
      </c>
      <c r="E840" s="11" t="str">
        <f t="shared" si="828"/>
        <v>528 Δ8</v>
      </c>
      <c r="F840" s="101"/>
      <c r="G840" s="101"/>
      <c r="H8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0" s="132">
        <f t="shared" ref="I840:K840" si="837">I839</f>
        <v>8</v>
      </c>
      <c r="J840" s="132" t="str">
        <f t="shared" si="837"/>
        <v>Г</v>
      </c>
      <c r="K840" s="133" t="str">
        <f>IF(Таблица335[[#This Row],[условие]]="Да", "-", "")</f>
        <v>-</v>
      </c>
      <c r="L840" s="101" t="s">
        <v>35</v>
      </c>
      <c r="M840" s="114" t="str">
        <f>IF(Таблица335[[#This Row],[условие]]="Да", "", " - ")</f>
        <v/>
      </c>
      <c r="N840" s="101"/>
      <c r="O840" s="114" t="str">
        <f>IF(Таблица335[[#This Row],[условие]]="Да", "", " )")</f>
        <v/>
      </c>
      <c r="P840" s="115"/>
      <c r="Q840" s="101" t="s">
        <v>140</v>
      </c>
      <c r="R840" s="101" t="s">
        <v>82</v>
      </c>
      <c r="S840" s="116" t="str">
        <f>IF(Таблица335[[#This Row],[Тип СШ]]="Т3", " росп", "")</f>
        <v xml:space="preserve"> росп</v>
      </c>
      <c r="T840" s="116" t="str">
        <f>IF(AND(Таблица335[[#This Row],[Тип]]="Поперечник", Таблица335[[#This Row],[условие]]="Да", Таблица335[[#This Row],[№18]]=" росп"), "1,2,3",
"")</f>
        <v>1,2,3</v>
      </c>
      <c r="U840" s="116" t="str">
        <f>IF(AND(Таблица335[[#This Row],[Тип]]="Продол", Таблица335[[#This Row],[условие]]="Да", Таблица335[[#This Row],[№18]]=" росп"), "1,2",
"")</f>
        <v/>
      </c>
      <c r="V840" s="101" t="s">
        <v>88</v>
      </c>
      <c r="W8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40" s="152" t="str">
        <f>IF(Таблица335[[#This Row],[Тип СШ]]="Т3",
(IF(Таблица335[[#This Row],[Толщина]]&gt;16,"Δ8","Δ6")),Таблица335[[#This Row],[Толщина]])</f>
        <v>Δ8</v>
      </c>
      <c r="AD840" s="153"/>
      <c r="AE840"/>
    </row>
    <row r="841" spans="1:31" x14ac:dyDescent="0.2">
      <c r="A841" s="117">
        <f t="shared" si="831"/>
        <v>841</v>
      </c>
      <c r="B841" s="97" t="str">
        <f>IF(ISNUMBER(Таблица335[[#This Row],[№8]]), "Поперечник", "Продол")</f>
        <v>Поперечник</v>
      </c>
      <c r="C841" s="11" t="str">
        <f>CONCATENATE(I841,J841,K841,L841,Таблица335[[#This Row],[№12]],N841,O841,P841,Q841,R841,S841,T841,U841,)</f>
        <v>8Г-НП</v>
      </c>
      <c r="D841" s="11" t="str">
        <f t="shared" si="777"/>
        <v>С18</v>
      </c>
      <c r="E841" s="11" t="str">
        <f t="shared" si="828"/>
        <v>600×32</v>
      </c>
      <c r="F841" s="101"/>
      <c r="G841" s="101"/>
      <c r="H8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1" s="132">
        <f t="shared" ref="I841:K841" si="838">I840</f>
        <v>8</v>
      </c>
      <c r="J841" s="132" t="str">
        <f t="shared" si="838"/>
        <v>Г</v>
      </c>
      <c r="K841" s="133" t="str">
        <f>IF(Таблица335[[#This Row],[условие]]="Да", "-", "")</f>
        <v>-</v>
      </c>
      <c r="L841" s="101" t="s">
        <v>13</v>
      </c>
      <c r="M841" s="114" t="str">
        <f>IF(Таблица335[[#This Row],[условие]]="Да", "", " - ")</f>
        <v/>
      </c>
      <c r="N841" s="101"/>
      <c r="O841" s="114" t="str">
        <f>IF(Таблица335[[#This Row],[условие]]="Да", "", " )")</f>
        <v/>
      </c>
      <c r="P841" s="115"/>
      <c r="Q841" s="101"/>
      <c r="R841" s="101"/>
      <c r="S841" s="116" t="str">
        <f>IF(Таблица335[[#This Row],[Тип СШ]]="Т3", " росп", "")</f>
        <v/>
      </c>
      <c r="T841" s="116" t="str">
        <f>IF(AND(Таблица335[[#This Row],[Тип]]="Поперечник", Таблица335[[#This Row],[условие]]="Да", Таблица335[[#This Row],[№18]]=" росп"), "1,2,3",
"")</f>
        <v/>
      </c>
      <c r="U841" s="116" t="str">
        <f>IF(AND(Таблица335[[#This Row],[Тип]]="Продол", Таблица335[[#This Row],[условие]]="Да", Таблица335[[#This Row],[№18]]=" росп"), "1,2",
"")</f>
        <v/>
      </c>
      <c r="V841" s="101" t="s">
        <v>87</v>
      </c>
      <c r="W84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8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841" s="228">
        <f>VALUE(CONCATENATE(Таблица335[[#This Row],[ДлинаС18]],Таблица335[[#This Row],[ДлинаС4]],Таблица335[[#This Row],[ДлинаТ8]],Таблица335[[#This Row],[ДлинаТ3]]))</f>
        <v>600</v>
      </c>
      <c r="AC841" s="152">
        <f>IF(Таблица335[[#This Row],[Тип СШ]]="Т3",
(IF(Таблица335[[#This Row],[Толщина]]&gt;16,"Δ8","Δ6")),Таблица335[[#This Row],[Толщина]])</f>
        <v>32</v>
      </c>
      <c r="AD841" s="153"/>
      <c r="AE841"/>
    </row>
    <row r="842" spans="1:31" x14ac:dyDescent="0.2">
      <c r="A842" s="117">
        <f t="shared" si="831"/>
        <v>842</v>
      </c>
      <c r="B842" s="97" t="str">
        <f>IF(ISNUMBER(Таблица335[[#This Row],[№8]]), "Поперечник", "Продол")</f>
        <v>Поперечник</v>
      </c>
      <c r="C842" s="11" t="str">
        <f>CONCATENATE(I842,J842,K842,L842,Таблица335[[#This Row],[№12]],N842,O842,P842,Q842,R842,S842,T842,U842,)</f>
        <v>8Г-Т2/1</v>
      </c>
      <c r="D842" s="11" t="str">
        <f t="shared" si="777"/>
        <v>Т8</v>
      </c>
      <c r="E842" s="11" t="str">
        <f t="shared" si="828"/>
        <v>100×20</v>
      </c>
      <c r="F842" s="101"/>
      <c r="G842" s="101"/>
      <c r="H8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2" s="132">
        <f t="shared" ref="I842:K842" si="839">I841</f>
        <v>8</v>
      </c>
      <c r="J842" s="132" t="str">
        <f t="shared" si="839"/>
        <v>Г</v>
      </c>
      <c r="K842" s="133" t="str">
        <f>IF(Таблица335[[#This Row],[условие]]="Да", "-", "")</f>
        <v>-</v>
      </c>
      <c r="L842" s="101" t="s">
        <v>84</v>
      </c>
      <c r="M842" s="114" t="str">
        <f>IF(Таблица335[[#This Row],[условие]]="Да", "", " - ")</f>
        <v/>
      </c>
      <c r="N842" s="101"/>
      <c r="O842" s="114" t="str">
        <f>IF(Таблица335[[#This Row],[условие]]="Да", "", " )")</f>
        <v/>
      </c>
      <c r="P842" s="115"/>
      <c r="Q842" s="101" t="str">
        <f>"/"</f>
        <v>/</v>
      </c>
      <c r="R842" s="101">
        <v>1</v>
      </c>
      <c r="S842" s="116" t="str">
        <f>IF(Таблица335[[#This Row],[Тип СШ]]="Т3", " росп", "")</f>
        <v/>
      </c>
      <c r="T842" s="116" t="str">
        <f>IF(AND(Таблица335[[#This Row],[Тип]]="Поперечник", Таблица335[[#This Row],[условие]]="Да", Таблица335[[#This Row],[№18]]=" росп"), "1,2,3",
"")</f>
        <v/>
      </c>
      <c r="U842" s="116" t="str">
        <f>IF(AND(Таблица335[[#This Row],[Тип]]="Продол", Таблица335[[#This Row],[условие]]="Да", Таблица335[[#This Row],[№18]]=" росп"), "1,2",
"")</f>
        <v/>
      </c>
      <c r="V842" s="101" t="s">
        <v>89</v>
      </c>
      <c r="W8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42" s="152">
        <f>IF(Таблица335[[#This Row],[Тип СШ]]="Т3",
(IF(Таблица335[[#This Row],[Толщина]]&gt;16,"Δ8","Δ6")),Таблица335[[#This Row],[Толщина]])</f>
        <v>20</v>
      </c>
      <c r="AD842" s="153"/>
      <c r="AE842"/>
    </row>
    <row r="843" spans="1:31" x14ac:dyDescent="0.2">
      <c r="A843" s="117">
        <f t="shared" si="831"/>
        <v>843</v>
      </c>
      <c r="B843" s="97" t="str">
        <f>IF(ISNUMBER(Таблица335[[#This Row],[№8]]), "Поперечник", "Продол")</f>
        <v>Поперечник</v>
      </c>
      <c r="C843" s="11" t="str">
        <f>CONCATENATE(I843,J843,K843,L843,Таблица335[[#This Row],[№12]],N843,O843,P843,Q843,R843,S843,T843,U843,)</f>
        <v>8Г-Т2/1 росп1,2,3</v>
      </c>
      <c r="D843" s="11" t="str">
        <f t="shared" si="777"/>
        <v>Т3</v>
      </c>
      <c r="E843" s="11" t="str">
        <f t="shared" si="828"/>
        <v>100 Δ8</v>
      </c>
      <c r="F843" s="101"/>
      <c r="G843" s="101"/>
      <c r="H8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3" s="132">
        <f t="shared" ref="I843:K843" si="840">I842</f>
        <v>8</v>
      </c>
      <c r="J843" s="132" t="str">
        <f t="shared" si="840"/>
        <v>Г</v>
      </c>
      <c r="K843" s="133" t="str">
        <f>IF(Таблица335[[#This Row],[условие]]="Да", "-", "")</f>
        <v>-</v>
      </c>
      <c r="L843" s="101" t="s">
        <v>84</v>
      </c>
      <c r="M843" s="114" t="str">
        <f>IF(Таблица335[[#This Row],[условие]]="Да", "", " - ")</f>
        <v/>
      </c>
      <c r="N843" s="101"/>
      <c r="O843" s="114" t="str">
        <f>IF(Таблица335[[#This Row],[условие]]="Да", "", " )")</f>
        <v/>
      </c>
      <c r="P843" s="115"/>
      <c r="Q843" s="101" t="str">
        <f t="shared" ref="Q843:Q847" si="841">"/"</f>
        <v>/</v>
      </c>
      <c r="R843" s="101">
        <v>1</v>
      </c>
      <c r="S843" s="116" t="str">
        <f>IF(Таблица335[[#This Row],[Тип СШ]]="Т3", " росп", "")</f>
        <v xml:space="preserve"> росп</v>
      </c>
      <c r="T843" s="116" t="str">
        <f>IF(AND(Таблица335[[#This Row],[Тип]]="Поперечник", Таблица335[[#This Row],[условие]]="Да", Таблица335[[#This Row],[№18]]=" росп"), "1,2,3",
"")</f>
        <v>1,2,3</v>
      </c>
      <c r="U843" s="116" t="str">
        <f>IF(AND(Таблица335[[#This Row],[Тип]]="Продол", Таблица335[[#This Row],[условие]]="Да", Таблица335[[#This Row],[№18]]=" росп"), "1,2",
"")</f>
        <v/>
      </c>
      <c r="V843" s="101" t="s">
        <v>88</v>
      </c>
      <c r="W8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43" s="152" t="str">
        <f>IF(Таблица335[[#This Row],[Тип СШ]]="Т3",
(IF(Таблица335[[#This Row],[Толщина]]&gt;16,"Δ8","Δ6")),Таблица335[[#This Row],[Толщина]])</f>
        <v>Δ8</v>
      </c>
      <c r="AD843" s="153"/>
      <c r="AE843"/>
    </row>
    <row r="844" spans="1:31" x14ac:dyDescent="0.2">
      <c r="A844" s="117">
        <f t="shared" si="831"/>
        <v>844</v>
      </c>
      <c r="B844" s="97" t="str">
        <f>IF(ISNUMBER(Таблица335[[#This Row],[№8]]), "Поперечник", "Продол")</f>
        <v>Поперечник</v>
      </c>
      <c r="C844" s="11" t="str">
        <f>CONCATENATE(I844,J844,K844,L844,Таблица335[[#This Row],[№12]],N844,O844,P844,Q844,R844,S844,T844,U844,)</f>
        <v>8Г-Т2/2</v>
      </c>
      <c r="D844" s="11" t="str">
        <f t="shared" si="777"/>
        <v>Т8</v>
      </c>
      <c r="E844" s="11" t="str">
        <f t="shared" si="828"/>
        <v>100×20</v>
      </c>
      <c r="F844" s="101"/>
      <c r="G844" s="101"/>
      <c r="H8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4" s="132">
        <f t="shared" ref="I844:K844" si="842">I843</f>
        <v>8</v>
      </c>
      <c r="J844" s="132" t="str">
        <f t="shared" si="842"/>
        <v>Г</v>
      </c>
      <c r="K844" s="133" t="str">
        <f>IF(Таблица335[[#This Row],[условие]]="Да", "-", "")</f>
        <v>-</v>
      </c>
      <c r="L844" s="101" t="s">
        <v>84</v>
      </c>
      <c r="M844" s="114" t="str">
        <f>IF(Таблица335[[#This Row],[условие]]="Да", "", " - ")</f>
        <v/>
      </c>
      <c r="N844" s="101"/>
      <c r="O844" s="114" t="str">
        <f>IF(Таблица335[[#This Row],[условие]]="Да", "", " )")</f>
        <v/>
      </c>
      <c r="P844" s="115"/>
      <c r="Q844" s="101" t="str">
        <f t="shared" si="841"/>
        <v>/</v>
      </c>
      <c r="R844" s="101">
        <v>2</v>
      </c>
      <c r="S844" s="116" t="str">
        <f>IF(Таблица335[[#This Row],[Тип СШ]]="Т3", " росп", "")</f>
        <v/>
      </c>
      <c r="T844" s="116" t="str">
        <f>IF(AND(Таблица335[[#This Row],[Тип]]="Поперечник", Таблица335[[#This Row],[условие]]="Да", Таблица335[[#This Row],[№18]]=" росп"), "1,2,3",
"")</f>
        <v/>
      </c>
      <c r="U844" s="116" t="str">
        <f>IF(AND(Таблица335[[#This Row],[Тип]]="Продол", Таблица335[[#This Row],[условие]]="Да", Таблица335[[#This Row],[№18]]=" росп"), "1,2",
"")</f>
        <v/>
      </c>
      <c r="V844" s="101" t="s">
        <v>89</v>
      </c>
      <c r="W8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44" s="152">
        <f>IF(Таблица335[[#This Row],[Тип СШ]]="Т3",
(IF(Таблица335[[#This Row],[Толщина]]&gt;16,"Δ8","Δ6")),Таблица335[[#This Row],[Толщина]])</f>
        <v>20</v>
      </c>
      <c r="AD844" s="153"/>
      <c r="AE844"/>
    </row>
    <row r="845" spans="1:31" x14ac:dyDescent="0.2">
      <c r="A845" s="117">
        <f t="shared" si="831"/>
        <v>845</v>
      </c>
      <c r="B845" s="97" t="str">
        <f>IF(ISNUMBER(Таблица335[[#This Row],[№8]]), "Поперечник", "Продол")</f>
        <v>Поперечник</v>
      </c>
      <c r="C845" s="11" t="str">
        <f>CONCATENATE(I845,J845,K845,L845,Таблица335[[#This Row],[№12]],N845,O845,P845,Q845,R845,S845,T845,U845,)</f>
        <v>8Г-Т2/2 росп1,2,3</v>
      </c>
      <c r="D845" s="11" t="str">
        <f t="shared" si="777"/>
        <v>Т3</v>
      </c>
      <c r="E845" s="11" t="str">
        <f t="shared" si="828"/>
        <v>100 Δ8</v>
      </c>
      <c r="F845" s="101"/>
      <c r="G845" s="101"/>
      <c r="H8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5" s="132">
        <f t="shared" ref="I845:K845" si="843">I844</f>
        <v>8</v>
      </c>
      <c r="J845" s="132" t="str">
        <f t="shared" si="843"/>
        <v>Г</v>
      </c>
      <c r="K845" s="133" t="str">
        <f>IF(Таблица335[[#This Row],[условие]]="Да", "-", "")</f>
        <v>-</v>
      </c>
      <c r="L845" s="101" t="s">
        <v>84</v>
      </c>
      <c r="M845" s="114" t="str">
        <f>IF(Таблица335[[#This Row],[условие]]="Да", "", " - ")</f>
        <v/>
      </c>
      <c r="N845" s="101"/>
      <c r="O845" s="114" t="str">
        <f>IF(Таблица335[[#This Row],[условие]]="Да", "", " )")</f>
        <v/>
      </c>
      <c r="P845" s="115"/>
      <c r="Q845" s="101" t="str">
        <f t="shared" si="841"/>
        <v>/</v>
      </c>
      <c r="R845" s="101">
        <v>2</v>
      </c>
      <c r="S845" s="116" t="str">
        <f>IF(Таблица335[[#This Row],[Тип СШ]]="Т3", " росп", "")</f>
        <v xml:space="preserve"> росп</v>
      </c>
      <c r="T845" s="116" t="str">
        <f>IF(AND(Таблица335[[#This Row],[Тип]]="Поперечник", Таблица335[[#This Row],[условие]]="Да", Таблица335[[#This Row],[№18]]=" росп"), "1,2,3",
"")</f>
        <v>1,2,3</v>
      </c>
      <c r="U845" s="116" t="str">
        <f>IF(AND(Таблица335[[#This Row],[Тип]]="Продол", Таблица335[[#This Row],[условие]]="Да", Таблица335[[#This Row],[№18]]=" росп"), "1,2",
"")</f>
        <v/>
      </c>
      <c r="V845" s="101" t="s">
        <v>88</v>
      </c>
      <c r="W8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45" s="152" t="str">
        <f>IF(Таблица335[[#This Row],[Тип СШ]]="Т3",
(IF(Таблица335[[#This Row],[Толщина]]&gt;16,"Δ8","Δ6")),Таблица335[[#This Row],[Толщина]])</f>
        <v>Δ8</v>
      </c>
      <c r="AD845" s="153"/>
      <c r="AE845"/>
    </row>
    <row r="846" spans="1:31" x14ac:dyDescent="0.2">
      <c r="A846" s="117">
        <f t="shared" si="831"/>
        <v>846</v>
      </c>
      <c r="B846" s="97" t="str">
        <f>IF(ISNUMBER(Таблица335[[#This Row],[№8]]), "Поперечник", "Продол")</f>
        <v>Поперечник</v>
      </c>
      <c r="C846" s="11" t="str">
        <f>CONCATENATE(I846,J846,K846,L846,Таблица335[[#This Row],[№12]],N846,O846,P846,Q846,R846,S846,T846,U846,)</f>
        <v>8Д-ВП</v>
      </c>
      <c r="D846" s="11" t="str">
        <f t="shared" si="777"/>
        <v>С4</v>
      </c>
      <c r="E846" s="11" t="str">
        <f t="shared" si="828"/>
        <v>2488×14</v>
      </c>
      <c r="F846" s="101"/>
      <c r="G846" s="101" t="s">
        <v>43</v>
      </c>
      <c r="H8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6" s="134">
        <f t="shared" ref="I846:J846" si="844">I845</f>
        <v>8</v>
      </c>
      <c r="J846" s="134" t="str">
        <f>Таблица335[[#This Row],[№7]]</f>
        <v>Д</v>
      </c>
      <c r="K846" s="133" t="str">
        <f>IF(Таблица335[[#This Row],[условие]]="Да", "-", "")</f>
        <v>-</v>
      </c>
      <c r="L846" s="72" t="s">
        <v>35</v>
      </c>
      <c r="M846" s="114" t="str">
        <f>IF(Таблица335[[#This Row],[условие]]="Да", "", " - ")</f>
        <v/>
      </c>
      <c r="N846" s="72"/>
      <c r="O846" s="114" t="str">
        <f>IF(Таблица335[[#This Row],[условие]]="Да", "", " )")</f>
        <v/>
      </c>
      <c r="P846" s="115"/>
      <c r="Q846" s="130"/>
      <c r="R846" s="130"/>
      <c r="S846" s="116" t="str">
        <f>IF(Таблица335[[#This Row],[Тип СШ]]="Т3", " росп", "")</f>
        <v/>
      </c>
      <c r="T846" s="116" t="str">
        <f>IF(AND(Таблица335[[#This Row],[Тип]]="Поперечник", Таблица335[[#This Row],[условие]]="Да", Таблица335[[#This Row],[№18]]=" росп"), "1,2,3",
"")</f>
        <v/>
      </c>
      <c r="U846" s="116" t="str">
        <f>IF(AND(Таблица335[[#This Row],[Тип]]="Продол", Таблица335[[#This Row],[условие]]="Да", Таблица335[[#This Row],[№18]]=" росп"), "1,2",
"")</f>
        <v/>
      </c>
      <c r="V846" s="130" t="s">
        <v>109</v>
      </c>
      <c r="W8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8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4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846" s="152">
        <f>IF(Таблица335[[#This Row],[Тип СШ]]="Т3",
(IF(Таблица335[[#This Row],[Толщина]]&gt;16,"Δ8","Δ6")),Таблица335[[#This Row],[Толщина]])</f>
        <v>14</v>
      </c>
      <c r="AD846" s="153"/>
      <c r="AE846"/>
    </row>
    <row r="847" spans="1:31" x14ac:dyDescent="0.2">
      <c r="A847" s="117">
        <f t="shared" si="831"/>
        <v>847</v>
      </c>
      <c r="B847" s="97" t="str">
        <f>IF(ISNUMBER(Таблица335[[#This Row],[№8]]), "Поперечник", "Продол")</f>
        <v>Поперечник</v>
      </c>
      <c r="C847" s="11" t="str">
        <f>CONCATENATE(I847,J847,K847,L847,Таблица335[[#This Row],[№12]],N847,O847,P847,Q847,R847,S847,T847,U847,)</f>
        <v>8Д-ВП_Р1 росп1,2,3</v>
      </c>
      <c r="D847" s="11" t="str">
        <f t="shared" si="777"/>
        <v>Т3</v>
      </c>
      <c r="E847" s="11" t="str">
        <f t="shared" si="828"/>
        <v>528 Δ6</v>
      </c>
      <c r="F847" s="101"/>
      <c r="G847" s="101"/>
      <c r="H8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7" s="132">
        <f t="shared" ref="I847:J847" si="845">I846</f>
        <v>8</v>
      </c>
      <c r="J847" s="132" t="str">
        <f>J846</f>
        <v>Д</v>
      </c>
      <c r="K847" s="133" t="str">
        <f>IF(Таблица335[[#This Row],[условие]]="Да", "-", "")</f>
        <v>-</v>
      </c>
      <c r="L847" s="101" t="s">
        <v>35</v>
      </c>
      <c r="M847" s="114" t="str">
        <f>IF(Таблица335[[#This Row],[условие]]="Да", "", " - ")</f>
        <v/>
      </c>
      <c r="N847" s="101"/>
      <c r="O847" s="114" t="str">
        <f>IF(Таблица335[[#This Row],[условие]]="Да", "", " )")</f>
        <v/>
      </c>
      <c r="P847" s="115"/>
      <c r="Q847" s="101" t="s">
        <v>140</v>
      </c>
      <c r="R847" s="101" t="s">
        <v>73</v>
      </c>
      <c r="S847" s="116" t="str">
        <f>IF(Таблица335[[#This Row],[Тип СШ]]="Т3", " росп", "")</f>
        <v xml:space="preserve"> росп</v>
      </c>
      <c r="T847" s="116" t="str">
        <f>IF(AND(Таблица335[[#This Row],[Тип]]="Поперечник", Таблица335[[#This Row],[условие]]="Да", Таблица335[[#This Row],[№18]]=" росп"), "1,2,3",
"")</f>
        <v>1,2,3</v>
      </c>
      <c r="U847" s="116" t="str">
        <f>IF(AND(Таблица335[[#This Row],[Тип]]="Продол", Таблица335[[#This Row],[условие]]="Да", Таблица335[[#This Row],[№18]]=" росп"), "1,2",
"")</f>
        <v/>
      </c>
      <c r="V847" s="101" t="s">
        <v>88</v>
      </c>
      <c r="W8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47" s="152" t="str">
        <f>IF(Таблица335[[#This Row],[Тип СШ]]="Т3",
(IF(Таблица335[[#This Row],[Толщина]]&gt;16,"Δ8","Δ6")),Таблица335[[#This Row],[Толщина]])</f>
        <v>Δ6</v>
      </c>
      <c r="AD847" s="153"/>
      <c r="AE847"/>
    </row>
    <row r="848" spans="1:31" x14ac:dyDescent="0.2">
      <c r="A848" s="117">
        <f t="shared" si="831"/>
        <v>848</v>
      </c>
      <c r="B848" s="97" t="str">
        <f>IF(ISNUMBER(Таблица335[[#This Row],[№8]]), "Поперечник", "Продол")</f>
        <v>Поперечник</v>
      </c>
      <c r="C848" s="11" t="str">
        <f>CONCATENATE(I848,J848,K848,L848,Таблица335[[#This Row],[№12]],N848,O848,P848,Q848,R848,S848,T848,U848,)</f>
        <v>8Д-ВП_Р2 росп1,2,3</v>
      </c>
      <c r="D848" s="11" t="str">
        <f t="shared" si="777"/>
        <v>Т3</v>
      </c>
      <c r="E848" s="11" t="str">
        <f t="shared" si="828"/>
        <v>528 Δ6</v>
      </c>
      <c r="F848" s="101"/>
      <c r="G848" s="101"/>
      <c r="H8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8" s="132">
        <f t="shared" ref="I848:K848" si="846">I847</f>
        <v>8</v>
      </c>
      <c r="J848" s="132" t="str">
        <f t="shared" si="846"/>
        <v>Д</v>
      </c>
      <c r="K848" s="133" t="str">
        <f>IF(Таблица335[[#This Row],[условие]]="Да", "-", "")</f>
        <v>-</v>
      </c>
      <c r="L848" s="101" t="s">
        <v>35</v>
      </c>
      <c r="M848" s="114" t="str">
        <f>IF(Таблица335[[#This Row],[условие]]="Да", "", " - ")</f>
        <v/>
      </c>
      <c r="N848" s="101"/>
      <c r="O848" s="114" t="str">
        <f>IF(Таблица335[[#This Row],[условие]]="Да", "", " )")</f>
        <v/>
      </c>
      <c r="P848" s="115"/>
      <c r="Q848" s="101" t="s">
        <v>140</v>
      </c>
      <c r="R848" s="101" t="s">
        <v>74</v>
      </c>
      <c r="S848" s="116" t="str">
        <f>IF(Таблица335[[#This Row],[Тип СШ]]="Т3", " росп", "")</f>
        <v xml:space="preserve"> росп</v>
      </c>
      <c r="T848" s="116" t="str">
        <f>IF(AND(Таблица335[[#This Row],[Тип]]="Поперечник", Таблица335[[#This Row],[условие]]="Да", Таблица335[[#This Row],[№18]]=" росп"), "1,2,3",
"")</f>
        <v>1,2,3</v>
      </c>
      <c r="U848" s="116" t="str">
        <f>IF(AND(Таблица335[[#This Row],[Тип]]="Продол", Таблица335[[#This Row],[условие]]="Да", Таблица335[[#This Row],[№18]]=" росп"), "1,2",
"")</f>
        <v/>
      </c>
      <c r="V848" s="101" t="s">
        <v>88</v>
      </c>
      <c r="W8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48" s="152" t="str">
        <f>IF(Таблица335[[#This Row],[Тип СШ]]="Т3",
(IF(Таблица335[[#This Row],[Толщина]]&gt;16,"Δ8","Δ6")),Таблица335[[#This Row],[Толщина]])</f>
        <v>Δ6</v>
      </c>
      <c r="AD848" s="153"/>
      <c r="AE848"/>
    </row>
    <row r="849" spans="1:31" x14ac:dyDescent="0.2">
      <c r="A849" s="117">
        <f t="shared" si="831"/>
        <v>849</v>
      </c>
      <c r="B849" s="97" t="str">
        <f>IF(ISNUMBER(Таблица335[[#This Row],[№8]]), "Поперечник", "Продол")</f>
        <v>Поперечник</v>
      </c>
      <c r="C849" s="11" t="str">
        <f>CONCATENATE(I849,J849,K849,L849,Таблица335[[#This Row],[№12]],N849,O849,P849,Q849,R849,S849,T849,U849,)</f>
        <v>8Д-ВП_Р3 росп1,2,3</v>
      </c>
      <c r="D849" s="11" t="str">
        <f t="shared" si="777"/>
        <v>Т3</v>
      </c>
      <c r="E849" s="11" t="str">
        <f t="shared" si="828"/>
        <v>528 Δ6</v>
      </c>
      <c r="F849" s="101"/>
      <c r="G849" s="101"/>
      <c r="H8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49" s="132">
        <f t="shared" ref="I849:K849" si="847">I848</f>
        <v>8</v>
      </c>
      <c r="J849" s="132" t="str">
        <f t="shared" si="847"/>
        <v>Д</v>
      </c>
      <c r="K849" s="133" t="str">
        <f>IF(Таблица335[[#This Row],[условие]]="Да", "-", "")</f>
        <v>-</v>
      </c>
      <c r="L849" s="101" t="s">
        <v>35</v>
      </c>
      <c r="M849" s="114" t="str">
        <f>IF(Таблица335[[#This Row],[условие]]="Да", "", " - ")</f>
        <v/>
      </c>
      <c r="N849" s="101"/>
      <c r="O849" s="114" t="str">
        <f>IF(Таблица335[[#This Row],[условие]]="Да", "", " )")</f>
        <v/>
      </c>
      <c r="P849" s="115"/>
      <c r="Q849" s="101" t="s">
        <v>140</v>
      </c>
      <c r="R849" s="101" t="s">
        <v>75</v>
      </c>
      <c r="S849" s="116" t="str">
        <f>IF(Таблица335[[#This Row],[Тип СШ]]="Т3", " росп", "")</f>
        <v xml:space="preserve"> росп</v>
      </c>
      <c r="T849" s="116" t="str">
        <f>IF(AND(Таблица335[[#This Row],[Тип]]="Поперечник", Таблица335[[#This Row],[условие]]="Да", Таблица335[[#This Row],[№18]]=" росп"), "1,2,3",
"")</f>
        <v>1,2,3</v>
      </c>
      <c r="U849" s="116" t="str">
        <f>IF(AND(Таблица335[[#This Row],[Тип]]="Продол", Таблица335[[#This Row],[условие]]="Да", Таблица335[[#This Row],[№18]]=" росп"), "1,2",
"")</f>
        <v/>
      </c>
      <c r="V849" s="101" t="s">
        <v>88</v>
      </c>
      <c r="W8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49" s="152" t="str">
        <f>IF(Таблица335[[#This Row],[Тип СШ]]="Т3",
(IF(Таблица335[[#This Row],[Толщина]]&gt;16,"Δ8","Δ6")),Таблица335[[#This Row],[Толщина]])</f>
        <v>Δ6</v>
      </c>
      <c r="AD849" s="153"/>
      <c r="AE849"/>
    </row>
    <row r="850" spans="1:31" x14ac:dyDescent="0.2">
      <c r="A850" s="117">
        <f t="shared" si="831"/>
        <v>850</v>
      </c>
      <c r="B850" s="97" t="str">
        <f>IF(ISNUMBER(Таблица335[[#This Row],[№8]]), "Поперечник", "Продол")</f>
        <v>Поперечник</v>
      </c>
      <c r="C850" s="11" t="str">
        <f>CONCATENATE(I850,J850,K850,L850,Таблица335[[#This Row],[№12]],N850,O850,P850,Q850,R850,S850,T850,U850,)</f>
        <v>8Д-ВП_Р4 росп1,2,3</v>
      </c>
      <c r="D850" s="11" t="str">
        <f t="shared" si="777"/>
        <v>Т3</v>
      </c>
      <c r="E850" s="11" t="str">
        <f t="shared" si="828"/>
        <v>528 Δ6</v>
      </c>
      <c r="F850" s="101"/>
      <c r="G850" s="101"/>
      <c r="H8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0" s="132">
        <f t="shared" ref="I850:K850" si="848">I849</f>
        <v>8</v>
      </c>
      <c r="J850" s="132" t="str">
        <f t="shared" si="848"/>
        <v>Д</v>
      </c>
      <c r="K850" s="133" t="str">
        <f>IF(Таблица335[[#This Row],[условие]]="Да", "-", "")</f>
        <v>-</v>
      </c>
      <c r="L850" s="101" t="s">
        <v>35</v>
      </c>
      <c r="M850" s="114" t="str">
        <f>IF(Таблица335[[#This Row],[условие]]="Да", "", " - ")</f>
        <v/>
      </c>
      <c r="N850" s="101"/>
      <c r="O850" s="114" t="str">
        <f>IF(Таблица335[[#This Row],[условие]]="Да", "", " )")</f>
        <v/>
      </c>
      <c r="P850" s="115"/>
      <c r="Q850" s="101" t="s">
        <v>140</v>
      </c>
      <c r="R850" s="101" t="s">
        <v>76</v>
      </c>
      <c r="S850" s="116" t="str">
        <f>IF(Таблица335[[#This Row],[Тип СШ]]="Т3", " росп", "")</f>
        <v xml:space="preserve"> росп</v>
      </c>
      <c r="T850" s="116" t="str">
        <f>IF(AND(Таблица335[[#This Row],[Тип]]="Поперечник", Таблица335[[#This Row],[условие]]="Да", Таблица335[[#This Row],[№18]]=" росп"), "1,2,3",
"")</f>
        <v>1,2,3</v>
      </c>
      <c r="U850" s="116" t="str">
        <f>IF(AND(Таблица335[[#This Row],[Тип]]="Продол", Таблица335[[#This Row],[условие]]="Да", Таблица335[[#This Row],[№18]]=" росп"), "1,2",
"")</f>
        <v/>
      </c>
      <c r="V850" s="101" t="s">
        <v>88</v>
      </c>
      <c r="W8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50" s="152" t="str">
        <f>IF(Таблица335[[#This Row],[Тип СШ]]="Т3",
(IF(Таблица335[[#This Row],[Толщина]]&gt;16,"Δ8","Δ6")),Таблица335[[#This Row],[Толщина]])</f>
        <v>Δ6</v>
      </c>
      <c r="AD850" s="153"/>
      <c r="AE850"/>
    </row>
    <row r="851" spans="1:31" x14ac:dyDescent="0.2">
      <c r="A851" s="117">
        <f t="shared" si="831"/>
        <v>851</v>
      </c>
      <c r="B851" s="97" t="str">
        <f>IF(ISNUMBER(Таблица335[[#This Row],[№8]]), "Поперечник", "Продол")</f>
        <v>Поперечник</v>
      </c>
      <c r="C851" s="11" t="str">
        <f>CONCATENATE(I851,J851,K851,L851,Таблица335[[#This Row],[№12]],N851,O851,P851,Q851,R851,S851,T851,U851,)</f>
        <v>8Д-Т1/1</v>
      </c>
      <c r="D851" s="11" t="str">
        <f t="shared" si="777"/>
        <v>Т8</v>
      </c>
      <c r="E851" s="11" t="str">
        <f t="shared" si="828"/>
        <v>100×14</v>
      </c>
      <c r="F851" s="101"/>
      <c r="G851" s="101"/>
      <c r="H8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1" s="132">
        <f t="shared" ref="I851:K851" si="849">I850</f>
        <v>8</v>
      </c>
      <c r="J851" s="132" t="str">
        <f t="shared" si="849"/>
        <v>Д</v>
      </c>
      <c r="K851" s="133" t="str">
        <f>IF(Таблица335[[#This Row],[условие]]="Да", "-", "")</f>
        <v>-</v>
      </c>
      <c r="L851" s="101" t="s">
        <v>83</v>
      </c>
      <c r="M851" s="114" t="str">
        <f>IF(Таблица335[[#This Row],[условие]]="Да", "", " - ")</f>
        <v/>
      </c>
      <c r="N851" s="101"/>
      <c r="O851" s="114" t="str">
        <f>IF(Таблица335[[#This Row],[условие]]="Да", "", " )")</f>
        <v/>
      </c>
      <c r="P851" s="115"/>
      <c r="Q851" s="101" t="str">
        <f>"/"</f>
        <v>/</v>
      </c>
      <c r="R851" s="101">
        <v>1</v>
      </c>
      <c r="S851" s="116" t="str">
        <f>IF(Таблица335[[#This Row],[Тип СШ]]="Т3", " росп", "")</f>
        <v/>
      </c>
      <c r="T851" s="116" t="str">
        <f>IF(AND(Таблица335[[#This Row],[Тип]]="Поперечник", Таблица335[[#This Row],[условие]]="Да", Таблица335[[#This Row],[№18]]=" росп"), "1,2,3",
"")</f>
        <v/>
      </c>
      <c r="U851" s="116" t="str">
        <f>IF(AND(Таблица335[[#This Row],[Тип]]="Продол", Таблица335[[#This Row],[условие]]="Да", Таблица335[[#This Row],[№18]]=" росп"), "1,2",
"")</f>
        <v/>
      </c>
      <c r="V851" s="101" t="s">
        <v>89</v>
      </c>
      <c r="W8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51" s="152">
        <f>IF(Таблица335[[#This Row],[Тип СШ]]="Т3",
(IF(Таблица335[[#This Row],[Толщина]]&gt;16,"Δ8","Δ6")),Таблица335[[#This Row],[Толщина]])</f>
        <v>14</v>
      </c>
      <c r="AD851" s="153"/>
      <c r="AE851"/>
    </row>
    <row r="852" spans="1:31" x14ac:dyDescent="0.2">
      <c r="A852" s="117">
        <f t="shared" si="831"/>
        <v>852</v>
      </c>
      <c r="B852" s="97" t="str">
        <f>IF(ISNUMBER(Таблица335[[#This Row],[№8]]), "Поперечник", "Продол")</f>
        <v>Поперечник</v>
      </c>
      <c r="C852" s="11" t="str">
        <f>CONCATENATE(I852,J852,K852,L852,Таблица335[[#This Row],[№12]],N852,O852,P852,Q852,R852,S852,T852,U852,)</f>
        <v>8Д-Т1/1 росп1,2,3</v>
      </c>
      <c r="D852" s="11" t="str">
        <f t="shared" si="777"/>
        <v>Т3</v>
      </c>
      <c r="E852" s="11" t="str">
        <f t="shared" si="828"/>
        <v>100 Δ6</v>
      </c>
      <c r="F852" s="101"/>
      <c r="G852" s="101"/>
      <c r="H8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2" s="132">
        <f t="shared" ref="I852:K852" si="850">I851</f>
        <v>8</v>
      </c>
      <c r="J852" s="132" t="str">
        <f t="shared" si="850"/>
        <v>Д</v>
      </c>
      <c r="K852" s="133" t="str">
        <f>IF(Таблица335[[#This Row],[условие]]="Да", "-", "")</f>
        <v>-</v>
      </c>
      <c r="L852" s="101" t="s">
        <v>83</v>
      </c>
      <c r="M852" s="114" t="str">
        <f>IF(Таблица335[[#This Row],[условие]]="Да", "", " - ")</f>
        <v/>
      </c>
      <c r="N852" s="101"/>
      <c r="O852" s="114" t="str">
        <f>IF(Таблица335[[#This Row],[условие]]="Да", "", " )")</f>
        <v/>
      </c>
      <c r="P852" s="115"/>
      <c r="Q852" s="101" t="str">
        <f t="shared" ref="Q852:Q856" si="851">"/"</f>
        <v>/</v>
      </c>
      <c r="R852" s="101">
        <v>1</v>
      </c>
      <c r="S852" s="116" t="str">
        <f>IF(Таблица335[[#This Row],[Тип СШ]]="Т3", " росп", "")</f>
        <v xml:space="preserve"> росп</v>
      </c>
      <c r="T852" s="116" t="str">
        <f>IF(AND(Таблица335[[#This Row],[Тип]]="Поперечник", Таблица335[[#This Row],[условие]]="Да", Таблица335[[#This Row],[№18]]=" росп"), "1,2,3",
"")</f>
        <v>1,2,3</v>
      </c>
      <c r="U852" s="116" t="str">
        <f>IF(AND(Таблица335[[#This Row],[Тип]]="Продол", Таблица335[[#This Row],[условие]]="Да", Таблица335[[#This Row],[№18]]=" росп"), "1,2",
"")</f>
        <v/>
      </c>
      <c r="V852" s="101" t="s">
        <v>88</v>
      </c>
      <c r="W8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52" s="152" t="str">
        <f>IF(Таблица335[[#This Row],[Тип СШ]]="Т3",
(IF(Таблица335[[#This Row],[Толщина]]&gt;16,"Δ8","Δ6")),Таблица335[[#This Row],[Толщина]])</f>
        <v>Δ6</v>
      </c>
      <c r="AD852" s="153"/>
      <c r="AE852"/>
    </row>
    <row r="853" spans="1:31" x14ac:dyDescent="0.2">
      <c r="A853" s="117">
        <f t="shared" si="831"/>
        <v>853</v>
      </c>
      <c r="B853" s="97" t="str">
        <f>IF(ISNUMBER(Таблица335[[#This Row],[№8]]), "Поперечник", "Продол")</f>
        <v>Поперечник</v>
      </c>
      <c r="C853" s="11" t="str">
        <f>CONCATENATE(I853,J853,K853,L853,Таблица335[[#This Row],[№12]],N853,O853,P853,Q853,R853,S853,T853,U853,)</f>
        <v>8Д-Т1/2</v>
      </c>
      <c r="D853" s="11" t="str">
        <f t="shared" ref="D853:D866" si="852">V853</f>
        <v>Т8</v>
      </c>
      <c r="E853" s="11" t="str">
        <f t="shared" si="828"/>
        <v>100×14</v>
      </c>
      <c r="F853" s="101"/>
      <c r="G853" s="101"/>
      <c r="H8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3" s="132">
        <f t="shared" ref="I853:K853" si="853">I852</f>
        <v>8</v>
      </c>
      <c r="J853" s="132" t="str">
        <f t="shared" si="853"/>
        <v>Д</v>
      </c>
      <c r="K853" s="133" t="str">
        <f>IF(Таблица335[[#This Row],[условие]]="Да", "-", "")</f>
        <v>-</v>
      </c>
      <c r="L853" s="101" t="s">
        <v>83</v>
      </c>
      <c r="M853" s="114" t="str">
        <f>IF(Таблица335[[#This Row],[условие]]="Да", "", " - ")</f>
        <v/>
      </c>
      <c r="N853" s="101"/>
      <c r="O853" s="114" t="str">
        <f>IF(Таблица335[[#This Row],[условие]]="Да", "", " )")</f>
        <v/>
      </c>
      <c r="P853" s="115"/>
      <c r="Q853" s="101" t="str">
        <f t="shared" si="851"/>
        <v>/</v>
      </c>
      <c r="R853" s="101">
        <v>2</v>
      </c>
      <c r="S853" s="116" t="str">
        <f>IF(Таблица335[[#This Row],[Тип СШ]]="Т3", " росп", "")</f>
        <v/>
      </c>
      <c r="T853" s="116" t="str">
        <f>IF(AND(Таблица335[[#This Row],[Тип]]="Поперечник", Таблица335[[#This Row],[условие]]="Да", Таблица335[[#This Row],[№18]]=" росп"), "1,2,3",
"")</f>
        <v/>
      </c>
      <c r="U853" s="116" t="str">
        <f>IF(AND(Таблица335[[#This Row],[Тип]]="Продол", Таблица335[[#This Row],[условие]]="Да", Таблица335[[#This Row],[№18]]=" росп"), "1,2",
"")</f>
        <v/>
      </c>
      <c r="V853" s="101" t="s">
        <v>89</v>
      </c>
      <c r="W8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53" s="152">
        <f>IF(Таблица335[[#This Row],[Тип СШ]]="Т3",
(IF(Таблица335[[#This Row],[Толщина]]&gt;16,"Δ8","Δ6")),Таблица335[[#This Row],[Толщина]])</f>
        <v>14</v>
      </c>
      <c r="AD853" s="153"/>
      <c r="AE853"/>
    </row>
    <row r="854" spans="1:31" x14ac:dyDescent="0.2">
      <c r="A854" s="117">
        <f t="shared" si="831"/>
        <v>854</v>
      </c>
      <c r="B854" s="97" t="str">
        <f>IF(ISNUMBER(Таблица335[[#This Row],[№8]]), "Поперечник", "Продол")</f>
        <v>Поперечник</v>
      </c>
      <c r="C854" s="11" t="str">
        <f>CONCATENATE(I854,J854,K854,L854,Таблица335[[#This Row],[№12]],N854,O854,P854,Q854,R854,S854,T854,U854,)</f>
        <v>8Д-Т1/2 росп1,2,3</v>
      </c>
      <c r="D854" s="11" t="str">
        <f t="shared" si="852"/>
        <v>Т3</v>
      </c>
      <c r="E854" s="11" t="str">
        <f t="shared" si="828"/>
        <v>100 Δ6</v>
      </c>
      <c r="F854" s="101"/>
      <c r="G854" s="101"/>
      <c r="H8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4" s="132">
        <f t="shared" ref="I854:K854" si="854">I853</f>
        <v>8</v>
      </c>
      <c r="J854" s="132" t="str">
        <f t="shared" si="854"/>
        <v>Д</v>
      </c>
      <c r="K854" s="133" t="str">
        <f>IF(Таблица335[[#This Row],[условие]]="Да", "-", "")</f>
        <v>-</v>
      </c>
      <c r="L854" s="101" t="s">
        <v>83</v>
      </c>
      <c r="M854" s="114" t="str">
        <f>IF(Таблица335[[#This Row],[условие]]="Да", "", " - ")</f>
        <v/>
      </c>
      <c r="N854" s="101"/>
      <c r="O854" s="114" t="str">
        <f>IF(Таблица335[[#This Row],[условие]]="Да", "", " )")</f>
        <v/>
      </c>
      <c r="P854" s="115"/>
      <c r="Q854" s="101" t="str">
        <f t="shared" si="851"/>
        <v>/</v>
      </c>
      <c r="R854" s="101">
        <v>2</v>
      </c>
      <c r="S854" s="116" t="str">
        <f>IF(Таблица335[[#This Row],[Тип СШ]]="Т3", " росп", "")</f>
        <v xml:space="preserve"> росп</v>
      </c>
      <c r="T854" s="116" t="str">
        <f>IF(AND(Таблица335[[#This Row],[Тип]]="Поперечник", Таблица335[[#This Row],[условие]]="Да", Таблица335[[#This Row],[№18]]=" росп"), "1,2,3",
"")</f>
        <v>1,2,3</v>
      </c>
      <c r="U854" s="116" t="str">
        <f>IF(AND(Таблица335[[#This Row],[Тип]]="Продол", Таблица335[[#This Row],[условие]]="Да", Таблица335[[#This Row],[№18]]=" росп"), "1,2",
"")</f>
        <v/>
      </c>
      <c r="V854" s="101" t="s">
        <v>88</v>
      </c>
      <c r="W8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54" s="152" t="str">
        <f>IF(Таблица335[[#This Row],[Тип СШ]]="Т3",
(IF(Таблица335[[#This Row],[Толщина]]&gt;16,"Δ8","Δ6")),Таблица335[[#This Row],[Толщина]])</f>
        <v>Δ6</v>
      </c>
      <c r="AD854" s="153"/>
      <c r="AE854"/>
    </row>
    <row r="855" spans="1:31" x14ac:dyDescent="0.2">
      <c r="A855" s="117">
        <f t="shared" si="831"/>
        <v>855</v>
      </c>
      <c r="B855" s="97" t="str">
        <f>IF(ISNUMBER(Таблица335[[#This Row],[№8]]), "Поперечник", "Продол")</f>
        <v>Поперечник</v>
      </c>
      <c r="C855" s="11" t="str">
        <f>CONCATENATE(I855,J855,K855,L855,Таблица335[[#This Row],[№12]],N855,O855,P855,Q855,R855,S855,T855,U855,)</f>
        <v>8Д-ВП_Р5 росп1,2,3</v>
      </c>
      <c r="D855" s="11" t="str">
        <f t="shared" si="852"/>
        <v>Т3</v>
      </c>
      <c r="E855" s="11" t="str">
        <f t="shared" si="828"/>
        <v>528 Δ6</v>
      </c>
      <c r="F855" s="101"/>
      <c r="G855" s="101"/>
      <c r="H8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5" s="132">
        <f t="shared" ref="I855:K855" si="855">I854</f>
        <v>8</v>
      </c>
      <c r="J855" s="132" t="str">
        <f t="shared" si="855"/>
        <v>Д</v>
      </c>
      <c r="K855" s="133" t="str">
        <f>IF(Таблица335[[#This Row],[условие]]="Да", "-", "")</f>
        <v>-</v>
      </c>
      <c r="L855" s="101" t="s">
        <v>35</v>
      </c>
      <c r="M855" s="114" t="str">
        <f>IF(Таблица335[[#This Row],[условие]]="Да", "", " - ")</f>
        <v/>
      </c>
      <c r="N855" s="101"/>
      <c r="O855" s="114" t="str">
        <f>IF(Таблица335[[#This Row],[условие]]="Да", "", " )")</f>
        <v/>
      </c>
      <c r="P855" s="115"/>
      <c r="Q855" s="101" t="s">
        <v>140</v>
      </c>
      <c r="R855" s="101" t="s">
        <v>77</v>
      </c>
      <c r="S855" s="116" t="str">
        <f>IF(Таблица335[[#This Row],[Тип СШ]]="Т3", " росп", "")</f>
        <v xml:space="preserve"> росп</v>
      </c>
      <c r="T855" s="116" t="str">
        <f>IF(AND(Таблица335[[#This Row],[Тип]]="Поперечник", Таблица335[[#This Row],[условие]]="Да", Таблица335[[#This Row],[№18]]=" росп"), "1,2,3",
"")</f>
        <v>1,2,3</v>
      </c>
      <c r="U855" s="116" t="str">
        <f>IF(AND(Таблица335[[#This Row],[Тип]]="Продол", Таблица335[[#This Row],[условие]]="Да", Таблица335[[#This Row],[№18]]=" росп"), "1,2",
"")</f>
        <v/>
      </c>
      <c r="V855" s="101" t="s">
        <v>88</v>
      </c>
      <c r="W8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55" s="152" t="str">
        <f>IF(Таблица335[[#This Row],[Тип СШ]]="Т3",
(IF(Таблица335[[#This Row],[Толщина]]&gt;16,"Δ8","Δ6")),Таблица335[[#This Row],[Толщина]])</f>
        <v>Δ6</v>
      </c>
      <c r="AD855" s="153"/>
      <c r="AE855"/>
    </row>
    <row r="856" spans="1:31" x14ac:dyDescent="0.2">
      <c r="A856" s="117">
        <f t="shared" si="831"/>
        <v>856</v>
      </c>
      <c r="B856" s="97" t="str">
        <f>IF(ISNUMBER(Таблица335[[#This Row],[№8]]), "Поперечник", "Продол")</f>
        <v>Поперечник</v>
      </c>
      <c r="C856" s="11" t="str">
        <f>CONCATENATE(I856,J856,K856,L856,Таблица335[[#This Row],[№12]],N856,O856,P856,Q856,R856,S856,T856,U856,)</f>
        <v>8Д-ВП_Р6 росп1,2,3</v>
      </c>
      <c r="D856" s="11" t="str">
        <f t="shared" si="852"/>
        <v>Т3</v>
      </c>
      <c r="E856" s="11" t="str">
        <f t="shared" si="828"/>
        <v>528 Δ6</v>
      </c>
      <c r="F856" s="101"/>
      <c r="G856" s="101"/>
      <c r="H8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6" s="132">
        <f t="shared" ref="I856:K856" si="856">I855</f>
        <v>8</v>
      </c>
      <c r="J856" s="132" t="str">
        <f t="shared" si="856"/>
        <v>Д</v>
      </c>
      <c r="K856" s="133" t="str">
        <f>IF(Таблица335[[#This Row],[условие]]="Да", "-", "")</f>
        <v>-</v>
      </c>
      <c r="L856" s="101" t="s">
        <v>35</v>
      </c>
      <c r="M856" s="114" t="str">
        <f>IF(Таблица335[[#This Row],[условие]]="Да", "", " - ")</f>
        <v/>
      </c>
      <c r="N856" s="101"/>
      <c r="O856" s="114" t="str">
        <f>IF(Таблица335[[#This Row],[условие]]="Да", "", " )")</f>
        <v/>
      </c>
      <c r="P856" s="115"/>
      <c r="Q856" s="101" t="s">
        <v>140</v>
      </c>
      <c r="R856" s="101" t="s">
        <v>80</v>
      </c>
      <c r="S856" s="116" t="str">
        <f>IF(Таблица335[[#This Row],[Тип СШ]]="Т3", " росп", "")</f>
        <v xml:space="preserve"> росп</v>
      </c>
      <c r="T856" s="116" t="str">
        <f>IF(AND(Таблица335[[#This Row],[Тип]]="Поперечник", Таблица335[[#This Row],[условие]]="Да", Таблица335[[#This Row],[№18]]=" росп"), "1,2,3",
"")</f>
        <v>1,2,3</v>
      </c>
      <c r="U856" s="116" t="str">
        <f>IF(AND(Таблица335[[#This Row],[Тип]]="Продол", Таблица335[[#This Row],[условие]]="Да", Таблица335[[#This Row],[№18]]=" росп"), "1,2",
"")</f>
        <v/>
      </c>
      <c r="V856" s="101" t="s">
        <v>88</v>
      </c>
      <c r="W8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56" s="152" t="str">
        <f>IF(Таблица335[[#This Row],[Тип СШ]]="Т3",
(IF(Таблица335[[#This Row],[Толщина]]&gt;16,"Δ8","Δ6")),Таблица335[[#This Row],[Толщина]])</f>
        <v>Δ6</v>
      </c>
      <c r="AD856" s="153"/>
      <c r="AE856"/>
    </row>
    <row r="857" spans="1:31" x14ac:dyDescent="0.2">
      <c r="A857" s="117">
        <f t="shared" si="831"/>
        <v>857</v>
      </c>
      <c r="B857" s="97" t="str">
        <f>IF(ISNUMBER(Таблица335[[#This Row],[№8]]), "Поперечник", "Продол")</f>
        <v>Поперечник</v>
      </c>
      <c r="C857" s="11" t="str">
        <f>CONCATENATE(I857,J857,K857,L857,Таблица335[[#This Row],[№12]],N857,O857,P857,Q857,R857,S857,T857,U857,)</f>
        <v>8Д-ВП_Р7 росп1,2,3</v>
      </c>
      <c r="D857" s="11" t="str">
        <f t="shared" si="852"/>
        <v>Т3</v>
      </c>
      <c r="E857" s="11" t="str">
        <f t="shared" si="828"/>
        <v>528 Δ6</v>
      </c>
      <c r="F857" s="101"/>
      <c r="G857" s="101"/>
      <c r="H8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7" s="132">
        <f t="shared" ref="I857:K857" si="857">I856</f>
        <v>8</v>
      </c>
      <c r="J857" s="132" t="str">
        <f t="shared" si="857"/>
        <v>Д</v>
      </c>
      <c r="K857" s="133" t="str">
        <f>IF(Таблица335[[#This Row],[условие]]="Да", "-", "")</f>
        <v>-</v>
      </c>
      <c r="L857" s="101" t="s">
        <v>35</v>
      </c>
      <c r="M857" s="114" t="str">
        <f>IF(Таблица335[[#This Row],[условие]]="Да", "", " - ")</f>
        <v/>
      </c>
      <c r="N857" s="101"/>
      <c r="O857" s="114" t="str">
        <f>IF(Таблица335[[#This Row],[условие]]="Да", "", " )")</f>
        <v/>
      </c>
      <c r="P857" s="115"/>
      <c r="Q857" s="101" t="s">
        <v>140</v>
      </c>
      <c r="R857" s="101" t="s">
        <v>81</v>
      </c>
      <c r="S857" s="116" t="str">
        <f>IF(Таблица335[[#This Row],[Тип СШ]]="Т3", " росп", "")</f>
        <v xml:space="preserve"> росп</v>
      </c>
      <c r="T857" s="116" t="str">
        <f>IF(AND(Таблица335[[#This Row],[Тип]]="Поперечник", Таблица335[[#This Row],[условие]]="Да", Таблица335[[#This Row],[№18]]=" росп"), "1,2,3",
"")</f>
        <v>1,2,3</v>
      </c>
      <c r="U857" s="116" t="str">
        <f>IF(AND(Таблица335[[#This Row],[Тип]]="Продол", Таблица335[[#This Row],[условие]]="Да", Таблица335[[#This Row],[№18]]=" росп"), "1,2",
"")</f>
        <v/>
      </c>
      <c r="V857" s="101" t="s">
        <v>88</v>
      </c>
      <c r="W8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57" s="152" t="str">
        <f>IF(Таблица335[[#This Row],[Тип СШ]]="Т3",
(IF(Таблица335[[#This Row],[Толщина]]&gt;16,"Δ8","Δ6")),Таблица335[[#This Row],[Толщина]])</f>
        <v>Δ6</v>
      </c>
      <c r="AD857" s="153"/>
      <c r="AE857"/>
    </row>
    <row r="858" spans="1:31" x14ac:dyDescent="0.2">
      <c r="A858" s="117">
        <f t="shared" si="831"/>
        <v>858</v>
      </c>
      <c r="B858" s="97" t="str">
        <f>IF(ISNUMBER(Таблица335[[#This Row],[№8]]), "Поперечник", "Продол")</f>
        <v>Поперечник</v>
      </c>
      <c r="C858" s="11" t="str">
        <f>CONCATENATE(I858,J858,K858,L858,Таблица335[[#This Row],[№12]],N858,O858,P858,Q858,R858,S858,T858,U858,)</f>
        <v>8Д-ВП_Р8 росп1,2,3</v>
      </c>
      <c r="D858" s="11" t="str">
        <f t="shared" si="852"/>
        <v>Т3</v>
      </c>
      <c r="E858" s="11" t="str">
        <f t="shared" si="828"/>
        <v>528 Δ6</v>
      </c>
      <c r="F858" s="101"/>
      <c r="G858" s="101"/>
      <c r="H8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8" s="132">
        <f t="shared" ref="I858:K858" si="858">I857</f>
        <v>8</v>
      </c>
      <c r="J858" s="132" t="str">
        <f t="shared" si="858"/>
        <v>Д</v>
      </c>
      <c r="K858" s="133" t="str">
        <f>IF(Таблица335[[#This Row],[условие]]="Да", "-", "")</f>
        <v>-</v>
      </c>
      <c r="L858" s="101" t="s">
        <v>35</v>
      </c>
      <c r="M858" s="114" t="str">
        <f>IF(Таблица335[[#This Row],[условие]]="Да", "", " - ")</f>
        <v/>
      </c>
      <c r="N858" s="101"/>
      <c r="O858" s="114" t="str">
        <f>IF(Таблица335[[#This Row],[условие]]="Да", "", " )")</f>
        <v/>
      </c>
      <c r="P858" s="115"/>
      <c r="Q858" s="101" t="s">
        <v>140</v>
      </c>
      <c r="R858" s="101" t="s">
        <v>82</v>
      </c>
      <c r="S858" s="116" t="str">
        <f>IF(Таблица335[[#This Row],[Тип СШ]]="Т3", " росп", "")</f>
        <v xml:space="preserve"> росп</v>
      </c>
      <c r="T858" s="116" t="str">
        <f>IF(AND(Таблица335[[#This Row],[Тип]]="Поперечник", Таблица335[[#This Row],[условие]]="Да", Таблица335[[#This Row],[№18]]=" росп"), "1,2,3",
"")</f>
        <v>1,2,3</v>
      </c>
      <c r="U858" s="116" t="str">
        <f>IF(AND(Таблица335[[#This Row],[Тип]]="Продол", Таблица335[[#This Row],[условие]]="Да", Таблица335[[#This Row],[№18]]=" росп"), "1,2",
"")</f>
        <v/>
      </c>
      <c r="V858" s="101" t="s">
        <v>88</v>
      </c>
      <c r="W8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58" s="152" t="str">
        <f>IF(Таблица335[[#This Row],[Тип СШ]]="Т3",
(IF(Таблица335[[#This Row],[Толщина]]&gt;16,"Δ8","Δ6")),Таблица335[[#This Row],[Толщина]])</f>
        <v>Δ6</v>
      </c>
      <c r="AD858" s="153"/>
      <c r="AE858"/>
    </row>
    <row r="859" spans="1:31" x14ac:dyDescent="0.2">
      <c r="A859" s="117">
        <f t="shared" si="831"/>
        <v>859</v>
      </c>
      <c r="B859" s="97" t="str">
        <f>IF(ISNUMBER(Таблица335[[#This Row],[№8]]), "Поперечник", "Продол")</f>
        <v>Поперечник</v>
      </c>
      <c r="C859" s="11" t="str">
        <f>CONCATENATE(I859,J859,K859,L859,Таблица335[[#This Row],[№12]],N859,O859,P859,Q859,R859,S859,T859,U859,)</f>
        <v>8Д-НП</v>
      </c>
      <c r="D859" s="11" t="str">
        <f t="shared" si="852"/>
        <v>С18</v>
      </c>
      <c r="E859" s="11" t="str">
        <f t="shared" si="828"/>
        <v>600×32</v>
      </c>
      <c r="F859" s="101"/>
      <c r="G859" s="101"/>
      <c r="H8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59" s="132">
        <f t="shared" ref="I859:K859" si="859">I858</f>
        <v>8</v>
      </c>
      <c r="J859" s="132" t="str">
        <f t="shared" si="859"/>
        <v>Д</v>
      </c>
      <c r="K859" s="133" t="str">
        <f>IF(Таблица335[[#This Row],[условие]]="Да", "-", "")</f>
        <v>-</v>
      </c>
      <c r="L859" s="101" t="s">
        <v>13</v>
      </c>
      <c r="M859" s="114" t="str">
        <f>IF(Таблица335[[#This Row],[условие]]="Да", "", " - ")</f>
        <v/>
      </c>
      <c r="N859" s="101"/>
      <c r="O859" s="114" t="str">
        <f>IF(Таблица335[[#This Row],[условие]]="Да", "", " )")</f>
        <v/>
      </c>
      <c r="P859" s="115"/>
      <c r="Q859" s="101"/>
      <c r="R859" s="101"/>
      <c r="S859" s="116" t="str">
        <f>IF(Таблица335[[#This Row],[Тип СШ]]="Т3", " росп", "")</f>
        <v/>
      </c>
      <c r="T859" s="116" t="str">
        <f>IF(AND(Таблица335[[#This Row],[Тип]]="Поперечник", Таблица335[[#This Row],[условие]]="Да", Таблица335[[#This Row],[№18]]=" росп"), "1,2,3",
"")</f>
        <v/>
      </c>
      <c r="U859" s="116" t="str">
        <f>IF(AND(Таблица335[[#This Row],[Тип]]="Продол", Таблица335[[#This Row],[условие]]="Да", Таблица335[[#This Row],[№18]]=" росп"), "1,2",
"")</f>
        <v/>
      </c>
      <c r="V859" s="101" t="s">
        <v>87</v>
      </c>
      <c r="W85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8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5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859" s="228">
        <f>VALUE(CONCATENATE(Таблица335[[#This Row],[ДлинаС18]],Таблица335[[#This Row],[ДлинаС4]],Таблица335[[#This Row],[ДлинаТ8]],Таблица335[[#This Row],[ДлинаТ3]]))</f>
        <v>600</v>
      </c>
      <c r="AC859" s="152">
        <f>IF(Таблица335[[#This Row],[Тип СШ]]="Т3",
(IF(Таблица335[[#This Row],[Толщина]]&gt;16,"Δ8","Δ6")),Таблица335[[#This Row],[Толщина]])</f>
        <v>32</v>
      </c>
      <c r="AD859" s="153"/>
      <c r="AE859"/>
    </row>
    <row r="860" spans="1:31" x14ac:dyDescent="0.2">
      <c r="A860" s="117">
        <f t="shared" si="831"/>
        <v>860</v>
      </c>
      <c r="B860" s="97" t="str">
        <f>IF(ISNUMBER(Таблица335[[#This Row],[№8]]), "Поперечник", "Продол")</f>
        <v>Поперечник</v>
      </c>
      <c r="C860" s="11" t="str">
        <f>CONCATENATE(I860,J860,K860,L860,Таблица335[[#This Row],[№12]],N860,O860,P860,Q860,R860,S860,T860,U860,)</f>
        <v>8Д-Т2/1</v>
      </c>
      <c r="D860" s="11" t="str">
        <f t="shared" si="852"/>
        <v>Т8</v>
      </c>
      <c r="E860" s="11" t="str">
        <f t="shared" si="828"/>
        <v>100×14</v>
      </c>
      <c r="F860" s="101"/>
      <c r="G860" s="101"/>
      <c r="H8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0" s="132">
        <f t="shared" ref="I860:K860" si="860">I859</f>
        <v>8</v>
      </c>
      <c r="J860" s="132" t="str">
        <f t="shared" si="860"/>
        <v>Д</v>
      </c>
      <c r="K860" s="133" t="str">
        <f>IF(Таблица335[[#This Row],[условие]]="Да", "-", "")</f>
        <v>-</v>
      </c>
      <c r="L860" s="101" t="s">
        <v>84</v>
      </c>
      <c r="M860" s="114" t="str">
        <f>IF(Таблица335[[#This Row],[условие]]="Да", "", " - ")</f>
        <v/>
      </c>
      <c r="N860" s="101"/>
      <c r="O860" s="114" t="str">
        <f>IF(Таблица335[[#This Row],[условие]]="Да", "", " )")</f>
        <v/>
      </c>
      <c r="P860" s="115"/>
      <c r="Q860" s="101" t="str">
        <f>"/"</f>
        <v>/</v>
      </c>
      <c r="R860" s="101">
        <v>1</v>
      </c>
      <c r="S860" s="116" t="str">
        <f>IF(Таблица335[[#This Row],[Тип СШ]]="Т3", " росп", "")</f>
        <v/>
      </c>
      <c r="T860" s="116" t="str">
        <f>IF(AND(Таблица335[[#This Row],[Тип]]="Поперечник", Таблица335[[#This Row],[условие]]="Да", Таблица335[[#This Row],[№18]]=" росп"), "1,2,3",
"")</f>
        <v/>
      </c>
      <c r="U860" s="116" t="str">
        <f>IF(AND(Таблица335[[#This Row],[Тип]]="Продол", Таблица335[[#This Row],[условие]]="Да", Таблица335[[#This Row],[№18]]=" росп"), "1,2",
"")</f>
        <v/>
      </c>
      <c r="V860" s="101" t="s">
        <v>89</v>
      </c>
      <c r="W8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60" s="152">
        <f>IF(Таблица335[[#This Row],[Тип СШ]]="Т3",
(IF(Таблица335[[#This Row],[Толщина]]&gt;16,"Δ8","Δ6")),Таблица335[[#This Row],[Толщина]])</f>
        <v>14</v>
      </c>
      <c r="AD860" s="153"/>
      <c r="AE860"/>
    </row>
    <row r="861" spans="1:31" x14ac:dyDescent="0.2">
      <c r="A861" s="117">
        <f t="shared" si="831"/>
        <v>861</v>
      </c>
      <c r="B861" s="97" t="str">
        <f>IF(ISNUMBER(Таблица335[[#This Row],[№8]]), "Поперечник", "Продол")</f>
        <v>Поперечник</v>
      </c>
      <c r="C861" s="11" t="str">
        <f>CONCATENATE(I861,J861,K861,L861,Таблица335[[#This Row],[№12]],N861,O861,P861,Q861,R861,S861,T861,U861,)</f>
        <v>8Д-Т2/1 росп1,2,3</v>
      </c>
      <c r="D861" s="11" t="str">
        <f t="shared" si="852"/>
        <v>Т3</v>
      </c>
      <c r="E861" s="11" t="str">
        <f t="shared" si="828"/>
        <v>100 Δ6</v>
      </c>
      <c r="F861" s="101"/>
      <c r="G861" s="101"/>
      <c r="H8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1" s="132">
        <f t="shared" ref="I861:K861" si="861">I860</f>
        <v>8</v>
      </c>
      <c r="J861" s="132" t="str">
        <f t="shared" si="861"/>
        <v>Д</v>
      </c>
      <c r="K861" s="133" t="str">
        <f>IF(Таблица335[[#This Row],[условие]]="Да", "-", "")</f>
        <v>-</v>
      </c>
      <c r="L861" s="101" t="s">
        <v>84</v>
      </c>
      <c r="M861" s="114" t="str">
        <f>IF(Таблица335[[#This Row],[условие]]="Да", "", " - ")</f>
        <v/>
      </c>
      <c r="N861" s="101"/>
      <c r="O861" s="114" t="str">
        <f>IF(Таблица335[[#This Row],[условие]]="Да", "", " )")</f>
        <v/>
      </c>
      <c r="P861" s="115"/>
      <c r="Q861" s="101" t="str">
        <f t="shared" ref="Q861:Q865" si="862">"/"</f>
        <v>/</v>
      </c>
      <c r="R861" s="101">
        <v>1</v>
      </c>
      <c r="S861" s="116" t="str">
        <f>IF(Таблица335[[#This Row],[Тип СШ]]="Т3", " росп", "")</f>
        <v xml:space="preserve"> росп</v>
      </c>
      <c r="T861" s="116" t="str">
        <f>IF(AND(Таблица335[[#This Row],[Тип]]="Поперечник", Таблица335[[#This Row],[условие]]="Да", Таблица335[[#This Row],[№18]]=" росп"), "1,2,3",
"")</f>
        <v>1,2,3</v>
      </c>
      <c r="U861" s="116" t="str">
        <f>IF(AND(Таблица335[[#This Row],[Тип]]="Продол", Таблица335[[#This Row],[условие]]="Да", Таблица335[[#This Row],[№18]]=" росп"), "1,2",
"")</f>
        <v/>
      </c>
      <c r="V861" s="101" t="s">
        <v>88</v>
      </c>
      <c r="W8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61" s="152" t="str">
        <f>IF(Таблица335[[#This Row],[Тип СШ]]="Т3",
(IF(Таблица335[[#This Row],[Толщина]]&gt;16,"Δ8","Δ6")),Таблица335[[#This Row],[Толщина]])</f>
        <v>Δ6</v>
      </c>
      <c r="AD861" s="153"/>
      <c r="AE861"/>
    </row>
    <row r="862" spans="1:31" x14ac:dyDescent="0.2">
      <c r="A862" s="117">
        <f t="shared" si="831"/>
        <v>862</v>
      </c>
      <c r="B862" s="97" t="str">
        <f>IF(ISNUMBER(Таблица335[[#This Row],[№8]]), "Поперечник", "Продол")</f>
        <v>Поперечник</v>
      </c>
      <c r="C862" s="11" t="str">
        <f>CONCATENATE(I862,J862,K862,L862,Таблица335[[#This Row],[№12]],N862,O862,P862,Q862,R862,S862,T862,U862,)</f>
        <v>8Д-Т2/2</v>
      </c>
      <c r="D862" s="11" t="str">
        <f t="shared" si="852"/>
        <v>Т8</v>
      </c>
      <c r="E862" s="11" t="str">
        <f t="shared" si="828"/>
        <v>100×14</v>
      </c>
      <c r="F862" s="101"/>
      <c r="G862" s="101"/>
      <c r="H8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2" s="132">
        <f t="shared" ref="I862:K862" si="863">I861</f>
        <v>8</v>
      </c>
      <c r="J862" s="132" t="str">
        <f t="shared" si="863"/>
        <v>Д</v>
      </c>
      <c r="K862" s="133" t="str">
        <f>IF(Таблица335[[#This Row],[условие]]="Да", "-", "")</f>
        <v>-</v>
      </c>
      <c r="L862" s="101" t="s">
        <v>84</v>
      </c>
      <c r="M862" s="114" t="str">
        <f>IF(Таблица335[[#This Row],[условие]]="Да", "", " - ")</f>
        <v/>
      </c>
      <c r="N862" s="101"/>
      <c r="O862" s="114" t="str">
        <f>IF(Таблица335[[#This Row],[условие]]="Да", "", " )")</f>
        <v/>
      </c>
      <c r="P862" s="115"/>
      <c r="Q862" s="101" t="str">
        <f t="shared" si="862"/>
        <v>/</v>
      </c>
      <c r="R862" s="101">
        <v>2</v>
      </c>
      <c r="S862" s="116" t="str">
        <f>IF(Таблица335[[#This Row],[Тип СШ]]="Т3", " росп", "")</f>
        <v/>
      </c>
      <c r="T862" s="116" t="str">
        <f>IF(AND(Таблица335[[#This Row],[Тип]]="Поперечник", Таблица335[[#This Row],[условие]]="Да", Таблица335[[#This Row],[№18]]=" росп"), "1,2,3",
"")</f>
        <v/>
      </c>
      <c r="U862" s="116" t="str">
        <f>IF(AND(Таблица335[[#This Row],[Тип]]="Продол", Таблица335[[#This Row],[условие]]="Да", Таблица335[[#This Row],[№18]]=" росп"), "1,2",
"")</f>
        <v/>
      </c>
      <c r="V862" s="101" t="s">
        <v>89</v>
      </c>
      <c r="W8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62" s="152">
        <f>IF(Таблица335[[#This Row],[Тип СШ]]="Т3",
(IF(Таблица335[[#This Row],[Толщина]]&gt;16,"Δ8","Δ6")),Таблица335[[#This Row],[Толщина]])</f>
        <v>14</v>
      </c>
      <c r="AD862" s="153"/>
      <c r="AE862"/>
    </row>
    <row r="863" spans="1:31" x14ac:dyDescent="0.2">
      <c r="A863" s="117">
        <f t="shared" si="831"/>
        <v>863</v>
      </c>
      <c r="B863" s="97" t="str">
        <f>IF(ISNUMBER(Таблица335[[#This Row],[№8]]), "Поперечник", "Продол")</f>
        <v>Поперечник</v>
      </c>
      <c r="C863" s="11" t="str">
        <f>CONCATENATE(I863,J863,K863,L863,Таблица335[[#This Row],[№12]],N863,O863,P863,Q863,R863,S863,T863,U863,)</f>
        <v>8Д-Т2/2 росп1,2,3</v>
      </c>
      <c r="D863" s="11" t="str">
        <f t="shared" si="852"/>
        <v>Т3</v>
      </c>
      <c r="E863" s="11" t="str">
        <f t="shared" si="828"/>
        <v>100 Δ6</v>
      </c>
      <c r="F863" s="101"/>
      <c r="G863" s="101"/>
      <c r="H8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3" s="132">
        <f t="shared" ref="I863:K863" si="864">I862</f>
        <v>8</v>
      </c>
      <c r="J863" s="132" t="str">
        <f t="shared" si="864"/>
        <v>Д</v>
      </c>
      <c r="K863" s="133" t="str">
        <f>IF(Таблица335[[#This Row],[условие]]="Да", "-", "")</f>
        <v>-</v>
      </c>
      <c r="L863" s="101" t="s">
        <v>84</v>
      </c>
      <c r="M863" s="114" t="str">
        <f>IF(Таблица335[[#This Row],[условие]]="Да", "", " - ")</f>
        <v/>
      </c>
      <c r="N863" s="101"/>
      <c r="O863" s="114" t="str">
        <f>IF(Таблица335[[#This Row],[условие]]="Да", "", " )")</f>
        <v/>
      </c>
      <c r="P863" s="115"/>
      <c r="Q863" s="101" t="str">
        <f t="shared" si="862"/>
        <v>/</v>
      </c>
      <c r="R863" s="101">
        <v>2</v>
      </c>
      <c r="S863" s="116" t="str">
        <f>IF(Таблица335[[#This Row],[Тип СШ]]="Т3", " росп", "")</f>
        <v xml:space="preserve"> росп</v>
      </c>
      <c r="T863" s="116" t="str">
        <f>IF(AND(Таблица335[[#This Row],[Тип]]="Поперечник", Таблица335[[#This Row],[условие]]="Да", Таблица335[[#This Row],[№18]]=" росп"), "1,2,3",
"")</f>
        <v>1,2,3</v>
      </c>
      <c r="U863" s="116" t="str">
        <f>IF(AND(Таблица335[[#This Row],[Тип]]="Продол", Таблица335[[#This Row],[условие]]="Да", Таблица335[[#This Row],[№18]]=" росп"), "1,2",
"")</f>
        <v/>
      </c>
      <c r="V863" s="101" t="s">
        <v>88</v>
      </c>
      <c r="W8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63" s="152" t="str">
        <f>IF(Таблица335[[#This Row],[Тип СШ]]="Т3",
(IF(Таблица335[[#This Row],[Толщина]]&gt;16,"Δ8","Δ6")),Таблица335[[#This Row],[Толщина]])</f>
        <v>Δ6</v>
      </c>
      <c r="AD863" s="153"/>
      <c r="AE863"/>
    </row>
    <row r="864" spans="1:31" x14ac:dyDescent="0.2">
      <c r="A864" s="117">
        <f t="shared" si="831"/>
        <v>864</v>
      </c>
      <c r="B864" s="97" t="str">
        <f>IF(ISNUMBER(Таблица335[[#This Row],[№8]]), "Поперечник", "Продол")</f>
        <v>Поперечник</v>
      </c>
      <c r="C864" s="11" t="str">
        <f>CONCATENATE(I864,J864,K864,L864,Таблица335[[#This Row],[№12]],N864,O864,P864,Q864,R864,S864,T864,U864,)</f>
        <v>8Д`-В1</v>
      </c>
      <c r="D864" s="11" t="str">
        <f t="shared" si="852"/>
        <v>С18</v>
      </c>
      <c r="E864" s="11" t="str">
        <f t="shared" si="828"/>
        <v>385×20</v>
      </c>
      <c r="F864" s="101"/>
      <c r="G864" s="101" t="s">
        <v>85</v>
      </c>
      <c r="H8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4" s="132">
        <f t="shared" ref="I864:J864" si="865">I863</f>
        <v>8</v>
      </c>
      <c r="J864" s="134" t="str">
        <f>Таблица335[[#This Row],[№7]]</f>
        <v>Д`</v>
      </c>
      <c r="K864" s="133" t="str">
        <f>IF(Таблица335[[#This Row],[условие]]="Да", "-", "")</f>
        <v>-</v>
      </c>
      <c r="L864" s="72" t="s">
        <v>78</v>
      </c>
      <c r="M864" s="114" t="str">
        <f>IF(Таблица335[[#This Row],[условие]]="Да", "", " - ")</f>
        <v/>
      </c>
      <c r="N864" s="72"/>
      <c r="O864" s="114" t="str">
        <f>IF(Таблица335[[#This Row],[условие]]="Да", "", " )")</f>
        <v/>
      </c>
      <c r="P864" s="115"/>
      <c r="Q864" s="130"/>
      <c r="R864" s="130"/>
      <c r="S864" s="116" t="str">
        <f>IF(Таблица335[[#This Row],[Тип СШ]]="Т3", " росп", "")</f>
        <v/>
      </c>
      <c r="T864" s="116" t="str">
        <f>IF(AND(Таблица335[[#This Row],[Тип]]="Поперечник", Таблица335[[#This Row],[условие]]="Да", Таблица335[[#This Row],[№18]]=" росп"), "1,2,3",
"")</f>
        <v/>
      </c>
      <c r="U864" s="116" t="str">
        <f>IF(AND(Таблица335[[#This Row],[Тип]]="Продол", Таблица335[[#This Row],[условие]]="Да", Таблица335[[#This Row],[№18]]=" росп"), "1,2",
"")</f>
        <v/>
      </c>
      <c r="V864" s="130" t="s">
        <v>87</v>
      </c>
      <c r="W86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8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64" s="228">
        <f>VALUE(CONCATENATE(Таблица335[[#This Row],[ДлинаС18]],Таблица335[[#This Row],[ДлинаС4]],Таблица335[[#This Row],[ДлинаТ8]],Таблица335[[#This Row],[ДлинаТ3]]))</f>
        <v>385</v>
      </c>
      <c r="AC864" s="152">
        <f>IF(Таблица335[[#This Row],[Тип СШ]]="Т3",
(IF(Таблица335[[#This Row],[Толщина]]&gt;16,"Δ8","Δ6")),Таблица335[[#This Row],[Толщина]])</f>
        <v>20</v>
      </c>
      <c r="AD864" s="153"/>
      <c r="AE864"/>
    </row>
    <row r="865" spans="1:31" x14ac:dyDescent="0.2">
      <c r="A865" s="117">
        <f t="shared" si="831"/>
        <v>865</v>
      </c>
      <c r="B865" s="97" t="str">
        <f>IF(ISNUMBER(Таблица335[[#This Row],[№8]]), "Поперечник", "Продол")</f>
        <v>Поперечник</v>
      </c>
      <c r="C865" s="11" t="str">
        <f>CONCATENATE(I865,J865,K865,L865,Таблица335[[#This Row],[№12]],N865,O865,P865,Q865,R865,S865,T865,U865,)</f>
        <v>8Д`-В2</v>
      </c>
      <c r="D865" s="11" t="str">
        <f t="shared" si="852"/>
        <v>С18</v>
      </c>
      <c r="E865" s="11" t="str">
        <f t="shared" si="828"/>
        <v>385×20</v>
      </c>
      <c r="F865" s="101"/>
      <c r="G865" s="101"/>
      <c r="H8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5" s="132">
        <f t="shared" ref="I865:J865" si="866">I864</f>
        <v>8</v>
      </c>
      <c r="J865" s="132" t="str">
        <f>J864</f>
        <v>Д`</v>
      </c>
      <c r="K865" s="133" t="str">
        <f>IF(Таблица335[[#This Row],[условие]]="Да", "-", "")</f>
        <v>-</v>
      </c>
      <c r="L865" s="101" t="s">
        <v>79</v>
      </c>
      <c r="M865" s="114" t="str">
        <f>IF(Таблица335[[#This Row],[условие]]="Да", "", " - ")</f>
        <v/>
      </c>
      <c r="N865" s="101"/>
      <c r="O865" s="114" t="str">
        <f>IF(Таблица335[[#This Row],[условие]]="Да", "", " )")</f>
        <v/>
      </c>
      <c r="P865" s="115"/>
      <c r="Q865" s="101"/>
      <c r="R865" s="101"/>
      <c r="S865" s="116" t="str">
        <f>IF(Таблица335[[#This Row],[Тип СШ]]="Т3", " росп", "")</f>
        <v/>
      </c>
      <c r="T865" s="116" t="str">
        <f>IF(AND(Таблица335[[#This Row],[Тип]]="Поперечник", Таблица335[[#This Row],[условие]]="Да", Таблица335[[#This Row],[№18]]=" росп"), "1,2,3",
"")</f>
        <v/>
      </c>
      <c r="U865" s="116" t="str">
        <f>IF(AND(Таблица335[[#This Row],[Тип]]="Продол", Таблица335[[#This Row],[условие]]="Да", Таблица335[[#This Row],[№18]]=" росп"), "1,2",
"")</f>
        <v/>
      </c>
      <c r="V865" s="101" t="s">
        <v>87</v>
      </c>
      <c r="W86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8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6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865" s="152">
        <f>IF(Таблица335[[#This Row],[Тип СШ]]="Т3",
(IF(Таблица335[[#This Row],[Толщина]]&gt;16,"Δ8","Δ6")),Таблица335[[#This Row],[Толщина]])</f>
        <v>20</v>
      </c>
      <c r="AD865" s="153"/>
      <c r="AE865"/>
    </row>
    <row r="866" spans="1:31" x14ac:dyDescent="0.2">
      <c r="A866" s="117">
        <f t="shared" si="831"/>
        <v>866</v>
      </c>
      <c r="B866" s="97" t="str">
        <f>IF(ISNUMBER(Таблица335[[#This Row],[№8]]), "Поперечник", "Продол")</f>
        <v>Поперечник</v>
      </c>
      <c r="C866" s="11" t="str">
        <f>CONCATENATE(I866,J866,K866,L866,Таблица335[[#This Row],[№12]],N866,O866,P866,Q866,R866,S866,T866,U866,)</f>
        <v>8Д`-В  росп1,2,3</v>
      </c>
      <c r="D866" s="11" t="str">
        <f t="shared" si="852"/>
        <v>Т3</v>
      </c>
      <c r="E866" s="11" t="str">
        <f t="shared" si="828"/>
        <v>900 Δ8</v>
      </c>
      <c r="F866" s="101"/>
      <c r="G866" s="101"/>
      <c r="H86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6" s="132">
        <f t="shared" ref="I866:K866" si="867">I865</f>
        <v>8</v>
      </c>
      <c r="J866" s="134" t="str">
        <f t="shared" si="867"/>
        <v>Д`</v>
      </c>
      <c r="K866" s="133" t="str">
        <f>IF(Таблица335[[#This Row],[условие]]="Да", "-", "")</f>
        <v>-</v>
      </c>
      <c r="L866" s="72" t="s">
        <v>41</v>
      </c>
      <c r="M866" s="114" t="str">
        <f>IF(Таблица335[[#This Row],[условие]]="Да", "", " - ")</f>
        <v/>
      </c>
      <c r="N866" s="72"/>
      <c r="O866" s="114" t="str">
        <f>IF(Таблица335[[#This Row],[условие]]="Да", "", " )")</f>
        <v/>
      </c>
      <c r="P866" s="115"/>
      <c r="Q866" s="101" t="s">
        <v>141</v>
      </c>
      <c r="R866" s="101"/>
      <c r="S866" s="116" t="str">
        <f>IF(Таблица335[[#This Row],[Тип СШ]]="Т3", " росп", "")</f>
        <v xml:space="preserve"> росп</v>
      </c>
      <c r="T866" s="116" t="str">
        <f>IF(AND(Таблица335[[#This Row],[Тип]]="Поперечник", Таблица335[[#This Row],[условие]]="Да", Таблица335[[#This Row],[№18]]=" росп"), "1,2,3",
"")</f>
        <v>1,2,3</v>
      </c>
      <c r="U866" s="116" t="str">
        <f>IF(AND(Таблица335[[#This Row],[Тип]]="Продол", Таблица335[[#This Row],[условие]]="Да", Таблица335[[#This Row],[№18]]=" росп"), "1,2",
"")</f>
        <v/>
      </c>
      <c r="V866" s="101" t="s">
        <v>88</v>
      </c>
      <c r="W8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8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66" s="228">
        <f>VALUE(CONCATENATE(Таблица335[[#This Row],[ДлинаС18]],Таблица335[[#This Row],[ДлинаС4]],Таблица335[[#This Row],[ДлинаТ8]],Таблица335[[#This Row],[ДлинаТ3]]))</f>
        <v>900</v>
      </c>
      <c r="AC866" s="152" t="str">
        <f>IF(Таблица335[[#This Row],[Тип СШ]]="Т3",
(IF(Таблица335[[#This Row],[Толщина]]&gt;16,"Δ8","Δ6")),Таблица335[[#This Row],[Толщина]])</f>
        <v>Δ8</v>
      </c>
      <c r="AD866" s="153"/>
      <c r="AE866"/>
    </row>
    <row r="867" spans="1:31" x14ac:dyDescent="0.2">
      <c r="A867" s="117">
        <f t="shared" si="831"/>
        <v>867</v>
      </c>
      <c r="B867" s="97" t="str">
        <f>IF(ISNUMBER(Таблица335[[#This Row],[№8]]), "Поперечник", "Продол")</f>
        <v>Поперечник</v>
      </c>
      <c r="C867" s="11" t="str">
        <f>CONCATENATE(I867,J867,K867,L867,Таблица335[[#This Row],[№12]],N867,O867,P867,Q867,R867,S867,T867,U867,)</f>
        <v>8Д`-ВП</v>
      </c>
      <c r="D867" s="11" t="str">
        <f t="shared" ref="D867:D930" si="868">V867</f>
        <v>С4</v>
      </c>
      <c r="E867" s="11" t="str">
        <f t="shared" si="828"/>
        <v>1845×14</v>
      </c>
      <c r="F867" s="101"/>
      <c r="G867" s="101"/>
      <c r="H8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7" s="132">
        <f t="shared" ref="I867:K867" si="869">I866</f>
        <v>8</v>
      </c>
      <c r="J867" s="132" t="str">
        <f t="shared" si="869"/>
        <v>Д`</v>
      </c>
      <c r="K867" s="133" t="str">
        <f>IF(Таблица335[[#This Row],[условие]]="Да", "-", "")</f>
        <v>-</v>
      </c>
      <c r="L867" s="101" t="s">
        <v>35</v>
      </c>
      <c r="M867" s="114" t="str">
        <f>IF(Таблица335[[#This Row],[условие]]="Да", "", " - ")</f>
        <v/>
      </c>
      <c r="N867" s="101"/>
      <c r="O867" s="114" t="str">
        <f>IF(Таблица335[[#This Row],[условие]]="Да", "", " )")</f>
        <v/>
      </c>
      <c r="P867" s="115"/>
      <c r="Q867" s="101"/>
      <c r="R867" s="101"/>
      <c r="S867" s="116" t="str">
        <f>IF(Таблица335[[#This Row],[Тип СШ]]="Т3", " росп", "")</f>
        <v/>
      </c>
      <c r="T867" s="116" t="str">
        <f>IF(AND(Таблица335[[#This Row],[Тип]]="Поперечник", Таблица335[[#This Row],[условие]]="Да", Таблица335[[#This Row],[№18]]=" росп"), "1,2,3",
"")</f>
        <v/>
      </c>
      <c r="U867" s="116" t="str">
        <f>IF(AND(Таблица335[[#This Row],[Тип]]="Продол", Таблица335[[#This Row],[условие]]="Да", Таблица335[[#This Row],[№18]]=" росп"), "1,2",
"")</f>
        <v/>
      </c>
      <c r="V867" s="101" t="s">
        <v>109</v>
      </c>
      <c r="W8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8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67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867" s="152">
        <f>IF(Таблица335[[#This Row],[Тип СШ]]="Т3",
(IF(Таблица335[[#This Row],[Толщина]]&gt;16,"Δ8","Δ6")),Таблица335[[#This Row],[Толщина]])</f>
        <v>14</v>
      </c>
      <c r="AD867" s="153"/>
      <c r="AE867"/>
    </row>
    <row r="868" spans="1:31" x14ac:dyDescent="0.2">
      <c r="A868" s="117">
        <f t="shared" si="831"/>
        <v>868</v>
      </c>
      <c r="B868" s="97" t="str">
        <f>IF(ISNUMBER(Таблица335[[#This Row],[№8]]), "Поперечник", "Продол")</f>
        <v>Поперечник</v>
      </c>
      <c r="C868" s="11" t="str">
        <f>CONCATENATE(I868,J868,K868,L868,Таблица335[[#This Row],[№12]],N868,O868,P868,Q868,R868,S868,T868,U868,)</f>
        <v>8Д`-ВП_Р1 росп1,2,3</v>
      </c>
      <c r="D868" s="11" t="str">
        <f t="shared" si="868"/>
        <v>Т3</v>
      </c>
      <c r="E868" s="11" t="str">
        <f t="shared" si="828"/>
        <v>528 Δ8</v>
      </c>
      <c r="F868" s="101"/>
      <c r="G868" s="101"/>
      <c r="H8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8" s="132">
        <f t="shared" ref="I868:K868" si="870">I867</f>
        <v>8</v>
      </c>
      <c r="J868" s="132" t="str">
        <f t="shared" si="870"/>
        <v>Д`</v>
      </c>
      <c r="K868" s="133" t="str">
        <f>IF(Таблица335[[#This Row],[условие]]="Да", "-", "")</f>
        <v>-</v>
      </c>
      <c r="L868" s="101" t="s">
        <v>35</v>
      </c>
      <c r="M868" s="114" t="str">
        <f>IF(Таблица335[[#This Row],[условие]]="Да", "", " - ")</f>
        <v/>
      </c>
      <c r="N868" s="101"/>
      <c r="O868" s="114" t="str">
        <f>IF(Таблица335[[#This Row],[условие]]="Да", "", " )")</f>
        <v/>
      </c>
      <c r="P868" s="115"/>
      <c r="Q868" s="101" t="s">
        <v>140</v>
      </c>
      <c r="R868" s="101" t="s">
        <v>73</v>
      </c>
      <c r="S868" s="116" t="str">
        <f>IF(Таблица335[[#This Row],[Тип СШ]]="Т3", " росп", "")</f>
        <v xml:space="preserve"> росп</v>
      </c>
      <c r="T868" s="116" t="str">
        <f>IF(AND(Таблица335[[#This Row],[Тип]]="Поперечник", Таблица335[[#This Row],[условие]]="Да", Таблица335[[#This Row],[№18]]=" росп"), "1,2,3",
"")</f>
        <v>1,2,3</v>
      </c>
      <c r="U868" s="116" t="str">
        <f>IF(AND(Таблица335[[#This Row],[Тип]]="Продол", Таблица335[[#This Row],[условие]]="Да", Таблица335[[#This Row],[№18]]=" росп"), "1,2",
"")</f>
        <v/>
      </c>
      <c r="V868" s="101" t="s">
        <v>88</v>
      </c>
      <c r="W8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68" s="152" t="str">
        <f>IF(Таблица335[[#This Row],[Тип СШ]]="Т3",
(IF(Таблица335[[#This Row],[Толщина]]&gt;16,"Δ8","Δ6")),Таблица335[[#This Row],[Толщина]])</f>
        <v>Δ8</v>
      </c>
      <c r="AD868" s="153"/>
      <c r="AE868"/>
    </row>
    <row r="869" spans="1:31" x14ac:dyDescent="0.2">
      <c r="A869" s="117">
        <f t="shared" si="831"/>
        <v>869</v>
      </c>
      <c r="B869" s="97" t="str">
        <f>IF(ISNUMBER(Таблица335[[#This Row],[№8]]), "Поперечник", "Продол")</f>
        <v>Поперечник</v>
      </c>
      <c r="C869" s="11" t="str">
        <f>CONCATENATE(I869,J869,K869,L869,Таблица335[[#This Row],[№12]],N869,O869,P869,Q869,R869,S869,T869,U869,)</f>
        <v>8Д`-ВП_Р2 росп1,2,3</v>
      </c>
      <c r="D869" s="11" t="str">
        <f t="shared" si="868"/>
        <v>Т3</v>
      </c>
      <c r="E869" s="11" t="str">
        <f t="shared" si="828"/>
        <v>528 Δ8</v>
      </c>
      <c r="F869" s="101"/>
      <c r="G869" s="101"/>
      <c r="H8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69" s="132">
        <f t="shared" ref="I869:K869" si="871">I868</f>
        <v>8</v>
      </c>
      <c r="J869" s="132" t="str">
        <f t="shared" si="871"/>
        <v>Д`</v>
      </c>
      <c r="K869" s="133" t="str">
        <f>IF(Таблица335[[#This Row],[условие]]="Да", "-", "")</f>
        <v>-</v>
      </c>
      <c r="L869" s="101" t="s">
        <v>35</v>
      </c>
      <c r="M869" s="114" t="str">
        <f>IF(Таблица335[[#This Row],[условие]]="Да", "", " - ")</f>
        <v/>
      </c>
      <c r="N869" s="101"/>
      <c r="O869" s="114" t="str">
        <f>IF(Таблица335[[#This Row],[условие]]="Да", "", " )")</f>
        <v/>
      </c>
      <c r="P869" s="115"/>
      <c r="Q869" s="101" t="s">
        <v>140</v>
      </c>
      <c r="R869" s="101" t="s">
        <v>74</v>
      </c>
      <c r="S869" s="116" t="str">
        <f>IF(Таблица335[[#This Row],[Тип СШ]]="Т3", " росп", "")</f>
        <v xml:space="preserve"> росп</v>
      </c>
      <c r="T869" s="116" t="str">
        <f>IF(AND(Таблица335[[#This Row],[Тип]]="Поперечник", Таблица335[[#This Row],[условие]]="Да", Таблица335[[#This Row],[№18]]=" росп"), "1,2,3",
"")</f>
        <v>1,2,3</v>
      </c>
      <c r="U869" s="116" t="str">
        <f>IF(AND(Таблица335[[#This Row],[Тип]]="Продол", Таблица335[[#This Row],[условие]]="Да", Таблица335[[#This Row],[№18]]=" росп"), "1,2",
"")</f>
        <v/>
      </c>
      <c r="V869" s="101" t="s">
        <v>88</v>
      </c>
      <c r="W8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6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6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6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69" s="152" t="str">
        <f>IF(Таблица335[[#This Row],[Тип СШ]]="Т3",
(IF(Таблица335[[#This Row],[Толщина]]&gt;16,"Δ8","Δ6")),Таблица335[[#This Row],[Толщина]])</f>
        <v>Δ8</v>
      </c>
      <c r="AD869" s="153"/>
      <c r="AE869"/>
    </row>
    <row r="870" spans="1:31" x14ac:dyDescent="0.2">
      <c r="A870" s="117">
        <f t="shared" si="831"/>
        <v>870</v>
      </c>
      <c r="B870" s="97" t="str">
        <f>IF(ISNUMBER(Таблица335[[#This Row],[№8]]), "Поперечник", "Продол")</f>
        <v>Поперечник</v>
      </c>
      <c r="C870" s="11" t="str">
        <f>CONCATENATE(I870,J870,K870,L870,Таблица335[[#This Row],[№12]],N870,O870,P870,Q870,R870,S870,T870,U870,)</f>
        <v>8Д`-ВП_Р3 росп1,2,3</v>
      </c>
      <c r="D870" s="11" t="str">
        <f t="shared" si="868"/>
        <v>Т3</v>
      </c>
      <c r="E870" s="11" t="str">
        <f t="shared" si="828"/>
        <v>528 Δ8</v>
      </c>
      <c r="F870" s="101"/>
      <c r="G870" s="101"/>
      <c r="H8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0" s="132">
        <f t="shared" ref="I870:K870" si="872">I869</f>
        <v>8</v>
      </c>
      <c r="J870" s="132" t="str">
        <f t="shared" si="872"/>
        <v>Д`</v>
      </c>
      <c r="K870" s="133" t="str">
        <f>IF(Таблица335[[#This Row],[условие]]="Да", "-", "")</f>
        <v>-</v>
      </c>
      <c r="L870" s="101" t="s">
        <v>35</v>
      </c>
      <c r="M870" s="114" t="str">
        <f>IF(Таблица335[[#This Row],[условие]]="Да", "", " - ")</f>
        <v/>
      </c>
      <c r="N870" s="101"/>
      <c r="O870" s="114" t="str">
        <f>IF(Таблица335[[#This Row],[условие]]="Да", "", " )")</f>
        <v/>
      </c>
      <c r="P870" s="115"/>
      <c r="Q870" s="101" t="s">
        <v>140</v>
      </c>
      <c r="R870" s="101" t="s">
        <v>75</v>
      </c>
      <c r="S870" s="116" t="str">
        <f>IF(Таблица335[[#This Row],[Тип СШ]]="Т3", " росп", "")</f>
        <v xml:space="preserve"> росп</v>
      </c>
      <c r="T870" s="116" t="str">
        <f>IF(AND(Таблица335[[#This Row],[Тип]]="Поперечник", Таблица335[[#This Row],[условие]]="Да", Таблица335[[#This Row],[№18]]=" росп"), "1,2,3",
"")</f>
        <v>1,2,3</v>
      </c>
      <c r="U870" s="116" t="str">
        <f>IF(AND(Таблица335[[#This Row],[Тип]]="Продол", Таблица335[[#This Row],[условие]]="Да", Таблица335[[#This Row],[№18]]=" росп"), "1,2",
"")</f>
        <v/>
      </c>
      <c r="V870" s="101" t="s">
        <v>88</v>
      </c>
      <c r="W8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0" s="152" t="str">
        <f>IF(Таблица335[[#This Row],[Тип СШ]]="Т3",
(IF(Таблица335[[#This Row],[Толщина]]&gt;16,"Δ8","Δ6")),Таблица335[[#This Row],[Толщина]])</f>
        <v>Δ8</v>
      </c>
      <c r="AD870" s="153"/>
      <c r="AE870"/>
    </row>
    <row r="871" spans="1:31" x14ac:dyDescent="0.2">
      <c r="A871" s="117">
        <f t="shared" si="831"/>
        <v>871</v>
      </c>
      <c r="B871" s="97" t="str">
        <f>IF(ISNUMBER(Таблица335[[#This Row],[№8]]), "Поперечник", "Продол")</f>
        <v>Поперечник</v>
      </c>
      <c r="C871" s="11" t="str">
        <f>CONCATENATE(I871,J871,K871,L871,Таблица335[[#This Row],[№12]],N871,O871,P871,Q871,R871,S871,T871,U871,)</f>
        <v>8Д`-ВП_Р4 росп1,2,3</v>
      </c>
      <c r="D871" s="11" t="str">
        <f t="shared" si="868"/>
        <v>Т3</v>
      </c>
      <c r="E871" s="11" t="str">
        <f t="shared" si="828"/>
        <v>528 Δ8</v>
      </c>
      <c r="F871" s="101"/>
      <c r="G871" s="101"/>
      <c r="H8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1" s="132">
        <f t="shared" ref="I871:K871" si="873">I870</f>
        <v>8</v>
      </c>
      <c r="J871" s="132" t="str">
        <f t="shared" si="873"/>
        <v>Д`</v>
      </c>
      <c r="K871" s="133" t="str">
        <f>IF(Таблица335[[#This Row],[условие]]="Да", "-", "")</f>
        <v>-</v>
      </c>
      <c r="L871" s="101" t="s">
        <v>35</v>
      </c>
      <c r="M871" s="114" t="str">
        <f>IF(Таблица335[[#This Row],[условие]]="Да", "", " - ")</f>
        <v/>
      </c>
      <c r="N871" s="101"/>
      <c r="O871" s="114" t="str">
        <f>IF(Таблица335[[#This Row],[условие]]="Да", "", " )")</f>
        <v/>
      </c>
      <c r="P871" s="115"/>
      <c r="Q871" s="101" t="s">
        <v>140</v>
      </c>
      <c r="R871" s="101" t="s">
        <v>76</v>
      </c>
      <c r="S871" s="116" t="str">
        <f>IF(Таблица335[[#This Row],[Тип СШ]]="Т3", " росп", "")</f>
        <v xml:space="preserve"> росп</v>
      </c>
      <c r="T871" s="116" t="str">
        <f>IF(AND(Таблица335[[#This Row],[Тип]]="Поперечник", Таблица335[[#This Row],[условие]]="Да", Таблица335[[#This Row],[№18]]=" росп"), "1,2,3",
"")</f>
        <v>1,2,3</v>
      </c>
      <c r="U871" s="116" t="str">
        <f>IF(AND(Таблица335[[#This Row],[Тип]]="Продол", Таблица335[[#This Row],[условие]]="Да", Таблица335[[#This Row],[№18]]=" росп"), "1,2",
"")</f>
        <v/>
      </c>
      <c r="V871" s="101" t="s">
        <v>88</v>
      </c>
      <c r="W8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1" s="152" t="str">
        <f>IF(Таблица335[[#This Row],[Тип СШ]]="Т3",
(IF(Таблица335[[#This Row],[Толщина]]&gt;16,"Δ8","Δ6")),Таблица335[[#This Row],[Толщина]])</f>
        <v>Δ8</v>
      </c>
      <c r="AD871" s="153"/>
      <c r="AE871"/>
    </row>
    <row r="872" spans="1:31" x14ac:dyDescent="0.2">
      <c r="A872" s="117">
        <f t="shared" si="831"/>
        <v>872</v>
      </c>
      <c r="B872" s="97" t="str">
        <f>IF(ISNUMBER(Таблица335[[#This Row],[№8]]), "Поперечник", "Продол")</f>
        <v>Поперечник</v>
      </c>
      <c r="C872" s="11" t="str">
        <f>CONCATENATE(I872,J872,K872,L872,Таблица335[[#This Row],[№12]],N872,O872,P872,Q872,R872,S872,T872,U872,)</f>
        <v>8Д`-ВП_Р5 росп1,2,3</v>
      </c>
      <c r="D872" s="11" t="str">
        <f t="shared" si="868"/>
        <v>Т3</v>
      </c>
      <c r="E872" s="11" t="str">
        <f t="shared" si="828"/>
        <v>528 Δ8</v>
      </c>
      <c r="F872" s="101"/>
      <c r="G872" s="101"/>
      <c r="H8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2" s="132">
        <f t="shared" ref="I872:K872" si="874">I871</f>
        <v>8</v>
      </c>
      <c r="J872" s="132" t="str">
        <f t="shared" si="874"/>
        <v>Д`</v>
      </c>
      <c r="K872" s="133" t="str">
        <f>IF(Таблица335[[#This Row],[условие]]="Да", "-", "")</f>
        <v>-</v>
      </c>
      <c r="L872" s="101" t="s">
        <v>35</v>
      </c>
      <c r="M872" s="114" t="str">
        <f>IF(Таблица335[[#This Row],[условие]]="Да", "", " - ")</f>
        <v/>
      </c>
      <c r="N872" s="101"/>
      <c r="O872" s="114" t="str">
        <f>IF(Таблица335[[#This Row],[условие]]="Да", "", " )")</f>
        <v/>
      </c>
      <c r="P872" s="115"/>
      <c r="Q872" s="101" t="s">
        <v>140</v>
      </c>
      <c r="R872" s="101" t="s">
        <v>77</v>
      </c>
      <c r="S872" s="116" t="str">
        <f>IF(Таблица335[[#This Row],[Тип СШ]]="Т3", " росп", "")</f>
        <v xml:space="preserve"> росп</v>
      </c>
      <c r="T872" s="116" t="str">
        <f>IF(AND(Таблица335[[#This Row],[Тип]]="Поперечник", Таблица335[[#This Row],[условие]]="Да", Таблица335[[#This Row],[№18]]=" росп"), "1,2,3",
"")</f>
        <v>1,2,3</v>
      </c>
      <c r="U872" s="116" t="str">
        <f>IF(AND(Таблица335[[#This Row],[Тип]]="Продол", Таблица335[[#This Row],[условие]]="Да", Таблица335[[#This Row],[№18]]=" росп"), "1,2",
"")</f>
        <v/>
      </c>
      <c r="V872" s="101" t="s">
        <v>88</v>
      </c>
      <c r="W8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2" s="152" t="str">
        <f>IF(Таблица335[[#This Row],[Тип СШ]]="Т3",
(IF(Таблица335[[#This Row],[Толщина]]&gt;16,"Δ8","Δ6")),Таблица335[[#This Row],[Толщина]])</f>
        <v>Δ8</v>
      </c>
      <c r="AD872" s="153"/>
      <c r="AE872"/>
    </row>
    <row r="873" spans="1:31" x14ac:dyDescent="0.2">
      <c r="A873" s="117">
        <f t="shared" si="831"/>
        <v>873</v>
      </c>
      <c r="B873" s="97" t="str">
        <f>IF(ISNUMBER(Таблица335[[#This Row],[№8]]), "Поперечник", "Продол")</f>
        <v>Поперечник</v>
      </c>
      <c r="C873" s="11" t="str">
        <f>CONCATENATE(I873,J873,K873,L873,Таблица335[[#This Row],[№12]],N873,O873,P873,Q873,R873,S873,T873,U873,)</f>
        <v>8Д`-ВП_Р6 росп1,2,3</v>
      </c>
      <c r="D873" s="11" t="str">
        <f t="shared" si="868"/>
        <v>Т3</v>
      </c>
      <c r="E873" s="11" t="str">
        <f t="shared" si="828"/>
        <v>528 Δ8</v>
      </c>
      <c r="F873" s="101"/>
      <c r="G873" s="101"/>
      <c r="H8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3" s="158">
        <f>I872</f>
        <v>8</v>
      </c>
      <c r="J873" s="132" t="str">
        <f t="shared" ref="J873:K873" si="875">J872</f>
        <v>Д`</v>
      </c>
      <c r="K873" s="160" t="str">
        <f>IF(Таблица335[[#This Row],[условие]]="Да", "-", "")</f>
        <v>-</v>
      </c>
      <c r="L873" s="101" t="s">
        <v>35</v>
      </c>
      <c r="M873" s="114" t="str">
        <f>IF(Таблица335[[#This Row],[условие]]="Да", "", " - ")</f>
        <v/>
      </c>
      <c r="N873" s="162"/>
      <c r="O873" s="114" t="str">
        <f>IF(Таблица335[[#This Row],[условие]]="Да", "", " )")</f>
        <v/>
      </c>
      <c r="P873" s="115"/>
      <c r="Q873" s="101" t="s">
        <v>140</v>
      </c>
      <c r="R873" s="101" t="s">
        <v>80</v>
      </c>
      <c r="S873" s="116" t="str">
        <f>IF(Таблица335[[#This Row],[Тип СШ]]="Т3", " росп", "")</f>
        <v xml:space="preserve"> росп</v>
      </c>
      <c r="T873" s="116" t="str">
        <f>IF(AND(Таблица335[[#This Row],[Тип]]="Поперечник", Таблица335[[#This Row],[условие]]="Да", Таблица335[[#This Row],[№18]]=" росп"), "1,2,3",
"")</f>
        <v>1,2,3</v>
      </c>
      <c r="U873" s="116" t="str">
        <f>IF(AND(Таблица335[[#This Row],[Тип]]="Продол", Таблица335[[#This Row],[условие]]="Да", Таблица335[[#This Row],[№18]]=" росп"), "1,2",
"")</f>
        <v/>
      </c>
      <c r="V873" s="101" t="s">
        <v>88</v>
      </c>
      <c r="W873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3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3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3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3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3" s="164" t="str">
        <f>IF(Таблица335[[#This Row],[Тип СШ]]="Т3",
(IF(Таблица335[[#This Row],[Толщина]]&gt;16,"Δ8","Δ6")),Таблица335[[#This Row],[Толщина]])</f>
        <v>Δ8</v>
      </c>
      <c r="AD873" s="153"/>
      <c r="AE873"/>
    </row>
    <row r="874" spans="1:31" x14ac:dyDescent="0.2">
      <c r="A874" s="117">
        <f t="shared" si="831"/>
        <v>874</v>
      </c>
      <c r="B874" s="97" t="str">
        <f>IF(ISNUMBER(Таблица335[[#This Row],[№8]]), "Поперечник", "Продол")</f>
        <v>Поперечник</v>
      </c>
      <c r="C874" s="11" t="str">
        <f>CONCATENATE(I874,J874,K874,L874,Таблица335[[#This Row],[№12]],N874,O874,P874,Q874,R874,S874,T874,U874,)</f>
        <v>9А`-В1</v>
      </c>
      <c r="D874" s="11" t="str">
        <f t="shared" si="868"/>
        <v>С18</v>
      </c>
      <c r="E874" s="11" t="str">
        <f t="shared" si="828"/>
        <v>385×20</v>
      </c>
      <c r="F874" s="101">
        <f>F765+1</f>
        <v>9</v>
      </c>
      <c r="G874" s="101" t="s">
        <v>72</v>
      </c>
      <c r="H87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4" s="134">
        <f>Таблица335[[#This Row],[№6]]</f>
        <v>9</v>
      </c>
      <c r="J874" s="134" t="str">
        <f>Таблица335[[#This Row],[№7]]</f>
        <v>А`</v>
      </c>
      <c r="K874" s="133" t="str">
        <f>IF(Таблица335[[#This Row],[условие]]="Да", "-", "")</f>
        <v>-</v>
      </c>
      <c r="L874" s="72" t="s">
        <v>78</v>
      </c>
      <c r="M874" s="114" t="str">
        <f>IF(Таблица335[[#This Row],[условие]]="Да", "", " - ")</f>
        <v/>
      </c>
      <c r="N874" s="72"/>
      <c r="O874" s="114" t="str">
        <f>IF(Таблица335[[#This Row],[условие]]="Да", "", " )")</f>
        <v/>
      </c>
      <c r="P874" s="115"/>
      <c r="Q874" s="93"/>
      <c r="R874" s="93"/>
      <c r="S874" s="116" t="str">
        <f>IF(Таблица335[[#This Row],[Тип СШ]]="Т3", " росп", "")</f>
        <v/>
      </c>
      <c r="T874" s="116" t="str">
        <f>IF(AND(Таблица335[[#This Row],[Тип]]="Поперечник", Таблица335[[#This Row],[условие]]="Да", Таблица335[[#This Row],[№18]]=" росп"), "1,2,3",
"")</f>
        <v/>
      </c>
      <c r="U874" s="116" t="str">
        <f>IF(AND(Таблица335[[#This Row],[Тип]]="Продол", Таблица335[[#This Row],[условие]]="Да", Таблица335[[#This Row],[№18]]=" росп"), "1,2",
"")</f>
        <v/>
      </c>
      <c r="V874" s="93" t="s">
        <v>87</v>
      </c>
      <c r="W87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8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4" s="228">
        <f>VALUE(CONCATENATE(Таблица335[[#This Row],[ДлинаС18]],Таблица335[[#This Row],[ДлинаС4]],Таблица335[[#This Row],[ДлинаТ8]],Таблица335[[#This Row],[ДлинаТ3]]))</f>
        <v>385</v>
      </c>
      <c r="AC874" s="152">
        <f>IF(Таблица335[[#This Row],[Тип СШ]]="Т3",
(IF(Таблица335[[#This Row],[Толщина]]&gt;16,"Δ8","Δ6")),Таблица335[[#This Row],[Толщина]])</f>
        <v>20</v>
      </c>
      <c r="AD874" s="153"/>
      <c r="AE874"/>
    </row>
    <row r="875" spans="1:31" x14ac:dyDescent="0.2">
      <c r="A875" s="117">
        <f t="shared" si="831"/>
        <v>875</v>
      </c>
      <c r="B875" s="97" t="str">
        <f>IF(ISNUMBER(Таблица335[[#This Row],[№8]]), "Поперечник", "Продол")</f>
        <v>Поперечник</v>
      </c>
      <c r="C875" s="11" t="str">
        <f>CONCATENATE(I875,J875,K875,L875,Таблица335[[#This Row],[№12]],N875,O875,P875,Q875,R875,S875,T875,U875,)</f>
        <v>9А`-В2</v>
      </c>
      <c r="D875" s="11" t="str">
        <f t="shared" si="868"/>
        <v>С18</v>
      </c>
      <c r="E875" s="11" t="str">
        <f t="shared" si="828"/>
        <v>385×20</v>
      </c>
      <c r="F875" s="101"/>
      <c r="G875" s="101"/>
      <c r="H8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5" s="132">
        <f>I874</f>
        <v>9</v>
      </c>
      <c r="J875" s="132" t="str">
        <f>J874</f>
        <v>А`</v>
      </c>
      <c r="K875" s="133" t="str">
        <f>IF(Таблица335[[#This Row],[условие]]="Да", "-", "")</f>
        <v>-</v>
      </c>
      <c r="L875" s="101" t="s">
        <v>79</v>
      </c>
      <c r="M875" s="114" t="str">
        <f>IF(Таблица335[[#This Row],[условие]]="Да", "", " - ")</f>
        <v/>
      </c>
      <c r="N875" s="101"/>
      <c r="O875" s="114" t="str">
        <f>IF(Таблица335[[#This Row],[условие]]="Да", "", " )")</f>
        <v/>
      </c>
      <c r="P875" s="115"/>
      <c r="Q875" s="101"/>
      <c r="R875" s="101"/>
      <c r="S875" s="116" t="str">
        <f>IF(Таблица335[[#This Row],[Тип СШ]]="Т3", " росп", "")</f>
        <v/>
      </c>
      <c r="T875" s="116" t="str">
        <f>IF(AND(Таблица335[[#This Row],[Тип]]="Поперечник", Таблица335[[#This Row],[условие]]="Да", Таблица335[[#This Row],[№18]]=" росп"), "1,2,3",
"")</f>
        <v/>
      </c>
      <c r="U875" s="116" t="str">
        <f>IF(AND(Таблица335[[#This Row],[Тип]]="Продол", Таблица335[[#This Row],[условие]]="Да", Таблица335[[#This Row],[№18]]=" росп"), "1,2",
"")</f>
        <v/>
      </c>
      <c r="V875" s="101" t="s">
        <v>87</v>
      </c>
      <c r="W87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8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875" s="152">
        <f>IF(Таблица335[[#This Row],[Тип СШ]]="Т3",
(IF(Таблица335[[#This Row],[Толщина]]&gt;16,"Δ8","Δ6")),Таблица335[[#This Row],[Толщина]])</f>
        <v>20</v>
      </c>
      <c r="AD875" s="153"/>
      <c r="AE875"/>
    </row>
    <row r="876" spans="1:31" x14ac:dyDescent="0.2">
      <c r="A876" s="117">
        <f t="shared" si="831"/>
        <v>876</v>
      </c>
      <c r="B876" s="97" t="str">
        <f>IF(ISNUMBER(Таблица335[[#This Row],[№8]]), "Поперечник", "Продол")</f>
        <v>Поперечник</v>
      </c>
      <c r="C876" s="11" t="str">
        <f>CONCATENATE(I876,J876,K876,L876,Таблица335[[#This Row],[№12]],N876,O876,P876,Q876,R876,S876,T876,U876,)</f>
        <v>9А`-В росп1,2,3</v>
      </c>
      <c r="D876" s="11" t="str">
        <f t="shared" si="868"/>
        <v>Т3</v>
      </c>
      <c r="E876" s="11" t="str">
        <f t="shared" si="828"/>
        <v>900 Δ8</v>
      </c>
      <c r="F876" s="101"/>
      <c r="G876" s="101"/>
      <c r="H87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6" s="134">
        <f>I875</f>
        <v>9</v>
      </c>
      <c r="J876" s="134" t="str">
        <f t="shared" ref="J876:J882" si="876">J875</f>
        <v>А`</v>
      </c>
      <c r="K876" s="133" t="str">
        <f>IF(Таблица335[[#This Row],[условие]]="Да", "-", "")</f>
        <v>-</v>
      </c>
      <c r="L876" s="72" t="s">
        <v>41</v>
      </c>
      <c r="M876" s="114" t="str">
        <f>IF(Таблица335[[#This Row],[условие]]="Да", "", " - ")</f>
        <v/>
      </c>
      <c r="N876" s="72"/>
      <c r="O876" s="114" t="str">
        <f>IF(Таблица335[[#This Row],[условие]]="Да", "", " )")</f>
        <v/>
      </c>
      <c r="P876" s="115"/>
      <c r="Q876" s="101"/>
      <c r="R876" s="101"/>
      <c r="S876" s="116" t="str">
        <f>IF(Таблица335[[#This Row],[Тип СШ]]="Т3", " росп", "")</f>
        <v xml:space="preserve"> росп</v>
      </c>
      <c r="T876" s="116" t="str">
        <f>IF(AND(Таблица335[[#This Row],[Тип]]="Поперечник", Таблица335[[#This Row],[условие]]="Да", Таблица335[[#This Row],[№18]]=" росп"), "1,2,3",
"")</f>
        <v>1,2,3</v>
      </c>
      <c r="U876" s="116" t="str">
        <f>IF(AND(Таблица335[[#This Row],[Тип]]="Продол", Таблица335[[#This Row],[условие]]="Да", Таблица335[[#This Row],[№18]]=" росп"), "1,2",
"")</f>
        <v/>
      </c>
      <c r="V876" s="101" t="s">
        <v>88</v>
      </c>
      <c r="W8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8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6" s="228">
        <f>VALUE(CONCATENATE(Таблица335[[#This Row],[ДлинаС18]],Таблица335[[#This Row],[ДлинаС4]],Таблица335[[#This Row],[ДлинаТ8]],Таблица335[[#This Row],[ДлинаТ3]]))</f>
        <v>900</v>
      </c>
      <c r="AC876" s="152" t="str">
        <f>IF(Таблица335[[#This Row],[Тип СШ]]="Т3",
(IF(Таблица335[[#This Row],[Толщина]]&gt;16,"Δ8","Δ6")),Таблица335[[#This Row],[Толщина]])</f>
        <v>Δ8</v>
      </c>
      <c r="AD876" s="153"/>
      <c r="AE876"/>
    </row>
    <row r="877" spans="1:31" x14ac:dyDescent="0.2">
      <c r="A877" s="117">
        <f t="shared" si="831"/>
        <v>877</v>
      </c>
      <c r="B877" s="97" t="str">
        <f>IF(ISNUMBER(Таблица335[[#This Row],[№8]]), "Поперечник", "Продол")</f>
        <v>Поперечник</v>
      </c>
      <c r="C877" s="11" t="str">
        <f>CONCATENATE(I877,J877,K877,L877,Таблица335[[#This Row],[№12]],N877,O877,P877,Q877,R877,S877,T877,U877,)</f>
        <v>9А`-ВП</v>
      </c>
      <c r="D877" s="11" t="str">
        <f t="shared" si="868"/>
        <v>С4</v>
      </c>
      <c r="E877" s="11" t="str">
        <f t="shared" si="828"/>
        <v>1726×14</v>
      </c>
      <c r="F877" s="101"/>
      <c r="G877" s="101"/>
      <c r="H8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7" s="132">
        <f t="shared" ref="I877:J877" si="877">I876</f>
        <v>9</v>
      </c>
      <c r="J877" s="132" t="str">
        <f t="shared" si="876"/>
        <v>А`</v>
      </c>
      <c r="K877" s="133" t="str">
        <f>IF(Таблица335[[#This Row],[условие]]="Да", "-", "")</f>
        <v>-</v>
      </c>
      <c r="L877" s="101" t="s">
        <v>35</v>
      </c>
      <c r="M877" s="114" t="str">
        <f>IF(Таблица335[[#This Row],[условие]]="Да", "", " - ")</f>
        <v/>
      </c>
      <c r="N877" s="101"/>
      <c r="O877" s="114" t="str">
        <f>IF(Таблица335[[#This Row],[условие]]="Да", "", " )")</f>
        <v/>
      </c>
      <c r="P877" s="115"/>
      <c r="Q877" s="101"/>
      <c r="R877" s="101"/>
      <c r="S877" s="116" t="str">
        <f>IF(Таблица335[[#This Row],[Тип СШ]]="Т3", " росп", "")</f>
        <v/>
      </c>
      <c r="T877" s="116" t="str">
        <f>IF(AND(Таблица335[[#This Row],[Тип]]="Поперечник", Таблица335[[#This Row],[условие]]="Да", Таблица335[[#This Row],[№18]]=" росп"), "1,2,3",
"")</f>
        <v/>
      </c>
      <c r="U877" s="116" t="str">
        <f>IF(AND(Таблица335[[#This Row],[Тип]]="Продол", Таблица335[[#This Row],[условие]]="Да", Таблица335[[#This Row],[№18]]=" росп"), "1,2",
"")</f>
        <v/>
      </c>
      <c r="V877" s="101" t="s">
        <v>109</v>
      </c>
      <c r="W8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8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77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877" s="152">
        <f>IF(Таблица335[[#This Row],[Тип СШ]]="Т3",
(IF(Таблица335[[#This Row],[Толщина]]&gt;16,"Δ8","Δ6")),Таблица335[[#This Row],[Толщина]])</f>
        <v>14</v>
      </c>
      <c r="AD877" s="153"/>
      <c r="AE877"/>
    </row>
    <row r="878" spans="1:31" x14ac:dyDescent="0.2">
      <c r="A878" s="117">
        <f t="shared" si="831"/>
        <v>878</v>
      </c>
      <c r="B878" s="97" t="str">
        <f>IF(ISNUMBER(Таблица335[[#This Row],[№8]]), "Поперечник", "Продол")</f>
        <v>Поперечник</v>
      </c>
      <c r="C878" s="11" t="str">
        <f>CONCATENATE(I878,J878,K878,L878,Таблица335[[#This Row],[№12]],N878,O878,P878,Q878,R878,S878,T878,U878,)</f>
        <v>9А`-ВП_Р1 росп1,2,3</v>
      </c>
      <c r="D878" s="11" t="str">
        <f t="shared" si="868"/>
        <v>Т3</v>
      </c>
      <c r="E878" s="11" t="str">
        <f t="shared" si="828"/>
        <v>528 Δ8</v>
      </c>
      <c r="F878" s="101"/>
      <c r="G878" s="101"/>
      <c r="H8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8" s="132">
        <f t="shared" ref="I878:J878" si="878">I877</f>
        <v>9</v>
      </c>
      <c r="J878" s="132" t="str">
        <f t="shared" si="876"/>
        <v>А`</v>
      </c>
      <c r="K878" s="133" t="str">
        <f>IF(Таблица335[[#This Row],[условие]]="Да", "-", "")</f>
        <v>-</v>
      </c>
      <c r="L878" s="101" t="s">
        <v>35</v>
      </c>
      <c r="M878" s="114" t="str">
        <f>IF(Таблица335[[#This Row],[условие]]="Да", "", " - ")</f>
        <v/>
      </c>
      <c r="N878" s="101"/>
      <c r="O878" s="114" t="str">
        <f>IF(Таблица335[[#This Row],[условие]]="Да", "", " )")</f>
        <v/>
      </c>
      <c r="P878" s="115"/>
      <c r="Q878" s="101" t="s">
        <v>140</v>
      </c>
      <c r="R878" s="101" t="s">
        <v>73</v>
      </c>
      <c r="S878" s="116" t="str">
        <f>IF(Таблица335[[#This Row],[Тип СШ]]="Т3", " росп", "")</f>
        <v xml:space="preserve"> росп</v>
      </c>
      <c r="T878" s="116" t="str">
        <f>IF(AND(Таблица335[[#This Row],[Тип]]="Поперечник", Таблица335[[#This Row],[условие]]="Да", Таблица335[[#This Row],[№18]]=" росп"), "1,2,3",
"")</f>
        <v>1,2,3</v>
      </c>
      <c r="U878" s="116" t="str">
        <f>IF(AND(Таблица335[[#This Row],[Тип]]="Продол", Таблица335[[#This Row],[условие]]="Да", Таблица335[[#This Row],[№18]]=" росп"), "1,2",
"")</f>
        <v/>
      </c>
      <c r="V878" s="101" t="s">
        <v>88</v>
      </c>
      <c r="W8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8" s="152" t="str">
        <f>IF(Таблица335[[#This Row],[Тип СШ]]="Т3",
(IF(Таблица335[[#This Row],[Толщина]]&gt;16,"Δ8","Δ6")),Таблица335[[#This Row],[Толщина]])</f>
        <v>Δ8</v>
      </c>
      <c r="AD878" s="153"/>
      <c r="AE878"/>
    </row>
    <row r="879" spans="1:31" x14ac:dyDescent="0.2">
      <c r="A879" s="117">
        <f t="shared" si="831"/>
        <v>879</v>
      </c>
      <c r="B879" s="97" t="str">
        <f>IF(ISNUMBER(Таблица335[[#This Row],[№8]]), "Поперечник", "Продол")</f>
        <v>Поперечник</v>
      </c>
      <c r="C879" s="11" t="str">
        <f>CONCATENATE(I879,J879,K879,L879,Таблица335[[#This Row],[№12]],N879,O879,P879,Q879,R879,S879,T879,U879,)</f>
        <v>9А`-ВП_Р2 росп1,2,3</v>
      </c>
      <c r="D879" s="11" t="str">
        <f t="shared" si="868"/>
        <v>Т3</v>
      </c>
      <c r="E879" s="11" t="str">
        <f t="shared" si="828"/>
        <v>528 Δ8</v>
      </c>
      <c r="F879" s="101"/>
      <c r="G879" s="101"/>
      <c r="H8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79" s="132">
        <f t="shared" ref="I879:J879" si="879">I878</f>
        <v>9</v>
      </c>
      <c r="J879" s="132" t="str">
        <f t="shared" si="876"/>
        <v>А`</v>
      </c>
      <c r="K879" s="133" t="str">
        <f>IF(Таблица335[[#This Row],[условие]]="Да", "-", "")</f>
        <v>-</v>
      </c>
      <c r="L879" s="101" t="s">
        <v>35</v>
      </c>
      <c r="M879" s="114" t="str">
        <f>IF(Таблица335[[#This Row],[условие]]="Да", "", " - ")</f>
        <v/>
      </c>
      <c r="N879" s="101"/>
      <c r="O879" s="114" t="str">
        <f>IF(Таблица335[[#This Row],[условие]]="Да", "", " )")</f>
        <v/>
      </c>
      <c r="P879" s="115"/>
      <c r="Q879" s="101" t="s">
        <v>140</v>
      </c>
      <c r="R879" s="101" t="s">
        <v>74</v>
      </c>
      <c r="S879" s="116" t="str">
        <f>IF(Таблица335[[#This Row],[Тип СШ]]="Т3", " росп", "")</f>
        <v xml:space="preserve"> росп</v>
      </c>
      <c r="T879" s="116" t="str">
        <f>IF(AND(Таблица335[[#This Row],[Тип]]="Поперечник", Таблица335[[#This Row],[условие]]="Да", Таблица335[[#This Row],[№18]]=" росп"), "1,2,3",
"")</f>
        <v>1,2,3</v>
      </c>
      <c r="U879" s="116" t="str">
        <f>IF(AND(Таблица335[[#This Row],[Тип]]="Продол", Таблица335[[#This Row],[условие]]="Да", Таблица335[[#This Row],[№18]]=" росп"), "1,2",
"")</f>
        <v/>
      </c>
      <c r="V879" s="101" t="s">
        <v>88</v>
      </c>
      <c r="W8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7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79" s="152" t="str">
        <f>IF(Таблица335[[#This Row],[Тип СШ]]="Т3",
(IF(Таблица335[[#This Row],[Толщина]]&gt;16,"Δ8","Δ6")),Таблица335[[#This Row],[Толщина]])</f>
        <v>Δ8</v>
      </c>
      <c r="AD879" s="153"/>
      <c r="AE879"/>
    </row>
    <row r="880" spans="1:31" x14ac:dyDescent="0.2">
      <c r="A880" s="117">
        <f t="shared" si="831"/>
        <v>880</v>
      </c>
      <c r="B880" s="97" t="str">
        <f>IF(ISNUMBER(Таблица335[[#This Row],[№8]]), "Поперечник", "Продол")</f>
        <v>Поперечник</v>
      </c>
      <c r="C880" s="11" t="str">
        <f>CONCATENATE(I880,J880,K880,L880,Таблица335[[#This Row],[№12]],N880,O880,P880,Q880,R880,S880,T880,U880,)</f>
        <v>9А`-ВП_Р3 росп1,2,3</v>
      </c>
      <c r="D880" s="11" t="str">
        <f t="shared" si="868"/>
        <v>Т3</v>
      </c>
      <c r="E880" s="11" t="str">
        <f t="shared" si="828"/>
        <v>528 Δ8</v>
      </c>
      <c r="F880" s="101"/>
      <c r="G880" s="101"/>
      <c r="H8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0" s="132">
        <f t="shared" ref="I880:J880" si="880">I879</f>
        <v>9</v>
      </c>
      <c r="J880" s="132" t="str">
        <f t="shared" si="876"/>
        <v>А`</v>
      </c>
      <c r="K880" s="133" t="str">
        <f>IF(Таблица335[[#This Row],[условие]]="Да", "-", "")</f>
        <v>-</v>
      </c>
      <c r="L880" s="101" t="s">
        <v>35</v>
      </c>
      <c r="M880" s="114" t="str">
        <f>IF(Таблица335[[#This Row],[условие]]="Да", "", " - ")</f>
        <v/>
      </c>
      <c r="N880" s="101"/>
      <c r="O880" s="114" t="str">
        <f>IF(Таблица335[[#This Row],[условие]]="Да", "", " )")</f>
        <v/>
      </c>
      <c r="P880" s="115"/>
      <c r="Q880" s="101" t="s">
        <v>140</v>
      </c>
      <c r="R880" s="101" t="s">
        <v>75</v>
      </c>
      <c r="S880" s="116" t="str">
        <f>IF(Таблица335[[#This Row],[Тип СШ]]="Т3", " росп", "")</f>
        <v xml:space="preserve"> росп</v>
      </c>
      <c r="T880" s="116" t="str">
        <f>IF(AND(Таблица335[[#This Row],[Тип]]="Поперечник", Таблица335[[#This Row],[условие]]="Да", Таблица335[[#This Row],[№18]]=" росп"), "1,2,3",
"")</f>
        <v>1,2,3</v>
      </c>
      <c r="U880" s="116" t="str">
        <f>IF(AND(Таблица335[[#This Row],[Тип]]="Продол", Таблица335[[#This Row],[условие]]="Да", Таблица335[[#This Row],[№18]]=" росп"), "1,2",
"")</f>
        <v/>
      </c>
      <c r="V880" s="101" t="s">
        <v>88</v>
      </c>
      <c r="W8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8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0" s="152" t="str">
        <f>IF(Таблица335[[#This Row],[Тип СШ]]="Т3",
(IF(Таблица335[[#This Row],[Толщина]]&gt;16,"Δ8","Δ6")),Таблица335[[#This Row],[Толщина]])</f>
        <v>Δ8</v>
      </c>
      <c r="AD880" s="153"/>
      <c r="AE880"/>
    </row>
    <row r="881" spans="1:31" x14ac:dyDescent="0.2">
      <c r="A881" s="117">
        <f t="shared" si="831"/>
        <v>881</v>
      </c>
      <c r="B881" s="97" t="str">
        <f>IF(ISNUMBER(Таблица335[[#This Row],[№8]]), "Поперечник", "Продол")</f>
        <v>Поперечник</v>
      </c>
      <c r="C881" s="11" t="str">
        <f>CONCATENATE(I881,J881,K881,L881,Таблица335[[#This Row],[№12]],N881,O881,P881,Q881,R881,S881,T881,U881,)</f>
        <v>9А`-ВП_Р4 росп1,2,3</v>
      </c>
      <c r="D881" s="11" t="str">
        <f t="shared" si="868"/>
        <v>Т3</v>
      </c>
      <c r="E881" s="11" t="str">
        <f t="shared" si="828"/>
        <v>528 Δ8</v>
      </c>
      <c r="F881" s="101"/>
      <c r="G881" s="101"/>
      <c r="H8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1" s="132">
        <f t="shared" ref="I881:J881" si="881">I880</f>
        <v>9</v>
      </c>
      <c r="J881" s="132" t="str">
        <f t="shared" si="876"/>
        <v>А`</v>
      </c>
      <c r="K881" s="133" t="str">
        <f>IF(Таблица335[[#This Row],[условие]]="Да", "-", "")</f>
        <v>-</v>
      </c>
      <c r="L881" s="101" t="s">
        <v>35</v>
      </c>
      <c r="M881" s="114" t="str">
        <f>IF(Таблица335[[#This Row],[условие]]="Да", "", " - ")</f>
        <v/>
      </c>
      <c r="N881" s="101"/>
      <c r="O881" s="114" t="str">
        <f>IF(Таблица335[[#This Row],[условие]]="Да", "", " )")</f>
        <v/>
      </c>
      <c r="P881" s="115"/>
      <c r="Q881" s="101" t="s">
        <v>140</v>
      </c>
      <c r="R881" s="101" t="s">
        <v>76</v>
      </c>
      <c r="S881" s="116" t="str">
        <f>IF(Таблица335[[#This Row],[Тип СШ]]="Т3", " росп", "")</f>
        <v xml:space="preserve"> росп</v>
      </c>
      <c r="T881" s="116" t="str">
        <f>IF(AND(Таблица335[[#This Row],[Тип]]="Поперечник", Таблица335[[#This Row],[условие]]="Да", Таблица335[[#This Row],[№18]]=" росп"), "1,2,3",
"")</f>
        <v>1,2,3</v>
      </c>
      <c r="U881" s="116" t="str">
        <f>IF(AND(Таблица335[[#This Row],[Тип]]="Продол", Таблица335[[#This Row],[условие]]="Да", Таблица335[[#This Row],[№18]]=" росп"), "1,2",
"")</f>
        <v/>
      </c>
      <c r="V881" s="101" t="s">
        <v>88</v>
      </c>
      <c r="W8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8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1" s="152" t="str">
        <f>IF(Таблица335[[#This Row],[Тип СШ]]="Т3",
(IF(Таблица335[[#This Row],[Толщина]]&gt;16,"Δ8","Δ6")),Таблица335[[#This Row],[Толщина]])</f>
        <v>Δ8</v>
      </c>
      <c r="AD881" s="153"/>
      <c r="AE881"/>
    </row>
    <row r="882" spans="1:31" x14ac:dyDescent="0.2">
      <c r="A882" s="117">
        <f t="shared" si="831"/>
        <v>882</v>
      </c>
      <c r="B882" s="97" t="str">
        <f>IF(ISNUMBER(Таблица335[[#This Row],[№8]]), "Поперечник", "Продол")</f>
        <v>Поперечник</v>
      </c>
      <c r="C882" s="11" t="str">
        <f>CONCATENATE(I882,J882,K882,L882,Таблица335[[#This Row],[№12]],N882,O882,P882,Q882,R882,S882,T882,U882,)</f>
        <v>9А`-ВП_Р5 росп1,2,3</v>
      </c>
      <c r="D882" s="11" t="str">
        <f t="shared" si="868"/>
        <v>Т3</v>
      </c>
      <c r="E882" s="11" t="str">
        <f t="shared" si="828"/>
        <v>528 Δ8</v>
      </c>
      <c r="F882" s="101"/>
      <c r="G882" s="101"/>
      <c r="H8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2" s="132">
        <f t="shared" ref="I882:J882" si="882">I881</f>
        <v>9</v>
      </c>
      <c r="J882" s="132" t="str">
        <f t="shared" si="876"/>
        <v>А`</v>
      </c>
      <c r="K882" s="133" t="str">
        <f>IF(Таблица335[[#This Row],[условие]]="Да", "-", "")</f>
        <v>-</v>
      </c>
      <c r="L882" s="101" t="s">
        <v>35</v>
      </c>
      <c r="M882" s="114" t="str">
        <f>IF(Таблица335[[#This Row],[условие]]="Да", "", " - ")</f>
        <v/>
      </c>
      <c r="N882" s="101"/>
      <c r="O882" s="114" t="str">
        <f>IF(Таблица335[[#This Row],[условие]]="Да", "", " )")</f>
        <v/>
      </c>
      <c r="P882" s="115"/>
      <c r="Q882" s="101" t="s">
        <v>140</v>
      </c>
      <c r="R882" s="101" t="s">
        <v>77</v>
      </c>
      <c r="S882" s="116" t="str">
        <f>IF(Таблица335[[#This Row],[Тип СШ]]="Т3", " росп", "")</f>
        <v xml:space="preserve"> росп</v>
      </c>
      <c r="T882" s="116" t="str">
        <f>IF(AND(Таблица335[[#This Row],[Тип]]="Поперечник", Таблица335[[#This Row],[условие]]="Да", Таблица335[[#This Row],[№18]]=" росп"), "1,2,3",
"")</f>
        <v>1,2,3</v>
      </c>
      <c r="U882" s="116" t="str">
        <f>IF(AND(Таблица335[[#This Row],[Тип]]="Продол", Таблица335[[#This Row],[условие]]="Да", Таблица335[[#This Row],[№18]]=" росп"), "1,2",
"")</f>
        <v/>
      </c>
      <c r="V882" s="101" t="s">
        <v>88</v>
      </c>
      <c r="W8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88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2" s="152" t="str">
        <f>IF(Таблица335[[#This Row],[Тип СШ]]="Т3",
(IF(Таблица335[[#This Row],[Толщина]]&gt;16,"Δ8","Δ6")),Таблица335[[#This Row],[Толщина]])</f>
        <v>Δ8</v>
      </c>
      <c r="AD882" s="153"/>
      <c r="AE882"/>
    </row>
    <row r="883" spans="1:31" x14ac:dyDescent="0.2">
      <c r="A883" s="117">
        <f t="shared" si="831"/>
        <v>883</v>
      </c>
      <c r="B883" s="97" t="str">
        <f>IF(ISNUMBER(Таблица335[[#This Row],[№8]]), "Поперечник", "Продол")</f>
        <v>Поперечник</v>
      </c>
      <c r="C883" s="11" t="str">
        <f>CONCATENATE(I883,J883,K883,L883,Таблица335[[#This Row],[№12]],N883,O883,P883,Q883,R883,S883,T883,U883,)</f>
        <v>9А-ВП</v>
      </c>
      <c r="D883" s="11" t="str">
        <f t="shared" si="868"/>
        <v>С4</v>
      </c>
      <c r="E883" s="11" t="str">
        <f t="shared" si="828"/>
        <v>2488×14</v>
      </c>
      <c r="F883" s="101"/>
      <c r="G883" s="101" t="s">
        <v>40</v>
      </c>
      <c r="H88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3" s="134">
        <f t="shared" ref="I883:J883" si="883">I882</f>
        <v>9</v>
      </c>
      <c r="J883" s="134" t="str">
        <f>Таблица335[[#This Row],[№7]]</f>
        <v>А</v>
      </c>
      <c r="K883" s="133" t="str">
        <f>IF(Таблица335[[#This Row],[условие]]="Да", "-", "")</f>
        <v>-</v>
      </c>
      <c r="L883" s="72" t="s">
        <v>35</v>
      </c>
      <c r="M883" s="114" t="str">
        <f>IF(Таблица335[[#This Row],[условие]]="Да", "", " - ")</f>
        <v/>
      </c>
      <c r="N883" s="72"/>
      <c r="O883" s="114" t="str">
        <f>IF(Таблица335[[#This Row],[условие]]="Да", "", " )")</f>
        <v/>
      </c>
      <c r="P883" s="115"/>
      <c r="Q883" s="130"/>
      <c r="R883" s="130"/>
      <c r="S883" s="116" t="str">
        <f>IF(Таблица335[[#This Row],[Тип СШ]]="Т3", " росп", "")</f>
        <v/>
      </c>
      <c r="T883" s="116" t="str">
        <f>IF(AND(Таблица335[[#This Row],[Тип]]="Поперечник", Таблица335[[#This Row],[условие]]="Да", Таблица335[[#This Row],[№18]]=" росп"), "1,2,3",
"")</f>
        <v/>
      </c>
      <c r="U883" s="116" t="str">
        <f>IF(AND(Таблица335[[#This Row],[Тип]]="Продол", Таблица335[[#This Row],[условие]]="Да", Таблица335[[#This Row],[№18]]=" росп"), "1,2",
"")</f>
        <v/>
      </c>
      <c r="V883" s="130" t="s">
        <v>109</v>
      </c>
      <c r="W8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8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883" s="152">
        <f>IF(Таблица335[[#This Row],[Тип СШ]]="Т3",
(IF(Таблица335[[#This Row],[Толщина]]&gt;16,"Δ8","Δ6")),Таблица335[[#This Row],[Толщина]])</f>
        <v>14</v>
      </c>
      <c r="AD883" s="153"/>
      <c r="AE883"/>
    </row>
    <row r="884" spans="1:31" x14ac:dyDescent="0.2">
      <c r="A884" s="117">
        <f t="shared" si="831"/>
        <v>884</v>
      </c>
      <c r="B884" s="97" t="str">
        <f>IF(ISNUMBER(Таблица335[[#This Row],[№8]]), "Поперечник", "Продол")</f>
        <v>Поперечник</v>
      </c>
      <c r="C884" s="11" t="str">
        <f>CONCATENATE(I884,J884,K884,L884,Таблица335[[#This Row],[№12]],N884,O884,P884,Q884,R884,S884,T884,U884,)</f>
        <v>9А-ВП_Р1 росп1,2,3</v>
      </c>
      <c r="D884" s="11" t="str">
        <f t="shared" si="868"/>
        <v>Т3</v>
      </c>
      <c r="E884" s="11" t="str">
        <f t="shared" si="828"/>
        <v>528 Δ6</v>
      </c>
      <c r="F884" s="101"/>
      <c r="G884" s="101"/>
      <c r="H8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4" s="132">
        <f t="shared" ref="I884:J884" si="884">I883</f>
        <v>9</v>
      </c>
      <c r="J884" s="132" t="str">
        <f>J883</f>
        <v>А</v>
      </c>
      <c r="K884" s="133" t="str">
        <f>IF(Таблица335[[#This Row],[условие]]="Да", "-", "")</f>
        <v>-</v>
      </c>
      <c r="L884" s="101" t="s">
        <v>35</v>
      </c>
      <c r="M884" s="114" t="str">
        <f>IF(Таблица335[[#This Row],[условие]]="Да", "", " - ")</f>
        <v/>
      </c>
      <c r="N884" s="101"/>
      <c r="O884" s="114" t="str">
        <f>IF(Таблица335[[#This Row],[условие]]="Да", "", " )")</f>
        <v/>
      </c>
      <c r="P884" s="115"/>
      <c r="Q884" s="101" t="s">
        <v>140</v>
      </c>
      <c r="R884" s="101" t="s">
        <v>73</v>
      </c>
      <c r="S884" s="116" t="str">
        <f>IF(Таблица335[[#This Row],[Тип СШ]]="Т3", " росп", "")</f>
        <v xml:space="preserve"> росп</v>
      </c>
      <c r="T884" s="116" t="str">
        <f>IF(AND(Таблица335[[#This Row],[Тип]]="Поперечник", Таблица335[[#This Row],[условие]]="Да", Таблица335[[#This Row],[№18]]=" росп"), "1,2,3",
"")</f>
        <v>1,2,3</v>
      </c>
      <c r="U884" s="116" t="str">
        <f>IF(AND(Таблица335[[#This Row],[Тип]]="Продол", Таблица335[[#This Row],[условие]]="Да", Таблица335[[#This Row],[№18]]=" росп"), "1,2",
"")</f>
        <v/>
      </c>
      <c r="V884" s="101" t="s">
        <v>88</v>
      </c>
      <c r="W8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4" s="152" t="str">
        <f>IF(Таблица335[[#This Row],[Тип СШ]]="Т3",
(IF(Таблица335[[#This Row],[Толщина]]&gt;16,"Δ8","Δ6")),Таблица335[[#This Row],[Толщина]])</f>
        <v>Δ6</v>
      </c>
      <c r="AD884" s="153"/>
      <c r="AE884"/>
    </row>
    <row r="885" spans="1:31" x14ac:dyDescent="0.2">
      <c r="A885" s="117">
        <f t="shared" si="831"/>
        <v>885</v>
      </c>
      <c r="B885" s="97" t="str">
        <f>IF(ISNUMBER(Таблица335[[#This Row],[№8]]), "Поперечник", "Продол")</f>
        <v>Поперечник</v>
      </c>
      <c r="C885" s="11" t="str">
        <f>CONCATENATE(I885,J885,K885,L885,Таблица335[[#This Row],[№12]],N885,O885,P885,Q885,R885,S885,T885,U885,)</f>
        <v>9А-ВП_Р2 росп1,2,3</v>
      </c>
      <c r="D885" s="11" t="str">
        <f t="shared" si="868"/>
        <v>Т3</v>
      </c>
      <c r="E885" s="11" t="str">
        <f t="shared" si="828"/>
        <v>528 Δ6</v>
      </c>
      <c r="F885" s="101"/>
      <c r="G885" s="101"/>
      <c r="H8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5" s="132">
        <f t="shared" ref="I885:J885" si="885">I884</f>
        <v>9</v>
      </c>
      <c r="J885" s="132" t="str">
        <f t="shared" si="885"/>
        <v>А</v>
      </c>
      <c r="K885" s="133" t="str">
        <f>IF(Таблица335[[#This Row],[условие]]="Да", "-", "")</f>
        <v>-</v>
      </c>
      <c r="L885" s="101" t="s">
        <v>35</v>
      </c>
      <c r="M885" s="114" t="str">
        <f>IF(Таблица335[[#This Row],[условие]]="Да", "", " - ")</f>
        <v/>
      </c>
      <c r="N885" s="101"/>
      <c r="O885" s="114" t="str">
        <f>IF(Таблица335[[#This Row],[условие]]="Да", "", " )")</f>
        <v/>
      </c>
      <c r="P885" s="115"/>
      <c r="Q885" s="101" t="s">
        <v>140</v>
      </c>
      <c r="R885" s="101" t="s">
        <v>74</v>
      </c>
      <c r="S885" s="116" t="str">
        <f>IF(Таблица335[[#This Row],[Тип СШ]]="Т3", " росп", "")</f>
        <v xml:space="preserve"> росп</v>
      </c>
      <c r="T885" s="116" t="str">
        <f>IF(AND(Таблица335[[#This Row],[Тип]]="Поперечник", Таблица335[[#This Row],[условие]]="Да", Таблица335[[#This Row],[№18]]=" росп"), "1,2,3",
"")</f>
        <v>1,2,3</v>
      </c>
      <c r="U885" s="116" t="str">
        <f>IF(AND(Таблица335[[#This Row],[Тип]]="Продол", Таблица335[[#This Row],[условие]]="Да", Таблица335[[#This Row],[№18]]=" росп"), "1,2",
"")</f>
        <v/>
      </c>
      <c r="V885" s="101" t="s">
        <v>88</v>
      </c>
      <c r="W8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5" s="152" t="str">
        <f>IF(Таблица335[[#This Row],[Тип СШ]]="Т3",
(IF(Таблица335[[#This Row],[Толщина]]&gt;16,"Δ8","Δ6")),Таблица335[[#This Row],[Толщина]])</f>
        <v>Δ6</v>
      </c>
      <c r="AD885" s="153"/>
      <c r="AE885"/>
    </row>
    <row r="886" spans="1:31" x14ac:dyDescent="0.2">
      <c r="A886" s="117">
        <f t="shared" si="831"/>
        <v>886</v>
      </c>
      <c r="B886" s="97" t="str">
        <f>IF(ISNUMBER(Таблица335[[#This Row],[№8]]), "Поперечник", "Продол")</f>
        <v>Поперечник</v>
      </c>
      <c r="C886" s="11" t="str">
        <f>CONCATENATE(I886,J886,K886,L886,Таблица335[[#This Row],[№12]],N886,O886,P886,Q886,R886,S886,T886,U886,)</f>
        <v>9А-ВП_Р3 росп1,2,3</v>
      </c>
      <c r="D886" s="11" t="str">
        <f t="shared" si="868"/>
        <v>Т3</v>
      </c>
      <c r="E886" s="11" t="str">
        <f t="shared" si="828"/>
        <v>528 Δ6</v>
      </c>
      <c r="F886" s="101"/>
      <c r="G886" s="101"/>
      <c r="H8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6" s="132">
        <f t="shared" ref="I886:J886" si="886">I885</f>
        <v>9</v>
      </c>
      <c r="J886" s="132" t="str">
        <f t="shared" si="886"/>
        <v>А</v>
      </c>
      <c r="K886" s="133" t="str">
        <f>IF(Таблица335[[#This Row],[условие]]="Да", "-", "")</f>
        <v>-</v>
      </c>
      <c r="L886" s="101" t="s">
        <v>35</v>
      </c>
      <c r="M886" s="114" t="str">
        <f>IF(Таблица335[[#This Row],[условие]]="Да", "", " - ")</f>
        <v/>
      </c>
      <c r="N886" s="101"/>
      <c r="O886" s="114" t="str">
        <f>IF(Таблица335[[#This Row],[условие]]="Да", "", " )")</f>
        <v/>
      </c>
      <c r="P886" s="115"/>
      <c r="Q886" s="101" t="s">
        <v>140</v>
      </c>
      <c r="R886" s="101" t="s">
        <v>75</v>
      </c>
      <c r="S886" s="116" t="str">
        <f>IF(Таблица335[[#This Row],[Тип СШ]]="Т3", " росп", "")</f>
        <v xml:space="preserve"> росп</v>
      </c>
      <c r="T886" s="116" t="str">
        <f>IF(AND(Таблица335[[#This Row],[Тип]]="Поперечник", Таблица335[[#This Row],[условие]]="Да", Таблица335[[#This Row],[№18]]=" росп"), "1,2,3",
"")</f>
        <v>1,2,3</v>
      </c>
      <c r="U886" s="116" t="str">
        <f>IF(AND(Таблица335[[#This Row],[Тип]]="Продол", Таблица335[[#This Row],[условие]]="Да", Таблица335[[#This Row],[№18]]=" росп"), "1,2",
"")</f>
        <v/>
      </c>
      <c r="V886" s="101" t="s">
        <v>88</v>
      </c>
      <c r="W8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6" s="152" t="str">
        <f>IF(Таблица335[[#This Row],[Тип СШ]]="Т3",
(IF(Таблица335[[#This Row],[Толщина]]&gt;16,"Δ8","Δ6")),Таблица335[[#This Row],[Толщина]])</f>
        <v>Δ6</v>
      </c>
      <c r="AD886" s="153"/>
      <c r="AE886"/>
    </row>
    <row r="887" spans="1:31" x14ac:dyDescent="0.2">
      <c r="A887" s="117">
        <f t="shared" si="831"/>
        <v>887</v>
      </c>
      <c r="B887" s="97" t="str">
        <f>IF(ISNUMBER(Таблица335[[#This Row],[№8]]), "Поперечник", "Продол")</f>
        <v>Поперечник</v>
      </c>
      <c r="C887" s="11" t="str">
        <f>CONCATENATE(I887,J887,K887,L887,Таблица335[[#This Row],[№12]],N887,O887,P887,Q887,R887,S887,T887,U887,)</f>
        <v>9А-ВП_Р4 росп1,2,3</v>
      </c>
      <c r="D887" s="11" t="str">
        <f t="shared" si="868"/>
        <v>Т3</v>
      </c>
      <c r="E887" s="11" t="str">
        <f t="shared" si="828"/>
        <v>528 Δ6</v>
      </c>
      <c r="F887" s="101"/>
      <c r="G887" s="101"/>
      <c r="H8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7" s="132">
        <f t="shared" ref="I887:J887" si="887">I886</f>
        <v>9</v>
      </c>
      <c r="J887" s="132" t="str">
        <f t="shared" si="887"/>
        <v>А</v>
      </c>
      <c r="K887" s="133" t="str">
        <f>IF(Таблица335[[#This Row],[условие]]="Да", "-", "")</f>
        <v>-</v>
      </c>
      <c r="L887" s="101" t="s">
        <v>35</v>
      </c>
      <c r="M887" s="114" t="str">
        <f>IF(Таблица335[[#This Row],[условие]]="Да", "", " - ")</f>
        <v/>
      </c>
      <c r="N887" s="101"/>
      <c r="O887" s="114" t="str">
        <f>IF(Таблица335[[#This Row],[условие]]="Да", "", " )")</f>
        <v/>
      </c>
      <c r="P887" s="115"/>
      <c r="Q887" s="101" t="s">
        <v>140</v>
      </c>
      <c r="R887" s="101" t="s">
        <v>76</v>
      </c>
      <c r="S887" s="116" t="str">
        <f>IF(Таблица335[[#This Row],[Тип СШ]]="Т3", " росп", "")</f>
        <v xml:space="preserve"> росп</v>
      </c>
      <c r="T887" s="116" t="str">
        <f>IF(AND(Таблица335[[#This Row],[Тип]]="Поперечник", Таблица335[[#This Row],[условие]]="Да", Таблица335[[#This Row],[№18]]=" росп"), "1,2,3",
"")</f>
        <v>1,2,3</v>
      </c>
      <c r="U887" s="116" t="str">
        <f>IF(AND(Таблица335[[#This Row],[Тип]]="Продол", Таблица335[[#This Row],[условие]]="Да", Таблица335[[#This Row],[№18]]=" росп"), "1,2",
"")</f>
        <v/>
      </c>
      <c r="V887" s="101" t="s">
        <v>88</v>
      </c>
      <c r="W8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87" s="152" t="str">
        <f>IF(Таблица335[[#This Row],[Тип СШ]]="Т3",
(IF(Таблица335[[#This Row],[Толщина]]&gt;16,"Δ8","Δ6")),Таблица335[[#This Row],[Толщина]])</f>
        <v>Δ6</v>
      </c>
      <c r="AD887" s="153"/>
      <c r="AE887"/>
    </row>
    <row r="888" spans="1:31" x14ac:dyDescent="0.2">
      <c r="A888" s="117">
        <f t="shared" si="831"/>
        <v>888</v>
      </c>
      <c r="B888" s="97" t="str">
        <f>IF(ISNUMBER(Таблица335[[#This Row],[№8]]), "Поперечник", "Продол")</f>
        <v>Поперечник</v>
      </c>
      <c r="C888" s="11" t="str">
        <f>CONCATENATE(I888,J888,K888,L888,Таблица335[[#This Row],[№12]],N888,O888,P888,Q888,R888,S888,T888,U888,)</f>
        <v>9А-Т1/1</v>
      </c>
      <c r="D888" s="11" t="str">
        <f t="shared" si="868"/>
        <v>Т8</v>
      </c>
      <c r="E888" s="11" t="str">
        <f t="shared" si="828"/>
        <v>100×14</v>
      </c>
      <c r="F888" s="101"/>
      <c r="G888" s="101"/>
      <c r="H8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8" s="132">
        <f t="shared" ref="I888:J888" si="888">I887</f>
        <v>9</v>
      </c>
      <c r="J888" s="132" t="str">
        <f t="shared" si="888"/>
        <v>А</v>
      </c>
      <c r="K888" s="133" t="str">
        <f>IF(Таблица335[[#This Row],[условие]]="Да", "-", "")</f>
        <v>-</v>
      </c>
      <c r="L888" s="101" t="s">
        <v>83</v>
      </c>
      <c r="M888" s="114" t="str">
        <f>IF(Таблица335[[#This Row],[условие]]="Да", "", " - ")</f>
        <v/>
      </c>
      <c r="N888" s="101"/>
      <c r="O888" s="114" t="str">
        <f>IF(Таблица335[[#This Row],[условие]]="Да", "", " )")</f>
        <v/>
      </c>
      <c r="P888" s="115"/>
      <c r="Q888" s="101" t="str">
        <f>"/"</f>
        <v>/</v>
      </c>
      <c r="R888" s="101">
        <v>1</v>
      </c>
      <c r="S888" s="116" t="str">
        <f>IF(Таблица335[[#This Row],[Тип СШ]]="Т3", " росп", "")</f>
        <v/>
      </c>
      <c r="T888" s="116" t="str">
        <f>IF(AND(Таблица335[[#This Row],[Тип]]="Поперечник", Таблица335[[#This Row],[условие]]="Да", Таблица335[[#This Row],[№18]]=" росп"), "1,2,3",
"")</f>
        <v/>
      </c>
      <c r="U888" s="116" t="str">
        <f>IF(AND(Таблица335[[#This Row],[Тип]]="Продол", Таблица335[[#This Row],[условие]]="Да", Таблица335[[#This Row],[№18]]=" росп"), "1,2",
"")</f>
        <v/>
      </c>
      <c r="V888" s="101" t="s">
        <v>89</v>
      </c>
      <c r="W8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8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88" s="152">
        <f>IF(Таблица335[[#This Row],[Тип СШ]]="Т3",
(IF(Таблица335[[#This Row],[Толщина]]&gt;16,"Δ8","Δ6")),Таблица335[[#This Row],[Толщина]])</f>
        <v>14</v>
      </c>
      <c r="AD888" s="153"/>
      <c r="AE888"/>
    </row>
    <row r="889" spans="1:31" x14ac:dyDescent="0.2">
      <c r="A889" s="117">
        <f t="shared" si="831"/>
        <v>889</v>
      </c>
      <c r="B889" s="97" t="str">
        <f>IF(ISNUMBER(Таблица335[[#This Row],[№8]]), "Поперечник", "Продол")</f>
        <v>Поперечник</v>
      </c>
      <c r="C889" s="11" t="str">
        <f>CONCATENATE(I889,J889,K889,L889,Таблица335[[#This Row],[№12]],N889,O889,P889,Q889,R889,S889,T889,U889,)</f>
        <v>9А-Т1/1 росп1,2,3</v>
      </c>
      <c r="D889" s="11" t="str">
        <f t="shared" si="868"/>
        <v>Т3</v>
      </c>
      <c r="E889" s="11" t="str">
        <f t="shared" si="828"/>
        <v>100 Δ6</v>
      </c>
      <c r="F889" s="101"/>
      <c r="G889" s="101"/>
      <c r="H8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89" s="132">
        <f t="shared" ref="I889:J889" si="889">I888</f>
        <v>9</v>
      </c>
      <c r="J889" s="132" t="str">
        <f t="shared" si="889"/>
        <v>А</v>
      </c>
      <c r="K889" s="133" t="str">
        <f>IF(Таблица335[[#This Row],[условие]]="Да", "-", "")</f>
        <v>-</v>
      </c>
      <c r="L889" s="101" t="s">
        <v>83</v>
      </c>
      <c r="M889" s="114" t="str">
        <f>IF(Таблица335[[#This Row],[условие]]="Да", "", " - ")</f>
        <v/>
      </c>
      <c r="N889" s="101"/>
      <c r="O889" s="114" t="str">
        <f>IF(Таблица335[[#This Row],[условие]]="Да", "", " )")</f>
        <v/>
      </c>
      <c r="P889" s="115"/>
      <c r="Q889" s="101" t="str">
        <f t="shared" ref="Q889:Q891" si="890">"/"</f>
        <v>/</v>
      </c>
      <c r="R889" s="101">
        <v>1</v>
      </c>
      <c r="S889" s="116" t="str">
        <f>IF(Таблица335[[#This Row],[Тип СШ]]="Т3", " росп", "")</f>
        <v xml:space="preserve"> росп</v>
      </c>
      <c r="T889" s="116" t="str">
        <f>IF(AND(Таблица335[[#This Row],[Тип]]="Поперечник", Таблица335[[#This Row],[условие]]="Да", Таблица335[[#This Row],[№18]]=" росп"), "1,2,3",
"")</f>
        <v>1,2,3</v>
      </c>
      <c r="U889" s="116" t="str">
        <f>IF(AND(Таблица335[[#This Row],[Тип]]="Продол", Таблица335[[#This Row],[условие]]="Да", Таблица335[[#This Row],[№18]]=" росп"), "1,2",
"")</f>
        <v/>
      </c>
      <c r="V889" s="101" t="s">
        <v>88</v>
      </c>
      <c r="W8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89" s="152" t="str">
        <f>IF(Таблица335[[#This Row],[Тип СШ]]="Т3",
(IF(Таблица335[[#This Row],[Толщина]]&gt;16,"Δ8","Δ6")),Таблица335[[#This Row],[Толщина]])</f>
        <v>Δ6</v>
      </c>
      <c r="AD889" s="153"/>
      <c r="AE889"/>
    </row>
    <row r="890" spans="1:31" x14ac:dyDescent="0.2">
      <c r="A890" s="117">
        <f t="shared" si="831"/>
        <v>890</v>
      </c>
      <c r="B890" s="97" t="str">
        <f>IF(ISNUMBER(Таблица335[[#This Row],[№8]]), "Поперечник", "Продол")</f>
        <v>Поперечник</v>
      </c>
      <c r="C890" s="11" t="str">
        <f>CONCATENATE(I890,J890,K890,L890,Таблица335[[#This Row],[№12]],N890,O890,P890,Q890,R890,S890,T890,U890,)</f>
        <v>9А-Т1/2</v>
      </c>
      <c r="D890" s="11" t="str">
        <f t="shared" si="868"/>
        <v>Т8</v>
      </c>
      <c r="E890" s="11" t="str">
        <f t="shared" si="828"/>
        <v>100×14</v>
      </c>
      <c r="F890" s="101"/>
      <c r="G890" s="101"/>
      <c r="H8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0" s="132">
        <f t="shared" ref="I890:J890" si="891">I889</f>
        <v>9</v>
      </c>
      <c r="J890" s="132" t="str">
        <f t="shared" si="891"/>
        <v>А</v>
      </c>
      <c r="K890" s="133" t="str">
        <f>IF(Таблица335[[#This Row],[условие]]="Да", "-", "")</f>
        <v>-</v>
      </c>
      <c r="L890" s="101" t="s">
        <v>83</v>
      </c>
      <c r="M890" s="114" t="str">
        <f>IF(Таблица335[[#This Row],[условие]]="Да", "", " - ")</f>
        <v/>
      </c>
      <c r="N890" s="101"/>
      <c r="O890" s="114" t="str">
        <f>IF(Таблица335[[#This Row],[условие]]="Да", "", " )")</f>
        <v/>
      </c>
      <c r="P890" s="115"/>
      <c r="Q890" s="101" t="str">
        <f t="shared" si="890"/>
        <v>/</v>
      </c>
      <c r="R890" s="101">
        <v>2</v>
      </c>
      <c r="S890" s="116" t="str">
        <f>IF(Таблица335[[#This Row],[Тип СШ]]="Т3", " росп", "")</f>
        <v/>
      </c>
      <c r="T890" s="116" t="str">
        <f>IF(AND(Таблица335[[#This Row],[Тип]]="Поперечник", Таблица335[[#This Row],[условие]]="Да", Таблица335[[#This Row],[№18]]=" росп"), "1,2,3",
"")</f>
        <v/>
      </c>
      <c r="U890" s="116" t="str">
        <f>IF(AND(Таблица335[[#This Row],[Тип]]="Продол", Таблица335[[#This Row],[условие]]="Да", Таблица335[[#This Row],[№18]]=" росп"), "1,2",
"")</f>
        <v/>
      </c>
      <c r="V890" s="101" t="s">
        <v>89</v>
      </c>
      <c r="W8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9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90" s="152">
        <f>IF(Таблица335[[#This Row],[Тип СШ]]="Т3",
(IF(Таблица335[[#This Row],[Толщина]]&gt;16,"Δ8","Δ6")),Таблица335[[#This Row],[Толщина]])</f>
        <v>14</v>
      </c>
      <c r="AD890" s="153"/>
      <c r="AE890"/>
    </row>
    <row r="891" spans="1:31" x14ac:dyDescent="0.2">
      <c r="A891" s="117">
        <f t="shared" si="831"/>
        <v>891</v>
      </c>
      <c r="B891" s="97" t="str">
        <f>IF(ISNUMBER(Таблица335[[#This Row],[№8]]), "Поперечник", "Продол")</f>
        <v>Поперечник</v>
      </c>
      <c r="C891" s="11" t="str">
        <f>CONCATENATE(I891,J891,K891,L891,Таблица335[[#This Row],[№12]],N891,O891,P891,Q891,R891,S891,T891,U891,)</f>
        <v>9А-Т1/2 росп1,2,3</v>
      </c>
      <c r="D891" s="11" t="str">
        <f t="shared" si="868"/>
        <v>Т3</v>
      </c>
      <c r="E891" s="11" t="str">
        <f t="shared" si="828"/>
        <v>100 Δ6</v>
      </c>
      <c r="F891" s="101"/>
      <c r="G891" s="101"/>
      <c r="H8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1" s="132">
        <f t="shared" ref="I891:J891" si="892">I890</f>
        <v>9</v>
      </c>
      <c r="J891" s="132" t="str">
        <f t="shared" si="892"/>
        <v>А</v>
      </c>
      <c r="K891" s="133" t="str">
        <f>IF(Таблица335[[#This Row],[условие]]="Да", "-", "")</f>
        <v>-</v>
      </c>
      <c r="L891" s="101" t="s">
        <v>83</v>
      </c>
      <c r="M891" s="114" t="str">
        <f>IF(Таблица335[[#This Row],[условие]]="Да", "", " - ")</f>
        <v/>
      </c>
      <c r="N891" s="101"/>
      <c r="O891" s="114" t="str">
        <f>IF(Таблица335[[#This Row],[условие]]="Да", "", " )")</f>
        <v/>
      </c>
      <c r="P891" s="115"/>
      <c r="Q891" s="101" t="str">
        <f t="shared" si="890"/>
        <v>/</v>
      </c>
      <c r="R891" s="101">
        <v>2</v>
      </c>
      <c r="S891" s="116" t="str">
        <f>IF(Таблица335[[#This Row],[Тип СШ]]="Т3", " росп", "")</f>
        <v xml:space="preserve"> росп</v>
      </c>
      <c r="T891" s="116" t="str">
        <f>IF(AND(Таблица335[[#This Row],[Тип]]="Поперечник", Таблица335[[#This Row],[условие]]="Да", Таблица335[[#This Row],[№18]]=" росп"), "1,2,3",
"")</f>
        <v>1,2,3</v>
      </c>
      <c r="U891" s="116" t="str">
        <f>IF(AND(Таблица335[[#This Row],[Тип]]="Продол", Таблица335[[#This Row],[условие]]="Да", Таблица335[[#This Row],[№18]]=" росп"), "1,2",
"")</f>
        <v/>
      </c>
      <c r="V891" s="101" t="s">
        <v>88</v>
      </c>
      <c r="W8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91" s="152" t="str">
        <f>IF(Таблица335[[#This Row],[Тип СШ]]="Т3",
(IF(Таблица335[[#This Row],[Толщина]]&gt;16,"Δ8","Δ6")),Таблица335[[#This Row],[Толщина]])</f>
        <v>Δ6</v>
      </c>
      <c r="AD891" s="153"/>
      <c r="AE891"/>
    </row>
    <row r="892" spans="1:31" x14ac:dyDescent="0.2">
      <c r="A892" s="117">
        <f t="shared" si="831"/>
        <v>892</v>
      </c>
      <c r="B892" s="97" t="str">
        <f>IF(ISNUMBER(Таблица335[[#This Row],[№8]]), "Поперечник", "Продол")</f>
        <v>Поперечник</v>
      </c>
      <c r="C892" s="11" t="str">
        <f>CONCATENATE(I892,J892,K892,L892,Таблица335[[#This Row],[№12]],N892,O892,P892,Q892,R892,S892,T892,U892,)</f>
        <v>9А-ВП_Р5 росп1,2,3</v>
      </c>
      <c r="D892" s="11" t="str">
        <f t="shared" si="868"/>
        <v>Т3</v>
      </c>
      <c r="E892" s="11" t="str">
        <f t="shared" si="828"/>
        <v>528 Δ6</v>
      </c>
      <c r="F892" s="101"/>
      <c r="G892" s="101"/>
      <c r="H8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2" s="132">
        <f t="shared" ref="I892:J892" si="893">I891</f>
        <v>9</v>
      </c>
      <c r="J892" s="132" t="str">
        <f t="shared" si="893"/>
        <v>А</v>
      </c>
      <c r="K892" s="133" t="str">
        <f>IF(Таблица335[[#This Row],[условие]]="Да", "-", "")</f>
        <v>-</v>
      </c>
      <c r="L892" s="101" t="s">
        <v>35</v>
      </c>
      <c r="M892" s="114" t="str">
        <f>IF(Таблица335[[#This Row],[условие]]="Да", "", " - ")</f>
        <v/>
      </c>
      <c r="N892" s="101"/>
      <c r="O892" s="114" t="str">
        <f>IF(Таблица335[[#This Row],[условие]]="Да", "", " )")</f>
        <v/>
      </c>
      <c r="P892" s="115"/>
      <c r="Q892" s="101" t="s">
        <v>140</v>
      </c>
      <c r="R892" s="101" t="s">
        <v>77</v>
      </c>
      <c r="S892" s="116" t="str">
        <f>IF(Таблица335[[#This Row],[Тип СШ]]="Т3", " росп", "")</f>
        <v xml:space="preserve"> росп</v>
      </c>
      <c r="T892" s="116" t="str">
        <f>IF(AND(Таблица335[[#This Row],[Тип]]="Поперечник", Таблица335[[#This Row],[условие]]="Да", Таблица335[[#This Row],[№18]]=" росп"), "1,2,3",
"")</f>
        <v>1,2,3</v>
      </c>
      <c r="U892" s="116" t="str">
        <f>IF(AND(Таблица335[[#This Row],[Тип]]="Продол", Таблица335[[#This Row],[условие]]="Да", Таблица335[[#This Row],[№18]]=" росп"), "1,2",
"")</f>
        <v/>
      </c>
      <c r="V892" s="101" t="s">
        <v>88</v>
      </c>
      <c r="W8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92" s="152" t="str">
        <f>IF(Таблица335[[#This Row],[Тип СШ]]="Т3",
(IF(Таблица335[[#This Row],[Толщина]]&gt;16,"Δ8","Δ6")),Таблица335[[#This Row],[Толщина]])</f>
        <v>Δ6</v>
      </c>
      <c r="AD892" s="153"/>
      <c r="AE892"/>
    </row>
    <row r="893" spans="1:31" x14ac:dyDescent="0.2">
      <c r="A893" s="117">
        <f t="shared" si="831"/>
        <v>893</v>
      </c>
      <c r="B893" s="97" t="str">
        <f>IF(ISNUMBER(Таблица335[[#This Row],[№8]]), "Поперечник", "Продол")</f>
        <v>Поперечник</v>
      </c>
      <c r="C893" s="11" t="str">
        <f>CONCATENATE(I893,J893,K893,L893,Таблица335[[#This Row],[№12]],N893,O893,P893,Q893,R893,S893,T893,U893,)</f>
        <v>9А-ВП_Р6 росп1,2,3</v>
      </c>
      <c r="D893" s="11" t="str">
        <f t="shared" si="868"/>
        <v>Т3</v>
      </c>
      <c r="E893" s="11" t="str">
        <f t="shared" si="828"/>
        <v>528 Δ6</v>
      </c>
      <c r="F893" s="101"/>
      <c r="G893" s="101"/>
      <c r="H8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3" s="132">
        <f t="shared" ref="I893:J893" si="894">I892</f>
        <v>9</v>
      </c>
      <c r="J893" s="132" t="str">
        <f t="shared" si="894"/>
        <v>А</v>
      </c>
      <c r="K893" s="133" t="str">
        <f>IF(Таблица335[[#This Row],[условие]]="Да", "-", "")</f>
        <v>-</v>
      </c>
      <c r="L893" s="101" t="s">
        <v>35</v>
      </c>
      <c r="M893" s="114" t="str">
        <f>IF(Таблица335[[#This Row],[условие]]="Да", "", " - ")</f>
        <v/>
      </c>
      <c r="N893" s="101"/>
      <c r="O893" s="114" t="str">
        <f>IF(Таблица335[[#This Row],[условие]]="Да", "", " )")</f>
        <v/>
      </c>
      <c r="P893" s="115"/>
      <c r="Q893" s="101" t="s">
        <v>140</v>
      </c>
      <c r="R893" s="101" t="s">
        <v>80</v>
      </c>
      <c r="S893" s="116" t="str">
        <f>IF(Таблица335[[#This Row],[Тип СШ]]="Т3", " росп", "")</f>
        <v xml:space="preserve"> росп</v>
      </c>
      <c r="T893" s="116" t="str">
        <f>IF(AND(Таблица335[[#This Row],[Тип]]="Поперечник", Таблица335[[#This Row],[условие]]="Да", Таблица335[[#This Row],[№18]]=" росп"), "1,2,3",
"")</f>
        <v>1,2,3</v>
      </c>
      <c r="U893" s="116" t="str">
        <f>IF(AND(Таблица335[[#This Row],[Тип]]="Продол", Таблица335[[#This Row],[условие]]="Да", Таблица335[[#This Row],[№18]]=" росп"), "1,2",
"")</f>
        <v/>
      </c>
      <c r="V893" s="101" t="s">
        <v>88</v>
      </c>
      <c r="W8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93" s="152" t="str">
        <f>IF(Таблица335[[#This Row],[Тип СШ]]="Т3",
(IF(Таблица335[[#This Row],[Толщина]]&gt;16,"Δ8","Δ6")),Таблица335[[#This Row],[Толщина]])</f>
        <v>Δ6</v>
      </c>
      <c r="AD893" s="153"/>
      <c r="AE893"/>
    </row>
    <row r="894" spans="1:31" x14ac:dyDescent="0.2">
      <c r="A894" s="117">
        <f t="shared" si="831"/>
        <v>894</v>
      </c>
      <c r="B894" s="97" t="str">
        <f>IF(ISNUMBER(Таблица335[[#This Row],[№8]]), "Поперечник", "Продол")</f>
        <v>Поперечник</v>
      </c>
      <c r="C894" s="11" t="str">
        <f>CONCATENATE(I894,J894,K894,L894,Таблица335[[#This Row],[№12]],N894,O894,P894,Q894,R894,S894,T894,U894,)</f>
        <v>9А-ВП_Р7 росп1,2,3</v>
      </c>
      <c r="D894" s="11" t="str">
        <f t="shared" si="868"/>
        <v>Т3</v>
      </c>
      <c r="E894" s="11" t="str">
        <f t="shared" si="828"/>
        <v>528 Δ6</v>
      </c>
      <c r="F894" s="101"/>
      <c r="G894" s="101"/>
      <c r="H8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4" s="132">
        <f t="shared" ref="I894:J894" si="895">I893</f>
        <v>9</v>
      </c>
      <c r="J894" s="132" t="str">
        <f t="shared" si="895"/>
        <v>А</v>
      </c>
      <c r="K894" s="133" t="str">
        <f>IF(Таблица335[[#This Row],[условие]]="Да", "-", "")</f>
        <v>-</v>
      </c>
      <c r="L894" s="101" t="s">
        <v>35</v>
      </c>
      <c r="M894" s="114" t="str">
        <f>IF(Таблица335[[#This Row],[условие]]="Да", "", " - ")</f>
        <v/>
      </c>
      <c r="N894" s="101"/>
      <c r="O894" s="114" t="str">
        <f>IF(Таблица335[[#This Row],[условие]]="Да", "", " )")</f>
        <v/>
      </c>
      <c r="P894" s="115"/>
      <c r="Q894" s="101" t="s">
        <v>140</v>
      </c>
      <c r="R894" s="101" t="s">
        <v>81</v>
      </c>
      <c r="S894" s="116" t="str">
        <f>IF(Таблица335[[#This Row],[Тип СШ]]="Т3", " росп", "")</f>
        <v xml:space="preserve"> росп</v>
      </c>
      <c r="T894" s="116" t="str">
        <f>IF(AND(Таблица335[[#This Row],[Тип]]="Поперечник", Таблица335[[#This Row],[условие]]="Да", Таблица335[[#This Row],[№18]]=" росп"), "1,2,3",
"")</f>
        <v>1,2,3</v>
      </c>
      <c r="U894" s="116" t="str">
        <f>IF(AND(Таблица335[[#This Row],[Тип]]="Продол", Таблица335[[#This Row],[условие]]="Да", Таблица335[[#This Row],[№18]]=" росп"), "1,2",
"")</f>
        <v/>
      </c>
      <c r="V894" s="101" t="s">
        <v>88</v>
      </c>
      <c r="W8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94" s="152" t="str">
        <f>IF(Таблица335[[#This Row],[Тип СШ]]="Т3",
(IF(Таблица335[[#This Row],[Толщина]]&gt;16,"Δ8","Δ6")),Таблица335[[#This Row],[Толщина]])</f>
        <v>Δ6</v>
      </c>
      <c r="AD894" s="153"/>
      <c r="AE894"/>
    </row>
    <row r="895" spans="1:31" x14ac:dyDescent="0.2">
      <c r="A895" s="117">
        <f t="shared" si="831"/>
        <v>895</v>
      </c>
      <c r="B895" s="97" t="str">
        <f>IF(ISNUMBER(Таблица335[[#This Row],[№8]]), "Поперечник", "Продол")</f>
        <v>Поперечник</v>
      </c>
      <c r="C895" s="11" t="str">
        <f>CONCATENATE(I895,J895,K895,L895,Таблица335[[#This Row],[№12]],N895,O895,P895,Q895,R895,S895,T895,U895,)</f>
        <v>9А-ВП_Р8 росп1,2,3</v>
      </c>
      <c r="D895" s="11" t="str">
        <f t="shared" si="868"/>
        <v>Т3</v>
      </c>
      <c r="E895" s="11" t="str">
        <f t="shared" si="828"/>
        <v>528 Δ6</v>
      </c>
      <c r="F895" s="101"/>
      <c r="G895" s="101"/>
      <c r="H8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5" s="132">
        <f t="shared" ref="I895:J895" si="896">I894</f>
        <v>9</v>
      </c>
      <c r="J895" s="132" t="str">
        <f t="shared" si="896"/>
        <v>А</v>
      </c>
      <c r="K895" s="133" t="str">
        <f>IF(Таблица335[[#This Row],[условие]]="Да", "-", "")</f>
        <v>-</v>
      </c>
      <c r="L895" s="101" t="s">
        <v>35</v>
      </c>
      <c r="M895" s="114" t="str">
        <f>IF(Таблица335[[#This Row],[условие]]="Да", "", " - ")</f>
        <v/>
      </c>
      <c r="N895" s="101"/>
      <c r="O895" s="114" t="str">
        <f>IF(Таблица335[[#This Row],[условие]]="Да", "", " )")</f>
        <v/>
      </c>
      <c r="P895" s="115"/>
      <c r="Q895" s="101" t="s">
        <v>140</v>
      </c>
      <c r="R895" s="101" t="s">
        <v>82</v>
      </c>
      <c r="S895" s="116" t="str">
        <f>IF(Таблица335[[#This Row],[Тип СШ]]="Т3", " росп", "")</f>
        <v xml:space="preserve"> росп</v>
      </c>
      <c r="T895" s="116" t="str">
        <f>IF(AND(Таблица335[[#This Row],[Тип]]="Поперечник", Таблица335[[#This Row],[условие]]="Да", Таблица335[[#This Row],[№18]]=" росп"), "1,2,3",
"")</f>
        <v>1,2,3</v>
      </c>
      <c r="U895" s="116" t="str">
        <f>IF(AND(Таблица335[[#This Row],[Тип]]="Продол", Таблица335[[#This Row],[условие]]="Да", Таблица335[[#This Row],[№18]]=" росп"), "1,2",
"")</f>
        <v/>
      </c>
      <c r="V895" s="101" t="s">
        <v>88</v>
      </c>
      <c r="W8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8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895" s="152" t="str">
        <f>IF(Таблица335[[#This Row],[Тип СШ]]="Т3",
(IF(Таблица335[[#This Row],[Толщина]]&gt;16,"Δ8","Δ6")),Таблица335[[#This Row],[Толщина]])</f>
        <v>Δ6</v>
      </c>
      <c r="AD895" s="153"/>
      <c r="AE895"/>
    </row>
    <row r="896" spans="1:31" x14ac:dyDescent="0.2">
      <c r="A896" s="117">
        <f t="shared" si="831"/>
        <v>896</v>
      </c>
      <c r="B896" s="97" t="str">
        <f>IF(ISNUMBER(Таблица335[[#This Row],[№8]]), "Поперечник", "Продол")</f>
        <v>Поперечник</v>
      </c>
      <c r="C896" s="11" t="str">
        <f>CONCATENATE(I896,J896,K896,L896,Таблица335[[#This Row],[№12]],N896,O896,P896,Q896,R896,S896,T896,U896,)</f>
        <v>9А-НП</v>
      </c>
      <c r="D896" s="11" t="str">
        <f t="shared" si="868"/>
        <v>С18</v>
      </c>
      <c r="E896" s="11" t="str">
        <f t="shared" si="828"/>
        <v>600×32</v>
      </c>
      <c r="F896" s="101"/>
      <c r="G896" s="101"/>
      <c r="H8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6" s="132">
        <f t="shared" ref="I896:J896" si="897">I895</f>
        <v>9</v>
      </c>
      <c r="J896" s="132" t="str">
        <f t="shared" si="897"/>
        <v>А</v>
      </c>
      <c r="K896" s="133" t="str">
        <f>IF(Таблица335[[#This Row],[условие]]="Да", "-", "")</f>
        <v>-</v>
      </c>
      <c r="L896" s="101" t="s">
        <v>13</v>
      </c>
      <c r="M896" s="114" t="str">
        <f>IF(Таблица335[[#This Row],[условие]]="Да", "", " - ")</f>
        <v/>
      </c>
      <c r="N896" s="101"/>
      <c r="O896" s="114" t="str">
        <f>IF(Таблица335[[#This Row],[условие]]="Да", "", " )")</f>
        <v/>
      </c>
      <c r="P896" s="115"/>
      <c r="Q896" s="101"/>
      <c r="R896" s="101"/>
      <c r="S896" s="116" t="str">
        <f>IF(Таблица335[[#This Row],[Тип СШ]]="Т3", " росп", "")</f>
        <v/>
      </c>
      <c r="T896" s="116" t="str">
        <f>IF(AND(Таблица335[[#This Row],[Тип]]="Поперечник", Таблица335[[#This Row],[условие]]="Да", Таблица335[[#This Row],[№18]]=" росп"), "1,2,3",
"")</f>
        <v/>
      </c>
      <c r="U896" s="116" t="str">
        <f>IF(AND(Таблица335[[#This Row],[Тип]]="Продол", Таблица335[[#This Row],[условие]]="Да", Таблица335[[#This Row],[№18]]=" росп"), "1,2",
"")</f>
        <v/>
      </c>
      <c r="V896" s="101" t="s">
        <v>87</v>
      </c>
      <c r="W89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8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896" s="228">
        <f>VALUE(CONCATENATE(Таблица335[[#This Row],[ДлинаС18]],Таблица335[[#This Row],[ДлинаС4]],Таблица335[[#This Row],[ДлинаТ8]],Таблица335[[#This Row],[ДлинаТ3]]))</f>
        <v>600</v>
      </c>
      <c r="AC896" s="152">
        <f>IF(Таблица335[[#This Row],[Тип СШ]]="Т3",
(IF(Таблица335[[#This Row],[Толщина]]&gt;16,"Δ8","Δ6")),Таблица335[[#This Row],[Толщина]])</f>
        <v>32</v>
      </c>
      <c r="AD896" s="153"/>
      <c r="AE896"/>
    </row>
    <row r="897" spans="1:31" x14ac:dyDescent="0.2">
      <c r="A897" s="117">
        <f t="shared" si="831"/>
        <v>897</v>
      </c>
      <c r="B897" s="97" t="str">
        <f>IF(ISNUMBER(Таблица335[[#This Row],[№8]]), "Поперечник", "Продол")</f>
        <v>Поперечник</v>
      </c>
      <c r="C897" s="11" t="str">
        <f>CONCATENATE(I897,J897,K897,L897,Таблица335[[#This Row],[№12]],N897,O897,P897,Q897,R897,S897,T897,U897,)</f>
        <v>9А-Т2/1</v>
      </c>
      <c r="D897" s="11" t="str">
        <f t="shared" si="868"/>
        <v>Т8</v>
      </c>
      <c r="E897" s="11" t="str">
        <f t="shared" si="828"/>
        <v>100×14</v>
      </c>
      <c r="F897" s="101"/>
      <c r="G897" s="101"/>
      <c r="H8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7" s="132">
        <f t="shared" ref="I897:J897" si="898">I896</f>
        <v>9</v>
      </c>
      <c r="J897" s="132" t="str">
        <f t="shared" si="898"/>
        <v>А</v>
      </c>
      <c r="K897" s="133" t="str">
        <f>IF(Таблица335[[#This Row],[условие]]="Да", "-", "")</f>
        <v>-</v>
      </c>
      <c r="L897" s="101" t="s">
        <v>84</v>
      </c>
      <c r="M897" s="114" t="str">
        <f>IF(Таблица335[[#This Row],[условие]]="Да", "", " - ")</f>
        <v/>
      </c>
      <c r="N897" s="101"/>
      <c r="O897" s="114" t="str">
        <f>IF(Таблица335[[#This Row],[условие]]="Да", "", " )")</f>
        <v/>
      </c>
      <c r="P897" s="115"/>
      <c r="Q897" s="101" t="str">
        <f>"/"</f>
        <v>/</v>
      </c>
      <c r="R897" s="101">
        <v>1</v>
      </c>
      <c r="S897" s="116" t="str">
        <f>IF(Таблица335[[#This Row],[Тип СШ]]="Т3", " росп", "")</f>
        <v/>
      </c>
      <c r="T897" s="116" t="str">
        <f>IF(AND(Таблица335[[#This Row],[Тип]]="Поперечник", Таблица335[[#This Row],[условие]]="Да", Таблица335[[#This Row],[№18]]=" росп"), "1,2,3",
"")</f>
        <v/>
      </c>
      <c r="U897" s="116" t="str">
        <f>IF(AND(Таблица335[[#This Row],[Тип]]="Продол", Таблица335[[#This Row],[условие]]="Да", Таблица335[[#This Row],[№18]]=" росп"), "1,2",
"")</f>
        <v/>
      </c>
      <c r="V897" s="101" t="s">
        <v>89</v>
      </c>
      <c r="W8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97" s="152">
        <f>IF(Таблица335[[#This Row],[Тип СШ]]="Т3",
(IF(Таблица335[[#This Row],[Толщина]]&gt;16,"Δ8","Δ6")),Таблица335[[#This Row],[Толщина]])</f>
        <v>14</v>
      </c>
      <c r="AD897" s="153"/>
      <c r="AE897"/>
    </row>
    <row r="898" spans="1:31" x14ac:dyDescent="0.2">
      <c r="A898" s="117">
        <f t="shared" si="831"/>
        <v>898</v>
      </c>
      <c r="B898" s="97" t="str">
        <f>IF(ISNUMBER(Таблица335[[#This Row],[№8]]), "Поперечник", "Продол")</f>
        <v>Поперечник</v>
      </c>
      <c r="C898" s="11" t="str">
        <f>CONCATENATE(I898,J898,K898,L898,Таблица335[[#This Row],[№12]],N898,O898,P898,Q898,R898,S898,T898,U898,)</f>
        <v>9А-Т2/1 росп1,2,3</v>
      </c>
      <c r="D898" s="11" t="str">
        <f t="shared" si="868"/>
        <v>Т3</v>
      </c>
      <c r="E898" s="11" t="str">
        <f t="shared" ref="E898:E961" si="899">IF(V898="Т3",(CONCATENATE(AB898," ",AC898)),(CONCATENATE(AB898,"×",AC898)))</f>
        <v>100 Δ6</v>
      </c>
      <c r="F898" s="101"/>
      <c r="G898" s="101"/>
      <c r="H8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8" s="132">
        <f t="shared" ref="I898:J898" si="900">I897</f>
        <v>9</v>
      </c>
      <c r="J898" s="132" t="str">
        <f t="shared" si="900"/>
        <v>А</v>
      </c>
      <c r="K898" s="133" t="str">
        <f>IF(Таблица335[[#This Row],[условие]]="Да", "-", "")</f>
        <v>-</v>
      </c>
      <c r="L898" s="101" t="s">
        <v>84</v>
      </c>
      <c r="M898" s="114" t="str">
        <f>IF(Таблица335[[#This Row],[условие]]="Да", "", " - ")</f>
        <v/>
      </c>
      <c r="N898" s="101"/>
      <c r="O898" s="114" t="str">
        <f>IF(Таблица335[[#This Row],[условие]]="Да", "", " )")</f>
        <v/>
      </c>
      <c r="P898" s="115"/>
      <c r="Q898" s="101" t="str">
        <f t="shared" ref="Q898:Q900" si="901">"/"</f>
        <v>/</v>
      </c>
      <c r="R898" s="101">
        <v>1</v>
      </c>
      <c r="S898" s="116" t="str">
        <f>IF(Таблица335[[#This Row],[Тип СШ]]="Т3", " росп", "")</f>
        <v xml:space="preserve"> росп</v>
      </c>
      <c r="T898" s="116" t="str">
        <f>IF(AND(Таблица335[[#This Row],[Тип]]="Поперечник", Таблица335[[#This Row],[условие]]="Да", Таблица335[[#This Row],[№18]]=" росп"), "1,2,3",
"")</f>
        <v>1,2,3</v>
      </c>
      <c r="U898" s="116" t="str">
        <f>IF(AND(Таблица335[[#This Row],[Тип]]="Продол", Таблица335[[#This Row],[условие]]="Да", Таблица335[[#This Row],[№18]]=" росп"), "1,2",
"")</f>
        <v/>
      </c>
      <c r="V898" s="101" t="s">
        <v>88</v>
      </c>
      <c r="W8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8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8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98" s="152" t="str">
        <f>IF(Таблица335[[#This Row],[Тип СШ]]="Т3",
(IF(Таблица335[[#This Row],[Толщина]]&gt;16,"Δ8","Δ6")),Таблица335[[#This Row],[Толщина]])</f>
        <v>Δ6</v>
      </c>
      <c r="AD898" s="153"/>
      <c r="AE898"/>
    </row>
    <row r="899" spans="1:31" x14ac:dyDescent="0.2">
      <c r="A899" s="117">
        <f t="shared" ref="A899:A962" si="902">A898+1</f>
        <v>899</v>
      </c>
      <c r="B899" s="97" t="str">
        <f>IF(ISNUMBER(Таблица335[[#This Row],[№8]]), "Поперечник", "Продол")</f>
        <v>Поперечник</v>
      </c>
      <c r="C899" s="11" t="str">
        <f>CONCATENATE(I899,J899,K899,L899,Таблица335[[#This Row],[№12]],N899,O899,P899,Q899,R899,S899,T899,U899,)</f>
        <v>9А-Т2/2</v>
      </c>
      <c r="D899" s="11" t="str">
        <f t="shared" si="868"/>
        <v>Т8</v>
      </c>
      <c r="E899" s="11" t="str">
        <f t="shared" si="899"/>
        <v>100×14</v>
      </c>
      <c r="F899" s="101"/>
      <c r="G899" s="101"/>
      <c r="H8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899" s="132">
        <f t="shared" ref="I899:J899" si="903">I898</f>
        <v>9</v>
      </c>
      <c r="J899" s="132" t="str">
        <f t="shared" si="903"/>
        <v>А</v>
      </c>
      <c r="K899" s="133" t="str">
        <f>IF(Таблица335[[#This Row],[условие]]="Да", "-", "")</f>
        <v>-</v>
      </c>
      <c r="L899" s="101" t="s">
        <v>84</v>
      </c>
      <c r="M899" s="114" t="str">
        <f>IF(Таблица335[[#This Row],[условие]]="Да", "", " - ")</f>
        <v/>
      </c>
      <c r="N899" s="101"/>
      <c r="O899" s="114" t="str">
        <f>IF(Таблица335[[#This Row],[условие]]="Да", "", " )")</f>
        <v/>
      </c>
      <c r="P899" s="115"/>
      <c r="Q899" s="101" t="str">
        <f t="shared" si="901"/>
        <v>/</v>
      </c>
      <c r="R899" s="101">
        <v>2</v>
      </c>
      <c r="S899" s="116" t="str">
        <f>IF(Таблица335[[#This Row],[Тип СШ]]="Т3", " росп", "")</f>
        <v/>
      </c>
      <c r="T899" s="116" t="str">
        <f>IF(AND(Таблица335[[#This Row],[Тип]]="Поперечник", Таблица335[[#This Row],[условие]]="Да", Таблица335[[#This Row],[№18]]=" росп"), "1,2,3",
"")</f>
        <v/>
      </c>
      <c r="U899" s="116" t="str">
        <f>IF(AND(Таблица335[[#This Row],[Тип]]="Продол", Таблица335[[#This Row],[условие]]="Да", Таблица335[[#This Row],[№18]]=" росп"), "1,2",
"")</f>
        <v/>
      </c>
      <c r="V899" s="101" t="s">
        <v>89</v>
      </c>
      <c r="W8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8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8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8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8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8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899" s="152">
        <f>IF(Таблица335[[#This Row],[Тип СШ]]="Т3",
(IF(Таблица335[[#This Row],[Толщина]]&gt;16,"Δ8","Δ6")),Таблица335[[#This Row],[Толщина]])</f>
        <v>14</v>
      </c>
      <c r="AD899" s="153"/>
      <c r="AE899"/>
    </row>
    <row r="900" spans="1:31" x14ac:dyDescent="0.2">
      <c r="A900" s="117">
        <f t="shared" si="902"/>
        <v>900</v>
      </c>
      <c r="B900" s="97" t="str">
        <f>IF(ISNUMBER(Таблица335[[#This Row],[№8]]), "Поперечник", "Продол")</f>
        <v>Поперечник</v>
      </c>
      <c r="C900" s="11" t="str">
        <f>CONCATENATE(I900,J900,K900,L900,Таблица335[[#This Row],[№12]],N900,O900,P900,Q900,R900,S900,T900,U900,)</f>
        <v>9А-Т2/2 росп1,2,3</v>
      </c>
      <c r="D900" s="11" t="str">
        <f t="shared" si="868"/>
        <v>Т3</v>
      </c>
      <c r="E900" s="11" t="str">
        <f t="shared" si="899"/>
        <v>100 Δ6</v>
      </c>
      <c r="F900" s="101"/>
      <c r="G900" s="101"/>
      <c r="H9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0" s="132">
        <f t="shared" ref="I900:J900" si="904">I899</f>
        <v>9</v>
      </c>
      <c r="J900" s="132" t="str">
        <f t="shared" si="904"/>
        <v>А</v>
      </c>
      <c r="K900" s="133" t="str">
        <f>IF(Таблица335[[#This Row],[условие]]="Да", "-", "")</f>
        <v>-</v>
      </c>
      <c r="L900" s="101" t="s">
        <v>84</v>
      </c>
      <c r="M900" s="114" t="str">
        <f>IF(Таблица335[[#This Row],[условие]]="Да", "", " - ")</f>
        <v/>
      </c>
      <c r="N900" s="101"/>
      <c r="O900" s="114" t="str">
        <f>IF(Таблица335[[#This Row],[условие]]="Да", "", " )")</f>
        <v/>
      </c>
      <c r="P900" s="115"/>
      <c r="Q900" s="101" t="str">
        <f t="shared" si="901"/>
        <v>/</v>
      </c>
      <c r="R900" s="101">
        <v>2</v>
      </c>
      <c r="S900" s="116" t="str">
        <f>IF(Таблица335[[#This Row],[Тип СШ]]="Т3", " росп", "")</f>
        <v xml:space="preserve"> росп</v>
      </c>
      <c r="T900" s="116" t="str">
        <f>IF(AND(Таблица335[[#This Row],[Тип]]="Поперечник", Таблица335[[#This Row],[условие]]="Да", Таблица335[[#This Row],[№18]]=" росп"), "1,2,3",
"")</f>
        <v>1,2,3</v>
      </c>
      <c r="U900" s="116" t="str">
        <f>IF(AND(Таблица335[[#This Row],[Тип]]="Продол", Таблица335[[#This Row],[условие]]="Да", Таблица335[[#This Row],[№18]]=" росп"), "1,2",
"")</f>
        <v/>
      </c>
      <c r="V900" s="101" t="s">
        <v>88</v>
      </c>
      <c r="W9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00" s="152" t="str">
        <f>IF(Таблица335[[#This Row],[Тип СШ]]="Т3",
(IF(Таблица335[[#This Row],[Толщина]]&gt;16,"Δ8","Δ6")),Таблица335[[#This Row],[Толщина]])</f>
        <v>Δ6</v>
      </c>
      <c r="AD900" s="153"/>
      <c r="AE900"/>
    </row>
    <row r="901" spans="1:31" x14ac:dyDescent="0.2">
      <c r="A901" s="117">
        <f t="shared" si="902"/>
        <v>901</v>
      </c>
      <c r="B901" s="97" t="str">
        <f>IF(ISNUMBER(Таблица335[[#This Row],[№8]]), "Поперечник", "Продол")</f>
        <v>Поперечник</v>
      </c>
      <c r="C901" s="11" t="str">
        <f>CONCATENATE(I901,J901,K901,L901,Таблица335[[#This Row],[№12]],N901,O901,P901,Q901,R901,S901,T901,U901,)</f>
        <v>9Б-ВП</v>
      </c>
      <c r="D901" s="11" t="str">
        <f t="shared" si="868"/>
        <v>С4</v>
      </c>
      <c r="E901" s="11" t="str">
        <f t="shared" si="899"/>
        <v>2488×14</v>
      </c>
      <c r="F901" s="101"/>
      <c r="G901" s="101" t="s">
        <v>61</v>
      </c>
      <c r="H9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1" s="134">
        <f t="shared" ref="I901:J901" si="905">I900</f>
        <v>9</v>
      </c>
      <c r="J901" s="134" t="str">
        <f>Таблица335[[#This Row],[№7]]</f>
        <v>Б</v>
      </c>
      <c r="K901" s="133" t="str">
        <f>IF(Таблица335[[#This Row],[условие]]="Да", "-", "")</f>
        <v>-</v>
      </c>
      <c r="L901" s="72" t="s">
        <v>35</v>
      </c>
      <c r="M901" s="114" t="str">
        <f>IF(Таблица335[[#This Row],[условие]]="Да", "", " - ")</f>
        <v/>
      </c>
      <c r="N901" s="72"/>
      <c r="O901" s="114" t="str">
        <f>IF(Таблица335[[#This Row],[условие]]="Да", "", " )")</f>
        <v/>
      </c>
      <c r="P901" s="115"/>
      <c r="Q901" s="130"/>
      <c r="R901" s="130"/>
      <c r="S901" s="116" t="str">
        <f>IF(Таблица335[[#This Row],[Тип СШ]]="Т3", " росп", "")</f>
        <v/>
      </c>
      <c r="T901" s="116" t="str">
        <f>IF(AND(Таблица335[[#This Row],[Тип]]="Поперечник", Таблица335[[#This Row],[условие]]="Да", Таблица335[[#This Row],[№18]]=" росп"), "1,2,3",
"")</f>
        <v/>
      </c>
      <c r="U901" s="116" t="str">
        <f>IF(AND(Таблица335[[#This Row],[Тип]]="Продол", Таблица335[[#This Row],[условие]]="Да", Таблица335[[#This Row],[№18]]=" росп"), "1,2",
"")</f>
        <v/>
      </c>
      <c r="V901" s="130" t="s">
        <v>109</v>
      </c>
      <c r="W9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9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0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901" s="152">
        <f>IF(Таблица335[[#This Row],[Тип СШ]]="Т3",
(IF(Таблица335[[#This Row],[Толщина]]&gt;16,"Δ8","Δ6")),Таблица335[[#This Row],[Толщина]])</f>
        <v>14</v>
      </c>
      <c r="AD901" s="153"/>
      <c r="AE901"/>
    </row>
    <row r="902" spans="1:31" x14ac:dyDescent="0.2">
      <c r="A902" s="117">
        <f t="shared" si="902"/>
        <v>902</v>
      </c>
      <c r="B902" s="97" t="str">
        <f>IF(ISNUMBER(Таблица335[[#This Row],[№8]]), "Поперечник", "Продол")</f>
        <v>Поперечник</v>
      </c>
      <c r="C902" s="11" t="str">
        <f>CONCATENATE(I902,J902,K902,L902,Таблица335[[#This Row],[№12]],N902,O902,P902,Q902,R902,S902,T902,U902,)</f>
        <v>9Б-ВП_Р1 росп1,2,3</v>
      </c>
      <c r="D902" s="11" t="str">
        <f t="shared" si="868"/>
        <v>Т3</v>
      </c>
      <c r="E902" s="11" t="str">
        <f t="shared" si="899"/>
        <v>528 Δ6</v>
      </c>
      <c r="F902" s="101"/>
      <c r="G902" s="101"/>
      <c r="H9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2" s="132">
        <f t="shared" ref="I902:J902" si="906">I901</f>
        <v>9</v>
      </c>
      <c r="J902" s="132" t="str">
        <f>J901</f>
        <v>Б</v>
      </c>
      <c r="K902" s="133" t="str">
        <f>IF(Таблица335[[#This Row],[условие]]="Да", "-", "")</f>
        <v>-</v>
      </c>
      <c r="L902" s="101" t="s">
        <v>35</v>
      </c>
      <c r="M902" s="114" t="str">
        <f>IF(Таблица335[[#This Row],[условие]]="Да", "", " - ")</f>
        <v/>
      </c>
      <c r="N902" s="101"/>
      <c r="O902" s="114" t="str">
        <f>IF(Таблица335[[#This Row],[условие]]="Да", "", " )")</f>
        <v/>
      </c>
      <c r="P902" s="115"/>
      <c r="Q902" s="101" t="s">
        <v>140</v>
      </c>
      <c r="R902" s="101" t="s">
        <v>73</v>
      </c>
      <c r="S902" s="116" t="str">
        <f>IF(Таблица335[[#This Row],[Тип СШ]]="Т3", " росп", "")</f>
        <v xml:space="preserve"> росп</v>
      </c>
      <c r="T902" s="116" t="str">
        <f>IF(AND(Таблица335[[#This Row],[Тип]]="Поперечник", Таблица335[[#This Row],[условие]]="Да", Таблица335[[#This Row],[№18]]=" росп"), "1,2,3",
"")</f>
        <v>1,2,3</v>
      </c>
      <c r="U902" s="116" t="str">
        <f>IF(AND(Таблица335[[#This Row],[Тип]]="Продол", Таблица335[[#This Row],[условие]]="Да", Таблица335[[#This Row],[№18]]=" росп"), "1,2",
"")</f>
        <v/>
      </c>
      <c r="V902" s="101" t="s">
        <v>88</v>
      </c>
      <c r="W9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02" s="152" t="str">
        <f>IF(Таблица335[[#This Row],[Тип СШ]]="Т3",
(IF(Таблица335[[#This Row],[Толщина]]&gt;16,"Δ8","Δ6")),Таблица335[[#This Row],[Толщина]])</f>
        <v>Δ6</v>
      </c>
      <c r="AD902" s="153"/>
      <c r="AE902"/>
    </row>
    <row r="903" spans="1:31" x14ac:dyDescent="0.2">
      <c r="A903" s="117">
        <f t="shared" si="902"/>
        <v>903</v>
      </c>
      <c r="B903" s="97" t="str">
        <f>IF(ISNUMBER(Таблица335[[#This Row],[№8]]), "Поперечник", "Продол")</f>
        <v>Поперечник</v>
      </c>
      <c r="C903" s="11" t="str">
        <f>CONCATENATE(I903,J903,K903,L903,Таблица335[[#This Row],[№12]],N903,O903,P903,Q903,R903,S903,T903,U903,)</f>
        <v>9Б-ВП_Р2 росп1,2,3</v>
      </c>
      <c r="D903" s="11" t="str">
        <f t="shared" si="868"/>
        <v>Т3</v>
      </c>
      <c r="E903" s="11" t="str">
        <f t="shared" si="899"/>
        <v>528 Δ6</v>
      </c>
      <c r="F903" s="101"/>
      <c r="G903" s="101"/>
      <c r="H9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3" s="132">
        <f t="shared" ref="I903:J903" si="907">I902</f>
        <v>9</v>
      </c>
      <c r="J903" s="132" t="str">
        <f t="shared" si="907"/>
        <v>Б</v>
      </c>
      <c r="K903" s="133" t="str">
        <f>IF(Таблица335[[#This Row],[условие]]="Да", "-", "")</f>
        <v>-</v>
      </c>
      <c r="L903" s="101" t="s">
        <v>35</v>
      </c>
      <c r="M903" s="114" t="str">
        <f>IF(Таблица335[[#This Row],[условие]]="Да", "", " - ")</f>
        <v/>
      </c>
      <c r="N903" s="101"/>
      <c r="O903" s="114" t="str">
        <f>IF(Таблица335[[#This Row],[условие]]="Да", "", " )")</f>
        <v/>
      </c>
      <c r="P903" s="115"/>
      <c r="Q903" s="101" t="s">
        <v>140</v>
      </c>
      <c r="R903" s="101" t="s">
        <v>74</v>
      </c>
      <c r="S903" s="116" t="str">
        <f>IF(Таблица335[[#This Row],[Тип СШ]]="Т3", " росп", "")</f>
        <v xml:space="preserve"> росп</v>
      </c>
      <c r="T903" s="116" t="str">
        <f>IF(AND(Таблица335[[#This Row],[Тип]]="Поперечник", Таблица335[[#This Row],[условие]]="Да", Таблица335[[#This Row],[№18]]=" росп"), "1,2,3",
"")</f>
        <v>1,2,3</v>
      </c>
      <c r="U903" s="116" t="str">
        <f>IF(AND(Таблица335[[#This Row],[Тип]]="Продол", Таблица335[[#This Row],[условие]]="Да", Таблица335[[#This Row],[№18]]=" росп"), "1,2",
"")</f>
        <v/>
      </c>
      <c r="V903" s="101" t="s">
        <v>88</v>
      </c>
      <c r="W9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03" s="152" t="str">
        <f>IF(Таблица335[[#This Row],[Тип СШ]]="Т3",
(IF(Таблица335[[#This Row],[Толщина]]&gt;16,"Δ8","Δ6")),Таблица335[[#This Row],[Толщина]])</f>
        <v>Δ6</v>
      </c>
      <c r="AD903" s="153"/>
      <c r="AE903"/>
    </row>
    <row r="904" spans="1:31" x14ac:dyDescent="0.2">
      <c r="A904" s="117">
        <f t="shared" si="902"/>
        <v>904</v>
      </c>
      <c r="B904" s="97" t="str">
        <f>IF(ISNUMBER(Таблица335[[#This Row],[№8]]), "Поперечник", "Продол")</f>
        <v>Поперечник</v>
      </c>
      <c r="C904" s="11" t="str">
        <f>CONCATENATE(I904,J904,K904,L904,Таблица335[[#This Row],[№12]],N904,O904,P904,Q904,R904,S904,T904,U904,)</f>
        <v>9Б-ВП_Р3 росп1,2,3</v>
      </c>
      <c r="D904" s="11" t="str">
        <f t="shared" si="868"/>
        <v>Т3</v>
      </c>
      <c r="E904" s="11" t="str">
        <f t="shared" si="899"/>
        <v>528 Δ6</v>
      </c>
      <c r="F904" s="101"/>
      <c r="G904" s="101"/>
      <c r="H9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4" s="132">
        <f t="shared" ref="I904:J904" si="908">I903</f>
        <v>9</v>
      </c>
      <c r="J904" s="132" t="str">
        <f t="shared" si="908"/>
        <v>Б</v>
      </c>
      <c r="K904" s="133" t="str">
        <f>IF(Таблица335[[#This Row],[условие]]="Да", "-", "")</f>
        <v>-</v>
      </c>
      <c r="L904" s="101" t="s">
        <v>35</v>
      </c>
      <c r="M904" s="114" t="str">
        <f>IF(Таблица335[[#This Row],[условие]]="Да", "", " - ")</f>
        <v/>
      </c>
      <c r="N904" s="101"/>
      <c r="O904" s="114" t="str">
        <f>IF(Таблица335[[#This Row],[условие]]="Да", "", " )")</f>
        <v/>
      </c>
      <c r="P904" s="115"/>
      <c r="Q904" s="101" t="s">
        <v>140</v>
      </c>
      <c r="R904" s="101" t="s">
        <v>75</v>
      </c>
      <c r="S904" s="116" t="str">
        <f>IF(Таблица335[[#This Row],[Тип СШ]]="Т3", " росп", "")</f>
        <v xml:space="preserve"> росп</v>
      </c>
      <c r="T904" s="116" t="str">
        <f>IF(AND(Таблица335[[#This Row],[Тип]]="Поперечник", Таблица335[[#This Row],[условие]]="Да", Таблица335[[#This Row],[№18]]=" росп"), "1,2,3",
"")</f>
        <v>1,2,3</v>
      </c>
      <c r="U904" s="116" t="str">
        <f>IF(AND(Таблица335[[#This Row],[Тип]]="Продол", Таблица335[[#This Row],[условие]]="Да", Таблица335[[#This Row],[№18]]=" росп"), "1,2",
"")</f>
        <v/>
      </c>
      <c r="V904" s="101" t="s">
        <v>88</v>
      </c>
      <c r="W9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04" s="152" t="str">
        <f>IF(Таблица335[[#This Row],[Тип СШ]]="Т3",
(IF(Таблица335[[#This Row],[Толщина]]&gt;16,"Δ8","Δ6")),Таблица335[[#This Row],[Толщина]])</f>
        <v>Δ6</v>
      </c>
      <c r="AD904" s="153"/>
      <c r="AE904"/>
    </row>
    <row r="905" spans="1:31" x14ac:dyDescent="0.2">
      <c r="A905" s="117">
        <f t="shared" si="902"/>
        <v>905</v>
      </c>
      <c r="B905" s="97" t="str">
        <f>IF(ISNUMBER(Таблица335[[#This Row],[№8]]), "Поперечник", "Продол")</f>
        <v>Поперечник</v>
      </c>
      <c r="C905" s="11" t="str">
        <f>CONCATENATE(I905,J905,K905,L905,Таблица335[[#This Row],[№12]],N905,O905,P905,Q905,R905,S905,T905,U905,)</f>
        <v>9Б-ВП_Р4 росп1,2,3</v>
      </c>
      <c r="D905" s="11" t="str">
        <f t="shared" si="868"/>
        <v>Т3</v>
      </c>
      <c r="E905" s="11" t="str">
        <f t="shared" si="899"/>
        <v>528 Δ6</v>
      </c>
      <c r="F905" s="101"/>
      <c r="G905" s="101"/>
      <c r="H9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5" s="132">
        <f t="shared" ref="I905:J905" si="909">I904</f>
        <v>9</v>
      </c>
      <c r="J905" s="132" t="str">
        <f t="shared" si="909"/>
        <v>Б</v>
      </c>
      <c r="K905" s="133" t="str">
        <f>IF(Таблица335[[#This Row],[условие]]="Да", "-", "")</f>
        <v>-</v>
      </c>
      <c r="L905" s="101" t="s">
        <v>35</v>
      </c>
      <c r="M905" s="114" t="str">
        <f>IF(Таблица335[[#This Row],[условие]]="Да", "", " - ")</f>
        <v/>
      </c>
      <c r="N905" s="101"/>
      <c r="O905" s="114" t="str">
        <f>IF(Таблица335[[#This Row],[условие]]="Да", "", " )")</f>
        <v/>
      </c>
      <c r="P905" s="115"/>
      <c r="Q905" s="101" t="s">
        <v>140</v>
      </c>
      <c r="R905" s="101" t="s">
        <v>76</v>
      </c>
      <c r="S905" s="116" t="str">
        <f>IF(Таблица335[[#This Row],[Тип СШ]]="Т3", " росп", "")</f>
        <v xml:space="preserve"> росп</v>
      </c>
      <c r="T905" s="116" t="str">
        <f>IF(AND(Таблица335[[#This Row],[Тип]]="Поперечник", Таблица335[[#This Row],[условие]]="Да", Таблица335[[#This Row],[№18]]=" росп"), "1,2,3",
"")</f>
        <v>1,2,3</v>
      </c>
      <c r="U905" s="116" t="str">
        <f>IF(AND(Таблица335[[#This Row],[Тип]]="Продол", Таблица335[[#This Row],[условие]]="Да", Таблица335[[#This Row],[№18]]=" росп"), "1,2",
"")</f>
        <v/>
      </c>
      <c r="V905" s="101" t="s">
        <v>88</v>
      </c>
      <c r="W9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05" s="152" t="str">
        <f>IF(Таблица335[[#This Row],[Тип СШ]]="Т3",
(IF(Таблица335[[#This Row],[Толщина]]&gt;16,"Δ8","Δ6")),Таблица335[[#This Row],[Толщина]])</f>
        <v>Δ6</v>
      </c>
      <c r="AD905" s="153"/>
      <c r="AE905"/>
    </row>
    <row r="906" spans="1:31" x14ac:dyDescent="0.2">
      <c r="A906" s="117">
        <f t="shared" si="902"/>
        <v>906</v>
      </c>
      <c r="B906" s="97" t="str">
        <f>IF(ISNUMBER(Таблица335[[#This Row],[№8]]), "Поперечник", "Продол")</f>
        <v>Поперечник</v>
      </c>
      <c r="C906" s="11" t="str">
        <f>CONCATENATE(I906,J906,K906,L906,Таблица335[[#This Row],[№12]],N906,O906,P906,Q906,R906,S906,T906,U906,)</f>
        <v>9Б-Т1/1</v>
      </c>
      <c r="D906" s="11" t="str">
        <f t="shared" si="868"/>
        <v>Т8</v>
      </c>
      <c r="E906" s="11" t="str">
        <f t="shared" si="899"/>
        <v>100×16</v>
      </c>
      <c r="F906" s="101"/>
      <c r="G906" s="101"/>
      <c r="H9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6" s="132">
        <f t="shared" ref="I906:J906" si="910">I905</f>
        <v>9</v>
      </c>
      <c r="J906" s="132" t="str">
        <f t="shared" si="910"/>
        <v>Б</v>
      </c>
      <c r="K906" s="133" t="str">
        <f>IF(Таблица335[[#This Row],[условие]]="Да", "-", "")</f>
        <v>-</v>
      </c>
      <c r="L906" s="101" t="s">
        <v>83</v>
      </c>
      <c r="M906" s="114" t="str">
        <f>IF(Таблица335[[#This Row],[условие]]="Да", "", " - ")</f>
        <v/>
      </c>
      <c r="N906" s="101"/>
      <c r="O906" s="114" t="str">
        <f>IF(Таблица335[[#This Row],[условие]]="Да", "", " )")</f>
        <v/>
      </c>
      <c r="P906" s="115"/>
      <c r="Q906" s="101" t="str">
        <f>"/"</f>
        <v>/</v>
      </c>
      <c r="R906" s="101">
        <v>1</v>
      </c>
      <c r="S906" s="116" t="str">
        <f>IF(Таблица335[[#This Row],[Тип СШ]]="Т3", " росп", "")</f>
        <v/>
      </c>
      <c r="T906" s="116" t="str">
        <f>IF(AND(Таблица335[[#This Row],[Тип]]="Поперечник", Таблица335[[#This Row],[условие]]="Да", Таблица335[[#This Row],[№18]]=" росп"), "1,2,3",
"")</f>
        <v/>
      </c>
      <c r="U906" s="116" t="str">
        <f>IF(AND(Таблица335[[#This Row],[Тип]]="Продол", Таблица335[[#This Row],[условие]]="Да", Таблица335[[#This Row],[№18]]=" росп"), "1,2",
"")</f>
        <v/>
      </c>
      <c r="V906" s="101" t="s">
        <v>89</v>
      </c>
      <c r="W9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06" s="152">
        <f>IF(Таблица335[[#This Row],[Тип СШ]]="Т3",
(IF(Таблица335[[#This Row],[Толщина]]&gt;16,"Δ8","Δ6")),Таблица335[[#This Row],[Толщина]])</f>
        <v>16</v>
      </c>
      <c r="AD906" s="153"/>
      <c r="AE906"/>
    </row>
    <row r="907" spans="1:31" x14ac:dyDescent="0.2">
      <c r="A907" s="117">
        <f t="shared" si="902"/>
        <v>907</v>
      </c>
      <c r="B907" s="97" t="str">
        <f>IF(ISNUMBER(Таблица335[[#This Row],[№8]]), "Поперечник", "Продол")</f>
        <v>Поперечник</v>
      </c>
      <c r="C907" s="11" t="str">
        <f>CONCATENATE(I907,J907,K907,L907,Таблица335[[#This Row],[№12]],N907,O907,P907,Q907,R907,S907,T907,U907,)</f>
        <v>9Б-Т1/1 росп1,2,3</v>
      </c>
      <c r="D907" s="11" t="str">
        <f t="shared" si="868"/>
        <v>Т3</v>
      </c>
      <c r="E907" s="11" t="str">
        <f t="shared" si="899"/>
        <v>100 Δ6</v>
      </c>
      <c r="F907" s="101"/>
      <c r="G907" s="101"/>
      <c r="H9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7" s="132">
        <f t="shared" ref="I907:J907" si="911">I906</f>
        <v>9</v>
      </c>
      <c r="J907" s="132" t="str">
        <f t="shared" si="911"/>
        <v>Б</v>
      </c>
      <c r="K907" s="133" t="str">
        <f>IF(Таблица335[[#This Row],[условие]]="Да", "-", "")</f>
        <v>-</v>
      </c>
      <c r="L907" s="101" t="s">
        <v>83</v>
      </c>
      <c r="M907" s="114" t="str">
        <f>IF(Таблица335[[#This Row],[условие]]="Да", "", " - ")</f>
        <v/>
      </c>
      <c r="N907" s="101"/>
      <c r="O907" s="114" t="str">
        <f>IF(Таблица335[[#This Row],[условие]]="Да", "", " )")</f>
        <v/>
      </c>
      <c r="P907" s="115"/>
      <c r="Q907" s="101" t="str">
        <f t="shared" ref="Q907:Q909" si="912">"/"</f>
        <v>/</v>
      </c>
      <c r="R907" s="101">
        <v>1</v>
      </c>
      <c r="S907" s="116" t="str">
        <f>IF(Таблица335[[#This Row],[Тип СШ]]="Т3", " росп", "")</f>
        <v xml:space="preserve"> росп</v>
      </c>
      <c r="T907" s="116" t="str">
        <f>IF(AND(Таблица335[[#This Row],[Тип]]="Поперечник", Таблица335[[#This Row],[условие]]="Да", Таблица335[[#This Row],[№18]]=" росп"), "1,2,3",
"")</f>
        <v>1,2,3</v>
      </c>
      <c r="U907" s="116" t="str">
        <f>IF(AND(Таблица335[[#This Row],[Тип]]="Продол", Таблица335[[#This Row],[условие]]="Да", Таблица335[[#This Row],[№18]]=" росп"), "1,2",
"")</f>
        <v/>
      </c>
      <c r="V907" s="101" t="s">
        <v>88</v>
      </c>
      <c r="W9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07" s="152" t="str">
        <f>IF(Таблица335[[#This Row],[Тип СШ]]="Т3",
(IF(Таблица335[[#This Row],[Толщина]]&gt;16,"Δ8","Δ6")),Таблица335[[#This Row],[Толщина]])</f>
        <v>Δ6</v>
      </c>
      <c r="AD907" s="153"/>
      <c r="AE907"/>
    </row>
    <row r="908" spans="1:31" x14ac:dyDescent="0.2">
      <c r="A908" s="117">
        <f t="shared" si="902"/>
        <v>908</v>
      </c>
      <c r="B908" s="97" t="str">
        <f>IF(ISNUMBER(Таблица335[[#This Row],[№8]]), "Поперечник", "Продол")</f>
        <v>Поперечник</v>
      </c>
      <c r="C908" s="11" t="str">
        <f>CONCATENATE(I908,J908,K908,L908,Таблица335[[#This Row],[№12]],N908,O908,P908,Q908,R908,S908,T908,U908,)</f>
        <v>9Б-Т1/2</v>
      </c>
      <c r="D908" s="11" t="str">
        <f t="shared" si="868"/>
        <v>Т8</v>
      </c>
      <c r="E908" s="11" t="str">
        <f t="shared" si="899"/>
        <v>100×16</v>
      </c>
      <c r="F908" s="101"/>
      <c r="G908" s="101"/>
      <c r="H9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8" s="132">
        <f t="shared" ref="I908:J908" si="913">I907</f>
        <v>9</v>
      </c>
      <c r="J908" s="132" t="str">
        <f t="shared" si="913"/>
        <v>Б</v>
      </c>
      <c r="K908" s="133" t="str">
        <f>IF(Таблица335[[#This Row],[условие]]="Да", "-", "")</f>
        <v>-</v>
      </c>
      <c r="L908" s="101" t="s">
        <v>83</v>
      </c>
      <c r="M908" s="114" t="str">
        <f>IF(Таблица335[[#This Row],[условие]]="Да", "", " - ")</f>
        <v/>
      </c>
      <c r="N908" s="101"/>
      <c r="O908" s="114" t="str">
        <f>IF(Таблица335[[#This Row],[условие]]="Да", "", " )")</f>
        <v/>
      </c>
      <c r="P908" s="115"/>
      <c r="Q908" s="101" t="str">
        <f t="shared" si="912"/>
        <v>/</v>
      </c>
      <c r="R908" s="101">
        <v>2</v>
      </c>
      <c r="S908" s="116" t="str">
        <f>IF(Таблица335[[#This Row],[Тип СШ]]="Т3", " росп", "")</f>
        <v/>
      </c>
      <c r="T908" s="116" t="str">
        <f>IF(AND(Таблица335[[#This Row],[Тип]]="Поперечник", Таблица335[[#This Row],[условие]]="Да", Таблица335[[#This Row],[№18]]=" росп"), "1,2,3",
"")</f>
        <v/>
      </c>
      <c r="U908" s="116" t="str">
        <f>IF(AND(Таблица335[[#This Row],[Тип]]="Продол", Таблица335[[#This Row],[условие]]="Да", Таблица335[[#This Row],[№18]]=" росп"), "1,2",
"")</f>
        <v/>
      </c>
      <c r="V908" s="101" t="s">
        <v>89</v>
      </c>
      <c r="W9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08" s="152">
        <f>IF(Таблица335[[#This Row],[Тип СШ]]="Т3",
(IF(Таблица335[[#This Row],[Толщина]]&gt;16,"Δ8","Δ6")),Таблица335[[#This Row],[Толщина]])</f>
        <v>16</v>
      </c>
      <c r="AD908" s="153"/>
      <c r="AE908"/>
    </row>
    <row r="909" spans="1:31" x14ac:dyDescent="0.2">
      <c r="A909" s="117">
        <f t="shared" si="902"/>
        <v>909</v>
      </c>
      <c r="B909" s="97" t="str">
        <f>IF(ISNUMBER(Таблица335[[#This Row],[№8]]), "Поперечник", "Продол")</f>
        <v>Поперечник</v>
      </c>
      <c r="C909" s="11" t="str">
        <f>CONCATENATE(I909,J909,K909,L909,Таблица335[[#This Row],[№12]],N909,O909,P909,Q909,R909,S909,T909,U909,)</f>
        <v>9Б-Т1/2 росп1,2,3</v>
      </c>
      <c r="D909" s="11" t="str">
        <f t="shared" si="868"/>
        <v>Т3</v>
      </c>
      <c r="E909" s="11" t="str">
        <f t="shared" si="899"/>
        <v>100 Δ6</v>
      </c>
      <c r="F909" s="101"/>
      <c r="G909" s="101"/>
      <c r="H9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09" s="132">
        <f t="shared" ref="I909:J909" si="914">I908</f>
        <v>9</v>
      </c>
      <c r="J909" s="132" t="str">
        <f t="shared" si="914"/>
        <v>Б</v>
      </c>
      <c r="K909" s="133" t="str">
        <f>IF(Таблица335[[#This Row],[условие]]="Да", "-", "")</f>
        <v>-</v>
      </c>
      <c r="L909" s="101" t="s">
        <v>83</v>
      </c>
      <c r="M909" s="114" t="str">
        <f>IF(Таблица335[[#This Row],[условие]]="Да", "", " - ")</f>
        <v/>
      </c>
      <c r="N909" s="101"/>
      <c r="O909" s="114" t="str">
        <f>IF(Таблица335[[#This Row],[условие]]="Да", "", " )")</f>
        <v/>
      </c>
      <c r="P909" s="115"/>
      <c r="Q909" s="101" t="str">
        <f t="shared" si="912"/>
        <v>/</v>
      </c>
      <c r="R909" s="101">
        <v>2</v>
      </c>
      <c r="S909" s="116" t="str">
        <f>IF(Таблица335[[#This Row],[Тип СШ]]="Т3", " росп", "")</f>
        <v xml:space="preserve"> росп</v>
      </c>
      <c r="T909" s="116" t="str">
        <f>IF(AND(Таблица335[[#This Row],[Тип]]="Поперечник", Таблица335[[#This Row],[условие]]="Да", Таблица335[[#This Row],[№18]]=" росп"), "1,2,3",
"")</f>
        <v>1,2,3</v>
      </c>
      <c r="U909" s="116" t="str">
        <f>IF(AND(Таблица335[[#This Row],[Тип]]="Продол", Таблица335[[#This Row],[условие]]="Да", Таблица335[[#This Row],[№18]]=" росп"), "1,2",
"")</f>
        <v/>
      </c>
      <c r="V909" s="101" t="s">
        <v>88</v>
      </c>
      <c r="W9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09" s="152" t="str">
        <f>IF(Таблица335[[#This Row],[Тип СШ]]="Т3",
(IF(Таблица335[[#This Row],[Толщина]]&gt;16,"Δ8","Δ6")),Таблица335[[#This Row],[Толщина]])</f>
        <v>Δ6</v>
      </c>
      <c r="AD909" s="153"/>
      <c r="AE909"/>
    </row>
    <row r="910" spans="1:31" x14ac:dyDescent="0.2">
      <c r="A910" s="117">
        <f t="shared" si="902"/>
        <v>910</v>
      </c>
      <c r="B910" s="97" t="str">
        <f>IF(ISNUMBER(Таблица335[[#This Row],[№8]]), "Поперечник", "Продол")</f>
        <v>Поперечник</v>
      </c>
      <c r="C910" s="11" t="str">
        <f>CONCATENATE(I910,J910,K910,L910,Таблица335[[#This Row],[№12]],N910,O910,P910,Q910,R910,S910,T910,U910,)</f>
        <v>9Б-ВП_Р5 росп1,2,3</v>
      </c>
      <c r="D910" s="11" t="str">
        <f t="shared" si="868"/>
        <v>Т3</v>
      </c>
      <c r="E910" s="11" t="str">
        <f t="shared" si="899"/>
        <v>528 Δ6</v>
      </c>
      <c r="F910" s="101"/>
      <c r="G910" s="101"/>
      <c r="H9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0" s="132">
        <f t="shared" ref="I910:J910" si="915">I909</f>
        <v>9</v>
      </c>
      <c r="J910" s="132" t="str">
        <f t="shared" si="915"/>
        <v>Б</v>
      </c>
      <c r="K910" s="133" t="str">
        <f>IF(Таблица335[[#This Row],[условие]]="Да", "-", "")</f>
        <v>-</v>
      </c>
      <c r="L910" s="101" t="s">
        <v>35</v>
      </c>
      <c r="M910" s="114" t="str">
        <f>IF(Таблица335[[#This Row],[условие]]="Да", "", " - ")</f>
        <v/>
      </c>
      <c r="N910" s="101"/>
      <c r="O910" s="114" t="str">
        <f>IF(Таблица335[[#This Row],[условие]]="Да", "", " )")</f>
        <v/>
      </c>
      <c r="P910" s="115"/>
      <c r="Q910" s="101" t="s">
        <v>140</v>
      </c>
      <c r="R910" s="101" t="s">
        <v>77</v>
      </c>
      <c r="S910" s="116" t="str">
        <f>IF(Таблица335[[#This Row],[Тип СШ]]="Т3", " росп", "")</f>
        <v xml:space="preserve"> росп</v>
      </c>
      <c r="T910" s="116" t="str">
        <f>IF(AND(Таблица335[[#This Row],[Тип]]="Поперечник", Таблица335[[#This Row],[условие]]="Да", Таблица335[[#This Row],[№18]]=" росп"), "1,2,3",
"")</f>
        <v>1,2,3</v>
      </c>
      <c r="U910" s="116" t="str">
        <f>IF(AND(Таблица335[[#This Row],[Тип]]="Продол", Таблица335[[#This Row],[условие]]="Да", Таблица335[[#This Row],[№18]]=" росп"), "1,2",
"")</f>
        <v/>
      </c>
      <c r="V910" s="101" t="s">
        <v>88</v>
      </c>
      <c r="W9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10" s="152" t="str">
        <f>IF(Таблица335[[#This Row],[Тип СШ]]="Т3",
(IF(Таблица335[[#This Row],[Толщина]]&gt;16,"Δ8","Δ6")),Таблица335[[#This Row],[Толщина]])</f>
        <v>Δ6</v>
      </c>
      <c r="AD910" s="153"/>
      <c r="AE910"/>
    </row>
    <row r="911" spans="1:31" x14ac:dyDescent="0.2">
      <c r="A911" s="117">
        <f t="shared" si="902"/>
        <v>911</v>
      </c>
      <c r="B911" s="97" t="str">
        <f>IF(ISNUMBER(Таблица335[[#This Row],[№8]]), "Поперечник", "Продол")</f>
        <v>Поперечник</v>
      </c>
      <c r="C911" s="11" t="str">
        <f>CONCATENATE(I911,J911,K911,L911,Таблица335[[#This Row],[№12]],N911,O911,P911,Q911,R911,S911,T911,U911,)</f>
        <v>9Б-ВП_Р6 росп1,2,3</v>
      </c>
      <c r="D911" s="11" t="str">
        <f t="shared" si="868"/>
        <v>Т3</v>
      </c>
      <c r="E911" s="11" t="str">
        <f t="shared" si="899"/>
        <v>528 Δ6</v>
      </c>
      <c r="F911" s="101"/>
      <c r="G911" s="101"/>
      <c r="H9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1" s="132">
        <f t="shared" ref="I911:J911" si="916">I910</f>
        <v>9</v>
      </c>
      <c r="J911" s="132" t="str">
        <f t="shared" si="916"/>
        <v>Б</v>
      </c>
      <c r="K911" s="133" t="str">
        <f>IF(Таблица335[[#This Row],[условие]]="Да", "-", "")</f>
        <v>-</v>
      </c>
      <c r="L911" s="101" t="s">
        <v>35</v>
      </c>
      <c r="M911" s="114" t="str">
        <f>IF(Таблица335[[#This Row],[условие]]="Да", "", " - ")</f>
        <v/>
      </c>
      <c r="N911" s="101"/>
      <c r="O911" s="114" t="str">
        <f>IF(Таблица335[[#This Row],[условие]]="Да", "", " )")</f>
        <v/>
      </c>
      <c r="P911" s="115"/>
      <c r="Q911" s="101" t="s">
        <v>140</v>
      </c>
      <c r="R911" s="101" t="s">
        <v>80</v>
      </c>
      <c r="S911" s="116" t="str">
        <f>IF(Таблица335[[#This Row],[Тип СШ]]="Т3", " росп", "")</f>
        <v xml:space="preserve"> росп</v>
      </c>
      <c r="T911" s="116" t="str">
        <f>IF(AND(Таблица335[[#This Row],[Тип]]="Поперечник", Таблица335[[#This Row],[условие]]="Да", Таблица335[[#This Row],[№18]]=" росп"), "1,2,3",
"")</f>
        <v>1,2,3</v>
      </c>
      <c r="U911" s="116" t="str">
        <f>IF(AND(Таблица335[[#This Row],[Тип]]="Продол", Таблица335[[#This Row],[условие]]="Да", Таблица335[[#This Row],[№18]]=" росп"), "1,2",
"")</f>
        <v/>
      </c>
      <c r="V911" s="101" t="s">
        <v>88</v>
      </c>
      <c r="W9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11" s="152" t="str">
        <f>IF(Таблица335[[#This Row],[Тип СШ]]="Т3",
(IF(Таблица335[[#This Row],[Толщина]]&gt;16,"Δ8","Δ6")),Таблица335[[#This Row],[Толщина]])</f>
        <v>Δ6</v>
      </c>
      <c r="AD911" s="153"/>
      <c r="AE911"/>
    </row>
    <row r="912" spans="1:31" x14ac:dyDescent="0.2">
      <c r="A912" s="117">
        <f t="shared" si="902"/>
        <v>912</v>
      </c>
      <c r="B912" s="97" t="str">
        <f>IF(ISNUMBER(Таблица335[[#This Row],[№8]]), "Поперечник", "Продол")</f>
        <v>Поперечник</v>
      </c>
      <c r="C912" s="11" t="str">
        <f>CONCATENATE(I912,J912,K912,L912,Таблица335[[#This Row],[№12]],N912,O912,P912,Q912,R912,S912,T912,U912,)</f>
        <v>9Б-ВП_Р7 росп1,2,3</v>
      </c>
      <c r="D912" s="11" t="str">
        <f t="shared" si="868"/>
        <v>Т3</v>
      </c>
      <c r="E912" s="11" t="str">
        <f t="shared" si="899"/>
        <v>528 Δ6</v>
      </c>
      <c r="F912" s="101"/>
      <c r="G912" s="101"/>
      <c r="H9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2" s="132">
        <f t="shared" ref="I912:J912" si="917">I911</f>
        <v>9</v>
      </c>
      <c r="J912" s="132" t="str">
        <f t="shared" si="917"/>
        <v>Б</v>
      </c>
      <c r="K912" s="133" t="str">
        <f>IF(Таблица335[[#This Row],[условие]]="Да", "-", "")</f>
        <v>-</v>
      </c>
      <c r="L912" s="101" t="s">
        <v>35</v>
      </c>
      <c r="M912" s="114" t="str">
        <f>IF(Таблица335[[#This Row],[условие]]="Да", "", " - ")</f>
        <v/>
      </c>
      <c r="N912" s="101"/>
      <c r="O912" s="114" t="str">
        <f>IF(Таблица335[[#This Row],[условие]]="Да", "", " )")</f>
        <v/>
      </c>
      <c r="P912" s="115"/>
      <c r="Q912" s="101" t="s">
        <v>140</v>
      </c>
      <c r="R912" s="101" t="s">
        <v>81</v>
      </c>
      <c r="S912" s="116" t="str">
        <f>IF(Таблица335[[#This Row],[Тип СШ]]="Т3", " росп", "")</f>
        <v xml:space="preserve"> росп</v>
      </c>
      <c r="T912" s="116" t="str">
        <f>IF(AND(Таблица335[[#This Row],[Тип]]="Поперечник", Таблица335[[#This Row],[условие]]="Да", Таблица335[[#This Row],[№18]]=" росп"), "1,2,3",
"")</f>
        <v>1,2,3</v>
      </c>
      <c r="U912" s="116" t="str">
        <f>IF(AND(Таблица335[[#This Row],[Тип]]="Продол", Таблица335[[#This Row],[условие]]="Да", Таблица335[[#This Row],[№18]]=" росп"), "1,2",
"")</f>
        <v/>
      </c>
      <c r="V912" s="101" t="s">
        <v>88</v>
      </c>
      <c r="W9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12" s="152" t="str">
        <f>IF(Таблица335[[#This Row],[Тип СШ]]="Т3",
(IF(Таблица335[[#This Row],[Толщина]]&gt;16,"Δ8","Δ6")),Таблица335[[#This Row],[Толщина]])</f>
        <v>Δ6</v>
      </c>
      <c r="AD912" s="153"/>
      <c r="AE912"/>
    </row>
    <row r="913" spans="1:31" x14ac:dyDescent="0.2">
      <c r="A913" s="117">
        <f t="shared" si="902"/>
        <v>913</v>
      </c>
      <c r="B913" s="97" t="str">
        <f>IF(ISNUMBER(Таблица335[[#This Row],[№8]]), "Поперечник", "Продол")</f>
        <v>Поперечник</v>
      </c>
      <c r="C913" s="11" t="str">
        <f>CONCATENATE(I913,J913,K913,L913,Таблица335[[#This Row],[№12]],N913,O913,P913,Q913,R913,S913,T913,U913,)</f>
        <v>9Б-ВП_Р8 росп1,2,3</v>
      </c>
      <c r="D913" s="11" t="str">
        <f t="shared" si="868"/>
        <v>Т3</v>
      </c>
      <c r="E913" s="11" t="str">
        <f t="shared" si="899"/>
        <v>528 Δ6</v>
      </c>
      <c r="F913" s="101"/>
      <c r="G913" s="101"/>
      <c r="H9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3" s="132">
        <f t="shared" ref="I913:J913" si="918">I912</f>
        <v>9</v>
      </c>
      <c r="J913" s="132" t="str">
        <f t="shared" si="918"/>
        <v>Б</v>
      </c>
      <c r="K913" s="133" t="str">
        <f>IF(Таблица335[[#This Row],[условие]]="Да", "-", "")</f>
        <v>-</v>
      </c>
      <c r="L913" s="101" t="s">
        <v>35</v>
      </c>
      <c r="M913" s="114" t="str">
        <f>IF(Таблица335[[#This Row],[условие]]="Да", "", " - ")</f>
        <v/>
      </c>
      <c r="N913" s="101"/>
      <c r="O913" s="114" t="str">
        <f>IF(Таблица335[[#This Row],[условие]]="Да", "", " )")</f>
        <v/>
      </c>
      <c r="P913" s="115"/>
      <c r="Q913" s="101" t="s">
        <v>140</v>
      </c>
      <c r="R913" s="101" t="s">
        <v>82</v>
      </c>
      <c r="S913" s="116" t="str">
        <f>IF(Таблица335[[#This Row],[Тип СШ]]="Т3", " росп", "")</f>
        <v xml:space="preserve"> росп</v>
      </c>
      <c r="T913" s="116" t="str">
        <f>IF(AND(Таблица335[[#This Row],[Тип]]="Поперечник", Таблица335[[#This Row],[условие]]="Да", Таблица335[[#This Row],[№18]]=" росп"), "1,2,3",
"")</f>
        <v>1,2,3</v>
      </c>
      <c r="U913" s="116" t="str">
        <f>IF(AND(Таблица335[[#This Row],[Тип]]="Продол", Таблица335[[#This Row],[условие]]="Да", Таблица335[[#This Row],[№18]]=" росп"), "1,2",
"")</f>
        <v/>
      </c>
      <c r="V913" s="101" t="s">
        <v>88</v>
      </c>
      <c r="W9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13" s="152" t="str">
        <f>IF(Таблица335[[#This Row],[Тип СШ]]="Т3",
(IF(Таблица335[[#This Row],[Толщина]]&gt;16,"Δ8","Δ6")),Таблица335[[#This Row],[Толщина]])</f>
        <v>Δ6</v>
      </c>
      <c r="AD913" s="153"/>
      <c r="AE913"/>
    </row>
    <row r="914" spans="1:31" x14ac:dyDescent="0.2">
      <c r="A914" s="117">
        <f t="shared" si="902"/>
        <v>914</v>
      </c>
      <c r="B914" s="97" t="str">
        <f>IF(ISNUMBER(Таблица335[[#This Row],[№8]]), "Поперечник", "Продол")</f>
        <v>Поперечник</v>
      </c>
      <c r="C914" s="11" t="str">
        <f>CONCATENATE(I914,J914,K914,L914,Таблица335[[#This Row],[№12]],N914,O914,P914,Q914,R914,S914,T914,U914,)</f>
        <v>9Б-НП</v>
      </c>
      <c r="D914" s="11" t="str">
        <f t="shared" si="868"/>
        <v>С18</v>
      </c>
      <c r="E914" s="11" t="str">
        <f t="shared" si="899"/>
        <v>600×32</v>
      </c>
      <c r="F914" s="101"/>
      <c r="G914" s="101"/>
      <c r="H9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4" s="132">
        <f t="shared" ref="I914:J914" si="919">I913</f>
        <v>9</v>
      </c>
      <c r="J914" s="132" t="str">
        <f t="shared" si="919"/>
        <v>Б</v>
      </c>
      <c r="K914" s="133" t="str">
        <f>IF(Таблица335[[#This Row],[условие]]="Да", "-", "")</f>
        <v>-</v>
      </c>
      <c r="L914" s="101" t="s">
        <v>13</v>
      </c>
      <c r="M914" s="114" t="str">
        <f>IF(Таблица335[[#This Row],[условие]]="Да", "", " - ")</f>
        <v/>
      </c>
      <c r="N914" s="101"/>
      <c r="O914" s="114" t="str">
        <f>IF(Таблица335[[#This Row],[условие]]="Да", "", " )")</f>
        <v/>
      </c>
      <c r="P914" s="115"/>
      <c r="Q914" s="101"/>
      <c r="R914" s="101"/>
      <c r="S914" s="116" t="str">
        <f>IF(Таблица335[[#This Row],[Тип СШ]]="Т3", " росп", "")</f>
        <v/>
      </c>
      <c r="T914" s="116" t="str">
        <f>IF(AND(Таблица335[[#This Row],[Тип]]="Поперечник", Таблица335[[#This Row],[условие]]="Да", Таблица335[[#This Row],[№18]]=" росп"), "1,2,3",
"")</f>
        <v/>
      </c>
      <c r="U914" s="116" t="str">
        <f>IF(AND(Таблица335[[#This Row],[Тип]]="Продол", Таблица335[[#This Row],[условие]]="Да", Таблица335[[#This Row],[№18]]=" росп"), "1,2",
"")</f>
        <v/>
      </c>
      <c r="V914" s="101" t="s">
        <v>87</v>
      </c>
      <c r="W91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9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914" s="228">
        <f>VALUE(CONCATENATE(Таблица335[[#This Row],[ДлинаС18]],Таблица335[[#This Row],[ДлинаС4]],Таблица335[[#This Row],[ДлинаТ8]],Таблица335[[#This Row],[ДлинаТ3]]))</f>
        <v>600</v>
      </c>
      <c r="AC914" s="152">
        <f>IF(Таблица335[[#This Row],[Тип СШ]]="Т3",
(IF(Таблица335[[#This Row],[Толщина]]&gt;16,"Δ8","Δ6")),Таблица335[[#This Row],[Толщина]])</f>
        <v>32</v>
      </c>
      <c r="AD914" s="153"/>
      <c r="AE914"/>
    </row>
    <row r="915" spans="1:31" x14ac:dyDescent="0.2">
      <c r="A915" s="117">
        <f t="shared" si="902"/>
        <v>915</v>
      </c>
      <c r="B915" s="97" t="str">
        <f>IF(ISNUMBER(Таблица335[[#This Row],[№8]]), "Поперечник", "Продол")</f>
        <v>Поперечник</v>
      </c>
      <c r="C915" s="11" t="str">
        <f>CONCATENATE(I915,J915,K915,L915,Таблица335[[#This Row],[№12]],N915,O915,P915,Q915,R915,S915,T915,U915,)</f>
        <v>9Б-Т2/1</v>
      </c>
      <c r="D915" s="11" t="str">
        <f t="shared" si="868"/>
        <v>Т8</v>
      </c>
      <c r="E915" s="11" t="str">
        <f t="shared" si="899"/>
        <v>100×16</v>
      </c>
      <c r="F915" s="101"/>
      <c r="G915" s="101"/>
      <c r="H9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5" s="132">
        <f t="shared" ref="I915:J915" si="920">I914</f>
        <v>9</v>
      </c>
      <c r="J915" s="132" t="str">
        <f t="shared" si="920"/>
        <v>Б</v>
      </c>
      <c r="K915" s="133" t="str">
        <f>IF(Таблица335[[#This Row],[условие]]="Да", "-", "")</f>
        <v>-</v>
      </c>
      <c r="L915" s="101" t="s">
        <v>84</v>
      </c>
      <c r="M915" s="114" t="str">
        <f>IF(Таблица335[[#This Row],[условие]]="Да", "", " - ")</f>
        <v/>
      </c>
      <c r="N915" s="101"/>
      <c r="O915" s="114" t="str">
        <f>IF(Таблица335[[#This Row],[условие]]="Да", "", " )")</f>
        <v/>
      </c>
      <c r="P915" s="115"/>
      <c r="Q915" s="101" t="str">
        <f>"/"</f>
        <v>/</v>
      </c>
      <c r="R915" s="101">
        <v>1</v>
      </c>
      <c r="S915" s="116" t="str">
        <f>IF(Таблица335[[#This Row],[Тип СШ]]="Т3", " росп", "")</f>
        <v/>
      </c>
      <c r="T915" s="116" t="str">
        <f>IF(AND(Таблица335[[#This Row],[Тип]]="Поперечник", Таблица335[[#This Row],[условие]]="Да", Таблица335[[#This Row],[№18]]=" росп"), "1,2,3",
"")</f>
        <v/>
      </c>
      <c r="U915" s="116" t="str">
        <f>IF(AND(Таблица335[[#This Row],[Тип]]="Продол", Таблица335[[#This Row],[условие]]="Да", Таблица335[[#This Row],[№18]]=" росп"), "1,2",
"")</f>
        <v/>
      </c>
      <c r="V915" s="101" t="s">
        <v>89</v>
      </c>
      <c r="W9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15" s="152">
        <f>IF(Таблица335[[#This Row],[Тип СШ]]="Т3",
(IF(Таблица335[[#This Row],[Толщина]]&gt;16,"Δ8","Δ6")),Таблица335[[#This Row],[Толщина]])</f>
        <v>16</v>
      </c>
      <c r="AD915" s="153"/>
      <c r="AE915"/>
    </row>
    <row r="916" spans="1:31" x14ac:dyDescent="0.2">
      <c r="A916" s="117">
        <f t="shared" si="902"/>
        <v>916</v>
      </c>
      <c r="B916" s="97" t="str">
        <f>IF(ISNUMBER(Таблица335[[#This Row],[№8]]), "Поперечник", "Продол")</f>
        <v>Поперечник</v>
      </c>
      <c r="C916" s="11" t="str">
        <f>CONCATENATE(I916,J916,K916,L916,Таблица335[[#This Row],[№12]],N916,O916,P916,Q916,R916,S916,T916,U916,)</f>
        <v>9Б-Т2/1 росп1,2,3</v>
      </c>
      <c r="D916" s="11" t="str">
        <f t="shared" si="868"/>
        <v>Т3</v>
      </c>
      <c r="E916" s="11" t="str">
        <f t="shared" si="899"/>
        <v>100 Δ6</v>
      </c>
      <c r="F916" s="101"/>
      <c r="G916" s="101"/>
      <c r="H9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6" s="132">
        <f t="shared" ref="I916:J916" si="921">I915</f>
        <v>9</v>
      </c>
      <c r="J916" s="132" t="str">
        <f t="shared" si="921"/>
        <v>Б</v>
      </c>
      <c r="K916" s="133" t="str">
        <f>IF(Таблица335[[#This Row],[условие]]="Да", "-", "")</f>
        <v>-</v>
      </c>
      <c r="L916" s="101" t="s">
        <v>84</v>
      </c>
      <c r="M916" s="114" t="str">
        <f>IF(Таблица335[[#This Row],[условие]]="Да", "", " - ")</f>
        <v/>
      </c>
      <c r="N916" s="101"/>
      <c r="O916" s="114" t="str">
        <f>IF(Таблица335[[#This Row],[условие]]="Да", "", " )")</f>
        <v/>
      </c>
      <c r="P916" s="115"/>
      <c r="Q916" s="101" t="str">
        <f t="shared" ref="Q916:Q918" si="922">"/"</f>
        <v>/</v>
      </c>
      <c r="R916" s="101">
        <v>1</v>
      </c>
      <c r="S916" s="116" t="str">
        <f>IF(Таблица335[[#This Row],[Тип СШ]]="Т3", " росп", "")</f>
        <v xml:space="preserve"> росп</v>
      </c>
      <c r="T916" s="116" t="str">
        <f>IF(AND(Таблица335[[#This Row],[Тип]]="Поперечник", Таблица335[[#This Row],[условие]]="Да", Таблица335[[#This Row],[№18]]=" росп"), "1,2,3",
"")</f>
        <v>1,2,3</v>
      </c>
      <c r="U916" s="116" t="str">
        <f>IF(AND(Таблица335[[#This Row],[Тип]]="Продол", Таблица335[[#This Row],[условие]]="Да", Таблица335[[#This Row],[№18]]=" росп"), "1,2",
"")</f>
        <v/>
      </c>
      <c r="V916" s="101" t="s">
        <v>88</v>
      </c>
      <c r="W9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16" s="152" t="str">
        <f>IF(Таблица335[[#This Row],[Тип СШ]]="Т3",
(IF(Таблица335[[#This Row],[Толщина]]&gt;16,"Δ8","Δ6")),Таблица335[[#This Row],[Толщина]])</f>
        <v>Δ6</v>
      </c>
      <c r="AD916" s="153"/>
      <c r="AE916"/>
    </row>
    <row r="917" spans="1:31" x14ac:dyDescent="0.2">
      <c r="A917" s="117">
        <f t="shared" si="902"/>
        <v>917</v>
      </c>
      <c r="B917" s="97" t="str">
        <f>IF(ISNUMBER(Таблица335[[#This Row],[№8]]), "Поперечник", "Продол")</f>
        <v>Поперечник</v>
      </c>
      <c r="C917" s="11" t="str">
        <f>CONCATENATE(I917,J917,K917,L917,Таблица335[[#This Row],[№12]],N917,O917,P917,Q917,R917,S917,T917,U917,)</f>
        <v>9Б-Т2/2</v>
      </c>
      <c r="D917" s="11" t="str">
        <f t="shared" si="868"/>
        <v>Т8</v>
      </c>
      <c r="E917" s="11" t="str">
        <f t="shared" si="899"/>
        <v>100×16</v>
      </c>
      <c r="F917" s="101"/>
      <c r="G917" s="101"/>
      <c r="H9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7" s="132">
        <f t="shared" ref="I917:J917" si="923">I916</f>
        <v>9</v>
      </c>
      <c r="J917" s="132" t="str">
        <f t="shared" si="923"/>
        <v>Б</v>
      </c>
      <c r="K917" s="133" t="str">
        <f>IF(Таблица335[[#This Row],[условие]]="Да", "-", "")</f>
        <v>-</v>
      </c>
      <c r="L917" s="101" t="s">
        <v>84</v>
      </c>
      <c r="M917" s="114" t="str">
        <f>IF(Таблица335[[#This Row],[условие]]="Да", "", " - ")</f>
        <v/>
      </c>
      <c r="N917" s="101"/>
      <c r="O917" s="114" t="str">
        <f>IF(Таблица335[[#This Row],[условие]]="Да", "", " )")</f>
        <v/>
      </c>
      <c r="P917" s="115"/>
      <c r="Q917" s="101" t="str">
        <f t="shared" si="922"/>
        <v>/</v>
      </c>
      <c r="R917" s="101">
        <v>2</v>
      </c>
      <c r="S917" s="116" t="str">
        <f>IF(Таблица335[[#This Row],[Тип СШ]]="Т3", " росп", "")</f>
        <v/>
      </c>
      <c r="T917" s="116" t="str">
        <f>IF(AND(Таблица335[[#This Row],[Тип]]="Поперечник", Таблица335[[#This Row],[условие]]="Да", Таблица335[[#This Row],[№18]]=" росп"), "1,2,3",
"")</f>
        <v/>
      </c>
      <c r="U917" s="116" t="str">
        <f>IF(AND(Таблица335[[#This Row],[Тип]]="Продол", Таблица335[[#This Row],[условие]]="Да", Таблица335[[#This Row],[№18]]=" росп"), "1,2",
"")</f>
        <v/>
      </c>
      <c r="V917" s="101" t="s">
        <v>89</v>
      </c>
      <c r="W9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17" s="152">
        <f>IF(Таблица335[[#This Row],[Тип СШ]]="Т3",
(IF(Таблица335[[#This Row],[Толщина]]&gt;16,"Δ8","Δ6")),Таблица335[[#This Row],[Толщина]])</f>
        <v>16</v>
      </c>
      <c r="AD917" s="153"/>
      <c r="AE917"/>
    </row>
    <row r="918" spans="1:31" x14ac:dyDescent="0.2">
      <c r="A918" s="117">
        <f t="shared" si="902"/>
        <v>918</v>
      </c>
      <c r="B918" s="97" t="str">
        <f>IF(ISNUMBER(Таблица335[[#This Row],[№8]]), "Поперечник", "Продол")</f>
        <v>Поперечник</v>
      </c>
      <c r="C918" s="11" t="str">
        <f>CONCATENATE(I918,J918,K918,L918,Таблица335[[#This Row],[№12]],N918,O918,P918,Q918,R918,S918,T918,U918,)</f>
        <v>9Б-Т2/2 росп1,2,3</v>
      </c>
      <c r="D918" s="11" t="str">
        <f t="shared" si="868"/>
        <v>Т3</v>
      </c>
      <c r="E918" s="11" t="str">
        <f t="shared" si="899"/>
        <v>100 Δ6</v>
      </c>
      <c r="F918" s="101"/>
      <c r="G918" s="101"/>
      <c r="H9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8" s="132">
        <f t="shared" ref="I918:J918" si="924">I917</f>
        <v>9</v>
      </c>
      <c r="J918" s="132" t="str">
        <f t="shared" si="924"/>
        <v>Б</v>
      </c>
      <c r="K918" s="133" t="str">
        <f>IF(Таблица335[[#This Row],[условие]]="Да", "-", "")</f>
        <v>-</v>
      </c>
      <c r="L918" s="101" t="s">
        <v>84</v>
      </c>
      <c r="M918" s="114" t="str">
        <f>IF(Таблица335[[#This Row],[условие]]="Да", "", " - ")</f>
        <v/>
      </c>
      <c r="N918" s="101"/>
      <c r="O918" s="114" t="str">
        <f>IF(Таблица335[[#This Row],[условие]]="Да", "", " )")</f>
        <v/>
      </c>
      <c r="P918" s="115"/>
      <c r="Q918" s="101" t="str">
        <f t="shared" si="922"/>
        <v>/</v>
      </c>
      <c r="R918" s="101">
        <v>2</v>
      </c>
      <c r="S918" s="116" t="str">
        <f>IF(Таблица335[[#This Row],[Тип СШ]]="Т3", " росп", "")</f>
        <v xml:space="preserve"> росп</v>
      </c>
      <c r="T918" s="116" t="str">
        <f>IF(AND(Таблица335[[#This Row],[Тип]]="Поперечник", Таблица335[[#This Row],[условие]]="Да", Таблица335[[#This Row],[№18]]=" росп"), "1,2,3",
"")</f>
        <v>1,2,3</v>
      </c>
      <c r="U918" s="116" t="str">
        <f>IF(AND(Таблица335[[#This Row],[Тип]]="Продол", Таблица335[[#This Row],[условие]]="Да", Таблица335[[#This Row],[№18]]=" росп"), "1,2",
"")</f>
        <v/>
      </c>
      <c r="V918" s="101" t="s">
        <v>88</v>
      </c>
      <c r="W9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9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18" s="152" t="str">
        <f>IF(Таблица335[[#This Row],[Тип СШ]]="Т3",
(IF(Таблица335[[#This Row],[Толщина]]&gt;16,"Δ8","Δ6")),Таблица335[[#This Row],[Толщина]])</f>
        <v>Δ6</v>
      </c>
      <c r="AD918" s="153"/>
      <c r="AE918"/>
    </row>
    <row r="919" spans="1:31" x14ac:dyDescent="0.2">
      <c r="A919" s="117">
        <f t="shared" si="902"/>
        <v>919</v>
      </c>
      <c r="B919" s="97" t="str">
        <f>IF(ISNUMBER(Таблица335[[#This Row],[№8]]), "Поперечник", "Продол")</f>
        <v>Поперечник</v>
      </c>
      <c r="C919" s="11" t="str">
        <f>CONCATENATE(I919,J919,K919,L919,Таблица335[[#This Row],[№12]],N919,O919,P919,Q919,R919,S919,T919,U919,)</f>
        <v>9В-ВП</v>
      </c>
      <c r="D919" s="11" t="str">
        <f t="shared" si="868"/>
        <v>С4</v>
      </c>
      <c r="E919" s="11" t="str">
        <f t="shared" si="899"/>
        <v>2488×14</v>
      </c>
      <c r="F919" s="101"/>
      <c r="G919" s="101" t="s">
        <v>41</v>
      </c>
      <c r="H9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19" s="134">
        <f t="shared" ref="I919:J919" si="925">I918</f>
        <v>9</v>
      </c>
      <c r="J919" s="134" t="str">
        <f>Таблица335[[#This Row],[№7]]</f>
        <v>В</v>
      </c>
      <c r="K919" s="133" t="str">
        <f>IF(Таблица335[[#This Row],[условие]]="Да", "-", "")</f>
        <v>-</v>
      </c>
      <c r="L919" s="72" t="s">
        <v>35</v>
      </c>
      <c r="M919" s="114" t="str">
        <f>IF(Таблица335[[#This Row],[условие]]="Да", "", " - ")</f>
        <v/>
      </c>
      <c r="N919" s="72"/>
      <c r="O919" s="114" t="str">
        <f>IF(Таблица335[[#This Row],[условие]]="Да", "", " )")</f>
        <v/>
      </c>
      <c r="P919" s="115"/>
      <c r="Q919" s="130"/>
      <c r="R919" s="130"/>
      <c r="S919" s="116" t="str">
        <f>IF(Таблица335[[#This Row],[Тип СШ]]="Т3", " росп", "")</f>
        <v/>
      </c>
      <c r="T919" s="116" t="str">
        <f>IF(AND(Таблица335[[#This Row],[Тип]]="Поперечник", Таблица335[[#This Row],[условие]]="Да", Таблица335[[#This Row],[№18]]=" росп"), "1,2,3",
"")</f>
        <v/>
      </c>
      <c r="U919" s="116" t="str">
        <f>IF(AND(Таблица335[[#This Row],[Тип]]="Продол", Таблица335[[#This Row],[условие]]="Да", Таблица335[[#This Row],[№18]]=" росп"), "1,2",
"")</f>
        <v/>
      </c>
      <c r="V919" s="130" t="s">
        <v>109</v>
      </c>
      <c r="W9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1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9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1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919" s="152">
        <f>IF(Таблица335[[#This Row],[Тип СШ]]="Т3",
(IF(Таблица335[[#This Row],[Толщина]]&gt;16,"Δ8","Δ6")),Таблица335[[#This Row],[Толщина]])</f>
        <v>14</v>
      </c>
      <c r="AD919" s="153"/>
      <c r="AE919"/>
    </row>
    <row r="920" spans="1:31" x14ac:dyDescent="0.2">
      <c r="A920" s="117">
        <f t="shared" si="902"/>
        <v>920</v>
      </c>
      <c r="B920" s="97" t="str">
        <f>IF(ISNUMBER(Таблица335[[#This Row],[№8]]), "Поперечник", "Продол")</f>
        <v>Поперечник</v>
      </c>
      <c r="C920" s="11" t="str">
        <f>CONCATENATE(I920,J920,K920,L920,Таблица335[[#This Row],[№12]],N920,O920,P920,Q920,R920,S920,T920,U920,)</f>
        <v>9В-ВП_Р1 росп1,2,3</v>
      </c>
      <c r="D920" s="11" t="str">
        <f t="shared" si="868"/>
        <v>Т3</v>
      </c>
      <c r="E920" s="11" t="str">
        <f t="shared" si="899"/>
        <v>528 Δ6</v>
      </c>
      <c r="F920" s="101"/>
      <c r="G920" s="101"/>
      <c r="H9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0" s="132">
        <f t="shared" ref="I920:J920" si="926">I919</f>
        <v>9</v>
      </c>
      <c r="J920" s="132" t="str">
        <f>J919</f>
        <v>В</v>
      </c>
      <c r="K920" s="133" t="str">
        <f>IF(Таблица335[[#This Row],[условие]]="Да", "-", "")</f>
        <v>-</v>
      </c>
      <c r="L920" s="101" t="s">
        <v>35</v>
      </c>
      <c r="M920" s="114" t="str">
        <f>IF(Таблица335[[#This Row],[условие]]="Да", "", " - ")</f>
        <v/>
      </c>
      <c r="N920" s="101"/>
      <c r="O920" s="114" t="str">
        <f>IF(Таблица335[[#This Row],[условие]]="Да", "", " )")</f>
        <v/>
      </c>
      <c r="P920" s="115"/>
      <c r="Q920" s="101" t="s">
        <v>140</v>
      </c>
      <c r="R920" s="101" t="s">
        <v>73</v>
      </c>
      <c r="S920" s="116" t="str">
        <f>IF(Таблица335[[#This Row],[Тип СШ]]="Т3", " росп", "")</f>
        <v xml:space="preserve"> росп</v>
      </c>
      <c r="T920" s="116" t="str">
        <f>IF(AND(Таблица335[[#This Row],[Тип]]="Поперечник", Таблица335[[#This Row],[условие]]="Да", Таблица335[[#This Row],[№18]]=" росп"), "1,2,3",
"")</f>
        <v>1,2,3</v>
      </c>
      <c r="U920" s="116" t="str">
        <f>IF(AND(Таблица335[[#This Row],[Тип]]="Продол", Таблица335[[#This Row],[условие]]="Да", Таблица335[[#This Row],[№18]]=" росп"), "1,2",
"")</f>
        <v/>
      </c>
      <c r="V920" s="101" t="s">
        <v>88</v>
      </c>
      <c r="W9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0" s="152" t="str">
        <f>IF(Таблица335[[#This Row],[Тип СШ]]="Т3",
(IF(Таблица335[[#This Row],[Толщина]]&gt;16,"Δ8","Δ6")),Таблица335[[#This Row],[Толщина]])</f>
        <v>Δ6</v>
      </c>
      <c r="AD920" s="153"/>
      <c r="AE920"/>
    </row>
    <row r="921" spans="1:31" x14ac:dyDescent="0.2">
      <c r="A921" s="117">
        <f t="shared" si="902"/>
        <v>921</v>
      </c>
      <c r="B921" s="97" t="str">
        <f>IF(ISNUMBER(Таблица335[[#This Row],[№8]]), "Поперечник", "Продол")</f>
        <v>Поперечник</v>
      </c>
      <c r="C921" s="11" t="str">
        <f>CONCATENATE(I921,J921,K921,L921,Таблица335[[#This Row],[№12]],N921,O921,P921,Q921,R921,S921,T921,U921,)</f>
        <v>9В-ВП_Р2 росп1,2,3</v>
      </c>
      <c r="D921" s="11" t="str">
        <f t="shared" si="868"/>
        <v>Т3</v>
      </c>
      <c r="E921" s="11" t="str">
        <f t="shared" si="899"/>
        <v>528 Δ6</v>
      </c>
      <c r="F921" s="101"/>
      <c r="G921" s="101"/>
      <c r="H9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1" s="132">
        <f t="shared" ref="I921:J921" si="927">I920</f>
        <v>9</v>
      </c>
      <c r="J921" s="132" t="str">
        <f t="shared" si="927"/>
        <v>В</v>
      </c>
      <c r="K921" s="133" t="str">
        <f>IF(Таблица335[[#This Row],[условие]]="Да", "-", "")</f>
        <v>-</v>
      </c>
      <c r="L921" s="101" t="s">
        <v>35</v>
      </c>
      <c r="M921" s="114" t="str">
        <f>IF(Таблица335[[#This Row],[условие]]="Да", "", " - ")</f>
        <v/>
      </c>
      <c r="N921" s="101"/>
      <c r="O921" s="114" t="str">
        <f>IF(Таблица335[[#This Row],[условие]]="Да", "", " )")</f>
        <v/>
      </c>
      <c r="P921" s="115"/>
      <c r="Q921" s="101" t="s">
        <v>140</v>
      </c>
      <c r="R921" s="101" t="s">
        <v>74</v>
      </c>
      <c r="S921" s="116" t="str">
        <f>IF(Таблица335[[#This Row],[Тип СШ]]="Т3", " росп", "")</f>
        <v xml:space="preserve"> росп</v>
      </c>
      <c r="T921" s="116" t="str">
        <f>IF(AND(Таблица335[[#This Row],[Тип]]="Поперечник", Таблица335[[#This Row],[условие]]="Да", Таблица335[[#This Row],[№18]]=" росп"), "1,2,3",
"")</f>
        <v>1,2,3</v>
      </c>
      <c r="U921" s="116" t="str">
        <f>IF(AND(Таблица335[[#This Row],[Тип]]="Продол", Таблица335[[#This Row],[условие]]="Да", Таблица335[[#This Row],[№18]]=" росп"), "1,2",
"")</f>
        <v/>
      </c>
      <c r="V921" s="101" t="s">
        <v>88</v>
      </c>
      <c r="W9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1" s="152" t="str">
        <f>IF(Таблица335[[#This Row],[Тип СШ]]="Т3",
(IF(Таблица335[[#This Row],[Толщина]]&gt;16,"Δ8","Δ6")),Таблица335[[#This Row],[Толщина]])</f>
        <v>Δ6</v>
      </c>
      <c r="AD921" s="153"/>
      <c r="AE921"/>
    </row>
    <row r="922" spans="1:31" x14ac:dyDescent="0.2">
      <c r="A922" s="117">
        <f t="shared" si="902"/>
        <v>922</v>
      </c>
      <c r="B922" s="97" t="str">
        <f>IF(ISNUMBER(Таблица335[[#This Row],[№8]]), "Поперечник", "Продол")</f>
        <v>Поперечник</v>
      </c>
      <c r="C922" s="11" t="str">
        <f>CONCATENATE(I922,J922,K922,L922,Таблица335[[#This Row],[№12]],N922,O922,P922,Q922,R922,S922,T922,U922,)</f>
        <v>9В-ВП_Р3 росп1,2,3</v>
      </c>
      <c r="D922" s="11" t="str">
        <f t="shared" si="868"/>
        <v>Т3</v>
      </c>
      <c r="E922" s="11" t="str">
        <f t="shared" si="899"/>
        <v>528 Δ6</v>
      </c>
      <c r="F922" s="101"/>
      <c r="G922" s="101"/>
      <c r="H9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2" s="132">
        <f t="shared" ref="I922:J922" si="928">I921</f>
        <v>9</v>
      </c>
      <c r="J922" s="132" t="str">
        <f t="shared" si="928"/>
        <v>В</v>
      </c>
      <c r="K922" s="133" t="str">
        <f>IF(Таблица335[[#This Row],[условие]]="Да", "-", "")</f>
        <v>-</v>
      </c>
      <c r="L922" s="101" t="s">
        <v>35</v>
      </c>
      <c r="M922" s="114" t="str">
        <f>IF(Таблица335[[#This Row],[условие]]="Да", "", " - ")</f>
        <v/>
      </c>
      <c r="N922" s="101"/>
      <c r="O922" s="114" t="str">
        <f>IF(Таблица335[[#This Row],[условие]]="Да", "", " )")</f>
        <v/>
      </c>
      <c r="P922" s="115"/>
      <c r="Q922" s="101" t="s">
        <v>140</v>
      </c>
      <c r="R922" s="101" t="s">
        <v>75</v>
      </c>
      <c r="S922" s="116" t="str">
        <f>IF(Таблица335[[#This Row],[Тип СШ]]="Т3", " росп", "")</f>
        <v xml:space="preserve"> росп</v>
      </c>
      <c r="T922" s="116" t="str">
        <f>IF(AND(Таблица335[[#This Row],[Тип]]="Поперечник", Таблица335[[#This Row],[условие]]="Да", Таблица335[[#This Row],[№18]]=" росп"), "1,2,3",
"")</f>
        <v>1,2,3</v>
      </c>
      <c r="U922" s="116" t="str">
        <f>IF(AND(Таблица335[[#This Row],[Тип]]="Продол", Таблица335[[#This Row],[условие]]="Да", Таблица335[[#This Row],[№18]]=" росп"), "1,2",
"")</f>
        <v/>
      </c>
      <c r="V922" s="101" t="s">
        <v>88</v>
      </c>
      <c r="W9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2" s="152" t="str">
        <f>IF(Таблица335[[#This Row],[Тип СШ]]="Т3",
(IF(Таблица335[[#This Row],[Толщина]]&gt;16,"Δ8","Δ6")),Таблица335[[#This Row],[Толщина]])</f>
        <v>Δ6</v>
      </c>
      <c r="AD922" s="153"/>
      <c r="AE922"/>
    </row>
    <row r="923" spans="1:31" x14ac:dyDescent="0.2">
      <c r="A923" s="117">
        <f t="shared" si="902"/>
        <v>923</v>
      </c>
      <c r="B923" s="97" t="str">
        <f>IF(ISNUMBER(Таблица335[[#This Row],[№8]]), "Поперечник", "Продол")</f>
        <v>Поперечник</v>
      </c>
      <c r="C923" s="11" t="str">
        <f>CONCATENATE(I923,J923,K923,L923,Таблица335[[#This Row],[№12]],N923,O923,P923,Q923,R923,S923,T923,U923,)</f>
        <v>9В-ВП_Р4 росп1,2,3</v>
      </c>
      <c r="D923" s="11" t="str">
        <f t="shared" si="868"/>
        <v>Т3</v>
      </c>
      <c r="E923" s="11" t="str">
        <f t="shared" si="899"/>
        <v>528 Δ6</v>
      </c>
      <c r="F923" s="101"/>
      <c r="G923" s="101"/>
      <c r="H9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3" s="132">
        <f t="shared" ref="I923:J923" si="929">I922</f>
        <v>9</v>
      </c>
      <c r="J923" s="132" t="str">
        <f t="shared" si="929"/>
        <v>В</v>
      </c>
      <c r="K923" s="133" t="str">
        <f>IF(Таблица335[[#This Row],[условие]]="Да", "-", "")</f>
        <v>-</v>
      </c>
      <c r="L923" s="101" t="s">
        <v>35</v>
      </c>
      <c r="M923" s="114" t="str">
        <f>IF(Таблица335[[#This Row],[условие]]="Да", "", " - ")</f>
        <v/>
      </c>
      <c r="N923" s="101"/>
      <c r="O923" s="114" t="str">
        <f>IF(Таблица335[[#This Row],[условие]]="Да", "", " )")</f>
        <v/>
      </c>
      <c r="P923" s="115"/>
      <c r="Q923" s="101" t="s">
        <v>140</v>
      </c>
      <c r="R923" s="101" t="s">
        <v>76</v>
      </c>
      <c r="S923" s="116" t="str">
        <f>IF(Таблица335[[#This Row],[Тип СШ]]="Т3", " росп", "")</f>
        <v xml:space="preserve"> росп</v>
      </c>
      <c r="T923" s="116" t="str">
        <f>IF(AND(Таблица335[[#This Row],[Тип]]="Поперечник", Таблица335[[#This Row],[условие]]="Да", Таблица335[[#This Row],[№18]]=" росп"), "1,2,3",
"")</f>
        <v>1,2,3</v>
      </c>
      <c r="U923" s="116" t="str">
        <f>IF(AND(Таблица335[[#This Row],[Тип]]="Продол", Таблица335[[#This Row],[условие]]="Да", Таблица335[[#This Row],[№18]]=" росп"), "1,2",
"")</f>
        <v/>
      </c>
      <c r="V923" s="101" t="s">
        <v>88</v>
      </c>
      <c r="W9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3" s="152" t="str">
        <f>IF(Таблица335[[#This Row],[Тип СШ]]="Т3",
(IF(Таблица335[[#This Row],[Толщина]]&gt;16,"Δ8","Δ6")),Таблица335[[#This Row],[Толщина]])</f>
        <v>Δ6</v>
      </c>
      <c r="AD923" s="153"/>
      <c r="AE923"/>
    </row>
    <row r="924" spans="1:31" x14ac:dyDescent="0.2">
      <c r="A924" s="117">
        <f t="shared" si="902"/>
        <v>924</v>
      </c>
      <c r="B924" s="97" t="str">
        <f>IF(ISNUMBER(Таблица335[[#This Row],[№8]]), "Поперечник", "Продол")</f>
        <v>Поперечник</v>
      </c>
      <c r="C924" s="11" t="str">
        <f>CONCATENATE(I924,J924,K924,L924,Таблица335[[#This Row],[№12]],N924,O924,P924,Q924,R924,S924,T924,U924,)</f>
        <v>9В-Т1/1</v>
      </c>
      <c r="D924" s="11" t="str">
        <f t="shared" si="868"/>
        <v>Т8</v>
      </c>
      <c r="E924" s="11" t="str">
        <f t="shared" si="899"/>
        <v>100×14</v>
      </c>
      <c r="F924" s="101"/>
      <c r="G924" s="101"/>
      <c r="H9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4" s="132">
        <f t="shared" ref="I924:J924" si="930">I923</f>
        <v>9</v>
      </c>
      <c r="J924" s="132" t="str">
        <f t="shared" si="930"/>
        <v>В</v>
      </c>
      <c r="K924" s="133" t="str">
        <f>IF(Таблица335[[#This Row],[условие]]="Да", "-", "")</f>
        <v>-</v>
      </c>
      <c r="L924" s="101" t="s">
        <v>83</v>
      </c>
      <c r="M924" s="114" t="str">
        <f>IF(Таблица335[[#This Row],[условие]]="Да", "", " - ")</f>
        <v/>
      </c>
      <c r="N924" s="101"/>
      <c r="O924" s="114" t="str">
        <f>IF(Таблица335[[#This Row],[условие]]="Да", "", " )")</f>
        <v/>
      </c>
      <c r="P924" s="115"/>
      <c r="Q924" s="101" t="str">
        <f>"/"</f>
        <v>/</v>
      </c>
      <c r="R924" s="101">
        <v>1</v>
      </c>
      <c r="S924" s="116" t="str">
        <f>IF(Таблица335[[#This Row],[Тип СШ]]="Т3", " росп", "")</f>
        <v/>
      </c>
      <c r="T924" s="116" t="str">
        <f>IF(AND(Таблица335[[#This Row],[Тип]]="Поперечник", Таблица335[[#This Row],[условие]]="Да", Таблица335[[#This Row],[№18]]=" росп"), "1,2,3",
"")</f>
        <v/>
      </c>
      <c r="U924" s="116" t="str">
        <f>IF(AND(Таблица335[[#This Row],[Тип]]="Продол", Таблица335[[#This Row],[условие]]="Да", Таблица335[[#This Row],[№18]]=" росп"), "1,2",
"")</f>
        <v/>
      </c>
      <c r="V924" s="101" t="s">
        <v>89</v>
      </c>
      <c r="W9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24" s="152">
        <f>IF(Таблица335[[#This Row],[Тип СШ]]="Т3",
(IF(Таблица335[[#This Row],[Толщина]]&gt;16,"Δ8","Δ6")),Таблица335[[#This Row],[Толщина]])</f>
        <v>14</v>
      </c>
      <c r="AD924" s="153"/>
      <c r="AE924"/>
    </row>
    <row r="925" spans="1:31" x14ac:dyDescent="0.2">
      <c r="A925" s="117">
        <f t="shared" si="902"/>
        <v>925</v>
      </c>
      <c r="B925" s="97" t="str">
        <f>IF(ISNUMBER(Таблица335[[#This Row],[№8]]), "Поперечник", "Продол")</f>
        <v>Поперечник</v>
      </c>
      <c r="C925" s="11" t="str">
        <f>CONCATENATE(I925,J925,K925,L925,Таблица335[[#This Row],[№12]],N925,O925,P925,Q925,R925,S925,T925,U925,)</f>
        <v>9В-Т1/1 росп1,2,3</v>
      </c>
      <c r="D925" s="11" t="str">
        <f t="shared" si="868"/>
        <v>Т3</v>
      </c>
      <c r="E925" s="11" t="str">
        <f t="shared" si="899"/>
        <v>100 Δ6</v>
      </c>
      <c r="F925" s="101"/>
      <c r="G925" s="101"/>
      <c r="H9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5" s="132">
        <f t="shared" ref="I925:J925" si="931">I924</f>
        <v>9</v>
      </c>
      <c r="J925" s="132" t="str">
        <f t="shared" si="931"/>
        <v>В</v>
      </c>
      <c r="K925" s="133" t="str">
        <f>IF(Таблица335[[#This Row],[условие]]="Да", "-", "")</f>
        <v>-</v>
      </c>
      <c r="L925" s="101" t="s">
        <v>83</v>
      </c>
      <c r="M925" s="114" t="str">
        <f>IF(Таблица335[[#This Row],[условие]]="Да", "", " - ")</f>
        <v/>
      </c>
      <c r="N925" s="101"/>
      <c r="O925" s="114" t="str">
        <f>IF(Таблица335[[#This Row],[условие]]="Да", "", " )")</f>
        <v/>
      </c>
      <c r="P925" s="115"/>
      <c r="Q925" s="101" t="str">
        <f t="shared" ref="Q925:Q927" si="932">"/"</f>
        <v>/</v>
      </c>
      <c r="R925" s="101">
        <v>1</v>
      </c>
      <c r="S925" s="116" t="str">
        <f>IF(Таблица335[[#This Row],[Тип СШ]]="Т3", " росп", "")</f>
        <v xml:space="preserve"> росп</v>
      </c>
      <c r="T925" s="116" t="str">
        <f>IF(AND(Таблица335[[#This Row],[Тип]]="Поперечник", Таблица335[[#This Row],[условие]]="Да", Таблица335[[#This Row],[№18]]=" росп"), "1,2,3",
"")</f>
        <v>1,2,3</v>
      </c>
      <c r="U925" s="116" t="str">
        <f>IF(AND(Таблица335[[#This Row],[Тип]]="Продол", Таблица335[[#This Row],[условие]]="Да", Таблица335[[#This Row],[№18]]=" росп"), "1,2",
"")</f>
        <v/>
      </c>
      <c r="V925" s="101" t="s">
        <v>88</v>
      </c>
      <c r="W9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25" s="152" t="str">
        <f>IF(Таблица335[[#This Row],[Тип СШ]]="Т3",
(IF(Таблица335[[#This Row],[Толщина]]&gt;16,"Δ8","Δ6")),Таблица335[[#This Row],[Толщина]])</f>
        <v>Δ6</v>
      </c>
      <c r="AD925" s="153"/>
      <c r="AE925"/>
    </row>
    <row r="926" spans="1:31" x14ac:dyDescent="0.2">
      <c r="A926" s="117">
        <f t="shared" si="902"/>
        <v>926</v>
      </c>
      <c r="B926" s="97" t="str">
        <f>IF(ISNUMBER(Таблица335[[#This Row],[№8]]), "Поперечник", "Продол")</f>
        <v>Поперечник</v>
      </c>
      <c r="C926" s="11" t="str">
        <f>CONCATENATE(I926,J926,K926,L926,Таблица335[[#This Row],[№12]],N926,O926,P926,Q926,R926,S926,T926,U926,)</f>
        <v>9В-Т1/2</v>
      </c>
      <c r="D926" s="11" t="str">
        <f t="shared" si="868"/>
        <v>Т8</v>
      </c>
      <c r="E926" s="11" t="str">
        <f t="shared" si="899"/>
        <v>100×14</v>
      </c>
      <c r="F926" s="101"/>
      <c r="G926" s="101"/>
      <c r="H9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6" s="132">
        <f t="shared" ref="I926:J926" si="933">I925</f>
        <v>9</v>
      </c>
      <c r="J926" s="132" t="str">
        <f t="shared" si="933"/>
        <v>В</v>
      </c>
      <c r="K926" s="133" t="str">
        <f>IF(Таблица335[[#This Row],[условие]]="Да", "-", "")</f>
        <v>-</v>
      </c>
      <c r="L926" s="101" t="s">
        <v>83</v>
      </c>
      <c r="M926" s="114" t="str">
        <f>IF(Таблица335[[#This Row],[условие]]="Да", "", " - ")</f>
        <v/>
      </c>
      <c r="N926" s="101"/>
      <c r="O926" s="114" t="str">
        <f>IF(Таблица335[[#This Row],[условие]]="Да", "", " )")</f>
        <v/>
      </c>
      <c r="P926" s="115"/>
      <c r="Q926" s="101" t="str">
        <f t="shared" si="932"/>
        <v>/</v>
      </c>
      <c r="R926" s="101">
        <v>2</v>
      </c>
      <c r="S926" s="116" t="str">
        <f>IF(Таблица335[[#This Row],[Тип СШ]]="Т3", " росп", "")</f>
        <v/>
      </c>
      <c r="T926" s="116" t="str">
        <f>IF(AND(Таблица335[[#This Row],[Тип]]="Поперечник", Таблица335[[#This Row],[условие]]="Да", Таблица335[[#This Row],[№18]]=" росп"), "1,2,3",
"")</f>
        <v/>
      </c>
      <c r="U926" s="116" t="str">
        <f>IF(AND(Таблица335[[#This Row],[Тип]]="Продол", Таблица335[[#This Row],[условие]]="Да", Таблица335[[#This Row],[№18]]=" росп"), "1,2",
"")</f>
        <v/>
      </c>
      <c r="V926" s="101" t="s">
        <v>89</v>
      </c>
      <c r="W9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26" s="152">
        <f>IF(Таблица335[[#This Row],[Тип СШ]]="Т3",
(IF(Таблица335[[#This Row],[Толщина]]&gt;16,"Δ8","Δ6")),Таблица335[[#This Row],[Толщина]])</f>
        <v>14</v>
      </c>
      <c r="AD926" s="153"/>
      <c r="AE926"/>
    </row>
    <row r="927" spans="1:31" x14ac:dyDescent="0.2">
      <c r="A927" s="117">
        <f t="shared" si="902"/>
        <v>927</v>
      </c>
      <c r="B927" s="97" t="str">
        <f>IF(ISNUMBER(Таблица335[[#This Row],[№8]]), "Поперечник", "Продол")</f>
        <v>Поперечник</v>
      </c>
      <c r="C927" s="11" t="str">
        <f>CONCATENATE(I927,J927,K927,L927,Таблица335[[#This Row],[№12]],N927,O927,P927,Q927,R927,S927,T927,U927,)</f>
        <v>9В-Т1/2 росп1,2,3</v>
      </c>
      <c r="D927" s="11" t="str">
        <f t="shared" si="868"/>
        <v>Т3</v>
      </c>
      <c r="E927" s="11" t="str">
        <f t="shared" si="899"/>
        <v>100 Δ6</v>
      </c>
      <c r="F927" s="101"/>
      <c r="G927" s="101"/>
      <c r="H9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7" s="132">
        <f t="shared" ref="I927:J927" si="934">I926</f>
        <v>9</v>
      </c>
      <c r="J927" s="132" t="str">
        <f t="shared" si="934"/>
        <v>В</v>
      </c>
      <c r="K927" s="133" t="str">
        <f>IF(Таблица335[[#This Row],[условие]]="Да", "-", "")</f>
        <v>-</v>
      </c>
      <c r="L927" s="101" t="s">
        <v>83</v>
      </c>
      <c r="M927" s="114" t="str">
        <f>IF(Таблица335[[#This Row],[условие]]="Да", "", " - ")</f>
        <v/>
      </c>
      <c r="N927" s="101"/>
      <c r="O927" s="114" t="str">
        <f>IF(Таблица335[[#This Row],[условие]]="Да", "", " )")</f>
        <v/>
      </c>
      <c r="P927" s="115"/>
      <c r="Q927" s="101" t="str">
        <f t="shared" si="932"/>
        <v>/</v>
      </c>
      <c r="R927" s="101">
        <v>2</v>
      </c>
      <c r="S927" s="116" t="str">
        <f>IF(Таблица335[[#This Row],[Тип СШ]]="Т3", " росп", "")</f>
        <v xml:space="preserve"> росп</v>
      </c>
      <c r="T927" s="116" t="str">
        <f>IF(AND(Таблица335[[#This Row],[Тип]]="Поперечник", Таблица335[[#This Row],[условие]]="Да", Таблица335[[#This Row],[№18]]=" росп"), "1,2,3",
"")</f>
        <v>1,2,3</v>
      </c>
      <c r="U927" s="116" t="str">
        <f>IF(AND(Таблица335[[#This Row],[Тип]]="Продол", Таблица335[[#This Row],[условие]]="Да", Таблица335[[#This Row],[№18]]=" росп"), "1,2",
"")</f>
        <v/>
      </c>
      <c r="V927" s="101" t="s">
        <v>88</v>
      </c>
      <c r="W9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27" s="152" t="str">
        <f>IF(Таблица335[[#This Row],[Тип СШ]]="Т3",
(IF(Таблица335[[#This Row],[Толщина]]&gt;16,"Δ8","Δ6")),Таблица335[[#This Row],[Толщина]])</f>
        <v>Δ6</v>
      </c>
      <c r="AD927" s="153"/>
      <c r="AE927"/>
    </row>
    <row r="928" spans="1:31" x14ac:dyDescent="0.2">
      <c r="A928" s="117">
        <f t="shared" si="902"/>
        <v>928</v>
      </c>
      <c r="B928" s="97" t="str">
        <f>IF(ISNUMBER(Таблица335[[#This Row],[№8]]), "Поперечник", "Продол")</f>
        <v>Поперечник</v>
      </c>
      <c r="C928" s="11" t="str">
        <f>CONCATENATE(I928,J928,K928,L928,Таблица335[[#This Row],[№12]],N928,O928,P928,Q928,R928,S928,T928,U928,)</f>
        <v>9В-ВП_Р5 росп1,2,3</v>
      </c>
      <c r="D928" s="11" t="str">
        <f t="shared" si="868"/>
        <v>Т3</v>
      </c>
      <c r="E928" s="11" t="str">
        <f t="shared" si="899"/>
        <v>528 Δ6</v>
      </c>
      <c r="F928" s="101"/>
      <c r="G928" s="101"/>
      <c r="H9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8" s="132">
        <f t="shared" ref="I928:J928" si="935">I927</f>
        <v>9</v>
      </c>
      <c r="J928" s="132" t="str">
        <f t="shared" si="935"/>
        <v>В</v>
      </c>
      <c r="K928" s="133" t="str">
        <f>IF(Таблица335[[#This Row],[условие]]="Да", "-", "")</f>
        <v>-</v>
      </c>
      <c r="L928" s="101" t="s">
        <v>35</v>
      </c>
      <c r="M928" s="114" t="str">
        <f>IF(Таблица335[[#This Row],[условие]]="Да", "", " - ")</f>
        <v/>
      </c>
      <c r="N928" s="101"/>
      <c r="O928" s="114" t="str">
        <f>IF(Таблица335[[#This Row],[условие]]="Да", "", " )")</f>
        <v/>
      </c>
      <c r="P928" s="115"/>
      <c r="Q928" s="101" t="s">
        <v>140</v>
      </c>
      <c r="R928" s="101" t="s">
        <v>77</v>
      </c>
      <c r="S928" s="116" t="str">
        <f>IF(Таблица335[[#This Row],[Тип СШ]]="Т3", " росп", "")</f>
        <v xml:space="preserve"> росп</v>
      </c>
      <c r="T928" s="116" t="str">
        <f>IF(AND(Таблица335[[#This Row],[Тип]]="Поперечник", Таблица335[[#This Row],[условие]]="Да", Таблица335[[#This Row],[№18]]=" росп"), "1,2,3",
"")</f>
        <v>1,2,3</v>
      </c>
      <c r="U928" s="116" t="str">
        <f>IF(AND(Таблица335[[#This Row],[Тип]]="Продол", Таблица335[[#This Row],[условие]]="Да", Таблица335[[#This Row],[№18]]=" росп"), "1,2",
"")</f>
        <v/>
      </c>
      <c r="V928" s="101" t="s">
        <v>88</v>
      </c>
      <c r="W9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8" s="152" t="str">
        <f>IF(Таблица335[[#This Row],[Тип СШ]]="Т3",
(IF(Таблица335[[#This Row],[Толщина]]&gt;16,"Δ8","Δ6")),Таблица335[[#This Row],[Толщина]])</f>
        <v>Δ6</v>
      </c>
      <c r="AD928" s="153"/>
      <c r="AE928"/>
    </row>
    <row r="929" spans="1:31" x14ac:dyDescent="0.2">
      <c r="A929" s="117">
        <f t="shared" si="902"/>
        <v>929</v>
      </c>
      <c r="B929" s="97" t="str">
        <f>IF(ISNUMBER(Таблица335[[#This Row],[№8]]), "Поперечник", "Продол")</f>
        <v>Поперечник</v>
      </c>
      <c r="C929" s="11" t="str">
        <f>CONCATENATE(I929,J929,K929,L929,Таблица335[[#This Row],[№12]],N929,O929,P929,Q929,R929,S929,T929,U929,)</f>
        <v>9В-ВП_Р6 росп1,2,3</v>
      </c>
      <c r="D929" s="11" t="str">
        <f t="shared" si="868"/>
        <v>Т3</v>
      </c>
      <c r="E929" s="11" t="str">
        <f t="shared" si="899"/>
        <v>528 Δ6</v>
      </c>
      <c r="F929" s="101"/>
      <c r="G929" s="101"/>
      <c r="H9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29" s="132">
        <f t="shared" ref="I929:J929" si="936">I928</f>
        <v>9</v>
      </c>
      <c r="J929" s="132" t="str">
        <f t="shared" si="936"/>
        <v>В</v>
      </c>
      <c r="K929" s="133" t="str">
        <f>IF(Таблица335[[#This Row],[условие]]="Да", "-", "")</f>
        <v>-</v>
      </c>
      <c r="L929" s="101" t="s">
        <v>35</v>
      </c>
      <c r="M929" s="114" t="str">
        <f>IF(Таблица335[[#This Row],[условие]]="Да", "", " - ")</f>
        <v/>
      </c>
      <c r="N929" s="101"/>
      <c r="O929" s="114" t="str">
        <f>IF(Таблица335[[#This Row],[условие]]="Да", "", " )")</f>
        <v/>
      </c>
      <c r="P929" s="115"/>
      <c r="Q929" s="101" t="s">
        <v>140</v>
      </c>
      <c r="R929" s="101" t="s">
        <v>80</v>
      </c>
      <c r="S929" s="116" t="str">
        <f>IF(Таблица335[[#This Row],[Тип СШ]]="Т3", " росп", "")</f>
        <v xml:space="preserve"> росп</v>
      </c>
      <c r="T929" s="116" t="str">
        <f>IF(AND(Таблица335[[#This Row],[Тип]]="Поперечник", Таблица335[[#This Row],[условие]]="Да", Таблица335[[#This Row],[№18]]=" росп"), "1,2,3",
"")</f>
        <v>1,2,3</v>
      </c>
      <c r="U929" s="116" t="str">
        <f>IF(AND(Таблица335[[#This Row],[Тип]]="Продол", Таблица335[[#This Row],[условие]]="Да", Таблица335[[#This Row],[№18]]=" росп"), "1,2",
"")</f>
        <v/>
      </c>
      <c r="V929" s="101" t="s">
        <v>88</v>
      </c>
      <c r="W9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29" s="152" t="str">
        <f>IF(Таблица335[[#This Row],[Тип СШ]]="Т3",
(IF(Таблица335[[#This Row],[Толщина]]&gt;16,"Δ8","Δ6")),Таблица335[[#This Row],[Толщина]])</f>
        <v>Δ6</v>
      </c>
      <c r="AD929" s="153"/>
      <c r="AE929"/>
    </row>
    <row r="930" spans="1:31" x14ac:dyDescent="0.2">
      <c r="A930" s="117">
        <f t="shared" si="902"/>
        <v>930</v>
      </c>
      <c r="B930" s="97" t="str">
        <f>IF(ISNUMBER(Таблица335[[#This Row],[№8]]), "Поперечник", "Продол")</f>
        <v>Поперечник</v>
      </c>
      <c r="C930" s="11" t="str">
        <f>CONCATENATE(I930,J930,K930,L930,Таблица335[[#This Row],[№12]],N930,O930,P930,Q930,R930,S930,T930,U930,)</f>
        <v>9В-ВП_Р7 росп1,2,3</v>
      </c>
      <c r="D930" s="11" t="str">
        <f t="shared" si="868"/>
        <v>Т3</v>
      </c>
      <c r="E930" s="11" t="str">
        <f t="shared" si="899"/>
        <v>528 Δ6</v>
      </c>
      <c r="F930" s="101"/>
      <c r="G930" s="101"/>
      <c r="H9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0" s="132">
        <f t="shared" ref="I930:J930" si="937">I929</f>
        <v>9</v>
      </c>
      <c r="J930" s="132" t="str">
        <f t="shared" si="937"/>
        <v>В</v>
      </c>
      <c r="K930" s="133" t="str">
        <f>IF(Таблица335[[#This Row],[условие]]="Да", "-", "")</f>
        <v>-</v>
      </c>
      <c r="L930" s="101" t="s">
        <v>35</v>
      </c>
      <c r="M930" s="114" t="str">
        <f>IF(Таблица335[[#This Row],[условие]]="Да", "", " - ")</f>
        <v/>
      </c>
      <c r="N930" s="101"/>
      <c r="O930" s="114" t="str">
        <f>IF(Таблица335[[#This Row],[условие]]="Да", "", " )")</f>
        <v/>
      </c>
      <c r="P930" s="115"/>
      <c r="Q930" s="101" t="s">
        <v>140</v>
      </c>
      <c r="R930" s="101" t="s">
        <v>81</v>
      </c>
      <c r="S930" s="116" t="str">
        <f>IF(Таблица335[[#This Row],[Тип СШ]]="Т3", " росп", "")</f>
        <v xml:space="preserve"> росп</v>
      </c>
      <c r="T930" s="116" t="str">
        <f>IF(AND(Таблица335[[#This Row],[Тип]]="Поперечник", Таблица335[[#This Row],[условие]]="Да", Таблица335[[#This Row],[№18]]=" росп"), "1,2,3",
"")</f>
        <v>1,2,3</v>
      </c>
      <c r="U930" s="116" t="str">
        <f>IF(AND(Таблица335[[#This Row],[Тип]]="Продол", Таблица335[[#This Row],[условие]]="Да", Таблица335[[#This Row],[№18]]=" росп"), "1,2",
"")</f>
        <v/>
      </c>
      <c r="V930" s="101" t="s">
        <v>88</v>
      </c>
      <c r="W9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30" s="152" t="str">
        <f>IF(Таблица335[[#This Row],[Тип СШ]]="Т3",
(IF(Таблица335[[#This Row],[Толщина]]&gt;16,"Δ8","Δ6")),Таблица335[[#This Row],[Толщина]])</f>
        <v>Δ6</v>
      </c>
      <c r="AD930" s="153"/>
      <c r="AE930"/>
    </row>
    <row r="931" spans="1:31" x14ac:dyDescent="0.2">
      <c r="A931" s="117">
        <f t="shared" si="902"/>
        <v>931</v>
      </c>
      <c r="B931" s="97" t="str">
        <f>IF(ISNUMBER(Таблица335[[#This Row],[№8]]), "Поперечник", "Продол")</f>
        <v>Поперечник</v>
      </c>
      <c r="C931" s="11" t="str">
        <f>CONCATENATE(I931,J931,K931,L931,Таблица335[[#This Row],[№12]],N931,O931,P931,Q931,R931,S931,T931,U931,)</f>
        <v>9В-ВП_Р8 росп1,2,3</v>
      </c>
      <c r="D931" s="11" t="str">
        <f t="shared" ref="D931:D994" si="938">V931</f>
        <v>Т3</v>
      </c>
      <c r="E931" s="11" t="str">
        <f t="shared" si="899"/>
        <v>528 Δ6</v>
      </c>
      <c r="F931" s="101"/>
      <c r="G931" s="101"/>
      <c r="H9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1" s="132">
        <f t="shared" ref="I931:J931" si="939">I930</f>
        <v>9</v>
      </c>
      <c r="J931" s="132" t="str">
        <f t="shared" si="939"/>
        <v>В</v>
      </c>
      <c r="K931" s="133" t="str">
        <f>IF(Таблица335[[#This Row],[условие]]="Да", "-", "")</f>
        <v>-</v>
      </c>
      <c r="L931" s="101" t="s">
        <v>35</v>
      </c>
      <c r="M931" s="114" t="str">
        <f>IF(Таблица335[[#This Row],[условие]]="Да", "", " - ")</f>
        <v/>
      </c>
      <c r="N931" s="101"/>
      <c r="O931" s="114" t="str">
        <f>IF(Таблица335[[#This Row],[условие]]="Да", "", " )")</f>
        <v/>
      </c>
      <c r="P931" s="115"/>
      <c r="Q931" s="101" t="s">
        <v>140</v>
      </c>
      <c r="R931" s="101" t="s">
        <v>82</v>
      </c>
      <c r="S931" s="116" t="str">
        <f>IF(Таблица335[[#This Row],[Тип СШ]]="Т3", " росп", "")</f>
        <v xml:space="preserve"> росп</v>
      </c>
      <c r="T931" s="116" t="str">
        <f>IF(AND(Таблица335[[#This Row],[Тип]]="Поперечник", Таблица335[[#This Row],[условие]]="Да", Таблица335[[#This Row],[№18]]=" росп"), "1,2,3",
"")</f>
        <v>1,2,3</v>
      </c>
      <c r="U931" s="116" t="str">
        <f>IF(AND(Таблица335[[#This Row],[Тип]]="Продол", Таблица335[[#This Row],[условие]]="Да", Таблица335[[#This Row],[№18]]=" росп"), "1,2",
"")</f>
        <v/>
      </c>
      <c r="V931" s="101" t="s">
        <v>88</v>
      </c>
      <c r="W9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31" s="152" t="str">
        <f>IF(Таблица335[[#This Row],[Тип СШ]]="Т3",
(IF(Таблица335[[#This Row],[Толщина]]&gt;16,"Δ8","Δ6")),Таблица335[[#This Row],[Толщина]])</f>
        <v>Δ6</v>
      </c>
      <c r="AD931" s="153"/>
      <c r="AE931"/>
    </row>
    <row r="932" spans="1:31" x14ac:dyDescent="0.2">
      <c r="A932" s="117">
        <f t="shared" si="902"/>
        <v>932</v>
      </c>
      <c r="B932" s="97" t="str">
        <f>IF(ISNUMBER(Таблица335[[#This Row],[№8]]), "Поперечник", "Продол")</f>
        <v>Поперечник</v>
      </c>
      <c r="C932" s="11" t="str">
        <f>CONCATENATE(I932,J932,K932,L932,Таблица335[[#This Row],[№12]],N932,O932,P932,Q932,R932,S932,T932,U932,)</f>
        <v>9В-НП</v>
      </c>
      <c r="D932" s="11" t="str">
        <f t="shared" si="938"/>
        <v>С18</v>
      </c>
      <c r="E932" s="11" t="str">
        <f t="shared" si="899"/>
        <v>500×20</v>
      </c>
      <c r="F932" s="101"/>
      <c r="G932" s="101"/>
      <c r="H9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2" s="132">
        <f t="shared" ref="I932:J932" si="940">I931</f>
        <v>9</v>
      </c>
      <c r="J932" s="132" t="str">
        <f t="shared" si="940"/>
        <v>В</v>
      </c>
      <c r="K932" s="133" t="str">
        <f>IF(Таблица335[[#This Row],[условие]]="Да", "-", "")</f>
        <v>-</v>
      </c>
      <c r="L932" s="101" t="s">
        <v>13</v>
      </c>
      <c r="M932" s="114" t="str">
        <f>IF(Таблица335[[#This Row],[условие]]="Да", "", " - ")</f>
        <v/>
      </c>
      <c r="N932" s="101"/>
      <c r="O932" s="114" t="str">
        <f>IF(Таблица335[[#This Row],[условие]]="Да", "", " )")</f>
        <v/>
      </c>
      <c r="P932" s="115"/>
      <c r="Q932" s="101"/>
      <c r="R932" s="101"/>
      <c r="S932" s="116" t="str">
        <f>IF(Таблица335[[#This Row],[Тип СШ]]="Т3", " росп", "")</f>
        <v/>
      </c>
      <c r="T932" s="116" t="str">
        <f>IF(AND(Таблица335[[#This Row],[Тип]]="Поперечник", Таблица335[[#This Row],[условие]]="Да", Таблица335[[#This Row],[№18]]=" росп"), "1,2,3",
"")</f>
        <v/>
      </c>
      <c r="U932" s="116" t="str">
        <f>IF(AND(Таблица335[[#This Row],[Тип]]="Продол", Таблица335[[#This Row],[условие]]="Да", Таблица335[[#This Row],[№18]]=" росп"), "1,2",
"")</f>
        <v/>
      </c>
      <c r="V932" s="101" t="s">
        <v>87</v>
      </c>
      <c r="W93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9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32" s="228">
        <f>VALUE(CONCATENATE(Таблица335[[#This Row],[ДлинаС18]],Таблица335[[#This Row],[ДлинаС4]],Таблица335[[#This Row],[ДлинаТ8]],Таблица335[[#This Row],[ДлинаТ3]]))</f>
        <v>500</v>
      </c>
      <c r="AC932" s="152">
        <f>IF(Таблица335[[#This Row],[Тип СШ]]="Т3",
(IF(Таблица335[[#This Row],[Толщина]]&gt;16,"Δ8","Δ6")),Таблица335[[#This Row],[Толщина]])</f>
        <v>20</v>
      </c>
      <c r="AD932" s="153"/>
      <c r="AE932"/>
    </row>
    <row r="933" spans="1:31" x14ac:dyDescent="0.2">
      <c r="A933" s="117">
        <f t="shared" si="902"/>
        <v>933</v>
      </c>
      <c r="B933" s="97" t="str">
        <f>IF(ISNUMBER(Таблица335[[#This Row],[№8]]), "Поперечник", "Продол")</f>
        <v>Поперечник</v>
      </c>
      <c r="C933" s="11" t="str">
        <f>CONCATENATE(I933,J933,K933,L933,Таблица335[[#This Row],[№12]],N933,O933,P933,Q933,R933,S933,T933,U933,)</f>
        <v>9В-Т2/1</v>
      </c>
      <c r="D933" s="11" t="str">
        <f t="shared" si="938"/>
        <v>Т8</v>
      </c>
      <c r="E933" s="11" t="str">
        <f t="shared" si="899"/>
        <v>100×14</v>
      </c>
      <c r="F933" s="101"/>
      <c r="G933" s="101"/>
      <c r="H9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3" s="132">
        <f t="shared" ref="I933:J933" si="941">I932</f>
        <v>9</v>
      </c>
      <c r="J933" s="132" t="str">
        <f t="shared" si="941"/>
        <v>В</v>
      </c>
      <c r="K933" s="133" t="str">
        <f>IF(Таблица335[[#This Row],[условие]]="Да", "-", "")</f>
        <v>-</v>
      </c>
      <c r="L933" s="101" t="s">
        <v>84</v>
      </c>
      <c r="M933" s="114" t="str">
        <f>IF(Таблица335[[#This Row],[условие]]="Да", "", " - ")</f>
        <v/>
      </c>
      <c r="N933" s="101"/>
      <c r="O933" s="114" t="str">
        <f>IF(Таблица335[[#This Row],[условие]]="Да", "", " )")</f>
        <v/>
      </c>
      <c r="P933" s="115"/>
      <c r="Q933" s="101" t="str">
        <f>"/"</f>
        <v>/</v>
      </c>
      <c r="R933" s="101">
        <v>1</v>
      </c>
      <c r="S933" s="116" t="str">
        <f>IF(Таблица335[[#This Row],[Тип СШ]]="Т3", " росп", "")</f>
        <v/>
      </c>
      <c r="T933" s="116" t="str">
        <f>IF(AND(Таблица335[[#This Row],[Тип]]="Поперечник", Таблица335[[#This Row],[условие]]="Да", Таблица335[[#This Row],[№18]]=" росп"), "1,2,3",
"")</f>
        <v/>
      </c>
      <c r="U933" s="116" t="str">
        <f>IF(AND(Таблица335[[#This Row],[Тип]]="Продол", Таблица335[[#This Row],[условие]]="Да", Таблица335[[#This Row],[№18]]=" росп"), "1,2",
"")</f>
        <v/>
      </c>
      <c r="V933" s="101" t="s">
        <v>89</v>
      </c>
      <c r="W9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33" s="152">
        <f>IF(Таблица335[[#This Row],[Тип СШ]]="Т3",
(IF(Таблица335[[#This Row],[Толщина]]&gt;16,"Δ8","Δ6")),Таблица335[[#This Row],[Толщина]])</f>
        <v>14</v>
      </c>
      <c r="AD933" s="153"/>
      <c r="AE933"/>
    </row>
    <row r="934" spans="1:31" x14ac:dyDescent="0.2">
      <c r="A934" s="117">
        <f t="shared" si="902"/>
        <v>934</v>
      </c>
      <c r="B934" s="97" t="str">
        <f>IF(ISNUMBER(Таблица335[[#This Row],[№8]]), "Поперечник", "Продол")</f>
        <v>Поперечник</v>
      </c>
      <c r="C934" s="11" t="str">
        <f>CONCATENATE(I934,J934,K934,L934,Таблица335[[#This Row],[№12]],N934,O934,P934,Q934,R934,S934,T934,U934,)</f>
        <v>9В-Т2/1 росп1,2,3</v>
      </c>
      <c r="D934" s="11" t="str">
        <f t="shared" si="938"/>
        <v>Т3</v>
      </c>
      <c r="E934" s="11" t="str">
        <f t="shared" si="899"/>
        <v>100 Δ6</v>
      </c>
      <c r="F934" s="101"/>
      <c r="G934" s="101"/>
      <c r="H9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4" s="132">
        <f t="shared" ref="I934:J934" si="942">I933</f>
        <v>9</v>
      </c>
      <c r="J934" s="132" t="str">
        <f t="shared" si="942"/>
        <v>В</v>
      </c>
      <c r="K934" s="133" t="str">
        <f>IF(Таблица335[[#This Row],[условие]]="Да", "-", "")</f>
        <v>-</v>
      </c>
      <c r="L934" s="101" t="s">
        <v>84</v>
      </c>
      <c r="M934" s="114" t="str">
        <f>IF(Таблица335[[#This Row],[условие]]="Да", "", " - ")</f>
        <v/>
      </c>
      <c r="N934" s="101"/>
      <c r="O934" s="114" t="str">
        <f>IF(Таблица335[[#This Row],[условие]]="Да", "", " )")</f>
        <v/>
      </c>
      <c r="P934" s="115"/>
      <c r="Q934" s="101" t="str">
        <f t="shared" ref="Q934:Q936" si="943">"/"</f>
        <v>/</v>
      </c>
      <c r="R934" s="101">
        <v>1</v>
      </c>
      <c r="S934" s="116" t="str">
        <f>IF(Таблица335[[#This Row],[Тип СШ]]="Т3", " росп", "")</f>
        <v xml:space="preserve"> росп</v>
      </c>
      <c r="T934" s="116" t="str">
        <f>IF(AND(Таблица335[[#This Row],[Тип]]="Поперечник", Таблица335[[#This Row],[условие]]="Да", Таблица335[[#This Row],[№18]]=" росп"), "1,2,3",
"")</f>
        <v>1,2,3</v>
      </c>
      <c r="U934" s="116" t="str">
        <f>IF(AND(Таблица335[[#This Row],[Тип]]="Продол", Таблица335[[#This Row],[условие]]="Да", Таблица335[[#This Row],[№18]]=" росп"), "1,2",
"")</f>
        <v/>
      </c>
      <c r="V934" s="101" t="s">
        <v>88</v>
      </c>
      <c r="W9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34" s="152" t="str">
        <f>IF(Таблица335[[#This Row],[Тип СШ]]="Т3",
(IF(Таблица335[[#This Row],[Толщина]]&gt;16,"Δ8","Δ6")),Таблица335[[#This Row],[Толщина]])</f>
        <v>Δ6</v>
      </c>
      <c r="AD934" s="153"/>
      <c r="AE934"/>
    </row>
    <row r="935" spans="1:31" x14ac:dyDescent="0.2">
      <c r="A935" s="117">
        <f t="shared" si="902"/>
        <v>935</v>
      </c>
      <c r="B935" s="97" t="str">
        <f>IF(ISNUMBER(Таблица335[[#This Row],[№8]]), "Поперечник", "Продол")</f>
        <v>Поперечник</v>
      </c>
      <c r="C935" s="11" t="str">
        <f>CONCATENATE(I935,J935,K935,L935,Таблица335[[#This Row],[№12]],N935,O935,P935,Q935,R935,S935,T935,U935,)</f>
        <v>9В-Т2/2</v>
      </c>
      <c r="D935" s="11" t="str">
        <f t="shared" si="938"/>
        <v>Т8</v>
      </c>
      <c r="E935" s="11" t="str">
        <f t="shared" si="899"/>
        <v>100×14</v>
      </c>
      <c r="F935" s="101"/>
      <c r="G935" s="101"/>
      <c r="H9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5" s="132">
        <f t="shared" ref="I935:J935" si="944">I934</f>
        <v>9</v>
      </c>
      <c r="J935" s="132" t="str">
        <f t="shared" si="944"/>
        <v>В</v>
      </c>
      <c r="K935" s="133" t="str">
        <f>IF(Таблица335[[#This Row],[условие]]="Да", "-", "")</f>
        <v>-</v>
      </c>
      <c r="L935" s="101" t="s">
        <v>84</v>
      </c>
      <c r="M935" s="114" t="str">
        <f>IF(Таблица335[[#This Row],[условие]]="Да", "", " - ")</f>
        <v/>
      </c>
      <c r="N935" s="101"/>
      <c r="O935" s="114" t="str">
        <f>IF(Таблица335[[#This Row],[условие]]="Да", "", " )")</f>
        <v/>
      </c>
      <c r="P935" s="115"/>
      <c r="Q935" s="101" t="str">
        <f t="shared" si="943"/>
        <v>/</v>
      </c>
      <c r="R935" s="101">
        <v>2</v>
      </c>
      <c r="S935" s="116" t="str">
        <f>IF(Таблица335[[#This Row],[Тип СШ]]="Т3", " росп", "")</f>
        <v/>
      </c>
      <c r="T935" s="116" t="str">
        <f>IF(AND(Таблица335[[#This Row],[Тип]]="Поперечник", Таблица335[[#This Row],[условие]]="Да", Таблица335[[#This Row],[№18]]=" росп"), "1,2,3",
"")</f>
        <v/>
      </c>
      <c r="U935" s="116" t="str">
        <f>IF(AND(Таблица335[[#This Row],[Тип]]="Продол", Таблица335[[#This Row],[условие]]="Да", Таблица335[[#This Row],[№18]]=" росп"), "1,2",
"")</f>
        <v/>
      </c>
      <c r="V935" s="101" t="s">
        <v>89</v>
      </c>
      <c r="W9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35" s="152">
        <f>IF(Таблица335[[#This Row],[Тип СШ]]="Т3",
(IF(Таблица335[[#This Row],[Толщина]]&gt;16,"Δ8","Δ6")),Таблица335[[#This Row],[Толщина]])</f>
        <v>14</v>
      </c>
      <c r="AD935" s="153"/>
      <c r="AE935"/>
    </row>
    <row r="936" spans="1:31" x14ac:dyDescent="0.2">
      <c r="A936" s="117">
        <f t="shared" si="902"/>
        <v>936</v>
      </c>
      <c r="B936" s="97" t="str">
        <f>IF(ISNUMBER(Таблица335[[#This Row],[№8]]), "Поперечник", "Продол")</f>
        <v>Поперечник</v>
      </c>
      <c r="C936" s="11" t="str">
        <f>CONCATENATE(I936,J936,K936,L936,Таблица335[[#This Row],[№12]],N936,O936,P936,Q936,R936,S936,T936,U936,)</f>
        <v>9В-Т2/2 росп1,2,3</v>
      </c>
      <c r="D936" s="11" t="str">
        <f t="shared" si="938"/>
        <v>Т3</v>
      </c>
      <c r="E936" s="11" t="str">
        <f t="shared" si="899"/>
        <v>100 Δ6</v>
      </c>
      <c r="F936" s="101"/>
      <c r="G936" s="101"/>
      <c r="H9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6" s="132">
        <f t="shared" ref="I936:J936" si="945">I935</f>
        <v>9</v>
      </c>
      <c r="J936" s="132" t="str">
        <f t="shared" si="945"/>
        <v>В</v>
      </c>
      <c r="K936" s="133" t="str">
        <f>IF(Таблица335[[#This Row],[условие]]="Да", "-", "")</f>
        <v>-</v>
      </c>
      <c r="L936" s="101" t="s">
        <v>84</v>
      </c>
      <c r="M936" s="114" t="str">
        <f>IF(Таблица335[[#This Row],[условие]]="Да", "", " - ")</f>
        <v/>
      </c>
      <c r="N936" s="101"/>
      <c r="O936" s="114" t="str">
        <f>IF(Таблица335[[#This Row],[условие]]="Да", "", " )")</f>
        <v/>
      </c>
      <c r="P936" s="115"/>
      <c r="Q936" s="101" t="str">
        <f t="shared" si="943"/>
        <v>/</v>
      </c>
      <c r="R936" s="101">
        <v>2</v>
      </c>
      <c r="S936" s="116" t="str">
        <f>IF(Таблица335[[#This Row],[Тип СШ]]="Т3", " росп", "")</f>
        <v xml:space="preserve"> росп</v>
      </c>
      <c r="T936" s="116" t="str">
        <f>IF(AND(Таблица335[[#This Row],[Тип]]="Поперечник", Таблица335[[#This Row],[условие]]="Да", Таблица335[[#This Row],[№18]]=" росп"), "1,2,3",
"")</f>
        <v>1,2,3</v>
      </c>
      <c r="U936" s="116" t="str">
        <f>IF(AND(Таблица335[[#This Row],[Тип]]="Продол", Таблица335[[#This Row],[условие]]="Да", Таблица335[[#This Row],[№18]]=" росп"), "1,2",
"")</f>
        <v/>
      </c>
      <c r="V936" s="101" t="s">
        <v>88</v>
      </c>
      <c r="W9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36" s="152" t="str">
        <f>IF(Таблица335[[#This Row],[Тип СШ]]="Т3",
(IF(Таблица335[[#This Row],[Толщина]]&gt;16,"Δ8","Δ6")),Таблица335[[#This Row],[Толщина]])</f>
        <v>Δ6</v>
      </c>
      <c r="AD936" s="153"/>
      <c r="AE936"/>
    </row>
    <row r="937" spans="1:31" x14ac:dyDescent="0.2">
      <c r="A937" s="117">
        <f t="shared" si="902"/>
        <v>937</v>
      </c>
      <c r="B937" s="97" t="str">
        <f>IF(ISNUMBER(Таблица335[[#This Row],[№8]]), "Поперечник", "Продол")</f>
        <v>Поперечник</v>
      </c>
      <c r="C937" s="11" t="str">
        <f>CONCATENATE(I937,J937,K937,L937,Таблица335[[#This Row],[№12]],N937,O937,P937,Q937,R937,S937,T937,U937,)</f>
        <v>9Г-ВП</v>
      </c>
      <c r="D937" s="11" t="str">
        <f t="shared" si="938"/>
        <v>С4</v>
      </c>
      <c r="E937" s="11" t="str">
        <f t="shared" si="899"/>
        <v>2488×14</v>
      </c>
      <c r="F937" s="101"/>
      <c r="G937" s="101" t="s">
        <v>42</v>
      </c>
      <c r="H9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7" s="134">
        <f t="shared" ref="I937:J937" si="946">I936</f>
        <v>9</v>
      </c>
      <c r="J937" s="134" t="str">
        <f>Таблица335[[#This Row],[№7]]</f>
        <v>Г</v>
      </c>
      <c r="K937" s="133" t="str">
        <f>IF(Таблица335[[#This Row],[условие]]="Да", "-", "")</f>
        <v>-</v>
      </c>
      <c r="L937" s="72" t="s">
        <v>35</v>
      </c>
      <c r="M937" s="114" t="str">
        <f>IF(Таблица335[[#This Row],[условие]]="Да", "", " - ")</f>
        <v/>
      </c>
      <c r="N937" s="72"/>
      <c r="O937" s="114" t="str">
        <f>IF(Таблица335[[#This Row],[условие]]="Да", "", " )")</f>
        <v/>
      </c>
      <c r="P937" s="115"/>
      <c r="Q937" s="130"/>
      <c r="R937" s="130"/>
      <c r="S937" s="116" t="str">
        <f>IF(Таблица335[[#This Row],[Тип СШ]]="Т3", " росп", "")</f>
        <v/>
      </c>
      <c r="T937" s="116" t="str">
        <f>IF(AND(Таблица335[[#This Row],[Тип]]="Поперечник", Таблица335[[#This Row],[условие]]="Да", Таблица335[[#This Row],[№18]]=" росп"), "1,2,3",
"")</f>
        <v/>
      </c>
      <c r="U937" s="116" t="str">
        <f>IF(AND(Таблица335[[#This Row],[Тип]]="Продол", Таблица335[[#This Row],[условие]]="Да", Таблица335[[#This Row],[№18]]=" росп"), "1,2",
"")</f>
        <v/>
      </c>
      <c r="V937" s="130" t="s">
        <v>109</v>
      </c>
      <c r="W9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9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937" s="152">
        <f>IF(Таблица335[[#This Row],[Тип СШ]]="Т3",
(IF(Таблица335[[#This Row],[Толщина]]&gt;16,"Δ8","Δ6")),Таблица335[[#This Row],[Толщина]])</f>
        <v>14</v>
      </c>
      <c r="AD937" s="153"/>
      <c r="AE937"/>
    </row>
    <row r="938" spans="1:31" x14ac:dyDescent="0.2">
      <c r="A938" s="117">
        <f t="shared" si="902"/>
        <v>938</v>
      </c>
      <c r="B938" s="97" t="str">
        <f>IF(ISNUMBER(Таблица335[[#This Row],[№8]]), "Поперечник", "Продол")</f>
        <v>Поперечник</v>
      </c>
      <c r="C938" s="11" t="str">
        <f>CONCATENATE(I938,J938,K938,L938,Таблица335[[#This Row],[№12]],N938,O938,P938,Q938,R938,S938,T938,U938,)</f>
        <v>9Г-ВП_Р1 росп1,2,3</v>
      </c>
      <c r="D938" s="11" t="str">
        <f t="shared" si="938"/>
        <v>Т3</v>
      </c>
      <c r="E938" s="11" t="str">
        <f t="shared" si="899"/>
        <v>528 Δ6</v>
      </c>
      <c r="F938" s="101"/>
      <c r="G938" s="101"/>
      <c r="H9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8" s="132">
        <f t="shared" ref="I938:J938" si="947">I937</f>
        <v>9</v>
      </c>
      <c r="J938" s="132" t="str">
        <f>J937</f>
        <v>Г</v>
      </c>
      <c r="K938" s="133" t="str">
        <f>IF(Таблица335[[#This Row],[условие]]="Да", "-", "")</f>
        <v>-</v>
      </c>
      <c r="L938" s="101" t="s">
        <v>35</v>
      </c>
      <c r="M938" s="114" t="str">
        <f>IF(Таблица335[[#This Row],[условие]]="Да", "", " - ")</f>
        <v/>
      </c>
      <c r="N938" s="101"/>
      <c r="O938" s="114" t="str">
        <f>IF(Таблица335[[#This Row],[условие]]="Да", "", " )")</f>
        <v/>
      </c>
      <c r="P938" s="115"/>
      <c r="Q938" s="101" t="s">
        <v>140</v>
      </c>
      <c r="R938" s="101" t="s">
        <v>73</v>
      </c>
      <c r="S938" s="116" t="str">
        <f>IF(Таблица335[[#This Row],[Тип СШ]]="Т3", " росп", "")</f>
        <v xml:space="preserve"> росп</v>
      </c>
      <c r="T938" s="116" t="str">
        <f>IF(AND(Таблица335[[#This Row],[Тип]]="Поперечник", Таблица335[[#This Row],[условие]]="Да", Таблица335[[#This Row],[№18]]=" росп"), "1,2,3",
"")</f>
        <v>1,2,3</v>
      </c>
      <c r="U938" s="116" t="str">
        <f>IF(AND(Таблица335[[#This Row],[Тип]]="Продол", Таблица335[[#This Row],[условие]]="Да", Таблица335[[#This Row],[№18]]=" росп"), "1,2",
"")</f>
        <v/>
      </c>
      <c r="V938" s="101" t="s">
        <v>88</v>
      </c>
      <c r="W9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38" s="152" t="str">
        <f>IF(Таблица335[[#This Row],[Тип СШ]]="Т3",
(IF(Таблица335[[#This Row],[Толщина]]&gt;16,"Δ8","Δ6")),Таблица335[[#This Row],[Толщина]])</f>
        <v>Δ6</v>
      </c>
      <c r="AD938" s="153"/>
      <c r="AE938"/>
    </row>
    <row r="939" spans="1:31" x14ac:dyDescent="0.2">
      <c r="A939" s="117">
        <f t="shared" si="902"/>
        <v>939</v>
      </c>
      <c r="B939" s="97" t="str">
        <f>IF(ISNUMBER(Таблица335[[#This Row],[№8]]), "Поперечник", "Продол")</f>
        <v>Поперечник</v>
      </c>
      <c r="C939" s="11" t="str">
        <f>CONCATENATE(I939,J939,K939,L939,Таблица335[[#This Row],[№12]],N939,O939,P939,Q939,R939,S939,T939,U939,)</f>
        <v>9Г-ВП_Р2 росп1,2,3</v>
      </c>
      <c r="D939" s="11" t="str">
        <f t="shared" si="938"/>
        <v>Т3</v>
      </c>
      <c r="E939" s="11" t="str">
        <f t="shared" si="899"/>
        <v>528 Δ6</v>
      </c>
      <c r="F939" s="101"/>
      <c r="G939" s="101"/>
      <c r="H9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39" s="132">
        <f t="shared" ref="I939:J939" si="948">I938</f>
        <v>9</v>
      </c>
      <c r="J939" s="132" t="str">
        <f t="shared" si="948"/>
        <v>Г</v>
      </c>
      <c r="K939" s="133" t="str">
        <f>IF(Таблица335[[#This Row],[условие]]="Да", "-", "")</f>
        <v>-</v>
      </c>
      <c r="L939" s="101" t="s">
        <v>35</v>
      </c>
      <c r="M939" s="114" t="str">
        <f>IF(Таблица335[[#This Row],[условие]]="Да", "", " - ")</f>
        <v/>
      </c>
      <c r="N939" s="101"/>
      <c r="O939" s="114" t="str">
        <f>IF(Таблица335[[#This Row],[условие]]="Да", "", " )")</f>
        <v/>
      </c>
      <c r="P939" s="115"/>
      <c r="Q939" s="101" t="s">
        <v>140</v>
      </c>
      <c r="R939" s="101" t="s">
        <v>74</v>
      </c>
      <c r="S939" s="116" t="str">
        <f>IF(Таблица335[[#This Row],[Тип СШ]]="Т3", " росп", "")</f>
        <v xml:space="preserve"> росп</v>
      </c>
      <c r="T939" s="116" t="str">
        <f>IF(AND(Таблица335[[#This Row],[Тип]]="Поперечник", Таблица335[[#This Row],[условие]]="Да", Таблица335[[#This Row],[№18]]=" росп"), "1,2,3",
"")</f>
        <v>1,2,3</v>
      </c>
      <c r="U939" s="116" t="str">
        <f>IF(AND(Таблица335[[#This Row],[Тип]]="Продол", Таблица335[[#This Row],[условие]]="Да", Таблица335[[#This Row],[№18]]=" росп"), "1,2",
"")</f>
        <v/>
      </c>
      <c r="V939" s="101" t="s">
        <v>88</v>
      </c>
      <c r="W9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39" s="152" t="str">
        <f>IF(Таблица335[[#This Row],[Тип СШ]]="Т3",
(IF(Таблица335[[#This Row],[Толщина]]&gt;16,"Δ8","Δ6")),Таблица335[[#This Row],[Толщина]])</f>
        <v>Δ6</v>
      </c>
      <c r="AD939" s="153"/>
      <c r="AE939"/>
    </row>
    <row r="940" spans="1:31" x14ac:dyDescent="0.2">
      <c r="A940" s="117">
        <f t="shared" si="902"/>
        <v>940</v>
      </c>
      <c r="B940" s="97" t="str">
        <f>IF(ISNUMBER(Таблица335[[#This Row],[№8]]), "Поперечник", "Продол")</f>
        <v>Поперечник</v>
      </c>
      <c r="C940" s="11" t="str">
        <f>CONCATENATE(I940,J940,K940,L940,Таблица335[[#This Row],[№12]],N940,O940,P940,Q940,R940,S940,T940,U940,)</f>
        <v>9Г-ВП_Р3 росп1,2,3</v>
      </c>
      <c r="D940" s="11" t="str">
        <f t="shared" si="938"/>
        <v>Т3</v>
      </c>
      <c r="E940" s="11" t="str">
        <f t="shared" si="899"/>
        <v>528 Δ6</v>
      </c>
      <c r="F940" s="101"/>
      <c r="G940" s="101"/>
      <c r="H9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0" s="132">
        <f t="shared" ref="I940:J940" si="949">I939</f>
        <v>9</v>
      </c>
      <c r="J940" s="132" t="str">
        <f t="shared" si="949"/>
        <v>Г</v>
      </c>
      <c r="K940" s="133" t="str">
        <f>IF(Таблица335[[#This Row],[условие]]="Да", "-", "")</f>
        <v>-</v>
      </c>
      <c r="L940" s="101" t="s">
        <v>35</v>
      </c>
      <c r="M940" s="114" t="str">
        <f>IF(Таблица335[[#This Row],[условие]]="Да", "", " - ")</f>
        <v/>
      </c>
      <c r="N940" s="101"/>
      <c r="O940" s="114" t="str">
        <f>IF(Таблица335[[#This Row],[условие]]="Да", "", " )")</f>
        <v/>
      </c>
      <c r="P940" s="115"/>
      <c r="Q940" s="101" t="s">
        <v>140</v>
      </c>
      <c r="R940" s="101" t="s">
        <v>75</v>
      </c>
      <c r="S940" s="116" t="str">
        <f>IF(Таблица335[[#This Row],[Тип СШ]]="Т3", " росп", "")</f>
        <v xml:space="preserve"> росп</v>
      </c>
      <c r="T940" s="116" t="str">
        <f>IF(AND(Таблица335[[#This Row],[Тип]]="Поперечник", Таблица335[[#This Row],[условие]]="Да", Таблица335[[#This Row],[№18]]=" росп"), "1,2,3",
"")</f>
        <v>1,2,3</v>
      </c>
      <c r="U940" s="116" t="str">
        <f>IF(AND(Таблица335[[#This Row],[Тип]]="Продол", Таблица335[[#This Row],[условие]]="Да", Таблица335[[#This Row],[№18]]=" росп"), "1,2",
"")</f>
        <v/>
      </c>
      <c r="V940" s="101" t="s">
        <v>88</v>
      </c>
      <c r="W9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0" s="152" t="str">
        <f>IF(Таблица335[[#This Row],[Тип СШ]]="Т3",
(IF(Таблица335[[#This Row],[Толщина]]&gt;16,"Δ8","Δ6")),Таблица335[[#This Row],[Толщина]])</f>
        <v>Δ6</v>
      </c>
      <c r="AD940" s="153"/>
      <c r="AE940"/>
    </row>
    <row r="941" spans="1:31" x14ac:dyDescent="0.2">
      <c r="A941" s="117">
        <f t="shared" si="902"/>
        <v>941</v>
      </c>
      <c r="B941" s="97" t="str">
        <f>IF(ISNUMBER(Таблица335[[#This Row],[№8]]), "Поперечник", "Продол")</f>
        <v>Поперечник</v>
      </c>
      <c r="C941" s="11" t="str">
        <f>CONCATENATE(I941,J941,K941,L941,Таблица335[[#This Row],[№12]],N941,O941,P941,Q941,R941,S941,T941,U941,)</f>
        <v>9Г-ВП_Р4 росп1,2,3</v>
      </c>
      <c r="D941" s="11" t="str">
        <f t="shared" si="938"/>
        <v>Т3</v>
      </c>
      <c r="E941" s="11" t="str">
        <f t="shared" si="899"/>
        <v>528 Δ6</v>
      </c>
      <c r="F941" s="101"/>
      <c r="G941" s="101"/>
      <c r="H9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1" s="132">
        <f t="shared" ref="I941:J941" si="950">I940</f>
        <v>9</v>
      </c>
      <c r="J941" s="132" t="str">
        <f t="shared" si="950"/>
        <v>Г</v>
      </c>
      <c r="K941" s="133" t="str">
        <f>IF(Таблица335[[#This Row],[условие]]="Да", "-", "")</f>
        <v>-</v>
      </c>
      <c r="L941" s="101" t="s">
        <v>35</v>
      </c>
      <c r="M941" s="114" t="str">
        <f>IF(Таблица335[[#This Row],[условие]]="Да", "", " - ")</f>
        <v/>
      </c>
      <c r="N941" s="101"/>
      <c r="O941" s="114" t="str">
        <f>IF(Таблица335[[#This Row],[условие]]="Да", "", " )")</f>
        <v/>
      </c>
      <c r="P941" s="115"/>
      <c r="Q941" s="101" t="s">
        <v>140</v>
      </c>
      <c r="R941" s="101" t="s">
        <v>76</v>
      </c>
      <c r="S941" s="116" t="str">
        <f>IF(Таблица335[[#This Row],[Тип СШ]]="Т3", " росп", "")</f>
        <v xml:space="preserve"> росп</v>
      </c>
      <c r="T941" s="116" t="str">
        <f>IF(AND(Таблица335[[#This Row],[Тип]]="Поперечник", Таблица335[[#This Row],[условие]]="Да", Таблица335[[#This Row],[№18]]=" росп"), "1,2,3",
"")</f>
        <v>1,2,3</v>
      </c>
      <c r="U941" s="116" t="str">
        <f>IF(AND(Таблица335[[#This Row],[Тип]]="Продол", Таблица335[[#This Row],[условие]]="Да", Таблица335[[#This Row],[№18]]=" росп"), "1,2",
"")</f>
        <v/>
      </c>
      <c r="V941" s="101" t="s">
        <v>88</v>
      </c>
      <c r="W9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1" s="152" t="str">
        <f>IF(Таблица335[[#This Row],[Тип СШ]]="Т3",
(IF(Таблица335[[#This Row],[Толщина]]&gt;16,"Δ8","Δ6")),Таблица335[[#This Row],[Толщина]])</f>
        <v>Δ6</v>
      </c>
      <c r="AD941" s="153"/>
      <c r="AE941"/>
    </row>
    <row r="942" spans="1:31" x14ac:dyDescent="0.2">
      <c r="A942" s="117">
        <f t="shared" si="902"/>
        <v>942</v>
      </c>
      <c r="B942" s="97" t="str">
        <f>IF(ISNUMBER(Таблица335[[#This Row],[№8]]), "Поперечник", "Продол")</f>
        <v>Поперечник</v>
      </c>
      <c r="C942" s="11" t="str">
        <f>CONCATENATE(I942,J942,K942,L942,Таблица335[[#This Row],[№12]],N942,O942,P942,Q942,R942,S942,T942,U942,)</f>
        <v>9Г-Т1/1</v>
      </c>
      <c r="D942" s="11" t="str">
        <f t="shared" si="938"/>
        <v>Т8</v>
      </c>
      <c r="E942" s="11" t="str">
        <f t="shared" si="899"/>
        <v>100×14</v>
      </c>
      <c r="F942" s="101"/>
      <c r="G942" s="101"/>
      <c r="H9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2" s="132">
        <f t="shared" ref="I942:J942" si="951">I941</f>
        <v>9</v>
      </c>
      <c r="J942" s="132" t="str">
        <f t="shared" si="951"/>
        <v>Г</v>
      </c>
      <c r="K942" s="133" t="str">
        <f>IF(Таблица335[[#This Row],[условие]]="Да", "-", "")</f>
        <v>-</v>
      </c>
      <c r="L942" s="101" t="s">
        <v>83</v>
      </c>
      <c r="M942" s="114" t="str">
        <f>IF(Таблица335[[#This Row],[условие]]="Да", "", " - ")</f>
        <v/>
      </c>
      <c r="N942" s="101"/>
      <c r="O942" s="114" t="str">
        <f>IF(Таблица335[[#This Row],[условие]]="Да", "", " )")</f>
        <v/>
      </c>
      <c r="P942" s="115"/>
      <c r="Q942" s="101" t="str">
        <f>"/"</f>
        <v>/</v>
      </c>
      <c r="R942" s="101">
        <v>1</v>
      </c>
      <c r="S942" s="116" t="str">
        <f>IF(Таблица335[[#This Row],[Тип СШ]]="Т3", " росп", "")</f>
        <v/>
      </c>
      <c r="T942" s="116" t="str">
        <f>IF(AND(Таблица335[[#This Row],[Тип]]="Поперечник", Таблица335[[#This Row],[условие]]="Да", Таблица335[[#This Row],[№18]]=" росп"), "1,2,3",
"")</f>
        <v/>
      </c>
      <c r="U942" s="116" t="str">
        <f>IF(AND(Таблица335[[#This Row],[Тип]]="Продол", Таблица335[[#This Row],[условие]]="Да", Таблица335[[#This Row],[№18]]=" росп"), "1,2",
"")</f>
        <v/>
      </c>
      <c r="V942" s="101" t="s">
        <v>89</v>
      </c>
      <c r="W9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42" s="152">
        <f>IF(Таблица335[[#This Row],[Тип СШ]]="Т3",
(IF(Таблица335[[#This Row],[Толщина]]&gt;16,"Δ8","Δ6")),Таблица335[[#This Row],[Толщина]])</f>
        <v>14</v>
      </c>
      <c r="AD942" s="153"/>
      <c r="AE942"/>
    </row>
    <row r="943" spans="1:31" x14ac:dyDescent="0.2">
      <c r="A943" s="117">
        <f t="shared" si="902"/>
        <v>943</v>
      </c>
      <c r="B943" s="97" t="str">
        <f>IF(ISNUMBER(Таблица335[[#This Row],[№8]]), "Поперечник", "Продол")</f>
        <v>Поперечник</v>
      </c>
      <c r="C943" s="11" t="str">
        <f>CONCATENATE(I943,J943,K943,L943,Таблица335[[#This Row],[№12]],N943,O943,P943,Q943,R943,S943,T943,U943,)</f>
        <v>9Г-Т1/1 росп1,2,3</v>
      </c>
      <c r="D943" s="11" t="str">
        <f t="shared" si="938"/>
        <v>Т3</v>
      </c>
      <c r="E943" s="11" t="str">
        <f t="shared" si="899"/>
        <v>100 Δ6</v>
      </c>
      <c r="F943" s="101"/>
      <c r="G943" s="101"/>
      <c r="H9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3" s="132">
        <f t="shared" ref="I943:J943" si="952">I942</f>
        <v>9</v>
      </c>
      <c r="J943" s="132" t="str">
        <f t="shared" si="952"/>
        <v>Г</v>
      </c>
      <c r="K943" s="133" t="str">
        <f>IF(Таблица335[[#This Row],[условие]]="Да", "-", "")</f>
        <v>-</v>
      </c>
      <c r="L943" s="101" t="s">
        <v>83</v>
      </c>
      <c r="M943" s="114" t="str">
        <f>IF(Таблица335[[#This Row],[условие]]="Да", "", " - ")</f>
        <v/>
      </c>
      <c r="N943" s="101"/>
      <c r="O943" s="114" t="str">
        <f>IF(Таблица335[[#This Row],[условие]]="Да", "", " )")</f>
        <v/>
      </c>
      <c r="P943" s="115"/>
      <c r="Q943" s="101" t="str">
        <f t="shared" ref="Q943:Q945" si="953">"/"</f>
        <v>/</v>
      </c>
      <c r="R943" s="101">
        <v>1</v>
      </c>
      <c r="S943" s="116" t="str">
        <f>IF(Таблица335[[#This Row],[Тип СШ]]="Т3", " росп", "")</f>
        <v xml:space="preserve"> росп</v>
      </c>
      <c r="T943" s="116" t="str">
        <f>IF(AND(Таблица335[[#This Row],[Тип]]="Поперечник", Таблица335[[#This Row],[условие]]="Да", Таблица335[[#This Row],[№18]]=" росп"), "1,2,3",
"")</f>
        <v>1,2,3</v>
      </c>
      <c r="U943" s="116" t="str">
        <f>IF(AND(Таблица335[[#This Row],[Тип]]="Продол", Таблица335[[#This Row],[условие]]="Да", Таблица335[[#This Row],[№18]]=" росп"), "1,2",
"")</f>
        <v/>
      </c>
      <c r="V943" s="101" t="s">
        <v>88</v>
      </c>
      <c r="W9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43" s="152" t="str">
        <f>IF(Таблица335[[#This Row],[Тип СШ]]="Т3",
(IF(Таблица335[[#This Row],[Толщина]]&gt;16,"Δ8","Δ6")),Таблица335[[#This Row],[Толщина]])</f>
        <v>Δ6</v>
      </c>
      <c r="AD943" s="153"/>
      <c r="AE943"/>
    </row>
    <row r="944" spans="1:31" x14ac:dyDescent="0.2">
      <c r="A944" s="117">
        <f t="shared" si="902"/>
        <v>944</v>
      </c>
      <c r="B944" s="97" t="str">
        <f>IF(ISNUMBER(Таблица335[[#This Row],[№8]]), "Поперечник", "Продол")</f>
        <v>Поперечник</v>
      </c>
      <c r="C944" s="11" t="str">
        <f>CONCATENATE(I944,J944,K944,L944,Таблица335[[#This Row],[№12]],N944,O944,P944,Q944,R944,S944,T944,U944,)</f>
        <v>9Г-Т1/2</v>
      </c>
      <c r="D944" s="11" t="str">
        <f t="shared" si="938"/>
        <v>Т8</v>
      </c>
      <c r="E944" s="11" t="str">
        <f t="shared" si="899"/>
        <v>100×14</v>
      </c>
      <c r="F944" s="101"/>
      <c r="G944" s="101"/>
      <c r="H9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4" s="132">
        <f t="shared" ref="I944:J944" si="954">I943</f>
        <v>9</v>
      </c>
      <c r="J944" s="132" t="str">
        <f t="shared" si="954"/>
        <v>Г</v>
      </c>
      <c r="K944" s="133" t="str">
        <f>IF(Таблица335[[#This Row],[условие]]="Да", "-", "")</f>
        <v>-</v>
      </c>
      <c r="L944" s="101" t="s">
        <v>83</v>
      </c>
      <c r="M944" s="114" t="str">
        <f>IF(Таблица335[[#This Row],[условие]]="Да", "", " - ")</f>
        <v/>
      </c>
      <c r="N944" s="101"/>
      <c r="O944" s="114" t="str">
        <f>IF(Таблица335[[#This Row],[условие]]="Да", "", " )")</f>
        <v/>
      </c>
      <c r="P944" s="115"/>
      <c r="Q944" s="101" t="str">
        <f t="shared" si="953"/>
        <v>/</v>
      </c>
      <c r="R944" s="101">
        <v>2</v>
      </c>
      <c r="S944" s="116" t="str">
        <f>IF(Таблица335[[#This Row],[Тип СШ]]="Т3", " росп", "")</f>
        <v/>
      </c>
      <c r="T944" s="116" t="str">
        <f>IF(AND(Таблица335[[#This Row],[Тип]]="Поперечник", Таблица335[[#This Row],[условие]]="Да", Таблица335[[#This Row],[№18]]=" росп"), "1,2,3",
"")</f>
        <v/>
      </c>
      <c r="U944" s="116" t="str">
        <f>IF(AND(Таблица335[[#This Row],[Тип]]="Продол", Таблица335[[#This Row],[условие]]="Да", Таблица335[[#This Row],[№18]]=" росп"), "1,2",
"")</f>
        <v/>
      </c>
      <c r="V944" s="101" t="s">
        <v>89</v>
      </c>
      <c r="W9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44" s="152">
        <f>IF(Таблица335[[#This Row],[Тип СШ]]="Т3",
(IF(Таблица335[[#This Row],[Толщина]]&gt;16,"Δ8","Δ6")),Таблица335[[#This Row],[Толщина]])</f>
        <v>14</v>
      </c>
      <c r="AD944" s="153"/>
      <c r="AE944"/>
    </row>
    <row r="945" spans="1:31" x14ac:dyDescent="0.2">
      <c r="A945" s="117">
        <f t="shared" si="902"/>
        <v>945</v>
      </c>
      <c r="B945" s="97" t="str">
        <f>IF(ISNUMBER(Таблица335[[#This Row],[№8]]), "Поперечник", "Продол")</f>
        <v>Поперечник</v>
      </c>
      <c r="C945" s="11" t="str">
        <f>CONCATENATE(I945,J945,K945,L945,Таблица335[[#This Row],[№12]],N945,O945,P945,Q945,R945,S945,T945,U945,)</f>
        <v>9Г-Т1/2 росп1,2,3</v>
      </c>
      <c r="D945" s="11" t="str">
        <f t="shared" si="938"/>
        <v>Т3</v>
      </c>
      <c r="E945" s="11" t="str">
        <f t="shared" si="899"/>
        <v>100 Δ6</v>
      </c>
      <c r="F945" s="101"/>
      <c r="G945" s="101"/>
      <c r="H9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5" s="132">
        <f t="shared" ref="I945:J945" si="955">I944</f>
        <v>9</v>
      </c>
      <c r="J945" s="132" t="str">
        <f t="shared" si="955"/>
        <v>Г</v>
      </c>
      <c r="K945" s="133" t="str">
        <f>IF(Таблица335[[#This Row],[условие]]="Да", "-", "")</f>
        <v>-</v>
      </c>
      <c r="L945" s="101" t="s">
        <v>83</v>
      </c>
      <c r="M945" s="114" t="str">
        <f>IF(Таблица335[[#This Row],[условие]]="Да", "", " - ")</f>
        <v/>
      </c>
      <c r="N945" s="101"/>
      <c r="O945" s="114" t="str">
        <f>IF(Таблица335[[#This Row],[условие]]="Да", "", " )")</f>
        <v/>
      </c>
      <c r="P945" s="115"/>
      <c r="Q945" s="101" t="str">
        <f t="shared" si="953"/>
        <v>/</v>
      </c>
      <c r="R945" s="101">
        <v>2</v>
      </c>
      <c r="S945" s="116" t="str">
        <f>IF(Таблица335[[#This Row],[Тип СШ]]="Т3", " росп", "")</f>
        <v xml:space="preserve"> росп</v>
      </c>
      <c r="T945" s="116" t="str">
        <f>IF(AND(Таблица335[[#This Row],[Тип]]="Поперечник", Таблица335[[#This Row],[условие]]="Да", Таблица335[[#This Row],[№18]]=" росп"), "1,2,3",
"")</f>
        <v>1,2,3</v>
      </c>
      <c r="U945" s="116" t="str">
        <f>IF(AND(Таблица335[[#This Row],[Тип]]="Продол", Таблица335[[#This Row],[условие]]="Да", Таблица335[[#This Row],[№18]]=" росп"), "1,2",
"")</f>
        <v/>
      </c>
      <c r="V945" s="101" t="s">
        <v>88</v>
      </c>
      <c r="W9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45" s="152" t="str">
        <f>IF(Таблица335[[#This Row],[Тип СШ]]="Т3",
(IF(Таблица335[[#This Row],[Толщина]]&gt;16,"Δ8","Δ6")),Таблица335[[#This Row],[Толщина]])</f>
        <v>Δ6</v>
      </c>
      <c r="AD945" s="153"/>
      <c r="AE945"/>
    </row>
    <row r="946" spans="1:31" x14ac:dyDescent="0.2">
      <c r="A946" s="117">
        <f t="shared" si="902"/>
        <v>946</v>
      </c>
      <c r="B946" s="97" t="str">
        <f>IF(ISNUMBER(Таблица335[[#This Row],[№8]]), "Поперечник", "Продол")</f>
        <v>Поперечник</v>
      </c>
      <c r="C946" s="11" t="str">
        <f>CONCATENATE(I946,J946,K946,L946,Таблица335[[#This Row],[№12]],N946,O946,P946,Q946,R946,S946,T946,U946,)</f>
        <v>9Г-ВП_Р5 росп1,2,3</v>
      </c>
      <c r="D946" s="11" t="str">
        <f t="shared" si="938"/>
        <v>Т3</v>
      </c>
      <c r="E946" s="11" t="str">
        <f t="shared" si="899"/>
        <v>528 Δ6</v>
      </c>
      <c r="F946" s="101"/>
      <c r="G946" s="101"/>
      <c r="H9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6" s="132">
        <f t="shared" ref="I946:J946" si="956">I945</f>
        <v>9</v>
      </c>
      <c r="J946" s="132" t="str">
        <f t="shared" si="956"/>
        <v>Г</v>
      </c>
      <c r="K946" s="133" t="str">
        <f>IF(Таблица335[[#This Row],[условие]]="Да", "-", "")</f>
        <v>-</v>
      </c>
      <c r="L946" s="101" t="s">
        <v>35</v>
      </c>
      <c r="M946" s="114" t="str">
        <f>IF(Таблица335[[#This Row],[условие]]="Да", "", " - ")</f>
        <v/>
      </c>
      <c r="N946" s="101"/>
      <c r="O946" s="114" t="str">
        <f>IF(Таблица335[[#This Row],[условие]]="Да", "", " )")</f>
        <v/>
      </c>
      <c r="P946" s="115"/>
      <c r="Q946" s="101" t="s">
        <v>140</v>
      </c>
      <c r="R946" s="101" t="s">
        <v>77</v>
      </c>
      <c r="S946" s="116" t="str">
        <f>IF(Таблица335[[#This Row],[Тип СШ]]="Т3", " росп", "")</f>
        <v xml:space="preserve"> росп</v>
      </c>
      <c r="T946" s="116" t="str">
        <f>IF(AND(Таблица335[[#This Row],[Тип]]="Поперечник", Таблица335[[#This Row],[условие]]="Да", Таблица335[[#This Row],[№18]]=" росп"), "1,2,3",
"")</f>
        <v>1,2,3</v>
      </c>
      <c r="U946" s="116" t="str">
        <f>IF(AND(Таблица335[[#This Row],[Тип]]="Продол", Таблица335[[#This Row],[условие]]="Да", Таблица335[[#This Row],[№18]]=" росп"), "1,2",
"")</f>
        <v/>
      </c>
      <c r="V946" s="101" t="s">
        <v>88</v>
      </c>
      <c r="W9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6" s="152" t="str">
        <f>IF(Таблица335[[#This Row],[Тип СШ]]="Т3",
(IF(Таблица335[[#This Row],[Толщина]]&gt;16,"Δ8","Δ6")),Таблица335[[#This Row],[Толщина]])</f>
        <v>Δ6</v>
      </c>
      <c r="AD946" s="153"/>
      <c r="AE946"/>
    </row>
    <row r="947" spans="1:31" x14ac:dyDescent="0.2">
      <c r="A947" s="117">
        <f t="shared" si="902"/>
        <v>947</v>
      </c>
      <c r="B947" s="97" t="str">
        <f>IF(ISNUMBER(Таблица335[[#This Row],[№8]]), "Поперечник", "Продол")</f>
        <v>Поперечник</v>
      </c>
      <c r="C947" s="11" t="str">
        <f>CONCATENATE(I947,J947,K947,L947,Таблица335[[#This Row],[№12]],N947,O947,P947,Q947,R947,S947,T947,U947,)</f>
        <v>9Г-ВП_Р6 росп1,2,3</v>
      </c>
      <c r="D947" s="11" t="str">
        <f t="shared" si="938"/>
        <v>Т3</v>
      </c>
      <c r="E947" s="11" t="str">
        <f t="shared" si="899"/>
        <v>528 Δ6</v>
      </c>
      <c r="F947" s="101"/>
      <c r="G947" s="101"/>
      <c r="H9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7" s="132">
        <f t="shared" ref="I947:J947" si="957">I946</f>
        <v>9</v>
      </c>
      <c r="J947" s="132" t="str">
        <f t="shared" si="957"/>
        <v>Г</v>
      </c>
      <c r="K947" s="133" t="str">
        <f>IF(Таблица335[[#This Row],[условие]]="Да", "-", "")</f>
        <v>-</v>
      </c>
      <c r="L947" s="101" t="s">
        <v>35</v>
      </c>
      <c r="M947" s="114" t="str">
        <f>IF(Таблица335[[#This Row],[условие]]="Да", "", " - ")</f>
        <v/>
      </c>
      <c r="N947" s="101"/>
      <c r="O947" s="114" t="str">
        <f>IF(Таблица335[[#This Row],[условие]]="Да", "", " )")</f>
        <v/>
      </c>
      <c r="P947" s="115"/>
      <c r="Q947" s="101" t="s">
        <v>140</v>
      </c>
      <c r="R947" s="101" t="s">
        <v>80</v>
      </c>
      <c r="S947" s="116" t="str">
        <f>IF(Таблица335[[#This Row],[Тип СШ]]="Т3", " росп", "")</f>
        <v xml:space="preserve"> росп</v>
      </c>
      <c r="T947" s="116" t="str">
        <f>IF(AND(Таблица335[[#This Row],[Тип]]="Поперечник", Таблица335[[#This Row],[условие]]="Да", Таблица335[[#This Row],[№18]]=" росп"), "1,2,3",
"")</f>
        <v>1,2,3</v>
      </c>
      <c r="U947" s="116" t="str">
        <f>IF(AND(Таблица335[[#This Row],[Тип]]="Продол", Таблица335[[#This Row],[условие]]="Да", Таблица335[[#This Row],[№18]]=" росп"), "1,2",
"")</f>
        <v/>
      </c>
      <c r="V947" s="101" t="s">
        <v>88</v>
      </c>
      <c r="W9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7" s="152" t="str">
        <f>IF(Таблица335[[#This Row],[Тип СШ]]="Т3",
(IF(Таблица335[[#This Row],[Толщина]]&gt;16,"Δ8","Δ6")),Таблица335[[#This Row],[Толщина]])</f>
        <v>Δ6</v>
      </c>
      <c r="AD947" s="153"/>
      <c r="AE947"/>
    </row>
    <row r="948" spans="1:31" x14ac:dyDescent="0.2">
      <c r="A948" s="117">
        <f t="shared" si="902"/>
        <v>948</v>
      </c>
      <c r="B948" s="97" t="str">
        <f>IF(ISNUMBER(Таблица335[[#This Row],[№8]]), "Поперечник", "Продол")</f>
        <v>Поперечник</v>
      </c>
      <c r="C948" s="11" t="str">
        <f>CONCATENATE(I948,J948,K948,L948,Таблица335[[#This Row],[№12]],N948,O948,P948,Q948,R948,S948,T948,U948,)</f>
        <v>9Г-ВП_Р7 росп1,2,3</v>
      </c>
      <c r="D948" s="11" t="str">
        <f t="shared" si="938"/>
        <v>Т3</v>
      </c>
      <c r="E948" s="11" t="str">
        <f t="shared" si="899"/>
        <v>528 Δ6</v>
      </c>
      <c r="F948" s="101"/>
      <c r="G948" s="101"/>
      <c r="H9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8" s="132">
        <f t="shared" ref="I948:J948" si="958">I947</f>
        <v>9</v>
      </c>
      <c r="J948" s="132" t="str">
        <f t="shared" si="958"/>
        <v>Г</v>
      </c>
      <c r="K948" s="133" t="str">
        <f>IF(Таблица335[[#This Row],[условие]]="Да", "-", "")</f>
        <v>-</v>
      </c>
      <c r="L948" s="101" t="s">
        <v>35</v>
      </c>
      <c r="M948" s="114" t="str">
        <f>IF(Таблица335[[#This Row],[условие]]="Да", "", " - ")</f>
        <v/>
      </c>
      <c r="N948" s="101"/>
      <c r="O948" s="114" t="str">
        <f>IF(Таблица335[[#This Row],[условие]]="Да", "", " )")</f>
        <v/>
      </c>
      <c r="P948" s="115"/>
      <c r="Q948" s="101" t="s">
        <v>140</v>
      </c>
      <c r="R948" s="101" t="s">
        <v>81</v>
      </c>
      <c r="S948" s="116" t="str">
        <f>IF(Таблица335[[#This Row],[Тип СШ]]="Т3", " росп", "")</f>
        <v xml:space="preserve"> росп</v>
      </c>
      <c r="T948" s="116" t="str">
        <f>IF(AND(Таблица335[[#This Row],[Тип]]="Поперечник", Таблица335[[#This Row],[условие]]="Да", Таблица335[[#This Row],[№18]]=" росп"), "1,2,3",
"")</f>
        <v>1,2,3</v>
      </c>
      <c r="U948" s="116" t="str">
        <f>IF(AND(Таблица335[[#This Row],[Тип]]="Продол", Таблица335[[#This Row],[условие]]="Да", Таблица335[[#This Row],[№18]]=" росп"), "1,2",
"")</f>
        <v/>
      </c>
      <c r="V948" s="101" t="s">
        <v>88</v>
      </c>
      <c r="W9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8" s="152" t="str">
        <f>IF(Таблица335[[#This Row],[Тип СШ]]="Т3",
(IF(Таблица335[[#This Row],[Толщина]]&gt;16,"Δ8","Δ6")),Таблица335[[#This Row],[Толщина]])</f>
        <v>Δ6</v>
      </c>
      <c r="AD948" s="153"/>
      <c r="AE948"/>
    </row>
    <row r="949" spans="1:31" x14ac:dyDescent="0.2">
      <c r="A949" s="117">
        <f t="shared" si="902"/>
        <v>949</v>
      </c>
      <c r="B949" s="97" t="str">
        <f>IF(ISNUMBER(Таблица335[[#This Row],[№8]]), "Поперечник", "Продол")</f>
        <v>Поперечник</v>
      </c>
      <c r="C949" s="11" t="str">
        <f>CONCATENATE(I949,J949,K949,L949,Таблица335[[#This Row],[№12]],N949,O949,P949,Q949,R949,S949,T949,U949,)</f>
        <v>9Г-ВП_Р8 росп1,2,3</v>
      </c>
      <c r="D949" s="11" t="str">
        <f t="shared" si="938"/>
        <v>Т3</v>
      </c>
      <c r="E949" s="11" t="str">
        <f t="shared" si="899"/>
        <v>528 Δ6</v>
      </c>
      <c r="F949" s="101"/>
      <c r="G949" s="101"/>
      <c r="H9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49" s="132">
        <f t="shared" ref="I949:J949" si="959">I948</f>
        <v>9</v>
      </c>
      <c r="J949" s="132" t="str">
        <f t="shared" si="959"/>
        <v>Г</v>
      </c>
      <c r="K949" s="133" t="str">
        <f>IF(Таблица335[[#This Row],[условие]]="Да", "-", "")</f>
        <v>-</v>
      </c>
      <c r="L949" s="101" t="s">
        <v>35</v>
      </c>
      <c r="M949" s="114" t="str">
        <f>IF(Таблица335[[#This Row],[условие]]="Да", "", " - ")</f>
        <v/>
      </c>
      <c r="N949" s="101"/>
      <c r="O949" s="114" t="str">
        <f>IF(Таблица335[[#This Row],[условие]]="Да", "", " )")</f>
        <v/>
      </c>
      <c r="P949" s="115"/>
      <c r="Q949" s="101" t="s">
        <v>140</v>
      </c>
      <c r="R949" s="101" t="s">
        <v>82</v>
      </c>
      <c r="S949" s="116" t="str">
        <f>IF(Таблица335[[#This Row],[Тип СШ]]="Т3", " росп", "")</f>
        <v xml:space="preserve"> росп</v>
      </c>
      <c r="T949" s="116" t="str">
        <f>IF(AND(Таблица335[[#This Row],[Тип]]="Поперечник", Таблица335[[#This Row],[условие]]="Да", Таблица335[[#This Row],[№18]]=" росп"), "1,2,3",
"")</f>
        <v>1,2,3</v>
      </c>
      <c r="U949" s="116" t="str">
        <f>IF(AND(Таблица335[[#This Row],[Тип]]="Продол", Таблица335[[#This Row],[условие]]="Да", Таблица335[[#This Row],[№18]]=" росп"), "1,2",
"")</f>
        <v/>
      </c>
      <c r="V949" s="101" t="s">
        <v>88</v>
      </c>
      <c r="W9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49" s="152" t="str">
        <f>IF(Таблица335[[#This Row],[Тип СШ]]="Т3",
(IF(Таблица335[[#This Row],[Толщина]]&gt;16,"Δ8","Δ6")),Таблица335[[#This Row],[Толщина]])</f>
        <v>Δ6</v>
      </c>
      <c r="AD949" s="153"/>
      <c r="AE949"/>
    </row>
    <row r="950" spans="1:31" x14ac:dyDescent="0.2">
      <c r="A950" s="117">
        <f t="shared" si="902"/>
        <v>950</v>
      </c>
      <c r="B950" s="97" t="str">
        <f>IF(ISNUMBER(Таблица335[[#This Row],[№8]]), "Поперечник", "Продол")</f>
        <v>Поперечник</v>
      </c>
      <c r="C950" s="11" t="str">
        <f>CONCATENATE(I950,J950,K950,L950,Таблица335[[#This Row],[№12]],N950,O950,P950,Q950,R950,S950,T950,U950,)</f>
        <v>9Г-НП</v>
      </c>
      <c r="D950" s="11" t="str">
        <f t="shared" si="938"/>
        <v>С18</v>
      </c>
      <c r="E950" s="11" t="str">
        <f t="shared" si="899"/>
        <v>600×32</v>
      </c>
      <c r="F950" s="101"/>
      <c r="G950" s="101"/>
      <c r="H9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0" s="132">
        <f t="shared" ref="I950:J950" si="960">I949</f>
        <v>9</v>
      </c>
      <c r="J950" s="132" t="str">
        <f t="shared" si="960"/>
        <v>Г</v>
      </c>
      <c r="K950" s="133" t="str">
        <f>IF(Таблица335[[#This Row],[условие]]="Да", "-", "")</f>
        <v>-</v>
      </c>
      <c r="L950" s="101" t="s">
        <v>13</v>
      </c>
      <c r="M950" s="114" t="str">
        <f>IF(Таблица335[[#This Row],[условие]]="Да", "", " - ")</f>
        <v/>
      </c>
      <c r="N950" s="101"/>
      <c r="O950" s="114" t="str">
        <f>IF(Таблица335[[#This Row],[условие]]="Да", "", " )")</f>
        <v/>
      </c>
      <c r="P950" s="115"/>
      <c r="Q950" s="101"/>
      <c r="R950" s="101"/>
      <c r="S950" s="116" t="str">
        <f>IF(Таблица335[[#This Row],[Тип СШ]]="Т3", " росп", "")</f>
        <v/>
      </c>
      <c r="T950" s="116" t="str">
        <f>IF(AND(Таблица335[[#This Row],[Тип]]="Поперечник", Таблица335[[#This Row],[условие]]="Да", Таблица335[[#This Row],[№18]]=" росп"), "1,2,3",
"")</f>
        <v/>
      </c>
      <c r="U950" s="116" t="str">
        <f>IF(AND(Таблица335[[#This Row],[Тип]]="Продол", Таблица335[[#This Row],[условие]]="Да", Таблица335[[#This Row],[№18]]=" росп"), "1,2",
"")</f>
        <v/>
      </c>
      <c r="V950" s="101" t="s">
        <v>87</v>
      </c>
      <c r="W95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9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950" s="228">
        <f>VALUE(CONCATENATE(Таблица335[[#This Row],[ДлинаС18]],Таблица335[[#This Row],[ДлинаС4]],Таблица335[[#This Row],[ДлинаТ8]],Таблица335[[#This Row],[ДлинаТ3]]))</f>
        <v>600</v>
      </c>
      <c r="AC950" s="152">
        <f>IF(Таблица335[[#This Row],[Тип СШ]]="Т3",
(IF(Таблица335[[#This Row],[Толщина]]&gt;16,"Δ8","Δ6")),Таблица335[[#This Row],[Толщина]])</f>
        <v>32</v>
      </c>
      <c r="AD950" s="153"/>
      <c r="AE950"/>
    </row>
    <row r="951" spans="1:31" x14ac:dyDescent="0.2">
      <c r="A951" s="117">
        <f t="shared" si="902"/>
        <v>951</v>
      </c>
      <c r="B951" s="97" t="str">
        <f>IF(ISNUMBER(Таблица335[[#This Row],[№8]]), "Поперечник", "Продол")</f>
        <v>Поперечник</v>
      </c>
      <c r="C951" s="11" t="str">
        <f>CONCATENATE(I951,J951,K951,L951,Таблица335[[#This Row],[№12]],N951,O951,P951,Q951,R951,S951,T951,U951,)</f>
        <v>9Г-Т2/1</v>
      </c>
      <c r="D951" s="11" t="str">
        <f t="shared" si="938"/>
        <v>Т8</v>
      </c>
      <c r="E951" s="11" t="str">
        <f t="shared" si="899"/>
        <v>100×14</v>
      </c>
      <c r="F951" s="101"/>
      <c r="G951" s="101"/>
      <c r="H9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1" s="132">
        <f t="shared" ref="I951:J951" si="961">I950</f>
        <v>9</v>
      </c>
      <c r="J951" s="132" t="str">
        <f t="shared" si="961"/>
        <v>Г</v>
      </c>
      <c r="K951" s="133" t="str">
        <f>IF(Таблица335[[#This Row],[условие]]="Да", "-", "")</f>
        <v>-</v>
      </c>
      <c r="L951" s="101" t="s">
        <v>84</v>
      </c>
      <c r="M951" s="114" t="str">
        <f>IF(Таблица335[[#This Row],[условие]]="Да", "", " - ")</f>
        <v/>
      </c>
      <c r="N951" s="101"/>
      <c r="O951" s="114" t="str">
        <f>IF(Таблица335[[#This Row],[условие]]="Да", "", " )")</f>
        <v/>
      </c>
      <c r="P951" s="115"/>
      <c r="Q951" s="101" t="str">
        <f>"/"</f>
        <v>/</v>
      </c>
      <c r="R951" s="101">
        <v>1</v>
      </c>
      <c r="S951" s="116" t="str">
        <f>IF(Таблица335[[#This Row],[Тип СШ]]="Т3", " росп", "")</f>
        <v/>
      </c>
      <c r="T951" s="116" t="str">
        <f>IF(AND(Таблица335[[#This Row],[Тип]]="Поперечник", Таблица335[[#This Row],[условие]]="Да", Таблица335[[#This Row],[№18]]=" росп"), "1,2,3",
"")</f>
        <v/>
      </c>
      <c r="U951" s="116" t="str">
        <f>IF(AND(Таблица335[[#This Row],[Тип]]="Продол", Таблица335[[#This Row],[условие]]="Да", Таблица335[[#This Row],[№18]]=" росп"), "1,2",
"")</f>
        <v/>
      </c>
      <c r="V951" s="101" t="s">
        <v>89</v>
      </c>
      <c r="W9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51" s="152">
        <f>IF(Таблица335[[#This Row],[Тип СШ]]="Т3",
(IF(Таблица335[[#This Row],[Толщина]]&gt;16,"Δ8","Δ6")),Таблица335[[#This Row],[Толщина]])</f>
        <v>14</v>
      </c>
      <c r="AD951" s="153"/>
      <c r="AE951"/>
    </row>
    <row r="952" spans="1:31" x14ac:dyDescent="0.2">
      <c r="A952" s="117">
        <f t="shared" si="902"/>
        <v>952</v>
      </c>
      <c r="B952" s="97" t="str">
        <f>IF(ISNUMBER(Таблица335[[#This Row],[№8]]), "Поперечник", "Продол")</f>
        <v>Поперечник</v>
      </c>
      <c r="C952" s="11" t="str">
        <f>CONCATENATE(I952,J952,K952,L952,Таблица335[[#This Row],[№12]],N952,O952,P952,Q952,R952,S952,T952,U952,)</f>
        <v>9Г-Т2/1 росп1,2,3</v>
      </c>
      <c r="D952" s="11" t="str">
        <f t="shared" si="938"/>
        <v>Т3</v>
      </c>
      <c r="E952" s="11" t="str">
        <f t="shared" si="899"/>
        <v>100 Δ6</v>
      </c>
      <c r="F952" s="101"/>
      <c r="G952" s="101"/>
      <c r="H9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2" s="132">
        <f t="shared" ref="I952:J952" si="962">I951</f>
        <v>9</v>
      </c>
      <c r="J952" s="132" t="str">
        <f t="shared" si="962"/>
        <v>Г</v>
      </c>
      <c r="K952" s="133" t="str">
        <f>IF(Таблица335[[#This Row],[условие]]="Да", "-", "")</f>
        <v>-</v>
      </c>
      <c r="L952" s="101" t="s">
        <v>84</v>
      </c>
      <c r="M952" s="114" t="str">
        <f>IF(Таблица335[[#This Row],[условие]]="Да", "", " - ")</f>
        <v/>
      </c>
      <c r="N952" s="101"/>
      <c r="O952" s="114" t="str">
        <f>IF(Таблица335[[#This Row],[условие]]="Да", "", " )")</f>
        <v/>
      </c>
      <c r="P952" s="115"/>
      <c r="Q952" s="101" t="str">
        <f t="shared" ref="Q952:Q954" si="963">"/"</f>
        <v>/</v>
      </c>
      <c r="R952" s="101">
        <v>1</v>
      </c>
      <c r="S952" s="116" t="str">
        <f>IF(Таблица335[[#This Row],[Тип СШ]]="Т3", " росп", "")</f>
        <v xml:space="preserve"> росп</v>
      </c>
      <c r="T952" s="116" t="str">
        <f>IF(AND(Таблица335[[#This Row],[Тип]]="Поперечник", Таблица335[[#This Row],[условие]]="Да", Таблица335[[#This Row],[№18]]=" росп"), "1,2,3",
"")</f>
        <v>1,2,3</v>
      </c>
      <c r="U952" s="116" t="str">
        <f>IF(AND(Таблица335[[#This Row],[Тип]]="Продол", Таблица335[[#This Row],[условие]]="Да", Таблица335[[#This Row],[№18]]=" росп"), "1,2",
"")</f>
        <v/>
      </c>
      <c r="V952" s="101" t="s">
        <v>88</v>
      </c>
      <c r="W9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52" s="152" t="str">
        <f>IF(Таблица335[[#This Row],[Тип СШ]]="Т3",
(IF(Таблица335[[#This Row],[Толщина]]&gt;16,"Δ8","Δ6")),Таблица335[[#This Row],[Толщина]])</f>
        <v>Δ6</v>
      </c>
      <c r="AD952" s="153"/>
      <c r="AE952"/>
    </row>
    <row r="953" spans="1:31" x14ac:dyDescent="0.2">
      <c r="A953" s="117">
        <f t="shared" si="902"/>
        <v>953</v>
      </c>
      <c r="B953" s="97" t="str">
        <f>IF(ISNUMBER(Таблица335[[#This Row],[№8]]), "Поперечник", "Продол")</f>
        <v>Поперечник</v>
      </c>
      <c r="C953" s="11" t="str">
        <f>CONCATENATE(I953,J953,K953,L953,Таблица335[[#This Row],[№12]],N953,O953,P953,Q953,R953,S953,T953,U953,)</f>
        <v>9Г-Т2/2</v>
      </c>
      <c r="D953" s="11" t="str">
        <f t="shared" si="938"/>
        <v>Т8</v>
      </c>
      <c r="E953" s="11" t="str">
        <f t="shared" si="899"/>
        <v>100×14</v>
      </c>
      <c r="F953" s="101"/>
      <c r="G953" s="101"/>
      <c r="H9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3" s="132">
        <f t="shared" ref="I953:J953" si="964">I952</f>
        <v>9</v>
      </c>
      <c r="J953" s="132" t="str">
        <f t="shared" si="964"/>
        <v>Г</v>
      </c>
      <c r="K953" s="133" t="str">
        <f>IF(Таблица335[[#This Row],[условие]]="Да", "-", "")</f>
        <v>-</v>
      </c>
      <c r="L953" s="101" t="s">
        <v>84</v>
      </c>
      <c r="M953" s="114" t="str">
        <f>IF(Таблица335[[#This Row],[условие]]="Да", "", " - ")</f>
        <v/>
      </c>
      <c r="N953" s="101"/>
      <c r="O953" s="114" t="str">
        <f>IF(Таблица335[[#This Row],[условие]]="Да", "", " )")</f>
        <v/>
      </c>
      <c r="P953" s="115"/>
      <c r="Q953" s="101" t="str">
        <f t="shared" si="963"/>
        <v>/</v>
      </c>
      <c r="R953" s="101">
        <v>2</v>
      </c>
      <c r="S953" s="116" t="str">
        <f>IF(Таблица335[[#This Row],[Тип СШ]]="Т3", " росп", "")</f>
        <v/>
      </c>
      <c r="T953" s="116" t="str">
        <f>IF(AND(Таблица335[[#This Row],[Тип]]="Поперечник", Таблица335[[#This Row],[условие]]="Да", Таблица335[[#This Row],[№18]]=" росп"), "1,2,3",
"")</f>
        <v/>
      </c>
      <c r="U953" s="116" t="str">
        <f>IF(AND(Таблица335[[#This Row],[Тип]]="Продол", Таблица335[[#This Row],[условие]]="Да", Таблица335[[#This Row],[№18]]=" росп"), "1,2",
"")</f>
        <v/>
      </c>
      <c r="V953" s="101" t="s">
        <v>89</v>
      </c>
      <c r="W9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53" s="152">
        <f>IF(Таблица335[[#This Row],[Тип СШ]]="Т3",
(IF(Таблица335[[#This Row],[Толщина]]&gt;16,"Δ8","Δ6")),Таблица335[[#This Row],[Толщина]])</f>
        <v>14</v>
      </c>
      <c r="AD953" s="153"/>
      <c r="AE953"/>
    </row>
    <row r="954" spans="1:31" x14ac:dyDescent="0.2">
      <c r="A954" s="117">
        <f t="shared" si="902"/>
        <v>954</v>
      </c>
      <c r="B954" s="97" t="str">
        <f>IF(ISNUMBER(Таблица335[[#This Row],[№8]]), "Поперечник", "Продол")</f>
        <v>Поперечник</v>
      </c>
      <c r="C954" s="11" t="str">
        <f>CONCATENATE(I954,J954,K954,L954,Таблица335[[#This Row],[№12]],N954,O954,P954,Q954,R954,S954,T954,U954,)</f>
        <v>9Г-Т2/2 росп1,2,3</v>
      </c>
      <c r="D954" s="11" t="str">
        <f t="shared" si="938"/>
        <v>Т3</v>
      </c>
      <c r="E954" s="11" t="str">
        <f t="shared" si="899"/>
        <v>100 Δ6</v>
      </c>
      <c r="F954" s="101"/>
      <c r="G954" s="101"/>
      <c r="H9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4" s="132">
        <f t="shared" ref="I954:J954" si="965">I953</f>
        <v>9</v>
      </c>
      <c r="J954" s="132" t="str">
        <f t="shared" si="965"/>
        <v>Г</v>
      </c>
      <c r="K954" s="133" t="str">
        <f>IF(Таблица335[[#This Row],[условие]]="Да", "-", "")</f>
        <v>-</v>
      </c>
      <c r="L954" s="101" t="s">
        <v>84</v>
      </c>
      <c r="M954" s="114" t="str">
        <f>IF(Таблица335[[#This Row],[условие]]="Да", "", " - ")</f>
        <v/>
      </c>
      <c r="N954" s="101"/>
      <c r="O954" s="114" t="str">
        <f>IF(Таблица335[[#This Row],[условие]]="Да", "", " )")</f>
        <v/>
      </c>
      <c r="P954" s="115"/>
      <c r="Q954" s="101" t="str">
        <f t="shared" si="963"/>
        <v>/</v>
      </c>
      <c r="R954" s="101">
        <v>2</v>
      </c>
      <c r="S954" s="116" t="str">
        <f>IF(Таблица335[[#This Row],[Тип СШ]]="Т3", " росп", "")</f>
        <v xml:space="preserve"> росп</v>
      </c>
      <c r="T954" s="116" t="str">
        <f>IF(AND(Таблица335[[#This Row],[Тип]]="Поперечник", Таблица335[[#This Row],[условие]]="Да", Таблица335[[#This Row],[№18]]=" росп"), "1,2,3",
"")</f>
        <v>1,2,3</v>
      </c>
      <c r="U954" s="116" t="str">
        <f>IF(AND(Таблица335[[#This Row],[Тип]]="Продол", Таблица335[[#This Row],[условие]]="Да", Таблица335[[#This Row],[№18]]=" росп"), "1,2",
"")</f>
        <v/>
      </c>
      <c r="V954" s="101" t="s">
        <v>88</v>
      </c>
      <c r="W9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54" s="152" t="str">
        <f>IF(Таблица335[[#This Row],[Тип СШ]]="Т3",
(IF(Таблица335[[#This Row],[Толщина]]&gt;16,"Δ8","Δ6")),Таблица335[[#This Row],[Толщина]])</f>
        <v>Δ6</v>
      </c>
      <c r="AD954" s="153"/>
      <c r="AE954"/>
    </row>
    <row r="955" spans="1:31" x14ac:dyDescent="0.2">
      <c r="A955" s="117">
        <f t="shared" si="902"/>
        <v>955</v>
      </c>
      <c r="B955" s="97" t="str">
        <f>IF(ISNUMBER(Таблица335[[#This Row],[№8]]), "Поперечник", "Продол")</f>
        <v>Поперечник</v>
      </c>
      <c r="C955" s="11" t="str">
        <f>CONCATENATE(I955,J955,K955,L955,Таблица335[[#This Row],[№12]],N955,O955,P955,Q955,R955,S955,T955,U955,)</f>
        <v>9Д-ВП</v>
      </c>
      <c r="D955" s="11" t="str">
        <f t="shared" si="938"/>
        <v>С4</v>
      </c>
      <c r="E955" s="11" t="str">
        <f t="shared" si="899"/>
        <v>2488×14</v>
      </c>
      <c r="F955" s="101"/>
      <c r="G955" s="101" t="s">
        <v>43</v>
      </c>
      <c r="H9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5" s="134">
        <f t="shared" ref="I955:J955" si="966">I954</f>
        <v>9</v>
      </c>
      <c r="J955" s="134" t="str">
        <f>Таблица335[[#This Row],[№7]]</f>
        <v>Д</v>
      </c>
      <c r="K955" s="133" t="str">
        <f>IF(Таблица335[[#This Row],[условие]]="Да", "-", "")</f>
        <v>-</v>
      </c>
      <c r="L955" s="72" t="s">
        <v>35</v>
      </c>
      <c r="M955" s="114" t="str">
        <f>IF(Таблица335[[#This Row],[условие]]="Да", "", " - ")</f>
        <v/>
      </c>
      <c r="N955" s="72"/>
      <c r="O955" s="114" t="str">
        <f>IF(Таблица335[[#This Row],[условие]]="Да", "", " )")</f>
        <v/>
      </c>
      <c r="P955" s="115"/>
      <c r="Q955" s="130"/>
      <c r="R955" s="130"/>
      <c r="S955" s="116" t="str">
        <f>IF(Таблица335[[#This Row],[Тип СШ]]="Т3", " росп", "")</f>
        <v/>
      </c>
      <c r="T955" s="116" t="str">
        <f>IF(AND(Таблица335[[#This Row],[Тип]]="Поперечник", Таблица335[[#This Row],[условие]]="Да", Таблица335[[#This Row],[№18]]=" росп"), "1,2,3",
"")</f>
        <v/>
      </c>
      <c r="U955" s="116" t="str">
        <f>IF(AND(Таблица335[[#This Row],[Тип]]="Продол", Таблица335[[#This Row],[условие]]="Да", Таблица335[[#This Row],[№18]]=" росп"), "1,2",
"")</f>
        <v/>
      </c>
      <c r="V955" s="130" t="s">
        <v>109</v>
      </c>
      <c r="W9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9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955" s="152">
        <f>IF(Таблица335[[#This Row],[Тип СШ]]="Т3",
(IF(Таблица335[[#This Row],[Толщина]]&gt;16,"Δ8","Δ6")),Таблица335[[#This Row],[Толщина]])</f>
        <v>14</v>
      </c>
      <c r="AD955" s="153"/>
      <c r="AE955"/>
    </row>
    <row r="956" spans="1:31" x14ac:dyDescent="0.2">
      <c r="A956" s="117">
        <f t="shared" si="902"/>
        <v>956</v>
      </c>
      <c r="B956" s="97" t="str">
        <f>IF(ISNUMBER(Таблица335[[#This Row],[№8]]), "Поперечник", "Продол")</f>
        <v>Поперечник</v>
      </c>
      <c r="C956" s="11" t="str">
        <f>CONCATENATE(I956,J956,K956,L956,Таблица335[[#This Row],[№12]],N956,O956,P956,Q956,R956,S956,T956,U956,)</f>
        <v>9Д-ВП_Р1 росп1,2,3</v>
      </c>
      <c r="D956" s="11" t="str">
        <f t="shared" si="938"/>
        <v>Т3</v>
      </c>
      <c r="E956" s="11" t="str">
        <f t="shared" si="899"/>
        <v>528 Δ6</v>
      </c>
      <c r="F956" s="101"/>
      <c r="G956" s="101"/>
      <c r="H9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6" s="132">
        <f t="shared" ref="I956:J956" si="967">I955</f>
        <v>9</v>
      </c>
      <c r="J956" s="132" t="str">
        <f>J955</f>
        <v>Д</v>
      </c>
      <c r="K956" s="133" t="str">
        <f>IF(Таблица335[[#This Row],[условие]]="Да", "-", "")</f>
        <v>-</v>
      </c>
      <c r="L956" s="101" t="s">
        <v>35</v>
      </c>
      <c r="M956" s="114" t="str">
        <f>IF(Таблица335[[#This Row],[условие]]="Да", "", " - ")</f>
        <v/>
      </c>
      <c r="N956" s="101"/>
      <c r="O956" s="114" t="str">
        <f>IF(Таблица335[[#This Row],[условие]]="Да", "", " )")</f>
        <v/>
      </c>
      <c r="P956" s="115"/>
      <c r="Q956" s="101" t="s">
        <v>140</v>
      </c>
      <c r="R956" s="101" t="s">
        <v>73</v>
      </c>
      <c r="S956" s="116" t="str">
        <f>IF(Таблица335[[#This Row],[Тип СШ]]="Т3", " росп", "")</f>
        <v xml:space="preserve"> росп</v>
      </c>
      <c r="T956" s="116" t="str">
        <f>IF(AND(Таблица335[[#This Row],[Тип]]="Поперечник", Таблица335[[#This Row],[условие]]="Да", Таблица335[[#This Row],[№18]]=" росп"), "1,2,3",
"")</f>
        <v>1,2,3</v>
      </c>
      <c r="U956" s="116" t="str">
        <f>IF(AND(Таблица335[[#This Row],[Тип]]="Продол", Таблица335[[#This Row],[условие]]="Да", Таблица335[[#This Row],[№18]]=" росп"), "1,2",
"")</f>
        <v/>
      </c>
      <c r="V956" s="101" t="s">
        <v>88</v>
      </c>
      <c r="W9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56" s="152" t="str">
        <f>IF(Таблица335[[#This Row],[Тип СШ]]="Т3",
(IF(Таблица335[[#This Row],[Толщина]]&gt;16,"Δ8","Δ6")),Таблица335[[#This Row],[Толщина]])</f>
        <v>Δ6</v>
      </c>
      <c r="AD956" s="153"/>
      <c r="AE956"/>
    </row>
    <row r="957" spans="1:31" x14ac:dyDescent="0.2">
      <c r="A957" s="117">
        <f t="shared" si="902"/>
        <v>957</v>
      </c>
      <c r="B957" s="97" t="str">
        <f>IF(ISNUMBER(Таблица335[[#This Row],[№8]]), "Поперечник", "Продол")</f>
        <v>Поперечник</v>
      </c>
      <c r="C957" s="11" t="str">
        <f>CONCATENATE(I957,J957,K957,L957,Таблица335[[#This Row],[№12]],N957,O957,P957,Q957,R957,S957,T957,U957,)</f>
        <v>9Д-ВП_Р2 росп1,2,3</v>
      </c>
      <c r="D957" s="11" t="str">
        <f t="shared" si="938"/>
        <v>Т3</v>
      </c>
      <c r="E957" s="11" t="str">
        <f t="shared" si="899"/>
        <v>528 Δ6</v>
      </c>
      <c r="F957" s="101"/>
      <c r="G957" s="101"/>
      <c r="H9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7" s="132">
        <f t="shared" ref="I957:J957" si="968">I956</f>
        <v>9</v>
      </c>
      <c r="J957" s="132" t="str">
        <f t="shared" si="968"/>
        <v>Д</v>
      </c>
      <c r="K957" s="133" t="str">
        <f>IF(Таблица335[[#This Row],[условие]]="Да", "-", "")</f>
        <v>-</v>
      </c>
      <c r="L957" s="101" t="s">
        <v>35</v>
      </c>
      <c r="M957" s="114" t="str">
        <f>IF(Таблица335[[#This Row],[условие]]="Да", "", " - ")</f>
        <v/>
      </c>
      <c r="N957" s="101"/>
      <c r="O957" s="114" t="str">
        <f>IF(Таблица335[[#This Row],[условие]]="Да", "", " )")</f>
        <v/>
      </c>
      <c r="P957" s="115"/>
      <c r="Q957" s="101" t="s">
        <v>140</v>
      </c>
      <c r="R957" s="101" t="s">
        <v>74</v>
      </c>
      <c r="S957" s="116" t="str">
        <f>IF(Таблица335[[#This Row],[Тип СШ]]="Т3", " росп", "")</f>
        <v xml:space="preserve"> росп</v>
      </c>
      <c r="T957" s="116" t="str">
        <f>IF(AND(Таблица335[[#This Row],[Тип]]="Поперечник", Таблица335[[#This Row],[условие]]="Да", Таблица335[[#This Row],[№18]]=" росп"), "1,2,3",
"")</f>
        <v>1,2,3</v>
      </c>
      <c r="U957" s="116" t="str">
        <f>IF(AND(Таблица335[[#This Row],[Тип]]="Продол", Таблица335[[#This Row],[условие]]="Да", Таблица335[[#This Row],[№18]]=" росп"), "1,2",
"")</f>
        <v/>
      </c>
      <c r="V957" s="101" t="s">
        <v>88</v>
      </c>
      <c r="W9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57" s="152" t="str">
        <f>IF(Таблица335[[#This Row],[Тип СШ]]="Т3",
(IF(Таблица335[[#This Row],[Толщина]]&gt;16,"Δ8","Δ6")),Таблица335[[#This Row],[Толщина]])</f>
        <v>Δ6</v>
      </c>
      <c r="AD957" s="153"/>
      <c r="AE957"/>
    </row>
    <row r="958" spans="1:31" x14ac:dyDescent="0.2">
      <c r="A958" s="117">
        <f t="shared" si="902"/>
        <v>958</v>
      </c>
      <c r="B958" s="97" t="str">
        <f>IF(ISNUMBER(Таблица335[[#This Row],[№8]]), "Поперечник", "Продол")</f>
        <v>Поперечник</v>
      </c>
      <c r="C958" s="11" t="str">
        <f>CONCATENATE(I958,J958,K958,L958,Таблица335[[#This Row],[№12]],N958,O958,P958,Q958,R958,S958,T958,U958,)</f>
        <v>9Д-ВП_Р3 росп1,2,3</v>
      </c>
      <c r="D958" s="11" t="str">
        <f t="shared" si="938"/>
        <v>Т3</v>
      </c>
      <c r="E958" s="11" t="str">
        <f t="shared" si="899"/>
        <v>528 Δ6</v>
      </c>
      <c r="F958" s="101"/>
      <c r="G958" s="101"/>
      <c r="H9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8" s="132">
        <f t="shared" ref="I958:J958" si="969">I957</f>
        <v>9</v>
      </c>
      <c r="J958" s="132" t="str">
        <f t="shared" si="969"/>
        <v>Д</v>
      </c>
      <c r="K958" s="133" t="str">
        <f>IF(Таблица335[[#This Row],[условие]]="Да", "-", "")</f>
        <v>-</v>
      </c>
      <c r="L958" s="101" t="s">
        <v>35</v>
      </c>
      <c r="M958" s="114" t="str">
        <f>IF(Таблица335[[#This Row],[условие]]="Да", "", " - ")</f>
        <v/>
      </c>
      <c r="N958" s="101"/>
      <c r="O958" s="114" t="str">
        <f>IF(Таблица335[[#This Row],[условие]]="Да", "", " )")</f>
        <v/>
      </c>
      <c r="P958" s="115"/>
      <c r="Q958" s="101" t="s">
        <v>140</v>
      </c>
      <c r="R958" s="101" t="s">
        <v>75</v>
      </c>
      <c r="S958" s="116" t="str">
        <f>IF(Таблица335[[#This Row],[Тип СШ]]="Т3", " росп", "")</f>
        <v xml:space="preserve"> росп</v>
      </c>
      <c r="T958" s="116" t="str">
        <f>IF(AND(Таблица335[[#This Row],[Тип]]="Поперечник", Таблица335[[#This Row],[условие]]="Да", Таблица335[[#This Row],[№18]]=" росп"), "1,2,3",
"")</f>
        <v>1,2,3</v>
      </c>
      <c r="U958" s="116" t="str">
        <f>IF(AND(Таблица335[[#This Row],[Тип]]="Продол", Таблица335[[#This Row],[условие]]="Да", Таблица335[[#This Row],[№18]]=" росп"), "1,2",
"")</f>
        <v/>
      </c>
      <c r="V958" s="101" t="s">
        <v>88</v>
      </c>
      <c r="W9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58" s="152" t="str">
        <f>IF(Таблица335[[#This Row],[Тип СШ]]="Т3",
(IF(Таблица335[[#This Row],[Толщина]]&gt;16,"Δ8","Δ6")),Таблица335[[#This Row],[Толщина]])</f>
        <v>Δ6</v>
      </c>
      <c r="AD958" s="153"/>
      <c r="AE958"/>
    </row>
    <row r="959" spans="1:31" x14ac:dyDescent="0.2">
      <c r="A959" s="117">
        <f t="shared" si="902"/>
        <v>959</v>
      </c>
      <c r="B959" s="97" t="str">
        <f>IF(ISNUMBER(Таблица335[[#This Row],[№8]]), "Поперечник", "Продол")</f>
        <v>Поперечник</v>
      </c>
      <c r="C959" s="11" t="str">
        <f>CONCATENATE(I959,J959,K959,L959,Таблица335[[#This Row],[№12]],N959,O959,P959,Q959,R959,S959,T959,U959,)</f>
        <v>9Д-ВП_Р4 росп1,2,3</v>
      </c>
      <c r="D959" s="11" t="str">
        <f t="shared" si="938"/>
        <v>Т3</v>
      </c>
      <c r="E959" s="11" t="str">
        <f t="shared" si="899"/>
        <v>528 Δ6</v>
      </c>
      <c r="F959" s="101"/>
      <c r="G959" s="101"/>
      <c r="H9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59" s="132">
        <f t="shared" ref="I959:J959" si="970">I958</f>
        <v>9</v>
      </c>
      <c r="J959" s="132" t="str">
        <f t="shared" si="970"/>
        <v>Д</v>
      </c>
      <c r="K959" s="133" t="str">
        <f>IF(Таблица335[[#This Row],[условие]]="Да", "-", "")</f>
        <v>-</v>
      </c>
      <c r="L959" s="101" t="s">
        <v>35</v>
      </c>
      <c r="M959" s="114" t="str">
        <f>IF(Таблица335[[#This Row],[условие]]="Да", "", " - ")</f>
        <v/>
      </c>
      <c r="N959" s="101"/>
      <c r="O959" s="114" t="str">
        <f>IF(Таблица335[[#This Row],[условие]]="Да", "", " )")</f>
        <v/>
      </c>
      <c r="P959" s="115"/>
      <c r="Q959" s="101" t="s">
        <v>140</v>
      </c>
      <c r="R959" s="101" t="s">
        <v>76</v>
      </c>
      <c r="S959" s="116" t="str">
        <f>IF(Таблица335[[#This Row],[Тип СШ]]="Т3", " росп", "")</f>
        <v xml:space="preserve"> росп</v>
      </c>
      <c r="T959" s="116" t="str">
        <f>IF(AND(Таблица335[[#This Row],[Тип]]="Поперечник", Таблица335[[#This Row],[условие]]="Да", Таблица335[[#This Row],[№18]]=" росп"), "1,2,3",
"")</f>
        <v>1,2,3</v>
      </c>
      <c r="U959" s="116" t="str">
        <f>IF(AND(Таблица335[[#This Row],[Тип]]="Продол", Таблица335[[#This Row],[условие]]="Да", Таблица335[[#This Row],[№18]]=" росп"), "1,2",
"")</f>
        <v/>
      </c>
      <c r="V959" s="101" t="s">
        <v>88</v>
      </c>
      <c r="W9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59" s="152" t="str">
        <f>IF(Таблица335[[#This Row],[Тип СШ]]="Т3",
(IF(Таблица335[[#This Row],[Толщина]]&gt;16,"Δ8","Δ6")),Таблица335[[#This Row],[Толщина]])</f>
        <v>Δ6</v>
      </c>
      <c r="AD959" s="153"/>
      <c r="AE959"/>
    </row>
    <row r="960" spans="1:31" x14ac:dyDescent="0.2">
      <c r="A960" s="117">
        <f t="shared" si="902"/>
        <v>960</v>
      </c>
      <c r="B960" s="97" t="str">
        <f>IF(ISNUMBER(Таблица335[[#This Row],[№8]]), "Поперечник", "Продол")</f>
        <v>Поперечник</v>
      </c>
      <c r="C960" s="11" t="str">
        <f>CONCATENATE(I960,J960,K960,L960,Таблица335[[#This Row],[№12]],N960,O960,P960,Q960,R960,S960,T960,U960,)</f>
        <v>9Д-Т1/1</v>
      </c>
      <c r="D960" s="11" t="str">
        <f t="shared" si="938"/>
        <v>Т8</v>
      </c>
      <c r="E960" s="11" t="str">
        <f t="shared" si="899"/>
        <v>100×14</v>
      </c>
      <c r="F960" s="101"/>
      <c r="G960" s="101"/>
      <c r="H9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0" s="132">
        <f t="shared" ref="I960:J960" si="971">I959</f>
        <v>9</v>
      </c>
      <c r="J960" s="132" t="str">
        <f t="shared" si="971"/>
        <v>Д</v>
      </c>
      <c r="K960" s="133" t="str">
        <f>IF(Таблица335[[#This Row],[условие]]="Да", "-", "")</f>
        <v>-</v>
      </c>
      <c r="L960" s="101" t="s">
        <v>83</v>
      </c>
      <c r="M960" s="114" t="str">
        <f>IF(Таблица335[[#This Row],[условие]]="Да", "", " - ")</f>
        <v/>
      </c>
      <c r="N960" s="101"/>
      <c r="O960" s="114" t="str">
        <f>IF(Таблица335[[#This Row],[условие]]="Да", "", " )")</f>
        <v/>
      </c>
      <c r="P960" s="115"/>
      <c r="Q960" s="101" t="str">
        <f>"/"</f>
        <v>/</v>
      </c>
      <c r="R960" s="101">
        <v>1</v>
      </c>
      <c r="S960" s="116" t="str">
        <f>IF(Таблица335[[#This Row],[Тип СШ]]="Т3", " росп", "")</f>
        <v/>
      </c>
      <c r="T960" s="116" t="str">
        <f>IF(AND(Таблица335[[#This Row],[Тип]]="Поперечник", Таблица335[[#This Row],[условие]]="Да", Таблица335[[#This Row],[№18]]=" росп"), "1,2,3",
"")</f>
        <v/>
      </c>
      <c r="U960" s="116" t="str">
        <f>IF(AND(Таблица335[[#This Row],[Тип]]="Продол", Таблица335[[#This Row],[условие]]="Да", Таблица335[[#This Row],[№18]]=" росп"), "1,2",
"")</f>
        <v/>
      </c>
      <c r="V960" s="101" t="s">
        <v>89</v>
      </c>
      <c r="W9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60" s="152">
        <f>IF(Таблица335[[#This Row],[Тип СШ]]="Т3",
(IF(Таблица335[[#This Row],[Толщина]]&gt;16,"Δ8","Δ6")),Таблица335[[#This Row],[Толщина]])</f>
        <v>14</v>
      </c>
      <c r="AD960" s="153"/>
      <c r="AE960"/>
    </row>
    <row r="961" spans="1:31" x14ac:dyDescent="0.2">
      <c r="A961" s="117">
        <f t="shared" si="902"/>
        <v>961</v>
      </c>
      <c r="B961" s="97" t="str">
        <f>IF(ISNUMBER(Таблица335[[#This Row],[№8]]), "Поперечник", "Продол")</f>
        <v>Поперечник</v>
      </c>
      <c r="C961" s="11" t="str">
        <f>CONCATENATE(I961,J961,K961,L961,Таблица335[[#This Row],[№12]],N961,O961,P961,Q961,R961,S961,T961,U961,)</f>
        <v>9Д-Т1/1 росп1,2,3</v>
      </c>
      <c r="D961" s="11" t="str">
        <f t="shared" si="938"/>
        <v>Т3</v>
      </c>
      <c r="E961" s="11" t="str">
        <f t="shared" si="899"/>
        <v>100 Δ6</v>
      </c>
      <c r="F961" s="101"/>
      <c r="G961" s="101"/>
      <c r="H9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1" s="132">
        <f t="shared" ref="I961:J961" si="972">I960</f>
        <v>9</v>
      </c>
      <c r="J961" s="132" t="str">
        <f t="shared" si="972"/>
        <v>Д</v>
      </c>
      <c r="K961" s="133" t="str">
        <f>IF(Таблица335[[#This Row],[условие]]="Да", "-", "")</f>
        <v>-</v>
      </c>
      <c r="L961" s="101" t="s">
        <v>83</v>
      </c>
      <c r="M961" s="114" t="str">
        <f>IF(Таблица335[[#This Row],[условие]]="Да", "", " - ")</f>
        <v/>
      </c>
      <c r="N961" s="101"/>
      <c r="O961" s="114" t="str">
        <f>IF(Таблица335[[#This Row],[условие]]="Да", "", " )")</f>
        <v/>
      </c>
      <c r="P961" s="115"/>
      <c r="Q961" s="101" t="str">
        <f t="shared" ref="Q961:Q963" si="973">"/"</f>
        <v>/</v>
      </c>
      <c r="R961" s="101">
        <v>1</v>
      </c>
      <c r="S961" s="116" t="str">
        <f>IF(Таблица335[[#This Row],[Тип СШ]]="Т3", " росп", "")</f>
        <v xml:space="preserve"> росп</v>
      </c>
      <c r="T961" s="116" t="str">
        <f>IF(AND(Таблица335[[#This Row],[Тип]]="Поперечник", Таблица335[[#This Row],[условие]]="Да", Таблица335[[#This Row],[№18]]=" росп"), "1,2,3",
"")</f>
        <v>1,2,3</v>
      </c>
      <c r="U961" s="116" t="str">
        <f>IF(AND(Таблица335[[#This Row],[Тип]]="Продол", Таблица335[[#This Row],[условие]]="Да", Таблица335[[#This Row],[№18]]=" росп"), "1,2",
"")</f>
        <v/>
      </c>
      <c r="V961" s="101" t="s">
        <v>88</v>
      </c>
      <c r="W9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61" s="152" t="str">
        <f>IF(Таблица335[[#This Row],[Тип СШ]]="Т3",
(IF(Таблица335[[#This Row],[Толщина]]&gt;16,"Δ8","Δ6")),Таблица335[[#This Row],[Толщина]])</f>
        <v>Δ6</v>
      </c>
      <c r="AD961" s="153"/>
      <c r="AE961"/>
    </row>
    <row r="962" spans="1:31" x14ac:dyDescent="0.2">
      <c r="A962" s="117">
        <f t="shared" si="902"/>
        <v>962</v>
      </c>
      <c r="B962" s="97" t="str">
        <f>IF(ISNUMBER(Таблица335[[#This Row],[№8]]), "Поперечник", "Продол")</f>
        <v>Поперечник</v>
      </c>
      <c r="C962" s="11" t="str">
        <f>CONCATENATE(I962,J962,K962,L962,Таблица335[[#This Row],[№12]],N962,O962,P962,Q962,R962,S962,T962,U962,)</f>
        <v>9Д-Т1/2</v>
      </c>
      <c r="D962" s="11" t="str">
        <f t="shared" si="938"/>
        <v>Т8</v>
      </c>
      <c r="E962" s="11" t="str">
        <f t="shared" ref="E962:E1025" si="974">IF(V962="Т3",(CONCATENATE(AB962," ",AC962)),(CONCATENATE(AB962,"×",AC962)))</f>
        <v>100×14</v>
      </c>
      <c r="F962" s="101"/>
      <c r="G962" s="101"/>
      <c r="H9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2" s="132">
        <f t="shared" ref="I962:J962" si="975">I961</f>
        <v>9</v>
      </c>
      <c r="J962" s="132" t="str">
        <f t="shared" si="975"/>
        <v>Д</v>
      </c>
      <c r="K962" s="133" t="str">
        <f>IF(Таблица335[[#This Row],[условие]]="Да", "-", "")</f>
        <v>-</v>
      </c>
      <c r="L962" s="101" t="s">
        <v>83</v>
      </c>
      <c r="M962" s="114" t="str">
        <f>IF(Таблица335[[#This Row],[условие]]="Да", "", " - ")</f>
        <v/>
      </c>
      <c r="N962" s="101"/>
      <c r="O962" s="114" t="str">
        <f>IF(Таблица335[[#This Row],[условие]]="Да", "", " )")</f>
        <v/>
      </c>
      <c r="P962" s="115"/>
      <c r="Q962" s="101" t="str">
        <f t="shared" si="973"/>
        <v>/</v>
      </c>
      <c r="R962" s="101">
        <v>2</v>
      </c>
      <c r="S962" s="116" t="str">
        <f>IF(Таблица335[[#This Row],[Тип СШ]]="Т3", " росп", "")</f>
        <v/>
      </c>
      <c r="T962" s="116" t="str">
        <f>IF(AND(Таблица335[[#This Row],[Тип]]="Поперечник", Таблица335[[#This Row],[условие]]="Да", Таблица335[[#This Row],[№18]]=" росп"), "1,2,3",
"")</f>
        <v/>
      </c>
      <c r="U962" s="116" t="str">
        <f>IF(AND(Таблица335[[#This Row],[Тип]]="Продол", Таблица335[[#This Row],[условие]]="Да", Таблица335[[#This Row],[№18]]=" росп"), "1,2",
"")</f>
        <v/>
      </c>
      <c r="V962" s="101" t="s">
        <v>89</v>
      </c>
      <c r="W9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62" s="152">
        <f>IF(Таблица335[[#This Row],[Тип СШ]]="Т3",
(IF(Таблица335[[#This Row],[Толщина]]&gt;16,"Δ8","Δ6")),Таблица335[[#This Row],[Толщина]])</f>
        <v>14</v>
      </c>
      <c r="AD962" s="153"/>
      <c r="AE962"/>
    </row>
    <row r="963" spans="1:31" x14ac:dyDescent="0.2">
      <c r="A963" s="117">
        <f t="shared" ref="A963:A1026" si="976">A962+1</f>
        <v>963</v>
      </c>
      <c r="B963" s="97" t="str">
        <f>IF(ISNUMBER(Таблица335[[#This Row],[№8]]), "Поперечник", "Продол")</f>
        <v>Поперечник</v>
      </c>
      <c r="C963" s="11" t="str">
        <f>CONCATENATE(I963,J963,K963,L963,Таблица335[[#This Row],[№12]],N963,O963,P963,Q963,R963,S963,T963,U963,)</f>
        <v>9Д-Т1/2 росп1,2,3</v>
      </c>
      <c r="D963" s="11" t="str">
        <f t="shared" si="938"/>
        <v>Т3</v>
      </c>
      <c r="E963" s="11" t="str">
        <f t="shared" si="974"/>
        <v>100 Δ6</v>
      </c>
      <c r="F963" s="101"/>
      <c r="G963" s="101"/>
      <c r="H9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3" s="132">
        <f t="shared" ref="I963:J963" si="977">I962</f>
        <v>9</v>
      </c>
      <c r="J963" s="132" t="str">
        <f t="shared" si="977"/>
        <v>Д</v>
      </c>
      <c r="K963" s="133" t="str">
        <f>IF(Таблица335[[#This Row],[условие]]="Да", "-", "")</f>
        <v>-</v>
      </c>
      <c r="L963" s="101" t="s">
        <v>83</v>
      </c>
      <c r="M963" s="114" t="str">
        <f>IF(Таблица335[[#This Row],[условие]]="Да", "", " - ")</f>
        <v/>
      </c>
      <c r="N963" s="101"/>
      <c r="O963" s="114" t="str">
        <f>IF(Таблица335[[#This Row],[условие]]="Да", "", " )")</f>
        <v/>
      </c>
      <c r="P963" s="115"/>
      <c r="Q963" s="101" t="str">
        <f t="shared" si="973"/>
        <v>/</v>
      </c>
      <c r="R963" s="101">
        <v>2</v>
      </c>
      <c r="S963" s="116" t="str">
        <f>IF(Таблица335[[#This Row],[Тип СШ]]="Т3", " росп", "")</f>
        <v xml:space="preserve"> росп</v>
      </c>
      <c r="T963" s="116" t="str">
        <f>IF(AND(Таблица335[[#This Row],[Тип]]="Поперечник", Таблица335[[#This Row],[условие]]="Да", Таблица335[[#This Row],[№18]]=" росп"), "1,2,3",
"")</f>
        <v>1,2,3</v>
      </c>
      <c r="U963" s="116" t="str">
        <f>IF(AND(Таблица335[[#This Row],[Тип]]="Продол", Таблица335[[#This Row],[условие]]="Да", Таблица335[[#This Row],[№18]]=" росп"), "1,2",
"")</f>
        <v/>
      </c>
      <c r="V963" s="101" t="s">
        <v>88</v>
      </c>
      <c r="W9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63" s="152" t="str">
        <f>IF(Таблица335[[#This Row],[Тип СШ]]="Т3",
(IF(Таблица335[[#This Row],[Толщина]]&gt;16,"Δ8","Δ6")),Таблица335[[#This Row],[Толщина]])</f>
        <v>Δ6</v>
      </c>
      <c r="AD963" s="153"/>
      <c r="AE963"/>
    </row>
    <row r="964" spans="1:31" x14ac:dyDescent="0.2">
      <c r="A964" s="117">
        <f t="shared" si="976"/>
        <v>964</v>
      </c>
      <c r="B964" s="97" t="str">
        <f>IF(ISNUMBER(Таблица335[[#This Row],[№8]]), "Поперечник", "Продол")</f>
        <v>Поперечник</v>
      </c>
      <c r="C964" s="11" t="str">
        <f>CONCATENATE(I964,J964,K964,L964,Таблица335[[#This Row],[№12]],N964,O964,P964,Q964,R964,S964,T964,U964,)</f>
        <v>9Д-ВП_Р5 росп1,2,3</v>
      </c>
      <c r="D964" s="11" t="str">
        <f t="shared" si="938"/>
        <v>Т3</v>
      </c>
      <c r="E964" s="11" t="str">
        <f t="shared" si="974"/>
        <v>528 Δ6</v>
      </c>
      <c r="F964" s="101"/>
      <c r="G964" s="101"/>
      <c r="H9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4" s="132">
        <f t="shared" ref="I964:J964" si="978">I963</f>
        <v>9</v>
      </c>
      <c r="J964" s="132" t="str">
        <f t="shared" si="978"/>
        <v>Д</v>
      </c>
      <c r="K964" s="133" t="str">
        <f>IF(Таблица335[[#This Row],[условие]]="Да", "-", "")</f>
        <v>-</v>
      </c>
      <c r="L964" s="101" t="s">
        <v>35</v>
      </c>
      <c r="M964" s="114" t="str">
        <f>IF(Таблица335[[#This Row],[условие]]="Да", "", " - ")</f>
        <v/>
      </c>
      <c r="N964" s="101"/>
      <c r="O964" s="114" t="str">
        <f>IF(Таблица335[[#This Row],[условие]]="Да", "", " )")</f>
        <v/>
      </c>
      <c r="P964" s="115"/>
      <c r="Q964" s="101" t="s">
        <v>140</v>
      </c>
      <c r="R964" s="101" t="s">
        <v>77</v>
      </c>
      <c r="S964" s="116" t="str">
        <f>IF(Таблица335[[#This Row],[Тип СШ]]="Т3", " росп", "")</f>
        <v xml:space="preserve"> росп</v>
      </c>
      <c r="T964" s="116" t="str">
        <f>IF(AND(Таблица335[[#This Row],[Тип]]="Поперечник", Таблица335[[#This Row],[условие]]="Да", Таблица335[[#This Row],[№18]]=" росп"), "1,2,3",
"")</f>
        <v>1,2,3</v>
      </c>
      <c r="U964" s="116" t="str">
        <f>IF(AND(Таблица335[[#This Row],[Тип]]="Продол", Таблица335[[#This Row],[условие]]="Да", Таблица335[[#This Row],[№18]]=" росп"), "1,2",
"")</f>
        <v/>
      </c>
      <c r="V964" s="101" t="s">
        <v>88</v>
      </c>
      <c r="W9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64" s="152" t="str">
        <f>IF(Таблица335[[#This Row],[Тип СШ]]="Т3",
(IF(Таблица335[[#This Row],[Толщина]]&gt;16,"Δ8","Δ6")),Таблица335[[#This Row],[Толщина]])</f>
        <v>Δ6</v>
      </c>
      <c r="AD964" s="153"/>
      <c r="AE964"/>
    </row>
    <row r="965" spans="1:31" x14ac:dyDescent="0.2">
      <c r="A965" s="117">
        <f t="shared" si="976"/>
        <v>965</v>
      </c>
      <c r="B965" s="97" t="str">
        <f>IF(ISNUMBER(Таблица335[[#This Row],[№8]]), "Поперечник", "Продол")</f>
        <v>Поперечник</v>
      </c>
      <c r="C965" s="11" t="str">
        <f>CONCATENATE(I965,J965,K965,L965,Таблица335[[#This Row],[№12]],N965,O965,P965,Q965,R965,S965,T965,U965,)</f>
        <v>9Д-ВП_Р6 росп1,2,3</v>
      </c>
      <c r="D965" s="11" t="str">
        <f t="shared" si="938"/>
        <v>Т3</v>
      </c>
      <c r="E965" s="11" t="str">
        <f t="shared" si="974"/>
        <v>528 Δ6</v>
      </c>
      <c r="F965" s="101"/>
      <c r="G965" s="101"/>
      <c r="H9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5" s="132">
        <f t="shared" ref="I965:J965" si="979">I964</f>
        <v>9</v>
      </c>
      <c r="J965" s="132" t="str">
        <f t="shared" si="979"/>
        <v>Д</v>
      </c>
      <c r="K965" s="133" t="str">
        <f>IF(Таблица335[[#This Row],[условие]]="Да", "-", "")</f>
        <v>-</v>
      </c>
      <c r="L965" s="101" t="s">
        <v>35</v>
      </c>
      <c r="M965" s="114" t="str">
        <f>IF(Таблица335[[#This Row],[условие]]="Да", "", " - ")</f>
        <v/>
      </c>
      <c r="N965" s="101"/>
      <c r="O965" s="114" t="str">
        <f>IF(Таблица335[[#This Row],[условие]]="Да", "", " )")</f>
        <v/>
      </c>
      <c r="P965" s="115"/>
      <c r="Q965" s="101" t="s">
        <v>140</v>
      </c>
      <c r="R965" s="101" t="s">
        <v>80</v>
      </c>
      <c r="S965" s="116" t="str">
        <f>IF(Таблица335[[#This Row],[Тип СШ]]="Т3", " росп", "")</f>
        <v xml:space="preserve"> росп</v>
      </c>
      <c r="T965" s="116" t="str">
        <f>IF(AND(Таблица335[[#This Row],[Тип]]="Поперечник", Таблица335[[#This Row],[условие]]="Да", Таблица335[[#This Row],[№18]]=" росп"), "1,2,3",
"")</f>
        <v>1,2,3</v>
      </c>
      <c r="U965" s="116" t="str">
        <f>IF(AND(Таблица335[[#This Row],[Тип]]="Продол", Таблица335[[#This Row],[условие]]="Да", Таблица335[[#This Row],[№18]]=" росп"), "1,2",
"")</f>
        <v/>
      </c>
      <c r="V965" s="101" t="s">
        <v>88</v>
      </c>
      <c r="W9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65" s="152" t="str">
        <f>IF(Таблица335[[#This Row],[Тип СШ]]="Т3",
(IF(Таблица335[[#This Row],[Толщина]]&gt;16,"Δ8","Δ6")),Таблица335[[#This Row],[Толщина]])</f>
        <v>Δ6</v>
      </c>
      <c r="AD965" s="153"/>
      <c r="AE965"/>
    </row>
    <row r="966" spans="1:31" x14ac:dyDescent="0.2">
      <c r="A966" s="117">
        <f t="shared" si="976"/>
        <v>966</v>
      </c>
      <c r="B966" s="97" t="str">
        <f>IF(ISNUMBER(Таблица335[[#This Row],[№8]]), "Поперечник", "Продол")</f>
        <v>Поперечник</v>
      </c>
      <c r="C966" s="11" t="str">
        <f>CONCATENATE(I966,J966,K966,L966,Таблица335[[#This Row],[№12]],N966,O966,P966,Q966,R966,S966,T966,U966,)</f>
        <v>9Д-ВП_Р7 росп1,2,3</v>
      </c>
      <c r="D966" s="11" t="str">
        <f t="shared" si="938"/>
        <v>Т3</v>
      </c>
      <c r="E966" s="11" t="str">
        <f t="shared" si="974"/>
        <v>528 Δ6</v>
      </c>
      <c r="F966" s="101"/>
      <c r="G966" s="101"/>
      <c r="H9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6" s="132">
        <f t="shared" ref="I966:J966" si="980">I965</f>
        <v>9</v>
      </c>
      <c r="J966" s="132" t="str">
        <f t="shared" si="980"/>
        <v>Д</v>
      </c>
      <c r="K966" s="133" t="str">
        <f>IF(Таблица335[[#This Row],[условие]]="Да", "-", "")</f>
        <v>-</v>
      </c>
      <c r="L966" s="101" t="s">
        <v>35</v>
      </c>
      <c r="M966" s="114" t="str">
        <f>IF(Таблица335[[#This Row],[условие]]="Да", "", " - ")</f>
        <v/>
      </c>
      <c r="N966" s="101"/>
      <c r="O966" s="114" t="str">
        <f>IF(Таблица335[[#This Row],[условие]]="Да", "", " )")</f>
        <v/>
      </c>
      <c r="P966" s="115"/>
      <c r="Q966" s="101" t="s">
        <v>140</v>
      </c>
      <c r="R966" s="101" t="s">
        <v>81</v>
      </c>
      <c r="S966" s="116" t="str">
        <f>IF(Таблица335[[#This Row],[Тип СШ]]="Т3", " росп", "")</f>
        <v xml:space="preserve"> росп</v>
      </c>
      <c r="T966" s="116" t="str">
        <f>IF(AND(Таблица335[[#This Row],[Тип]]="Поперечник", Таблица335[[#This Row],[условие]]="Да", Таблица335[[#This Row],[№18]]=" росп"), "1,2,3",
"")</f>
        <v>1,2,3</v>
      </c>
      <c r="U966" s="116" t="str">
        <f>IF(AND(Таблица335[[#This Row],[Тип]]="Продол", Таблица335[[#This Row],[условие]]="Да", Таблица335[[#This Row],[№18]]=" росп"), "1,2",
"")</f>
        <v/>
      </c>
      <c r="V966" s="101" t="s">
        <v>88</v>
      </c>
      <c r="W9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66" s="152" t="str">
        <f>IF(Таблица335[[#This Row],[Тип СШ]]="Т3",
(IF(Таблица335[[#This Row],[Толщина]]&gt;16,"Δ8","Δ6")),Таблица335[[#This Row],[Толщина]])</f>
        <v>Δ6</v>
      </c>
      <c r="AD966" s="153"/>
      <c r="AE966"/>
    </row>
    <row r="967" spans="1:31" x14ac:dyDescent="0.2">
      <c r="A967" s="117">
        <f t="shared" si="976"/>
        <v>967</v>
      </c>
      <c r="B967" s="97" t="str">
        <f>IF(ISNUMBER(Таблица335[[#This Row],[№8]]), "Поперечник", "Продол")</f>
        <v>Поперечник</v>
      </c>
      <c r="C967" s="11" t="str">
        <f>CONCATENATE(I967,J967,K967,L967,Таблица335[[#This Row],[№12]],N967,O967,P967,Q967,R967,S967,T967,U967,)</f>
        <v>9Д-ВП_Р8 росп1,2,3</v>
      </c>
      <c r="D967" s="11" t="str">
        <f t="shared" si="938"/>
        <v>Т3</v>
      </c>
      <c r="E967" s="11" t="str">
        <f t="shared" si="974"/>
        <v>528 Δ6</v>
      </c>
      <c r="F967" s="101"/>
      <c r="G967" s="101"/>
      <c r="H9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7" s="132">
        <f t="shared" ref="I967:J967" si="981">I966</f>
        <v>9</v>
      </c>
      <c r="J967" s="132" t="str">
        <f t="shared" si="981"/>
        <v>Д</v>
      </c>
      <c r="K967" s="133" t="str">
        <f>IF(Таблица335[[#This Row],[условие]]="Да", "-", "")</f>
        <v>-</v>
      </c>
      <c r="L967" s="101" t="s">
        <v>35</v>
      </c>
      <c r="M967" s="114" t="str">
        <f>IF(Таблица335[[#This Row],[условие]]="Да", "", " - ")</f>
        <v/>
      </c>
      <c r="N967" s="101"/>
      <c r="O967" s="114" t="str">
        <f>IF(Таблица335[[#This Row],[условие]]="Да", "", " )")</f>
        <v/>
      </c>
      <c r="P967" s="115"/>
      <c r="Q967" s="101" t="s">
        <v>140</v>
      </c>
      <c r="R967" s="101" t="s">
        <v>82</v>
      </c>
      <c r="S967" s="116" t="str">
        <f>IF(Таблица335[[#This Row],[Тип СШ]]="Т3", " росп", "")</f>
        <v xml:space="preserve"> росп</v>
      </c>
      <c r="T967" s="116" t="str">
        <f>IF(AND(Таблица335[[#This Row],[Тип]]="Поперечник", Таблица335[[#This Row],[условие]]="Да", Таблица335[[#This Row],[№18]]=" росп"), "1,2,3",
"")</f>
        <v>1,2,3</v>
      </c>
      <c r="U967" s="116" t="str">
        <f>IF(AND(Таблица335[[#This Row],[Тип]]="Продол", Таблица335[[#This Row],[условие]]="Да", Таблица335[[#This Row],[№18]]=" росп"), "1,2",
"")</f>
        <v/>
      </c>
      <c r="V967" s="101" t="s">
        <v>88</v>
      </c>
      <c r="W9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67" s="152" t="str">
        <f>IF(Таблица335[[#This Row],[Тип СШ]]="Т3",
(IF(Таблица335[[#This Row],[Толщина]]&gt;16,"Δ8","Δ6")),Таблица335[[#This Row],[Толщина]])</f>
        <v>Δ6</v>
      </c>
      <c r="AD967" s="153"/>
      <c r="AE967"/>
    </row>
    <row r="968" spans="1:31" x14ac:dyDescent="0.2">
      <c r="A968" s="117">
        <f t="shared" si="976"/>
        <v>968</v>
      </c>
      <c r="B968" s="97" t="str">
        <f>IF(ISNUMBER(Таблица335[[#This Row],[№8]]), "Поперечник", "Продол")</f>
        <v>Поперечник</v>
      </c>
      <c r="C968" s="11" t="str">
        <f>CONCATENATE(I968,J968,K968,L968,Таблица335[[#This Row],[№12]],N968,O968,P968,Q968,R968,S968,T968,U968,)</f>
        <v>9Д-НП</v>
      </c>
      <c r="D968" s="11" t="str">
        <f t="shared" si="938"/>
        <v>С18</v>
      </c>
      <c r="E968" s="11" t="str">
        <f t="shared" si="974"/>
        <v>700×32</v>
      </c>
      <c r="F968" s="101"/>
      <c r="G968" s="101"/>
      <c r="H9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8" s="132">
        <f t="shared" ref="I968:J968" si="982">I967</f>
        <v>9</v>
      </c>
      <c r="J968" s="132" t="str">
        <f t="shared" si="982"/>
        <v>Д</v>
      </c>
      <c r="K968" s="133" t="str">
        <f>IF(Таблица335[[#This Row],[условие]]="Да", "-", "")</f>
        <v>-</v>
      </c>
      <c r="L968" s="101" t="s">
        <v>13</v>
      </c>
      <c r="M968" s="114" t="str">
        <f>IF(Таблица335[[#This Row],[условие]]="Да", "", " - ")</f>
        <v/>
      </c>
      <c r="N968" s="101"/>
      <c r="O968" s="114" t="str">
        <f>IF(Таблица335[[#This Row],[условие]]="Да", "", " )")</f>
        <v/>
      </c>
      <c r="P968" s="115"/>
      <c r="Q968" s="101"/>
      <c r="R968" s="101"/>
      <c r="S968" s="116" t="str">
        <f>IF(Таблица335[[#This Row],[Тип СШ]]="Т3", " росп", "")</f>
        <v/>
      </c>
      <c r="T968" s="116" t="str">
        <f>IF(AND(Таблица335[[#This Row],[Тип]]="Поперечник", Таблица335[[#This Row],[условие]]="Да", Таблица335[[#This Row],[№18]]=" росп"), "1,2,3",
"")</f>
        <v/>
      </c>
      <c r="U968" s="116" t="str">
        <f>IF(AND(Таблица335[[#This Row],[Тип]]="Продол", Таблица335[[#This Row],[условие]]="Да", Таблица335[[#This Row],[№18]]=" росп"), "1,2",
"")</f>
        <v/>
      </c>
      <c r="V968" s="101" t="s">
        <v>87</v>
      </c>
      <c r="W96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9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6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968" s="228">
        <f>VALUE(CONCATENATE(Таблица335[[#This Row],[ДлинаС18]],Таблица335[[#This Row],[ДлинаС4]],Таблица335[[#This Row],[ДлинаТ8]],Таблица335[[#This Row],[ДлинаТ3]]))</f>
        <v>700</v>
      </c>
      <c r="AC968" s="152">
        <f>IF(Таблица335[[#This Row],[Тип СШ]]="Т3",
(IF(Таблица335[[#This Row],[Толщина]]&gt;16,"Δ8","Δ6")),Таблица335[[#This Row],[Толщина]])</f>
        <v>32</v>
      </c>
      <c r="AD968" s="153"/>
      <c r="AE968"/>
    </row>
    <row r="969" spans="1:31" x14ac:dyDescent="0.2">
      <c r="A969" s="117">
        <f t="shared" si="976"/>
        <v>969</v>
      </c>
      <c r="B969" s="97" t="str">
        <f>IF(ISNUMBER(Таблица335[[#This Row],[№8]]), "Поперечник", "Продол")</f>
        <v>Поперечник</v>
      </c>
      <c r="C969" s="11" t="str">
        <f>CONCATENATE(I969,J969,K969,L969,Таблица335[[#This Row],[№12]],N969,O969,P969,Q969,R969,S969,T969,U969,)</f>
        <v>9Д-Т2/1</v>
      </c>
      <c r="D969" s="11" t="str">
        <f t="shared" si="938"/>
        <v>Т8</v>
      </c>
      <c r="E969" s="11" t="str">
        <f t="shared" si="974"/>
        <v>100×14</v>
      </c>
      <c r="F969" s="101"/>
      <c r="G969" s="101"/>
      <c r="H9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69" s="132">
        <f t="shared" ref="I969:J969" si="983">I968</f>
        <v>9</v>
      </c>
      <c r="J969" s="132" t="str">
        <f t="shared" si="983"/>
        <v>Д</v>
      </c>
      <c r="K969" s="133" t="str">
        <f>IF(Таблица335[[#This Row],[условие]]="Да", "-", "")</f>
        <v>-</v>
      </c>
      <c r="L969" s="101" t="s">
        <v>84</v>
      </c>
      <c r="M969" s="114" t="str">
        <f>IF(Таблица335[[#This Row],[условие]]="Да", "", " - ")</f>
        <v/>
      </c>
      <c r="N969" s="101"/>
      <c r="O969" s="114" t="str">
        <f>IF(Таблица335[[#This Row],[условие]]="Да", "", " )")</f>
        <v/>
      </c>
      <c r="P969" s="115"/>
      <c r="Q969" s="101" t="str">
        <f>"/"</f>
        <v>/</v>
      </c>
      <c r="R969" s="101">
        <v>1</v>
      </c>
      <c r="S969" s="116" t="str">
        <f>IF(Таблица335[[#This Row],[Тип СШ]]="Т3", " росп", "")</f>
        <v/>
      </c>
      <c r="T969" s="116" t="str">
        <f>IF(AND(Таблица335[[#This Row],[Тип]]="Поперечник", Таблица335[[#This Row],[условие]]="Да", Таблица335[[#This Row],[№18]]=" росп"), "1,2,3",
"")</f>
        <v/>
      </c>
      <c r="U969" s="116" t="str">
        <f>IF(AND(Таблица335[[#This Row],[Тип]]="Продол", Таблица335[[#This Row],[условие]]="Да", Таблица335[[#This Row],[№18]]=" росп"), "1,2",
"")</f>
        <v/>
      </c>
      <c r="V969" s="101" t="s">
        <v>89</v>
      </c>
      <c r="W9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69" s="152">
        <f>IF(Таблица335[[#This Row],[Тип СШ]]="Т3",
(IF(Таблица335[[#This Row],[Толщина]]&gt;16,"Δ8","Δ6")),Таблица335[[#This Row],[Толщина]])</f>
        <v>14</v>
      </c>
      <c r="AD969" s="153"/>
      <c r="AE969"/>
    </row>
    <row r="970" spans="1:31" x14ac:dyDescent="0.2">
      <c r="A970" s="117">
        <f t="shared" si="976"/>
        <v>970</v>
      </c>
      <c r="B970" s="97" t="str">
        <f>IF(ISNUMBER(Таблица335[[#This Row],[№8]]), "Поперечник", "Продол")</f>
        <v>Поперечник</v>
      </c>
      <c r="C970" s="11" t="str">
        <f>CONCATENATE(I970,J970,K970,L970,Таблица335[[#This Row],[№12]],N970,O970,P970,Q970,R970,S970,T970,U970,)</f>
        <v>9Д-Т2/1 росп1,2,3</v>
      </c>
      <c r="D970" s="11" t="str">
        <f t="shared" si="938"/>
        <v>Т3</v>
      </c>
      <c r="E970" s="11" t="str">
        <f t="shared" si="974"/>
        <v>100 Δ6</v>
      </c>
      <c r="F970" s="101"/>
      <c r="G970" s="101"/>
      <c r="H9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0" s="132">
        <f t="shared" ref="I970:J970" si="984">I969</f>
        <v>9</v>
      </c>
      <c r="J970" s="132" t="str">
        <f t="shared" si="984"/>
        <v>Д</v>
      </c>
      <c r="K970" s="133" t="str">
        <f>IF(Таблица335[[#This Row],[условие]]="Да", "-", "")</f>
        <v>-</v>
      </c>
      <c r="L970" s="101" t="s">
        <v>84</v>
      </c>
      <c r="M970" s="114" t="str">
        <f>IF(Таблица335[[#This Row],[условие]]="Да", "", " - ")</f>
        <v/>
      </c>
      <c r="N970" s="101"/>
      <c r="O970" s="114" t="str">
        <f>IF(Таблица335[[#This Row],[условие]]="Да", "", " )")</f>
        <v/>
      </c>
      <c r="P970" s="115"/>
      <c r="Q970" s="101" t="str">
        <f t="shared" ref="Q970:Q972" si="985">"/"</f>
        <v>/</v>
      </c>
      <c r="R970" s="101">
        <v>1</v>
      </c>
      <c r="S970" s="116" t="str">
        <f>IF(Таблица335[[#This Row],[Тип СШ]]="Т3", " росп", "")</f>
        <v xml:space="preserve"> росп</v>
      </c>
      <c r="T970" s="116" t="str">
        <f>IF(AND(Таблица335[[#This Row],[Тип]]="Поперечник", Таблица335[[#This Row],[условие]]="Да", Таблица335[[#This Row],[№18]]=" росп"), "1,2,3",
"")</f>
        <v>1,2,3</v>
      </c>
      <c r="U970" s="116" t="str">
        <f>IF(AND(Таблица335[[#This Row],[Тип]]="Продол", Таблица335[[#This Row],[условие]]="Да", Таблица335[[#This Row],[№18]]=" росп"), "1,2",
"")</f>
        <v/>
      </c>
      <c r="V970" s="101" t="s">
        <v>88</v>
      </c>
      <c r="W9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70" s="152" t="str">
        <f>IF(Таблица335[[#This Row],[Тип СШ]]="Т3",
(IF(Таблица335[[#This Row],[Толщина]]&gt;16,"Δ8","Δ6")),Таблица335[[#This Row],[Толщина]])</f>
        <v>Δ6</v>
      </c>
      <c r="AD970" s="153"/>
      <c r="AE970"/>
    </row>
    <row r="971" spans="1:31" x14ac:dyDescent="0.2">
      <c r="A971" s="117">
        <f t="shared" si="976"/>
        <v>971</v>
      </c>
      <c r="B971" s="97" t="str">
        <f>IF(ISNUMBER(Таблица335[[#This Row],[№8]]), "Поперечник", "Продол")</f>
        <v>Поперечник</v>
      </c>
      <c r="C971" s="11" t="str">
        <f>CONCATENATE(I971,J971,K971,L971,Таблица335[[#This Row],[№12]],N971,O971,P971,Q971,R971,S971,T971,U971,)</f>
        <v>9Д-Т2/2</v>
      </c>
      <c r="D971" s="11" t="str">
        <f t="shared" si="938"/>
        <v>Т8</v>
      </c>
      <c r="E971" s="11" t="str">
        <f t="shared" si="974"/>
        <v>100×14</v>
      </c>
      <c r="F971" s="101"/>
      <c r="G971" s="101"/>
      <c r="H9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1" s="132">
        <f t="shared" ref="I971:J971" si="986">I970</f>
        <v>9</v>
      </c>
      <c r="J971" s="132" t="str">
        <f t="shared" si="986"/>
        <v>Д</v>
      </c>
      <c r="K971" s="133" t="str">
        <f>IF(Таблица335[[#This Row],[условие]]="Да", "-", "")</f>
        <v>-</v>
      </c>
      <c r="L971" s="101" t="s">
        <v>84</v>
      </c>
      <c r="M971" s="114" t="str">
        <f>IF(Таблица335[[#This Row],[условие]]="Да", "", " - ")</f>
        <v/>
      </c>
      <c r="N971" s="101"/>
      <c r="O971" s="114" t="str">
        <f>IF(Таблица335[[#This Row],[условие]]="Да", "", " )")</f>
        <v/>
      </c>
      <c r="P971" s="115"/>
      <c r="Q971" s="101" t="str">
        <f t="shared" si="985"/>
        <v>/</v>
      </c>
      <c r="R971" s="101">
        <v>2</v>
      </c>
      <c r="S971" s="116" t="str">
        <f>IF(Таблица335[[#This Row],[Тип СШ]]="Т3", " росп", "")</f>
        <v/>
      </c>
      <c r="T971" s="116" t="str">
        <f>IF(AND(Таблица335[[#This Row],[Тип]]="Поперечник", Таблица335[[#This Row],[условие]]="Да", Таблица335[[#This Row],[№18]]=" росп"), "1,2,3",
"")</f>
        <v/>
      </c>
      <c r="U971" s="116" t="str">
        <f>IF(AND(Таблица335[[#This Row],[Тип]]="Продол", Таблица335[[#This Row],[условие]]="Да", Таблица335[[#This Row],[№18]]=" росп"), "1,2",
"")</f>
        <v/>
      </c>
      <c r="V971" s="101" t="s">
        <v>89</v>
      </c>
      <c r="W9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71" s="152">
        <f>IF(Таблица335[[#This Row],[Тип СШ]]="Т3",
(IF(Таблица335[[#This Row],[Толщина]]&gt;16,"Δ8","Δ6")),Таблица335[[#This Row],[Толщина]])</f>
        <v>14</v>
      </c>
      <c r="AD971" s="153"/>
      <c r="AE971"/>
    </row>
    <row r="972" spans="1:31" x14ac:dyDescent="0.2">
      <c r="A972" s="117">
        <f t="shared" si="976"/>
        <v>972</v>
      </c>
      <c r="B972" s="97" t="str">
        <f>IF(ISNUMBER(Таблица335[[#This Row],[№8]]), "Поперечник", "Продол")</f>
        <v>Поперечник</v>
      </c>
      <c r="C972" s="11" t="str">
        <f>CONCATENATE(I972,J972,K972,L972,Таблица335[[#This Row],[№12]],N972,O972,P972,Q972,R972,S972,T972,U972,)</f>
        <v>9Д-Т2/2 росп1,2,3</v>
      </c>
      <c r="D972" s="11" t="str">
        <f t="shared" si="938"/>
        <v>Т3</v>
      </c>
      <c r="E972" s="11" t="str">
        <f t="shared" si="974"/>
        <v>100 Δ6</v>
      </c>
      <c r="F972" s="101"/>
      <c r="G972" s="101"/>
      <c r="H9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2" s="132">
        <f t="shared" ref="I972:J972" si="987">I971</f>
        <v>9</v>
      </c>
      <c r="J972" s="132" t="str">
        <f t="shared" si="987"/>
        <v>Д</v>
      </c>
      <c r="K972" s="133" t="str">
        <f>IF(Таблица335[[#This Row],[условие]]="Да", "-", "")</f>
        <v>-</v>
      </c>
      <c r="L972" s="101" t="s">
        <v>84</v>
      </c>
      <c r="M972" s="114" t="str">
        <f>IF(Таблица335[[#This Row],[условие]]="Да", "", " - ")</f>
        <v/>
      </c>
      <c r="N972" s="101"/>
      <c r="O972" s="114" t="str">
        <f>IF(Таблица335[[#This Row],[условие]]="Да", "", " )")</f>
        <v/>
      </c>
      <c r="P972" s="115"/>
      <c r="Q972" s="101" t="str">
        <f t="shared" si="985"/>
        <v>/</v>
      </c>
      <c r="R972" s="101">
        <v>2</v>
      </c>
      <c r="S972" s="116" t="str">
        <f>IF(Таблица335[[#This Row],[Тип СШ]]="Т3", " росп", "")</f>
        <v xml:space="preserve"> росп</v>
      </c>
      <c r="T972" s="116" t="str">
        <f>IF(AND(Таблица335[[#This Row],[Тип]]="Поперечник", Таблица335[[#This Row],[условие]]="Да", Таблица335[[#This Row],[№18]]=" росп"), "1,2,3",
"")</f>
        <v>1,2,3</v>
      </c>
      <c r="U972" s="116" t="str">
        <f>IF(AND(Таблица335[[#This Row],[Тип]]="Продол", Таблица335[[#This Row],[условие]]="Да", Таблица335[[#This Row],[№18]]=" росп"), "1,2",
"")</f>
        <v/>
      </c>
      <c r="V972" s="101" t="s">
        <v>88</v>
      </c>
      <c r="W9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72" s="152" t="str">
        <f>IF(Таблица335[[#This Row],[Тип СШ]]="Т3",
(IF(Таблица335[[#This Row],[Толщина]]&gt;16,"Δ8","Δ6")),Таблица335[[#This Row],[Толщина]])</f>
        <v>Δ6</v>
      </c>
      <c r="AD972" s="153"/>
      <c r="AE972"/>
    </row>
    <row r="973" spans="1:31" x14ac:dyDescent="0.2">
      <c r="A973" s="117">
        <f t="shared" si="976"/>
        <v>973</v>
      </c>
      <c r="B973" s="97" t="str">
        <f>IF(ISNUMBER(Таблица335[[#This Row],[№8]]), "Поперечник", "Продол")</f>
        <v>Поперечник</v>
      </c>
      <c r="C973" s="11" t="str">
        <f>CONCATENATE(I973,J973,K973,L973,Таблица335[[#This Row],[№12]],N973,O973,P973,Q973,R973,S973,T973,U973,)</f>
        <v>9Д`-В1</v>
      </c>
      <c r="D973" s="11" t="str">
        <f t="shared" si="938"/>
        <v>С18</v>
      </c>
      <c r="E973" s="11" t="str">
        <f t="shared" si="974"/>
        <v>385×20</v>
      </c>
      <c r="F973" s="101"/>
      <c r="G973" s="101" t="s">
        <v>85</v>
      </c>
      <c r="H97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3" s="132">
        <f t="shared" ref="I973:J973" si="988">I972</f>
        <v>9</v>
      </c>
      <c r="J973" s="134" t="str">
        <f>Таблица335[[#This Row],[№7]]</f>
        <v>Д`</v>
      </c>
      <c r="K973" s="133" t="str">
        <f>IF(Таблица335[[#This Row],[условие]]="Да", "-", "")</f>
        <v>-</v>
      </c>
      <c r="L973" s="72" t="s">
        <v>78</v>
      </c>
      <c r="M973" s="114" t="str">
        <f>IF(Таблица335[[#This Row],[условие]]="Да", "", " - ")</f>
        <v/>
      </c>
      <c r="N973" s="72"/>
      <c r="O973" s="114" t="str">
        <f>IF(Таблица335[[#This Row],[условие]]="Да", "", " )")</f>
        <v/>
      </c>
      <c r="P973" s="115"/>
      <c r="Q973" s="130"/>
      <c r="R973" s="130"/>
      <c r="S973" s="116" t="str">
        <f>IF(Таблица335[[#This Row],[Тип СШ]]="Т3", " росп", "")</f>
        <v/>
      </c>
      <c r="T973" s="116" t="str">
        <f>IF(AND(Таблица335[[#This Row],[Тип]]="Поперечник", Таблица335[[#This Row],[условие]]="Да", Таблица335[[#This Row],[№18]]=" росп"), "1,2,3",
"")</f>
        <v/>
      </c>
      <c r="U973" s="116" t="str">
        <f>IF(AND(Таблица335[[#This Row],[Тип]]="Продол", Таблица335[[#This Row],[условие]]="Да", Таблица335[[#This Row],[№18]]=" росп"), "1,2",
"")</f>
        <v/>
      </c>
      <c r="V973" s="130" t="s">
        <v>87</v>
      </c>
      <c r="W97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9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73" s="228">
        <f>VALUE(CONCATENATE(Таблица335[[#This Row],[ДлинаС18]],Таблица335[[#This Row],[ДлинаС4]],Таблица335[[#This Row],[ДлинаТ8]],Таблица335[[#This Row],[ДлинаТ3]]))</f>
        <v>385</v>
      </c>
      <c r="AC973" s="152">
        <f>IF(Таблица335[[#This Row],[Тип СШ]]="Т3",
(IF(Таблица335[[#This Row],[Толщина]]&gt;16,"Δ8","Δ6")),Таблица335[[#This Row],[Толщина]])</f>
        <v>20</v>
      </c>
      <c r="AD973" s="153"/>
      <c r="AE973"/>
    </row>
    <row r="974" spans="1:31" x14ac:dyDescent="0.2">
      <c r="A974" s="117">
        <f t="shared" si="976"/>
        <v>974</v>
      </c>
      <c r="B974" s="97" t="str">
        <f>IF(ISNUMBER(Таблица335[[#This Row],[№8]]), "Поперечник", "Продол")</f>
        <v>Поперечник</v>
      </c>
      <c r="C974" s="11" t="str">
        <f>CONCATENATE(I974,J974,K974,L974,Таблица335[[#This Row],[№12]],N974,O974,P974,Q974,R974,S974,T974,U974,)</f>
        <v>9Д`-В2</v>
      </c>
      <c r="D974" s="11" t="str">
        <f t="shared" si="938"/>
        <v>С18</v>
      </c>
      <c r="E974" s="11" t="str">
        <f t="shared" si="974"/>
        <v>385×20</v>
      </c>
      <c r="F974" s="101"/>
      <c r="G974" s="101"/>
      <c r="H9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4" s="132">
        <f t="shared" ref="I974:J974" si="989">I973</f>
        <v>9</v>
      </c>
      <c r="J974" s="132" t="str">
        <f>J973</f>
        <v>Д`</v>
      </c>
      <c r="K974" s="133" t="str">
        <f>IF(Таблица335[[#This Row],[условие]]="Да", "-", "")</f>
        <v>-</v>
      </c>
      <c r="L974" s="101" t="s">
        <v>79</v>
      </c>
      <c r="M974" s="114" t="str">
        <f>IF(Таблица335[[#This Row],[условие]]="Да", "", " - ")</f>
        <v/>
      </c>
      <c r="N974" s="101"/>
      <c r="O974" s="114" t="str">
        <f>IF(Таблица335[[#This Row],[условие]]="Да", "", " )")</f>
        <v/>
      </c>
      <c r="P974" s="115"/>
      <c r="Q974" s="101"/>
      <c r="R974" s="101"/>
      <c r="S974" s="116" t="str">
        <f>IF(Таблица335[[#This Row],[Тип СШ]]="Т3", " росп", "")</f>
        <v/>
      </c>
      <c r="T974" s="116" t="str">
        <f>IF(AND(Таблица335[[#This Row],[Тип]]="Поперечник", Таблица335[[#This Row],[условие]]="Да", Таблица335[[#This Row],[№18]]=" росп"), "1,2,3",
"")</f>
        <v/>
      </c>
      <c r="U974" s="116" t="str">
        <f>IF(AND(Таблица335[[#This Row],[Тип]]="Продол", Таблица335[[#This Row],[условие]]="Да", Таблица335[[#This Row],[№18]]=" росп"), "1,2",
"")</f>
        <v/>
      </c>
      <c r="V974" s="101" t="s">
        <v>87</v>
      </c>
      <c r="W97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9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74" s="228">
        <f>VALUE(CONCATENATE(Таблица335[[#This Row],[ДлинаС18]],Таблица335[[#This Row],[ДлинаС4]],Таблица335[[#This Row],[ДлинаТ8]],Таблица335[[#This Row],[ДлинаТ3]]))</f>
        <v>385</v>
      </c>
      <c r="AC974" s="152">
        <f>IF(Таблица335[[#This Row],[Тип СШ]]="Т3",
(IF(Таблица335[[#This Row],[Толщина]]&gt;16,"Δ8","Δ6")),Таблица335[[#This Row],[Толщина]])</f>
        <v>20</v>
      </c>
      <c r="AD974" s="153"/>
      <c r="AE974"/>
    </row>
    <row r="975" spans="1:31" x14ac:dyDescent="0.2">
      <c r="A975" s="117">
        <f t="shared" si="976"/>
        <v>975</v>
      </c>
      <c r="B975" s="97" t="str">
        <f>IF(ISNUMBER(Таблица335[[#This Row],[№8]]), "Поперечник", "Продол")</f>
        <v>Поперечник</v>
      </c>
      <c r="C975" s="11" t="str">
        <f>CONCATENATE(I975,J975,K975,L975,Таблица335[[#This Row],[№12]],N975,O975,P975,Q975,R975,S975,T975,U975,)</f>
        <v>9Д`-В  росп1,2,3</v>
      </c>
      <c r="D975" s="11" t="str">
        <f t="shared" si="938"/>
        <v>Т3</v>
      </c>
      <c r="E975" s="11" t="str">
        <f t="shared" si="974"/>
        <v>900 Δ8</v>
      </c>
      <c r="F975" s="101"/>
      <c r="G975" s="101"/>
      <c r="H97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5" s="132">
        <f t="shared" ref="I975:J975" si="990">I974</f>
        <v>9</v>
      </c>
      <c r="J975" s="134" t="str">
        <f t="shared" si="990"/>
        <v>Д`</v>
      </c>
      <c r="K975" s="133" t="str">
        <f>IF(Таблица335[[#This Row],[условие]]="Да", "-", "")</f>
        <v>-</v>
      </c>
      <c r="L975" s="72" t="s">
        <v>41</v>
      </c>
      <c r="M975" s="114" t="str">
        <f>IF(Таблица335[[#This Row],[условие]]="Да", "", " - ")</f>
        <v/>
      </c>
      <c r="N975" s="72"/>
      <c r="O975" s="114" t="str">
        <f>IF(Таблица335[[#This Row],[условие]]="Да", "", " )")</f>
        <v/>
      </c>
      <c r="P975" s="115"/>
      <c r="Q975" s="101" t="s">
        <v>141</v>
      </c>
      <c r="R975" s="101"/>
      <c r="S975" s="116" t="str">
        <f>IF(Таблица335[[#This Row],[Тип СШ]]="Т3", " росп", "")</f>
        <v xml:space="preserve"> росп</v>
      </c>
      <c r="T975" s="116" t="str">
        <f>IF(AND(Таблица335[[#This Row],[Тип]]="Поперечник", Таблица335[[#This Row],[условие]]="Да", Таблица335[[#This Row],[№18]]=" росп"), "1,2,3",
"")</f>
        <v>1,2,3</v>
      </c>
      <c r="U975" s="116" t="str">
        <f>IF(AND(Таблица335[[#This Row],[Тип]]="Продол", Таблица335[[#This Row],[условие]]="Да", Таблица335[[#This Row],[№18]]=" росп"), "1,2",
"")</f>
        <v/>
      </c>
      <c r="V975" s="101" t="s">
        <v>88</v>
      </c>
      <c r="W9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9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75" s="228">
        <f>VALUE(CONCATENATE(Таблица335[[#This Row],[ДлинаС18]],Таблица335[[#This Row],[ДлинаС4]],Таблица335[[#This Row],[ДлинаТ8]],Таблица335[[#This Row],[ДлинаТ3]]))</f>
        <v>900</v>
      </c>
      <c r="AC975" s="152" t="str">
        <f>IF(Таблица335[[#This Row],[Тип СШ]]="Т3",
(IF(Таблица335[[#This Row],[Толщина]]&gt;16,"Δ8","Δ6")),Таблица335[[#This Row],[Толщина]])</f>
        <v>Δ8</v>
      </c>
      <c r="AD975" s="153"/>
      <c r="AE975"/>
    </row>
    <row r="976" spans="1:31" x14ac:dyDescent="0.2">
      <c r="A976" s="117">
        <f t="shared" si="976"/>
        <v>976</v>
      </c>
      <c r="B976" s="97" t="str">
        <f>IF(ISNUMBER(Таблица335[[#This Row],[№8]]), "Поперечник", "Продол")</f>
        <v>Поперечник</v>
      </c>
      <c r="C976" s="11" t="str">
        <f>CONCATENATE(I976,J976,K976,L976,Таблица335[[#This Row],[№12]],N976,O976,P976,Q976,R976,S976,T976,U976,)</f>
        <v>9Д`-ВП</v>
      </c>
      <c r="D976" s="11" t="str">
        <f t="shared" si="938"/>
        <v>С4</v>
      </c>
      <c r="E976" s="11" t="str">
        <f t="shared" si="974"/>
        <v>1845×14</v>
      </c>
      <c r="F976" s="101"/>
      <c r="G976" s="101"/>
      <c r="H9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6" s="132">
        <f t="shared" ref="I976:J976" si="991">I975</f>
        <v>9</v>
      </c>
      <c r="J976" s="132" t="str">
        <f t="shared" si="991"/>
        <v>Д`</v>
      </c>
      <c r="K976" s="133" t="str">
        <f>IF(Таблица335[[#This Row],[условие]]="Да", "-", "")</f>
        <v>-</v>
      </c>
      <c r="L976" s="101" t="s">
        <v>35</v>
      </c>
      <c r="M976" s="114" t="str">
        <f>IF(Таблица335[[#This Row],[условие]]="Да", "", " - ")</f>
        <v/>
      </c>
      <c r="N976" s="101"/>
      <c r="O976" s="114" t="str">
        <f>IF(Таблица335[[#This Row],[условие]]="Да", "", " )")</f>
        <v/>
      </c>
      <c r="P976" s="115"/>
      <c r="Q976" s="101"/>
      <c r="R976" s="101"/>
      <c r="S976" s="116" t="str">
        <f>IF(Таблица335[[#This Row],[Тип СШ]]="Т3", " росп", "")</f>
        <v/>
      </c>
      <c r="T976" s="116" t="str">
        <f>IF(AND(Таблица335[[#This Row],[Тип]]="Поперечник", Таблица335[[#This Row],[условие]]="Да", Таблица335[[#This Row],[№18]]=" росп"), "1,2,3",
"")</f>
        <v/>
      </c>
      <c r="U976" s="116" t="str">
        <f>IF(AND(Таблица335[[#This Row],[Тип]]="Продол", Таблица335[[#This Row],[условие]]="Да", Таблица335[[#This Row],[№18]]=" росп"), "1,2",
"")</f>
        <v/>
      </c>
      <c r="V976" s="101" t="s">
        <v>109</v>
      </c>
      <c r="W9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9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76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976" s="152">
        <f>IF(Таблица335[[#This Row],[Тип СШ]]="Т3",
(IF(Таблица335[[#This Row],[Толщина]]&gt;16,"Δ8","Δ6")),Таблица335[[#This Row],[Толщина]])</f>
        <v>14</v>
      </c>
      <c r="AD976" s="153"/>
      <c r="AE976"/>
    </row>
    <row r="977" spans="1:31" x14ac:dyDescent="0.2">
      <c r="A977" s="117">
        <f t="shared" si="976"/>
        <v>977</v>
      </c>
      <c r="B977" s="97" t="str">
        <f>IF(ISNUMBER(Таблица335[[#This Row],[№8]]), "Поперечник", "Продол")</f>
        <v>Поперечник</v>
      </c>
      <c r="C977" s="11" t="str">
        <f>CONCATENATE(I977,J977,K977,L977,Таблица335[[#This Row],[№12]],N977,O977,P977,Q977,R977,S977,T977,U977,)</f>
        <v>9Д`-ВП_Р1 росп1,2,3</v>
      </c>
      <c r="D977" s="11" t="str">
        <f t="shared" si="938"/>
        <v>Т3</v>
      </c>
      <c r="E977" s="11" t="str">
        <f t="shared" si="974"/>
        <v>528 Δ8</v>
      </c>
      <c r="F977" s="101"/>
      <c r="G977" s="101"/>
      <c r="H9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7" s="132">
        <f t="shared" ref="I977:J977" si="992">I976</f>
        <v>9</v>
      </c>
      <c r="J977" s="132" t="str">
        <f t="shared" si="992"/>
        <v>Д`</v>
      </c>
      <c r="K977" s="133" t="str">
        <f>IF(Таблица335[[#This Row],[условие]]="Да", "-", "")</f>
        <v>-</v>
      </c>
      <c r="L977" s="101" t="s">
        <v>35</v>
      </c>
      <c r="M977" s="114" t="str">
        <f>IF(Таблица335[[#This Row],[условие]]="Да", "", " - ")</f>
        <v/>
      </c>
      <c r="N977" s="101"/>
      <c r="O977" s="114" t="str">
        <f>IF(Таблица335[[#This Row],[условие]]="Да", "", " )")</f>
        <v/>
      </c>
      <c r="P977" s="115"/>
      <c r="Q977" s="101" t="s">
        <v>140</v>
      </c>
      <c r="R977" s="101" t="s">
        <v>73</v>
      </c>
      <c r="S977" s="116" t="str">
        <f>IF(Таблица335[[#This Row],[Тип СШ]]="Т3", " росп", "")</f>
        <v xml:space="preserve"> росп</v>
      </c>
      <c r="T977" s="116" t="str">
        <f>IF(AND(Таблица335[[#This Row],[Тип]]="Поперечник", Таблица335[[#This Row],[условие]]="Да", Таблица335[[#This Row],[№18]]=" росп"), "1,2,3",
"")</f>
        <v>1,2,3</v>
      </c>
      <c r="U977" s="116" t="str">
        <f>IF(AND(Таблица335[[#This Row],[Тип]]="Продол", Таблица335[[#This Row],[условие]]="Да", Таблица335[[#This Row],[№18]]=" росп"), "1,2",
"")</f>
        <v/>
      </c>
      <c r="V977" s="101" t="s">
        <v>88</v>
      </c>
      <c r="W9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77" s="152" t="str">
        <f>IF(Таблица335[[#This Row],[Тип СШ]]="Т3",
(IF(Таблица335[[#This Row],[Толщина]]&gt;16,"Δ8","Δ6")),Таблица335[[#This Row],[Толщина]])</f>
        <v>Δ8</v>
      </c>
      <c r="AD977" s="153"/>
      <c r="AE977"/>
    </row>
    <row r="978" spans="1:31" x14ac:dyDescent="0.2">
      <c r="A978" s="117">
        <f t="shared" si="976"/>
        <v>978</v>
      </c>
      <c r="B978" s="97" t="str">
        <f>IF(ISNUMBER(Таблица335[[#This Row],[№8]]), "Поперечник", "Продол")</f>
        <v>Поперечник</v>
      </c>
      <c r="C978" s="11" t="str">
        <f>CONCATENATE(I978,J978,K978,L978,Таблица335[[#This Row],[№12]],N978,O978,P978,Q978,R978,S978,T978,U978,)</f>
        <v>9Д`-ВП_Р2 росп1,2,3</v>
      </c>
      <c r="D978" s="11" t="str">
        <f t="shared" si="938"/>
        <v>Т3</v>
      </c>
      <c r="E978" s="11" t="str">
        <f t="shared" si="974"/>
        <v>528 Δ8</v>
      </c>
      <c r="F978" s="101"/>
      <c r="G978" s="101"/>
      <c r="H9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8" s="132">
        <f t="shared" ref="I978:J978" si="993">I977</f>
        <v>9</v>
      </c>
      <c r="J978" s="132" t="str">
        <f t="shared" si="993"/>
        <v>Д`</v>
      </c>
      <c r="K978" s="133" t="str">
        <f>IF(Таблица335[[#This Row],[условие]]="Да", "-", "")</f>
        <v>-</v>
      </c>
      <c r="L978" s="101" t="s">
        <v>35</v>
      </c>
      <c r="M978" s="114" t="str">
        <f>IF(Таблица335[[#This Row],[условие]]="Да", "", " - ")</f>
        <v/>
      </c>
      <c r="N978" s="101"/>
      <c r="O978" s="114" t="str">
        <f>IF(Таблица335[[#This Row],[условие]]="Да", "", " )")</f>
        <v/>
      </c>
      <c r="P978" s="115"/>
      <c r="Q978" s="101" t="s">
        <v>140</v>
      </c>
      <c r="R978" s="101" t="s">
        <v>74</v>
      </c>
      <c r="S978" s="116" t="str">
        <f>IF(Таблица335[[#This Row],[Тип СШ]]="Т3", " росп", "")</f>
        <v xml:space="preserve"> росп</v>
      </c>
      <c r="T978" s="116" t="str">
        <f>IF(AND(Таблица335[[#This Row],[Тип]]="Поперечник", Таблица335[[#This Row],[условие]]="Да", Таблица335[[#This Row],[№18]]=" росп"), "1,2,3",
"")</f>
        <v>1,2,3</v>
      </c>
      <c r="U978" s="116" t="str">
        <f>IF(AND(Таблица335[[#This Row],[Тип]]="Продол", Таблица335[[#This Row],[условие]]="Да", Таблица335[[#This Row],[№18]]=" росп"), "1,2",
"")</f>
        <v/>
      </c>
      <c r="V978" s="101" t="s">
        <v>88</v>
      </c>
      <c r="W9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7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78" s="152" t="str">
        <f>IF(Таблица335[[#This Row],[Тип СШ]]="Т3",
(IF(Таблица335[[#This Row],[Толщина]]&gt;16,"Δ8","Δ6")),Таблица335[[#This Row],[Толщина]])</f>
        <v>Δ8</v>
      </c>
      <c r="AD978" s="153"/>
      <c r="AE978"/>
    </row>
    <row r="979" spans="1:31" x14ac:dyDescent="0.2">
      <c r="A979" s="117">
        <f t="shared" si="976"/>
        <v>979</v>
      </c>
      <c r="B979" s="97" t="str">
        <f>IF(ISNUMBER(Таблица335[[#This Row],[№8]]), "Поперечник", "Продол")</f>
        <v>Поперечник</v>
      </c>
      <c r="C979" s="11" t="str">
        <f>CONCATENATE(I979,J979,K979,L979,Таблица335[[#This Row],[№12]],N979,O979,P979,Q979,R979,S979,T979,U979,)</f>
        <v>9Д`-ВП_Р3 росп1,2,3</v>
      </c>
      <c r="D979" s="11" t="str">
        <f t="shared" si="938"/>
        <v>Т3</v>
      </c>
      <c r="E979" s="11" t="str">
        <f t="shared" si="974"/>
        <v>528 Δ8</v>
      </c>
      <c r="F979" s="101"/>
      <c r="G979" s="101"/>
      <c r="H9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79" s="132">
        <f t="shared" ref="I979:J979" si="994">I978</f>
        <v>9</v>
      </c>
      <c r="J979" s="132" t="str">
        <f t="shared" si="994"/>
        <v>Д`</v>
      </c>
      <c r="K979" s="133" t="str">
        <f>IF(Таблица335[[#This Row],[условие]]="Да", "-", "")</f>
        <v>-</v>
      </c>
      <c r="L979" s="101" t="s">
        <v>35</v>
      </c>
      <c r="M979" s="114" t="str">
        <f>IF(Таблица335[[#This Row],[условие]]="Да", "", " - ")</f>
        <v/>
      </c>
      <c r="N979" s="101"/>
      <c r="O979" s="114" t="str">
        <f>IF(Таблица335[[#This Row],[условие]]="Да", "", " )")</f>
        <v/>
      </c>
      <c r="P979" s="115"/>
      <c r="Q979" s="101" t="s">
        <v>140</v>
      </c>
      <c r="R979" s="101" t="s">
        <v>75</v>
      </c>
      <c r="S979" s="116" t="str">
        <f>IF(Таблица335[[#This Row],[Тип СШ]]="Т3", " росп", "")</f>
        <v xml:space="preserve"> росп</v>
      </c>
      <c r="T979" s="116" t="str">
        <f>IF(AND(Таблица335[[#This Row],[Тип]]="Поперечник", Таблица335[[#This Row],[условие]]="Да", Таблица335[[#This Row],[№18]]=" росп"), "1,2,3",
"")</f>
        <v>1,2,3</v>
      </c>
      <c r="U979" s="116" t="str">
        <f>IF(AND(Таблица335[[#This Row],[Тип]]="Продол", Таблица335[[#This Row],[условие]]="Да", Таблица335[[#This Row],[№18]]=" росп"), "1,2",
"")</f>
        <v/>
      </c>
      <c r="V979" s="101" t="s">
        <v>88</v>
      </c>
      <c r="W9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7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79" s="152" t="str">
        <f>IF(Таблица335[[#This Row],[Тип СШ]]="Т3",
(IF(Таблица335[[#This Row],[Толщина]]&gt;16,"Δ8","Δ6")),Таблица335[[#This Row],[Толщина]])</f>
        <v>Δ8</v>
      </c>
      <c r="AD979" s="153"/>
      <c r="AE979"/>
    </row>
    <row r="980" spans="1:31" x14ac:dyDescent="0.2">
      <c r="A980" s="117">
        <f t="shared" si="976"/>
        <v>980</v>
      </c>
      <c r="B980" s="97" t="str">
        <f>IF(ISNUMBER(Таблица335[[#This Row],[№8]]), "Поперечник", "Продол")</f>
        <v>Поперечник</v>
      </c>
      <c r="C980" s="11" t="str">
        <f>CONCATENATE(I980,J980,K980,L980,Таблица335[[#This Row],[№12]],N980,O980,P980,Q980,R980,S980,T980,U980,)</f>
        <v>9Д`-ВП_Р4 росп1,2,3</v>
      </c>
      <c r="D980" s="11" t="str">
        <f t="shared" si="938"/>
        <v>Т3</v>
      </c>
      <c r="E980" s="11" t="str">
        <f t="shared" si="974"/>
        <v>528 Δ8</v>
      </c>
      <c r="F980" s="101"/>
      <c r="G980" s="101"/>
      <c r="H9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0" s="132">
        <f t="shared" ref="I980:J980" si="995">I979</f>
        <v>9</v>
      </c>
      <c r="J980" s="132" t="str">
        <f t="shared" si="995"/>
        <v>Д`</v>
      </c>
      <c r="K980" s="133" t="str">
        <f>IF(Таблица335[[#This Row],[условие]]="Да", "-", "")</f>
        <v>-</v>
      </c>
      <c r="L980" s="101" t="s">
        <v>35</v>
      </c>
      <c r="M980" s="114" t="str">
        <f>IF(Таблица335[[#This Row],[условие]]="Да", "", " - ")</f>
        <v/>
      </c>
      <c r="N980" s="101"/>
      <c r="O980" s="114" t="str">
        <f>IF(Таблица335[[#This Row],[условие]]="Да", "", " )")</f>
        <v/>
      </c>
      <c r="P980" s="115"/>
      <c r="Q980" s="101" t="s">
        <v>140</v>
      </c>
      <c r="R980" s="101" t="s">
        <v>76</v>
      </c>
      <c r="S980" s="116" t="str">
        <f>IF(Таблица335[[#This Row],[Тип СШ]]="Т3", " росп", "")</f>
        <v xml:space="preserve"> росп</v>
      </c>
      <c r="T980" s="116" t="str">
        <f>IF(AND(Таблица335[[#This Row],[Тип]]="Поперечник", Таблица335[[#This Row],[условие]]="Да", Таблица335[[#This Row],[№18]]=" росп"), "1,2,3",
"")</f>
        <v>1,2,3</v>
      </c>
      <c r="U980" s="116" t="str">
        <f>IF(AND(Таблица335[[#This Row],[Тип]]="Продол", Таблица335[[#This Row],[условие]]="Да", Таблица335[[#This Row],[№18]]=" росп"), "1,2",
"")</f>
        <v/>
      </c>
      <c r="V980" s="101" t="s">
        <v>88</v>
      </c>
      <c r="W9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80" s="152" t="str">
        <f>IF(Таблица335[[#This Row],[Тип СШ]]="Т3",
(IF(Таблица335[[#This Row],[Толщина]]&gt;16,"Δ8","Δ6")),Таблица335[[#This Row],[Толщина]])</f>
        <v>Δ8</v>
      </c>
      <c r="AD980" s="153"/>
      <c r="AE980"/>
    </row>
    <row r="981" spans="1:31" x14ac:dyDescent="0.2">
      <c r="A981" s="117">
        <f t="shared" si="976"/>
        <v>981</v>
      </c>
      <c r="B981" s="97" t="str">
        <f>IF(ISNUMBER(Таблица335[[#This Row],[№8]]), "Поперечник", "Продол")</f>
        <v>Поперечник</v>
      </c>
      <c r="C981" s="11" t="str">
        <f>CONCATENATE(I981,J981,K981,L981,Таблица335[[#This Row],[№12]],N981,O981,P981,Q981,R981,S981,T981,U981,)</f>
        <v>9Д`-ВП_Р5 росп1,2,3</v>
      </c>
      <c r="D981" s="11" t="str">
        <f t="shared" si="938"/>
        <v>Т3</v>
      </c>
      <c r="E981" s="11" t="str">
        <f t="shared" si="974"/>
        <v>528 Δ8</v>
      </c>
      <c r="F981" s="101"/>
      <c r="G981" s="101"/>
      <c r="H9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1" s="132">
        <f t="shared" ref="I981:J981" si="996">I980</f>
        <v>9</v>
      </c>
      <c r="J981" s="132" t="str">
        <f t="shared" si="996"/>
        <v>Д`</v>
      </c>
      <c r="K981" s="133" t="str">
        <f>IF(Таблица335[[#This Row],[условие]]="Да", "-", "")</f>
        <v>-</v>
      </c>
      <c r="L981" s="101" t="s">
        <v>35</v>
      </c>
      <c r="M981" s="114" t="str">
        <f>IF(Таблица335[[#This Row],[условие]]="Да", "", " - ")</f>
        <v/>
      </c>
      <c r="N981" s="101"/>
      <c r="O981" s="114" t="str">
        <f>IF(Таблица335[[#This Row],[условие]]="Да", "", " )")</f>
        <v/>
      </c>
      <c r="P981" s="115"/>
      <c r="Q981" s="101" t="s">
        <v>140</v>
      </c>
      <c r="R981" s="101" t="s">
        <v>77</v>
      </c>
      <c r="S981" s="116" t="str">
        <f>IF(Таблица335[[#This Row],[Тип СШ]]="Т3", " росп", "")</f>
        <v xml:space="preserve"> росп</v>
      </c>
      <c r="T981" s="116" t="str">
        <f>IF(AND(Таблица335[[#This Row],[Тип]]="Поперечник", Таблица335[[#This Row],[условие]]="Да", Таблица335[[#This Row],[№18]]=" росп"), "1,2,3",
"")</f>
        <v>1,2,3</v>
      </c>
      <c r="U981" s="116" t="str">
        <f>IF(AND(Таблица335[[#This Row],[Тип]]="Продол", Таблица335[[#This Row],[условие]]="Да", Таблица335[[#This Row],[№18]]=" росп"), "1,2",
"")</f>
        <v/>
      </c>
      <c r="V981" s="101" t="s">
        <v>88</v>
      </c>
      <c r="W9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81" s="152" t="str">
        <f>IF(Таблица335[[#This Row],[Тип СШ]]="Т3",
(IF(Таблица335[[#This Row],[Толщина]]&gt;16,"Δ8","Δ6")),Таблица335[[#This Row],[Толщина]])</f>
        <v>Δ8</v>
      </c>
      <c r="AD981" s="153"/>
      <c r="AE981"/>
    </row>
    <row r="982" spans="1:31" x14ac:dyDescent="0.2">
      <c r="A982" s="117">
        <f t="shared" si="976"/>
        <v>982</v>
      </c>
      <c r="B982" s="97" t="str">
        <f>IF(ISNUMBER(Таблица335[[#This Row],[№8]]), "Поперечник", "Продол")</f>
        <v>Поперечник</v>
      </c>
      <c r="C982" s="11" t="str">
        <f>CONCATENATE(I982,J982,K982,L982,Таблица335[[#This Row],[№12]],N982,O982,P982,Q982,R982,S982,T982,U982,)</f>
        <v>9Д`-ВП_Р6 росп1,2,3</v>
      </c>
      <c r="D982" s="11" t="str">
        <f t="shared" si="938"/>
        <v>Т3</v>
      </c>
      <c r="E982" s="11" t="str">
        <f t="shared" si="974"/>
        <v>528 Δ8</v>
      </c>
      <c r="F982" s="101"/>
      <c r="G982" s="101"/>
      <c r="H9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2" s="158">
        <f>I981</f>
        <v>9</v>
      </c>
      <c r="J982" s="132" t="str">
        <f t="shared" ref="J982:K982" si="997">J981</f>
        <v>Д`</v>
      </c>
      <c r="K982" s="160" t="str">
        <f>IF(Таблица335[[#This Row],[условие]]="Да", "-", "")</f>
        <v>-</v>
      </c>
      <c r="L982" s="101" t="s">
        <v>35</v>
      </c>
      <c r="M982" s="114" t="str">
        <f>IF(Таблица335[[#This Row],[условие]]="Да", "", " - ")</f>
        <v/>
      </c>
      <c r="N982" s="162"/>
      <c r="O982" s="114" t="str">
        <f>IF(Таблица335[[#This Row],[условие]]="Да", "", " )")</f>
        <v/>
      </c>
      <c r="P982" s="115"/>
      <c r="Q982" s="101" t="s">
        <v>140</v>
      </c>
      <c r="R982" s="101" t="s">
        <v>80</v>
      </c>
      <c r="S982" s="116" t="str">
        <f>IF(Таблица335[[#This Row],[Тип СШ]]="Т3", " росп", "")</f>
        <v xml:space="preserve"> росп</v>
      </c>
      <c r="T982" s="116" t="str">
        <f>IF(AND(Таблица335[[#This Row],[Тип]]="Поперечник", Таблица335[[#This Row],[условие]]="Да", Таблица335[[#This Row],[№18]]=" росп"), "1,2,3",
"")</f>
        <v>1,2,3</v>
      </c>
      <c r="U982" s="116" t="str">
        <f>IF(AND(Таблица335[[#This Row],[Тип]]="Продол", Таблица335[[#This Row],[условие]]="Да", Таблица335[[#This Row],[№18]]=" росп"), "1,2",
"")</f>
        <v/>
      </c>
      <c r="V982" s="101" t="s">
        <v>88</v>
      </c>
      <c r="W982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2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2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2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82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82" s="164" t="str">
        <f>IF(Таблица335[[#This Row],[Тип СШ]]="Т3",
(IF(Таблица335[[#This Row],[Толщина]]&gt;16,"Δ8","Δ6")),Таблица335[[#This Row],[Толщина]])</f>
        <v>Δ8</v>
      </c>
      <c r="AD982" s="153"/>
      <c r="AE982"/>
    </row>
    <row r="983" spans="1:31" x14ac:dyDescent="0.2">
      <c r="A983" s="117">
        <f t="shared" si="976"/>
        <v>983</v>
      </c>
      <c r="B983" s="97" t="str">
        <f>IF(ISNUMBER(Таблица335[[#This Row],[№8]]), "Поперечник", "Продол")</f>
        <v>Поперечник</v>
      </c>
      <c r="C983" s="11" t="str">
        <f>CONCATENATE(I983,J983,K983,L983,Таблица335[[#This Row],[№12]],N983,O983,P983,Q983,R983,S983,T983,U983,)</f>
        <v>10А`-В1</v>
      </c>
      <c r="D983" s="11" t="str">
        <f t="shared" si="938"/>
        <v>С18</v>
      </c>
      <c r="E983" s="11" t="str">
        <f t="shared" si="974"/>
        <v>385×20</v>
      </c>
      <c r="F983" s="101">
        <f>F874+1</f>
        <v>10</v>
      </c>
      <c r="G983" s="101" t="s">
        <v>72</v>
      </c>
      <c r="H98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3" s="134">
        <f>Таблица335[[#This Row],[№6]]</f>
        <v>10</v>
      </c>
      <c r="J983" s="134" t="str">
        <f>Таблица335[[#This Row],[№7]]</f>
        <v>А`</v>
      </c>
      <c r="K983" s="133" t="str">
        <f>IF(Таблица335[[#This Row],[условие]]="Да", "-", "")</f>
        <v>-</v>
      </c>
      <c r="L983" s="72" t="s">
        <v>78</v>
      </c>
      <c r="M983" s="114" t="str">
        <f>IF(Таблица335[[#This Row],[условие]]="Да", "", " - ")</f>
        <v/>
      </c>
      <c r="N983" s="72"/>
      <c r="O983" s="114" t="str">
        <f>IF(Таблица335[[#This Row],[условие]]="Да", "", " )")</f>
        <v/>
      </c>
      <c r="P983" s="115"/>
      <c r="Q983" s="93"/>
      <c r="R983" s="93"/>
      <c r="S983" s="116" t="str">
        <f>IF(Таблица335[[#This Row],[Тип СШ]]="Т3", " росп", "")</f>
        <v/>
      </c>
      <c r="T983" s="116" t="str">
        <f>IF(AND(Таблица335[[#This Row],[Тип]]="Поперечник", Таблица335[[#This Row],[условие]]="Да", Таблица335[[#This Row],[№18]]=" росп"), "1,2,3",
"")</f>
        <v/>
      </c>
      <c r="U983" s="116" t="str">
        <f>IF(AND(Таблица335[[#This Row],[Тип]]="Продол", Таблица335[[#This Row],[условие]]="Да", Таблица335[[#This Row],[№18]]=" росп"), "1,2",
"")</f>
        <v/>
      </c>
      <c r="V983" s="93" t="s">
        <v>87</v>
      </c>
      <c r="W98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9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3" s="228">
        <f>VALUE(CONCATENATE(Таблица335[[#This Row],[ДлинаС18]],Таблица335[[#This Row],[ДлинаС4]],Таблица335[[#This Row],[ДлинаТ8]],Таблица335[[#This Row],[ДлинаТ3]]))</f>
        <v>385</v>
      </c>
      <c r="AC983" s="152">
        <f>IF(Таблица335[[#This Row],[Тип СШ]]="Т3",
(IF(Таблица335[[#This Row],[Толщина]]&gt;16,"Δ8","Δ6")),Таблица335[[#This Row],[Толщина]])</f>
        <v>20</v>
      </c>
      <c r="AD983" s="153"/>
      <c r="AE983"/>
    </row>
    <row r="984" spans="1:31" x14ac:dyDescent="0.2">
      <c r="A984" s="117">
        <f t="shared" si="976"/>
        <v>984</v>
      </c>
      <c r="B984" s="97" t="str">
        <f>IF(ISNUMBER(Таблица335[[#This Row],[№8]]), "Поперечник", "Продол")</f>
        <v>Поперечник</v>
      </c>
      <c r="C984" s="11" t="str">
        <f>CONCATENATE(I984,J984,K984,L984,Таблица335[[#This Row],[№12]],N984,O984,P984,Q984,R984,S984,T984,U984,)</f>
        <v>10А`-В2</v>
      </c>
      <c r="D984" s="11" t="str">
        <f t="shared" si="938"/>
        <v>С18</v>
      </c>
      <c r="E984" s="11" t="str">
        <f t="shared" si="974"/>
        <v>385×20</v>
      </c>
      <c r="F984" s="101"/>
      <c r="G984" s="101"/>
      <c r="H9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4" s="132">
        <f>I983</f>
        <v>10</v>
      </c>
      <c r="J984" s="132" t="str">
        <f>J983</f>
        <v>А`</v>
      </c>
      <c r="K984" s="133" t="str">
        <f>IF(Таблица335[[#This Row],[условие]]="Да", "-", "")</f>
        <v>-</v>
      </c>
      <c r="L984" s="101" t="s">
        <v>79</v>
      </c>
      <c r="M984" s="114" t="str">
        <f>IF(Таблица335[[#This Row],[условие]]="Да", "", " - ")</f>
        <v/>
      </c>
      <c r="N984" s="101"/>
      <c r="O984" s="114" t="str">
        <f>IF(Таблица335[[#This Row],[условие]]="Да", "", " )")</f>
        <v/>
      </c>
      <c r="P984" s="115"/>
      <c r="Q984" s="101"/>
      <c r="R984" s="101"/>
      <c r="S984" s="116" t="str">
        <f>IF(Таблица335[[#This Row],[Тип СШ]]="Т3", " росп", "")</f>
        <v/>
      </c>
      <c r="T984" s="116" t="str">
        <f>IF(AND(Таблица335[[#This Row],[Тип]]="Поперечник", Таблица335[[#This Row],[условие]]="Да", Таблица335[[#This Row],[№18]]=" росп"), "1,2,3",
"")</f>
        <v/>
      </c>
      <c r="U984" s="116" t="str">
        <f>IF(AND(Таблица335[[#This Row],[Тип]]="Продол", Таблица335[[#This Row],[условие]]="Да", Таблица335[[#This Row],[№18]]=" росп"), "1,2",
"")</f>
        <v/>
      </c>
      <c r="V984" s="101" t="s">
        <v>87</v>
      </c>
      <c r="W98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9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4" s="228">
        <f>VALUE(CONCATENATE(Таблица335[[#This Row],[ДлинаС18]],Таблица335[[#This Row],[ДлинаС4]],Таблица335[[#This Row],[ДлинаТ8]],Таблица335[[#This Row],[ДлинаТ3]]))</f>
        <v>385</v>
      </c>
      <c r="AC984" s="152">
        <f>IF(Таблица335[[#This Row],[Тип СШ]]="Т3",
(IF(Таблица335[[#This Row],[Толщина]]&gt;16,"Δ8","Δ6")),Таблица335[[#This Row],[Толщина]])</f>
        <v>20</v>
      </c>
      <c r="AD984" s="153"/>
      <c r="AE984"/>
    </row>
    <row r="985" spans="1:31" x14ac:dyDescent="0.2">
      <c r="A985" s="117">
        <f t="shared" si="976"/>
        <v>985</v>
      </c>
      <c r="B985" s="97" t="str">
        <f>IF(ISNUMBER(Таблица335[[#This Row],[№8]]), "Поперечник", "Продол")</f>
        <v>Поперечник</v>
      </c>
      <c r="C985" s="11" t="str">
        <f>CONCATENATE(I985,J985,K985,L985,Таблица335[[#This Row],[№12]],N985,O985,P985,Q985,R985,S985,T985,U985,)</f>
        <v>10А`-В росп1,2,3</v>
      </c>
      <c r="D985" s="11" t="str">
        <f t="shared" si="938"/>
        <v>Т3</v>
      </c>
      <c r="E985" s="11" t="str">
        <f t="shared" si="974"/>
        <v>900 Δ8</v>
      </c>
      <c r="F985" s="101"/>
      <c r="G985" s="101"/>
      <c r="H98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5" s="134">
        <f>I984</f>
        <v>10</v>
      </c>
      <c r="J985" s="134" t="str">
        <f t="shared" ref="J985:K985" si="998">J984</f>
        <v>А`</v>
      </c>
      <c r="K985" s="133" t="str">
        <f>IF(Таблица335[[#This Row],[условие]]="Да", "-", "")</f>
        <v>-</v>
      </c>
      <c r="L985" s="72" t="s">
        <v>41</v>
      </c>
      <c r="M985" s="114" t="str">
        <f>IF(Таблица335[[#This Row],[условие]]="Да", "", " - ")</f>
        <v/>
      </c>
      <c r="N985" s="72"/>
      <c r="O985" s="114" t="str">
        <f>IF(Таблица335[[#This Row],[условие]]="Да", "", " )")</f>
        <v/>
      </c>
      <c r="P985" s="115"/>
      <c r="Q985" s="101"/>
      <c r="R985" s="101"/>
      <c r="S985" s="116" t="str">
        <f>IF(Таблица335[[#This Row],[Тип СШ]]="Т3", " росп", "")</f>
        <v xml:space="preserve"> росп</v>
      </c>
      <c r="T985" s="116" t="str">
        <f>IF(AND(Таблица335[[#This Row],[Тип]]="Поперечник", Таблица335[[#This Row],[условие]]="Да", Таблица335[[#This Row],[№18]]=" росп"), "1,2,3",
"")</f>
        <v>1,2,3</v>
      </c>
      <c r="U985" s="116" t="str">
        <f>IF(AND(Таблица335[[#This Row],[Тип]]="Продол", Таблица335[[#This Row],[условие]]="Да", Таблица335[[#This Row],[№18]]=" росп"), "1,2",
"")</f>
        <v/>
      </c>
      <c r="V985" s="101" t="s">
        <v>88</v>
      </c>
      <c r="W9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9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5" s="228">
        <f>VALUE(CONCATENATE(Таблица335[[#This Row],[ДлинаС18]],Таблица335[[#This Row],[ДлинаС4]],Таблица335[[#This Row],[ДлинаТ8]],Таблица335[[#This Row],[ДлинаТ3]]))</f>
        <v>900</v>
      </c>
      <c r="AC985" s="152" t="str">
        <f>IF(Таблица335[[#This Row],[Тип СШ]]="Т3",
(IF(Таблица335[[#This Row],[Толщина]]&gt;16,"Δ8","Δ6")),Таблица335[[#This Row],[Толщина]])</f>
        <v>Δ8</v>
      </c>
      <c r="AD985" s="153"/>
      <c r="AE985"/>
    </row>
    <row r="986" spans="1:31" x14ac:dyDescent="0.2">
      <c r="A986" s="117">
        <f t="shared" si="976"/>
        <v>986</v>
      </c>
      <c r="B986" s="97" t="str">
        <f>IF(ISNUMBER(Таблица335[[#This Row],[№8]]), "Поперечник", "Продол")</f>
        <v>Поперечник</v>
      </c>
      <c r="C986" s="11" t="str">
        <f>CONCATENATE(I986,J986,K986,L986,Таблица335[[#This Row],[№12]],N986,O986,P986,Q986,R986,S986,T986,U986,)</f>
        <v>10А`-ВП</v>
      </c>
      <c r="D986" s="11" t="str">
        <f t="shared" si="938"/>
        <v>С4</v>
      </c>
      <c r="E986" s="11" t="str">
        <f t="shared" si="974"/>
        <v>1726×14</v>
      </c>
      <c r="F986" s="101"/>
      <c r="G986" s="101"/>
      <c r="H9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6" s="132">
        <f t="shared" ref="I986:J986" si="999">I985</f>
        <v>10</v>
      </c>
      <c r="J986" s="132" t="str">
        <f t="shared" si="999"/>
        <v>А`</v>
      </c>
      <c r="K986" s="133" t="str">
        <f>IF(Таблица335[[#This Row],[условие]]="Да", "-", "")</f>
        <v>-</v>
      </c>
      <c r="L986" s="101" t="s">
        <v>35</v>
      </c>
      <c r="M986" s="114" t="str">
        <f>IF(Таблица335[[#This Row],[условие]]="Да", "", " - ")</f>
        <v/>
      </c>
      <c r="N986" s="101"/>
      <c r="O986" s="114" t="str">
        <f>IF(Таблица335[[#This Row],[условие]]="Да", "", " )")</f>
        <v/>
      </c>
      <c r="P986" s="115"/>
      <c r="Q986" s="101"/>
      <c r="R986" s="101"/>
      <c r="S986" s="116" t="str">
        <f>IF(Таблица335[[#This Row],[Тип СШ]]="Т3", " росп", "")</f>
        <v/>
      </c>
      <c r="T986" s="116" t="str">
        <f>IF(AND(Таблица335[[#This Row],[Тип]]="Поперечник", Таблица335[[#This Row],[условие]]="Да", Таблица335[[#This Row],[№18]]=" росп"), "1,2,3",
"")</f>
        <v/>
      </c>
      <c r="U986" s="116" t="str">
        <f>IF(AND(Таблица335[[#This Row],[Тип]]="Продол", Таблица335[[#This Row],[условие]]="Да", Таблица335[[#This Row],[№18]]=" росп"), "1,2",
"")</f>
        <v/>
      </c>
      <c r="V986" s="101" t="s">
        <v>109</v>
      </c>
      <c r="W9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9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86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986" s="152">
        <f>IF(Таблица335[[#This Row],[Тип СШ]]="Т3",
(IF(Таблица335[[#This Row],[Толщина]]&gt;16,"Δ8","Δ6")),Таблица335[[#This Row],[Толщина]])</f>
        <v>14</v>
      </c>
      <c r="AD986" s="153"/>
      <c r="AE986"/>
    </row>
    <row r="987" spans="1:31" x14ac:dyDescent="0.2">
      <c r="A987" s="117">
        <f t="shared" si="976"/>
        <v>987</v>
      </c>
      <c r="B987" s="97" t="str">
        <f>IF(ISNUMBER(Таблица335[[#This Row],[№8]]), "Поперечник", "Продол")</f>
        <v>Поперечник</v>
      </c>
      <c r="C987" s="11" t="str">
        <f>CONCATENATE(I987,J987,K987,L987,Таблица335[[#This Row],[№12]],N987,O987,P987,Q987,R987,S987,T987,U987,)</f>
        <v>10А`-ВП_Р1 росп1,2,3</v>
      </c>
      <c r="D987" s="11" t="str">
        <f t="shared" si="938"/>
        <v>Т3</v>
      </c>
      <c r="E987" s="11" t="str">
        <f t="shared" si="974"/>
        <v>528 Δ8</v>
      </c>
      <c r="F987" s="101"/>
      <c r="G987" s="101"/>
      <c r="H9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7" s="132">
        <f t="shared" ref="I987:J987" si="1000">I986</f>
        <v>10</v>
      </c>
      <c r="J987" s="132" t="str">
        <f t="shared" si="1000"/>
        <v>А`</v>
      </c>
      <c r="K987" s="133" t="str">
        <f>IF(Таблица335[[#This Row],[условие]]="Да", "-", "")</f>
        <v>-</v>
      </c>
      <c r="L987" s="101" t="s">
        <v>35</v>
      </c>
      <c r="M987" s="114" t="str">
        <f>IF(Таблица335[[#This Row],[условие]]="Да", "", " - ")</f>
        <v/>
      </c>
      <c r="N987" s="101"/>
      <c r="O987" s="114" t="str">
        <f>IF(Таблица335[[#This Row],[условие]]="Да", "", " )")</f>
        <v/>
      </c>
      <c r="P987" s="115"/>
      <c r="Q987" s="101" t="s">
        <v>140</v>
      </c>
      <c r="R987" s="101" t="s">
        <v>73</v>
      </c>
      <c r="S987" s="116" t="str">
        <f>IF(Таблица335[[#This Row],[Тип СШ]]="Т3", " росп", "")</f>
        <v xml:space="preserve"> росп</v>
      </c>
      <c r="T987" s="116" t="str">
        <f>IF(AND(Таблица335[[#This Row],[Тип]]="Поперечник", Таблица335[[#This Row],[условие]]="Да", Таблица335[[#This Row],[№18]]=" росп"), "1,2,3",
"")</f>
        <v>1,2,3</v>
      </c>
      <c r="U987" s="116" t="str">
        <f>IF(AND(Таблица335[[#This Row],[Тип]]="Продол", Таблица335[[#This Row],[условие]]="Да", Таблица335[[#This Row],[№18]]=" росп"), "1,2",
"")</f>
        <v/>
      </c>
      <c r="V987" s="101" t="s">
        <v>88</v>
      </c>
      <c r="W9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87" s="152" t="str">
        <f>IF(Таблица335[[#This Row],[Тип СШ]]="Т3",
(IF(Таблица335[[#This Row],[Толщина]]&gt;16,"Δ8","Δ6")),Таблица335[[#This Row],[Толщина]])</f>
        <v>Δ8</v>
      </c>
      <c r="AD987" s="153"/>
      <c r="AE987"/>
    </row>
    <row r="988" spans="1:31" x14ac:dyDescent="0.2">
      <c r="A988" s="117">
        <f t="shared" si="976"/>
        <v>988</v>
      </c>
      <c r="B988" s="97" t="str">
        <f>IF(ISNUMBER(Таблица335[[#This Row],[№8]]), "Поперечник", "Продол")</f>
        <v>Поперечник</v>
      </c>
      <c r="C988" s="11" t="str">
        <f>CONCATENATE(I988,J988,K988,L988,Таблица335[[#This Row],[№12]],N988,O988,P988,Q988,R988,S988,T988,U988,)</f>
        <v>10А`-ВП_Р2 росп1,2,3</v>
      </c>
      <c r="D988" s="11" t="str">
        <f t="shared" si="938"/>
        <v>Т3</v>
      </c>
      <c r="E988" s="11" t="str">
        <f t="shared" si="974"/>
        <v>528 Δ8</v>
      </c>
      <c r="F988" s="101"/>
      <c r="G988" s="101"/>
      <c r="H9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8" s="132">
        <f t="shared" ref="I988:J988" si="1001">I987</f>
        <v>10</v>
      </c>
      <c r="J988" s="132" t="str">
        <f t="shared" si="1001"/>
        <v>А`</v>
      </c>
      <c r="K988" s="133" t="str">
        <f>IF(Таблица335[[#This Row],[условие]]="Да", "-", "")</f>
        <v>-</v>
      </c>
      <c r="L988" s="101" t="s">
        <v>35</v>
      </c>
      <c r="M988" s="114" t="str">
        <f>IF(Таблица335[[#This Row],[условие]]="Да", "", " - ")</f>
        <v/>
      </c>
      <c r="N988" s="101"/>
      <c r="O988" s="114" t="str">
        <f>IF(Таблица335[[#This Row],[условие]]="Да", "", " )")</f>
        <v/>
      </c>
      <c r="P988" s="115"/>
      <c r="Q988" s="101" t="s">
        <v>140</v>
      </c>
      <c r="R988" s="101" t="s">
        <v>74</v>
      </c>
      <c r="S988" s="116" t="str">
        <f>IF(Таблица335[[#This Row],[Тип СШ]]="Т3", " росп", "")</f>
        <v xml:space="preserve"> росп</v>
      </c>
      <c r="T988" s="116" t="str">
        <f>IF(AND(Таблица335[[#This Row],[Тип]]="Поперечник", Таблица335[[#This Row],[условие]]="Да", Таблица335[[#This Row],[№18]]=" росп"), "1,2,3",
"")</f>
        <v>1,2,3</v>
      </c>
      <c r="U988" s="116" t="str">
        <f>IF(AND(Таблица335[[#This Row],[Тип]]="Продол", Таблица335[[#This Row],[условие]]="Да", Таблица335[[#This Row],[№18]]=" росп"), "1,2",
"")</f>
        <v/>
      </c>
      <c r="V988" s="101" t="s">
        <v>88</v>
      </c>
      <c r="W9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88" s="152" t="str">
        <f>IF(Таблица335[[#This Row],[Тип СШ]]="Т3",
(IF(Таблица335[[#This Row],[Толщина]]&gt;16,"Δ8","Δ6")),Таблица335[[#This Row],[Толщина]])</f>
        <v>Δ8</v>
      </c>
      <c r="AD988" s="153"/>
      <c r="AE988"/>
    </row>
    <row r="989" spans="1:31" x14ac:dyDescent="0.2">
      <c r="A989" s="117">
        <f t="shared" si="976"/>
        <v>989</v>
      </c>
      <c r="B989" s="97" t="str">
        <f>IF(ISNUMBER(Таблица335[[#This Row],[№8]]), "Поперечник", "Продол")</f>
        <v>Поперечник</v>
      </c>
      <c r="C989" s="11" t="str">
        <f>CONCATENATE(I989,J989,K989,L989,Таблица335[[#This Row],[№12]],N989,O989,P989,Q989,R989,S989,T989,U989,)</f>
        <v>10А`-ВП_Р3 росп1,2,3</v>
      </c>
      <c r="D989" s="11" t="str">
        <f t="shared" si="938"/>
        <v>Т3</v>
      </c>
      <c r="E989" s="11" t="str">
        <f t="shared" si="974"/>
        <v>528 Δ8</v>
      </c>
      <c r="F989" s="101"/>
      <c r="G989" s="101"/>
      <c r="H9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89" s="132">
        <f t="shared" ref="I989:J989" si="1002">I988</f>
        <v>10</v>
      </c>
      <c r="J989" s="132" t="str">
        <f t="shared" si="1002"/>
        <v>А`</v>
      </c>
      <c r="K989" s="133" t="str">
        <f>IF(Таблица335[[#This Row],[условие]]="Да", "-", "")</f>
        <v>-</v>
      </c>
      <c r="L989" s="101" t="s">
        <v>35</v>
      </c>
      <c r="M989" s="114" t="str">
        <f>IF(Таблица335[[#This Row],[условие]]="Да", "", " - ")</f>
        <v/>
      </c>
      <c r="N989" s="101"/>
      <c r="O989" s="114" t="str">
        <f>IF(Таблица335[[#This Row],[условие]]="Да", "", " )")</f>
        <v/>
      </c>
      <c r="P989" s="115"/>
      <c r="Q989" s="101" t="s">
        <v>140</v>
      </c>
      <c r="R989" s="101" t="s">
        <v>75</v>
      </c>
      <c r="S989" s="116" t="str">
        <f>IF(Таблица335[[#This Row],[Тип СШ]]="Т3", " росп", "")</f>
        <v xml:space="preserve"> росп</v>
      </c>
      <c r="T989" s="116" t="str">
        <f>IF(AND(Таблица335[[#This Row],[Тип]]="Поперечник", Таблица335[[#This Row],[условие]]="Да", Таблица335[[#This Row],[№18]]=" росп"), "1,2,3",
"")</f>
        <v>1,2,3</v>
      </c>
      <c r="U989" s="116" t="str">
        <f>IF(AND(Таблица335[[#This Row],[Тип]]="Продол", Таблица335[[#This Row],[условие]]="Да", Таблица335[[#This Row],[№18]]=" росп"), "1,2",
"")</f>
        <v/>
      </c>
      <c r="V989" s="101" t="s">
        <v>88</v>
      </c>
      <c r="W9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8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89" s="152" t="str">
        <f>IF(Таблица335[[#This Row],[Тип СШ]]="Т3",
(IF(Таблица335[[#This Row],[Толщина]]&gt;16,"Δ8","Δ6")),Таблица335[[#This Row],[Толщина]])</f>
        <v>Δ8</v>
      </c>
      <c r="AD989" s="153"/>
      <c r="AE989"/>
    </row>
    <row r="990" spans="1:31" x14ac:dyDescent="0.2">
      <c r="A990" s="117">
        <f t="shared" si="976"/>
        <v>990</v>
      </c>
      <c r="B990" s="97" t="str">
        <f>IF(ISNUMBER(Таблица335[[#This Row],[№8]]), "Поперечник", "Продол")</f>
        <v>Поперечник</v>
      </c>
      <c r="C990" s="11" t="str">
        <f>CONCATENATE(I990,J990,K990,L990,Таблица335[[#This Row],[№12]],N990,O990,P990,Q990,R990,S990,T990,U990,)</f>
        <v>10А`-ВП_Р4 росп1,2,3</v>
      </c>
      <c r="D990" s="11" t="str">
        <f t="shared" si="938"/>
        <v>Т3</v>
      </c>
      <c r="E990" s="11" t="str">
        <f t="shared" si="974"/>
        <v>528 Δ8</v>
      </c>
      <c r="F990" s="101"/>
      <c r="G990" s="101"/>
      <c r="H9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0" s="132">
        <f t="shared" ref="I990:J990" si="1003">I989</f>
        <v>10</v>
      </c>
      <c r="J990" s="132" t="str">
        <f t="shared" si="1003"/>
        <v>А`</v>
      </c>
      <c r="K990" s="133" t="str">
        <f>IF(Таблица335[[#This Row],[условие]]="Да", "-", "")</f>
        <v>-</v>
      </c>
      <c r="L990" s="101" t="s">
        <v>35</v>
      </c>
      <c r="M990" s="114" t="str">
        <f>IF(Таблица335[[#This Row],[условие]]="Да", "", " - ")</f>
        <v/>
      </c>
      <c r="N990" s="101"/>
      <c r="O990" s="114" t="str">
        <f>IF(Таблица335[[#This Row],[условие]]="Да", "", " )")</f>
        <v/>
      </c>
      <c r="P990" s="115"/>
      <c r="Q990" s="101" t="s">
        <v>140</v>
      </c>
      <c r="R990" s="101" t="s">
        <v>76</v>
      </c>
      <c r="S990" s="116" t="str">
        <f>IF(Таблица335[[#This Row],[Тип СШ]]="Т3", " росп", "")</f>
        <v xml:space="preserve"> росп</v>
      </c>
      <c r="T990" s="116" t="str">
        <f>IF(AND(Таблица335[[#This Row],[Тип]]="Поперечник", Таблица335[[#This Row],[условие]]="Да", Таблица335[[#This Row],[№18]]=" росп"), "1,2,3",
"")</f>
        <v>1,2,3</v>
      </c>
      <c r="U990" s="116" t="str">
        <f>IF(AND(Таблица335[[#This Row],[Тип]]="Продол", Таблица335[[#This Row],[условие]]="Да", Таблица335[[#This Row],[№18]]=" росп"), "1,2",
"")</f>
        <v/>
      </c>
      <c r="V990" s="101" t="s">
        <v>88</v>
      </c>
      <c r="W9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9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90" s="152" t="str">
        <f>IF(Таблица335[[#This Row],[Тип СШ]]="Т3",
(IF(Таблица335[[#This Row],[Толщина]]&gt;16,"Δ8","Δ6")),Таблица335[[#This Row],[Толщина]])</f>
        <v>Δ8</v>
      </c>
      <c r="AD990" s="153"/>
      <c r="AE990"/>
    </row>
    <row r="991" spans="1:31" x14ac:dyDescent="0.2">
      <c r="A991" s="117">
        <f t="shared" si="976"/>
        <v>991</v>
      </c>
      <c r="B991" s="97" t="str">
        <f>IF(ISNUMBER(Таблица335[[#This Row],[№8]]), "Поперечник", "Продол")</f>
        <v>Поперечник</v>
      </c>
      <c r="C991" s="11" t="str">
        <f>CONCATENATE(I991,J991,K991,L991,Таблица335[[#This Row],[№12]],N991,O991,P991,Q991,R991,S991,T991,U991,)</f>
        <v>10А`-ВП_Р5 росп1,2,3</v>
      </c>
      <c r="D991" s="11" t="str">
        <f t="shared" si="938"/>
        <v>Т3</v>
      </c>
      <c r="E991" s="11" t="str">
        <f t="shared" si="974"/>
        <v>528 Δ8</v>
      </c>
      <c r="F991" s="101"/>
      <c r="G991" s="101"/>
      <c r="H9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1" s="132">
        <f t="shared" ref="I991:J991" si="1004">I990</f>
        <v>10</v>
      </c>
      <c r="J991" s="132" t="str">
        <f t="shared" si="1004"/>
        <v>А`</v>
      </c>
      <c r="K991" s="133" t="str">
        <f>IF(Таблица335[[#This Row],[условие]]="Да", "-", "")</f>
        <v>-</v>
      </c>
      <c r="L991" s="101" t="s">
        <v>35</v>
      </c>
      <c r="M991" s="114" t="str">
        <f>IF(Таблица335[[#This Row],[условие]]="Да", "", " - ")</f>
        <v/>
      </c>
      <c r="N991" s="101"/>
      <c r="O991" s="114" t="str">
        <f>IF(Таблица335[[#This Row],[условие]]="Да", "", " )")</f>
        <v/>
      </c>
      <c r="P991" s="115"/>
      <c r="Q991" s="101" t="s">
        <v>140</v>
      </c>
      <c r="R991" s="101" t="s">
        <v>77</v>
      </c>
      <c r="S991" s="116" t="str">
        <f>IF(Таблица335[[#This Row],[Тип СШ]]="Т3", " росп", "")</f>
        <v xml:space="preserve"> росп</v>
      </c>
      <c r="T991" s="116" t="str">
        <f>IF(AND(Таблица335[[#This Row],[Тип]]="Поперечник", Таблица335[[#This Row],[условие]]="Да", Таблица335[[#This Row],[№18]]=" росп"), "1,2,3",
"")</f>
        <v>1,2,3</v>
      </c>
      <c r="U991" s="116" t="str">
        <f>IF(AND(Таблица335[[#This Row],[Тип]]="Продол", Таблица335[[#This Row],[условие]]="Да", Таблица335[[#This Row],[№18]]=" росп"), "1,2",
"")</f>
        <v/>
      </c>
      <c r="V991" s="101" t="s">
        <v>88</v>
      </c>
      <c r="W9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99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91" s="152" t="str">
        <f>IF(Таблица335[[#This Row],[Тип СШ]]="Т3",
(IF(Таблица335[[#This Row],[Толщина]]&gt;16,"Δ8","Δ6")),Таблица335[[#This Row],[Толщина]])</f>
        <v>Δ8</v>
      </c>
      <c r="AD991" s="153"/>
      <c r="AE991"/>
    </row>
    <row r="992" spans="1:31" x14ac:dyDescent="0.2">
      <c r="A992" s="117">
        <f t="shared" si="976"/>
        <v>992</v>
      </c>
      <c r="B992" s="97" t="str">
        <f>IF(ISNUMBER(Таблица335[[#This Row],[№8]]), "Поперечник", "Продол")</f>
        <v>Поперечник</v>
      </c>
      <c r="C992" s="11" t="str">
        <f>CONCATENATE(I992,J992,K992,L992,Таблица335[[#This Row],[№12]],N992,O992,P992,Q992,R992,S992,T992,U992,)</f>
        <v>10А-ВП</v>
      </c>
      <c r="D992" s="11" t="str">
        <f t="shared" si="938"/>
        <v>С4</v>
      </c>
      <c r="E992" s="11" t="str">
        <f t="shared" si="974"/>
        <v>2488×14</v>
      </c>
      <c r="F992" s="101"/>
      <c r="G992" s="101" t="s">
        <v>40</v>
      </c>
      <c r="H99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2" s="134">
        <f t="shared" ref="I992:J992" si="1005">I991</f>
        <v>10</v>
      </c>
      <c r="J992" s="134" t="str">
        <f>Таблица335[[#This Row],[№7]]</f>
        <v>А</v>
      </c>
      <c r="K992" s="133" t="str">
        <f>IF(Таблица335[[#This Row],[условие]]="Да", "-", "")</f>
        <v>-</v>
      </c>
      <c r="L992" s="72" t="s">
        <v>35</v>
      </c>
      <c r="M992" s="114" t="str">
        <f>IF(Таблица335[[#This Row],[условие]]="Да", "", " - ")</f>
        <v/>
      </c>
      <c r="N992" s="72"/>
      <c r="O992" s="114" t="str">
        <f>IF(Таблица335[[#This Row],[условие]]="Да", "", " )")</f>
        <v/>
      </c>
      <c r="P992" s="115"/>
      <c r="Q992" s="130"/>
      <c r="R992" s="130"/>
      <c r="S992" s="116" t="str">
        <f>IF(Таблица335[[#This Row],[Тип СШ]]="Т3", " росп", "")</f>
        <v/>
      </c>
      <c r="T992" s="116" t="str">
        <f>IF(AND(Таблица335[[#This Row],[Тип]]="Поперечник", Таблица335[[#This Row],[условие]]="Да", Таблица335[[#This Row],[№18]]=" росп"), "1,2,3",
"")</f>
        <v/>
      </c>
      <c r="U992" s="116" t="str">
        <f>IF(AND(Таблица335[[#This Row],[Тип]]="Продол", Таблица335[[#This Row],[условие]]="Да", Таблица335[[#This Row],[№18]]=" росп"), "1,2",
"")</f>
        <v/>
      </c>
      <c r="V992" s="130" t="s">
        <v>109</v>
      </c>
      <c r="W9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9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992" s="152">
        <f>IF(Таблица335[[#This Row],[Тип СШ]]="Т3",
(IF(Таблица335[[#This Row],[Толщина]]&gt;16,"Δ8","Δ6")),Таблица335[[#This Row],[Толщина]])</f>
        <v>14</v>
      </c>
      <c r="AD992" s="153"/>
      <c r="AE992"/>
    </row>
    <row r="993" spans="1:31" x14ac:dyDescent="0.2">
      <c r="A993" s="117">
        <f t="shared" si="976"/>
        <v>993</v>
      </c>
      <c r="B993" s="97" t="str">
        <f>IF(ISNUMBER(Таблица335[[#This Row],[№8]]), "Поперечник", "Продол")</f>
        <v>Поперечник</v>
      </c>
      <c r="C993" s="11" t="str">
        <f>CONCATENATE(I993,J993,K993,L993,Таблица335[[#This Row],[№12]],N993,O993,P993,Q993,R993,S993,T993,U993,)</f>
        <v>10А-ВП_Р1 росп1,2,3</v>
      </c>
      <c r="D993" s="11" t="str">
        <f t="shared" si="938"/>
        <v>Т3</v>
      </c>
      <c r="E993" s="11" t="str">
        <f t="shared" si="974"/>
        <v>528 Δ6</v>
      </c>
      <c r="F993" s="101"/>
      <c r="G993" s="101"/>
      <c r="H9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3" s="132">
        <f t="shared" ref="I993:J993" si="1006">I992</f>
        <v>10</v>
      </c>
      <c r="J993" s="132" t="str">
        <f>J992</f>
        <v>А</v>
      </c>
      <c r="K993" s="133" t="str">
        <f>IF(Таблица335[[#This Row],[условие]]="Да", "-", "")</f>
        <v>-</v>
      </c>
      <c r="L993" s="101" t="s">
        <v>35</v>
      </c>
      <c r="M993" s="114" t="str">
        <f>IF(Таблица335[[#This Row],[условие]]="Да", "", " - ")</f>
        <v/>
      </c>
      <c r="N993" s="101"/>
      <c r="O993" s="114" t="str">
        <f>IF(Таблица335[[#This Row],[условие]]="Да", "", " )")</f>
        <v/>
      </c>
      <c r="P993" s="115"/>
      <c r="Q993" s="101" t="s">
        <v>140</v>
      </c>
      <c r="R993" s="101" t="s">
        <v>73</v>
      </c>
      <c r="S993" s="116" t="str">
        <f>IF(Таблица335[[#This Row],[Тип СШ]]="Т3", " росп", "")</f>
        <v xml:space="preserve"> росп</v>
      </c>
      <c r="T993" s="116" t="str">
        <f>IF(AND(Таблица335[[#This Row],[Тип]]="Поперечник", Таблица335[[#This Row],[условие]]="Да", Таблица335[[#This Row],[№18]]=" росп"), "1,2,3",
"")</f>
        <v>1,2,3</v>
      </c>
      <c r="U993" s="116" t="str">
        <f>IF(AND(Таблица335[[#This Row],[Тип]]="Продол", Таблица335[[#This Row],[условие]]="Да", Таблица335[[#This Row],[№18]]=" росп"), "1,2",
"")</f>
        <v/>
      </c>
      <c r="V993" s="101" t="s">
        <v>88</v>
      </c>
      <c r="W9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93" s="152" t="str">
        <f>IF(Таблица335[[#This Row],[Тип СШ]]="Т3",
(IF(Таблица335[[#This Row],[Толщина]]&gt;16,"Δ8","Δ6")),Таблица335[[#This Row],[Толщина]])</f>
        <v>Δ6</v>
      </c>
      <c r="AD993" s="153"/>
      <c r="AE993"/>
    </row>
    <row r="994" spans="1:31" x14ac:dyDescent="0.2">
      <c r="A994" s="117">
        <f t="shared" si="976"/>
        <v>994</v>
      </c>
      <c r="B994" s="97" t="str">
        <f>IF(ISNUMBER(Таблица335[[#This Row],[№8]]), "Поперечник", "Продол")</f>
        <v>Поперечник</v>
      </c>
      <c r="C994" s="11" t="str">
        <f>CONCATENATE(I994,J994,K994,L994,Таблица335[[#This Row],[№12]],N994,O994,P994,Q994,R994,S994,T994,U994,)</f>
        <v>10А-ВП_Р2 росп1,2,3</v>
      </c>
      <c r="D994" s="11" t="str">
        <f t="shared" si="938"/>
        <v>Т3</v>
      </c>
      <c r="E994" s="11" t="str">
        <f t="shared" si="974"/>
        <v>528 Δ6</v>
      </c>
      <c r="F994" s="101"/>
      <c r="G994" s="101"/>
      <c r="H9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4" s="132">
        <f t="shared" ref="I994:K994" si="1007">I993</f>
        <v>10</v>
      </c>
      <c r="J994" s="132" t="str">
        <f t="shared" si="1007"/>
        <v>А</v>
      </c>
      <c r="K994" s="133" t="str">
        <f>IF(Таблица335[[#This Row],[условие]]="Да", "-", "")</f>
        <v>-</v>
      </c>
      <c r="L994" s="101" t="s">
        <v>35</v>
      </c>
      <c r="M994" s="114" t="str">
        <f>IF(Таблица335[[#This Row],[условие]]="Да", "", " - ")</f>
        <v/>
      </c>
      <c r="N994" s="101"/>
      <c r="O994" s="114" t="str">
        <f>IF(Таблица335[[#This Row],[условие]]="Да", "", " )")</f>
        <v/>
      </c>
      <c r="P994" s="115"/>
      <c r="Q994" s="101" t="s">
        <v>140</v>
      </c>
      <c r="R994" s="101" t="s">
        <v>74</v>
      </c>
      <c r="S994" s="116" t="str">
        <f>IF(Таблица335[[#This Row],[Тип СШ]]="Т3", " росп", "")</f>
        <v xml:space="preserve"> росп</v>
      </c>
      <c r="T994" s="116" t="str">
        <f>IF(AND(Таблица335[[#This Row],[Тип]]="Поперечник", Таблица335[[#This Row],[условие]]="Да", Таблица335[[#This Row],[№18]]=" росп"), "1,2,3",
"")</f>
        <v>1,2,3</v>
      </c>
      <c r="U994" s="116" t="str">
        <f>IF(AND(Таблица335[[#This Row],[Тип]]="Продол", Таблица335[[#This Row],[условие]]="Да", Таблица335[[#This Row],[№18]]=" росп"), "1,2",
"")</f>
        <v/>
      </c>
      <c r="V994" s="101" t="s">
        <v>88</v>
      </c>
      <c r="W9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94" s="152" t="str">
        <f>IF(Таблица335[[#This Row],[Тип СШ]]="Т3",
(IF(Таблица335[[#This Row],[Толщина]]&gt;16,"Δ8","Δ6")),Таблица335[[#This Row],[Толщина]])</f>
        <v>Δ6</v>
      </c>
      <c r="AD994" s="153"/>
      <c r="AE994"/>
    </row>
    <row r="995" spans="1:31" x14ac:dyDescent="0.2">
      <c r="A995" s="117">
        <f t="shared" si="976"/>
        <v>995</v>
      </c>
      <c r="B995" s="97" t="str">
        <f>IF(ISNUMBER(Таблица335[[#This Row],[№8]]), "Поперечник", "Продол")</f>
        <v>Поперечник</v>
      </c>
      <c r="C995" s="11" t="str">
        <f>CONCATENATE(I995,J995,K995,L995,Таблица335[[#This Row],[№12]],N995,O995,P995,Q995,R995,S995,T995,U995,)</f>
        <v>10А-ВП_Р3 росп1,2,3</v>
      </c>
      <c r="D995" s="11" t="str">
        <f t="shared" ref="D995:D1058" si="1008">V995</f>
        <v>Т3</v>
      </c>
      <c r="E995" s="11" t="str">
        <f t="shared" si="974"/>
        <v>528 Δ6</v>
      </c>
      <c r="F995" s="101"/>
      <c r="G995" s="101"/>
      <c r="H9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5" s="132">
        <f t="shared" ref="I995:K995" si="1009">I994</f>
        <v>10</v>
      </c>
      <c r="J995" s="132" t="str">
        <f t="shared" si="1009"/>
        <v>А</v>
      </c>
      <c r="K995" s="133" t="str">
        <f>IF(Таблица335[[#This Row],[условие]]="Да", "-", "")</f>
        <v>-</v>
      </c>
      <c r="L995" s="101" t="s">
        <v>35</v>
      </c>
      <c r="M995" s="114" t="str">
        <f>IF(Таблица335[[#This Row],[условие]]="Да", "", " - ")</f>
        <v/>
      </c>
      <c r="N995" s="101"/>
      <c r="O995" s="114" t="str">
        <f>IF(Таблица335[[#This Row],[условие]]="Да", "", " )")</f>
        <v/>
      </c>
      <c r="P995" s="115"/>
      <c r="Q995" s="101" t="s">
        <v>140</v>
      </c>
      <c r="R995" s="101" t="s">
        <v>75</v>
      </c>
      <c r="S995" s="116" t="str">
        <f>IF(Таблица335[[#This Row],[Тип СШ]]="Т3", " росп", "")</f>
        <v xml:space="preserve"> росп</v>
      </c>
      <c r="T995" s="116" t="str">
        <f>IF(AND(Таблица335[[#This Row],[Тип]]="Поперечник", Таблица335[[#This Row],[условие]]="Да", Таблица335[[#This Row],[№18]]=" росп"), "1,2,3",
"")</f>
        <v>1,2,3</v>
      </c>
      <c r="U995" s="116" t="str">
        <f>IF(AND(Таблица335[[#This Row],[Тип]]="Продол", Таблица335[[#This Row],[условие]]="Да", Таблица335[[#This Row],[№18]]=" росп"), "1,2",
"")</f>
        <v/>
      </c>
      <c r="V995" s="101" t="s">
        <v>88</v>
      </c>
      <c r="W9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95" s="152" t="str">
        <f>IF(Таблица335[[#This Row],[Тип СШ]]="Т3",
(IF(Таблица335[[#This Row],[Толщина]]&gt;16,"Δ8","Δ6")),Таблица335[[#This Row],[Толщина]])</f>
        <v>Δ6</v>
      </c>
      <c r="AD995" s="153"/>
      <c r="AE995"/>
    </row>
    <row r="996" spans="1:31" x14ac:dyDescent="0.2">
      <c r="A996" s="117">
        <f t="shared" si="976"/>
        <v>996</v>
      </c>
      <c r="B996" s="97" t="str">
        <f>IF(ISNUMBER(Таблица335[[#This Row],[№8]]), "Поперечник", "Продол")</f>
        <v>Поперечник</v>
      </c>
      <c r="C996" s="11" t="str">
        <f>CONCATENATE(I996,J996,K996,L996,Таблица335[[#This Row],[№12]],N996,O996,P996,Q996,R996,S996,T996,U996,)</f>
        <v>10А-ВП_Р4 росп1,2,3</v>
      </c>
      <c r="D996" s="11" t="str">
        <f t="shared" si="1008"/>
        <v>Т3</v>
      </c>
      <c r="E996" s="11" t="str">
        <f t="shared" si="974"/>
        <v>528 Δ6</v>
      </c>
      <c r="F996" s="101"/>
      <c r="G996" s="101"/>
      <c r="H9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6" s="132">
        <f t="shared" ref="I996:K996" si="1010">I995</f>
        <v>10</v>
      </c>
      <c r="J996" s="132" t="str">
        <f t="shared" si="1010"/>
        <v>А</v>
      </c>
      <c r="K996" s="133" t="str">
        <f>IF(Таблица335[[#This Row],[условие]]="Да", "-", "")</f>
        <v>-</v>
      </c>
      <c r="L996" s="101" t="s">
        <v>35</v>
      </c>
      <c r="M996" s="114" t="str">
        <f>IF(Таблица335[[#This Row],[условие]]="Да", "", " - ")</f>
        <v/>
      </c>
      <c r="N996" s="101"/>
      <c r="O996" s="114" t="str">
        <f>IF(Таблица335[[#This Row],[условие]]="Да", "", " )")</f>
        <v/>
      </c>
      <c r="P996" s="115"/>
      <c r="Q996" s="101" t="s">
        <v>140</v>
      </c>
      <c r="R996" s="101" t="s">
        <v>76</v>
      </c>
      <c r="S996" s="116" t="str">
        <f>IF(Таблица335[[#This Row],[Тип СШ]]="Т3", " росп", "")</f>
        <v xml:space="preserve"> росп</v>
      </c>
      <c r="T996" s="116" t="str">
        <f>IF(AND(Таблица335[[#This Row],[Тип]]="Поперечник", Таблица335[[#This Row],[условие]]="Да", Таблица335[[#This Row],[№18]]=" росп"), "1,2,3",
"")</f>
        <v>1,2,3</v>
      </c>
      <c r="U996" s="116" t="str">
        <f>IF(AND(Таблица335[[#This Row],[Тип]]="Продол", Таблица335[[#This Row],[условие]]="Да", Таблица335[[#This Row],[№18]]=" росп"), "1,2",
"")</f>
        <v/>
      </c>
      <c r="V996" s="101" t="s">
        <v>88</v>
      </c>
      <c r="W9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9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996" s="152" t="str">
        <f>IF(Таблица335[[#This Row],[Тип СШ]]="Т3",
(IF(Таблица335[[#This Row],[Толщина]]&gt;16,"Δ8","Δ6")),Таблица335[[#This Row],[Толщина]])</f>
        <v>Δ6</v>
      </c>
      <c r="AD996" s="153"/>
      <c r="AE996"/>
    </row>
    <row r="997" spans="1:31" x14ac:dyDescent="0.2">
      <c r="A997" s="117">
        <f t="shared" si="976"/>
        <v>997</v>
      </c>
      <c r="B997" s="97" t="str">
        <f>IF(ISNUMBER(Таблица335[[#This Row],[№8]]), "Поперечник", "Продол")</f>
        <v>Поперечник</v>
      </c>
      <c r="C997" s="11" t="str">
        <f>CONCATENATE(I997,J997,K997,L997,Таблица335[[#This Row],[№12]],N997,O997,P997,Q997,R997,S997,T997,U997,)</f>
        <v>10А-Т1/1</v>
      </c>
      <c r="D997" s="11" t="str">
        <f t="shared" si="1008"/>
        <v>Т8</v>
      </c>
      <c r="E997" s="11" t="str">
        <f t="shared" si="974"/>
        <v>100×14</v>
      </c>
      <c r="F997" s="101"/>
      <c r="G997" s="101"/>
      <c r="H9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7" s="132">
        <f t="shared" ref="I997:K997" si="1011">I996</f>
        <v>10</v>
      </c>
      <c r="J997" s="132" t="str">
        <f t="shared" si="1011"/>
        <v>А</v>
      </c>
      <c r="K997" s="133" t="str">
        <f>IF(Таблица335[[#This Row],[условие]]="Да", "-", "")</f>
        <v>-</v>
      </c>
      <c r="L997" s="101" t="s">
        <v>83</v>
      </c>
      <c r="M997" s="114" t="str">
        <f>IF(Таблица335[[#This Row],[условие]]="Да", "", " - ")</f>
        <v/>
      </c>
      <c r="N997" s="101"/>
      <c r="O997" s="114" t="str">
        <f>IF(Таблица335[[#This Row],[условие]]="Да", "", " )")</f>
        <v/>
      </c>
      <c r="P997" s="115"/>
      <c r="Q997" s="101" t="str">
        <f>"/"</f>
        <v>/</v>
      </c>
      <c r="R997" s="101">
        <v>1</v>
      </c>
      <c r="S997" s="116" t="str">
        <f>IF(Таблица335[[#This Row],[Тип СШ]]="Т3", " росп", "")</f>
        <v/>
      </c>
      <c r="T997" s="116" t="str">
        <f>IF(AND(Таблица335[[#This Row],[Тип]]="Поперечник", Таблица335[[#This Row],[условие]]="Да", Таблица335[[#This Row],[№18]]=" росп"), "1,2,3",
"")</f>
        <v/>
      </c>
      <c r="U997" s="116" t="str">
        <f>IF(AND(Таблица335[[#This Row],[Тип]]="Продол", Таблица335[[#This Row],[условие]]="Да", Таблица335[[#This Row],[№18]]=" росп"), "1,2",
"")</f>
        <v/>
      </c>
      <c r="V997" s="101" t="s">
        <v>89</v>
      </c>
      <c r="W9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9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97" s="152">
        <f>IF(Таблица335[[#This Row],[Тип СШ]]="Т3",
(IF(Таблица335[[#This Row],[Толщина]]&gt;16,"Δ8","Δ6")),Таблица335[[#This Row],[Толщина]])</f>
        <v>14</v>
      </c>
      <c r="AD997" s="153"/>
      <c r="AE997"/>
    </row>
    <row r="998" spans="1:31" x14ac:dyDescent="0.2">
      <c r="A998" s="117">
        <f t="shared" si="976"/>
        <v>998</v>
      </c>
      <c r="B998" s="97" t="str">
        <f>IF(ISNUMBER(Таблица335[[#This Row],[№8]]), "Поперечник", "Продол")</f>
        <v>Поперечник</v>
      </c>
      <c r="C998" s="11" t="str">
        <f>CONCATENATE(I998,J998,K998,L998,Таблица335[[#This Row],[№12]],N998,O998,P998,Q998,R998,S998,T998,U998,)</f>
        <v>10А-Т1/1 росп1,2,3</v>
      </c>
      <c r="D998" s="11" t="str">
        <f t="shared" si="1008"/>
        <v>Т3</v>
      </c>
      <c r="E998" s="11" t="str">
        <f t="shared" si="974"/>
        <v>100 Δ6</v>
      </c>
      <c r="F998" s="101"/>
      <c r="G998" s="101"/>
      <c r="H9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8" s="132">
        <f t="shared" ref="I998:K998" si="1012">I997</f>
        <v>10</v>
      </c>
      <c r="J998" s="132" t="str">
        <f t="shared" si="1012"/>
        <v>А</v>
      </c>
      <c r="K998" s="133" t="str">
        <f>IF(Таблица335[[#This Row],[условие]]="Да", "-", "")</f>
        <v>-</v>
      </c>
      <c r="L998" s="101" t="s">
        <v>83</v>
      </c>
      <c r="M998" s="114" t="str">
        <f>IF(Таблица335[[#This Row],[условие]]="Да", "", " - ")</f>
        <v/>
      </c>
      <c r="N998" s="101"/>
      <c r="O998" s="114" t="str">
        <f>IF(Таблица335[[#This Row],[условие]]="Да", "", " )")</f>
        <v/>
      </c>
      <c r="P998" s="115"/>
      <c r="Q998" s="101" t="str">
        <f t="shared" ref="Q998:Q1002" si="1013">"/"</f>
        <v>/</v>
      </c>
      <c r="R998" s="101">
        <v>1</v>
      </c>
      <c r="S998" s="116" t="str">
        <f>IF(Таблица335[[#This Row],[Тип СШ]]="Т3", " росп", "")</f>
        <v xml:space="preserve"> росп</v>
      </c>
      <c r="T998" s="116" t="str">
        <f>IF(AND(Таблица335[[#This Row],[Тип]]="Поперечник", Таблица335[[#This Row],[условие]]="Да", Таблица335[[#This Row],[№18]]=" росп"), "1,2,3",
"")</f>
        <v>1,2,3</v>
      </c>
      <c r="U998" s="116" t="str">
        <f>IF(AND(Таблица335[[#This Row],[Тип]]="Продол", Таблица335[[#This Row],[условие]]="Да", Таблица335[[#This Row],[№18]]=" росп"), "1,2",
"")</f>
        <v/>
      </c>
      <c r="V998" s="101" t="s">
        <v>88</v>
      </c>
      <c r="W9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9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9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98" s="152" t="str">
        <f>IF(Таблица335[[#This Row],[Тип СШ]]="Т3",
(IF(Таблица335[[#This Row],[Толщина]]&gt;16,"Δ8","Δ6")),Таблица335[[#This Row],[Толщина]])</f>
        <v>Δ6</v>
      </c>
      <c r="AD998" s="153"/>
      <c r="AE998"/>
    </row>
    <row r="999" spans="1:31" x14ac:dyDescent="0.2">
      <c r="A999" s="117">
        <f t="shared" si="976"/>
        <v>999</v>
      </c>
      <c r="B999" s="97" t="str">
        <f>IF(ISNUMBER(Таблица335[[#This Row],[№8]]), "Поперечник", "Продол")</f>
        <v>Поперечник</v>
      </c>
      <c r="C999" s="11" t="str">
        <f>CONCATENATE(I999,J999,K999,L999,Таблица335[[#This Row],[№12]],N999,O999,P999,Q999,R999,S999,T999,U999,)</f>
        <v>10А-Т1/2</v>
      </c>
      <c r="D999" s="11" t="str">
        <f t="shared" si="1008"/>
        <v>Т8</v>
      </c>
      <c r="E999" s="11" t="str">
        <f t="shared" si="974"/>
        <v>100×14</v>
      </c>
      <c r="F999" s="101"/>
      <c r="G999" s="101"/>
      <c r="H9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999" s="132">
        <f t="shared" ref="I999:K999" si="1014">I998</f>
        <v>10</v>
      </c>
      <c r="J999" s="132" t="str">
        <f t="shared" si="1014"/>
        <v>А</v>
      </c>
      <c r="K999" s="133" t="str">
        <f>IF(Таблица335[[#This Row],[условие]]="Да", "-", "")</f>
        <v>-</v>
      </c>
      <c r="L999" s="101" t="s">
        <v>83</v>
      </c>
      <c r="M999" s="114" t="str">
        <f>IF(Таблица335[[#This Row],[условие]]="Да", "", " - ")</f>
        <v/>
      </c>
      <c r="N999" s="101"/>
      <c r="O999" s="114" t="str">
        <f>IF(Таблица335[[#This Row],[условие]]="Да", "", " )")</f>
        <v/>
      </c>
      <c r="P999" s="115"/>
      <c r="Q999" s="101" t="str">
        <f t="shared" si="1013"/>
        <v>/</v>
      </c>
      <c r="R999" s="101">
        <v>2</v>
      </c>
      <c r="S999" s="116" t="str">
        <f>IF(Таблица335[[#This Row],[Тип СШ]]="Т3", " росп", "")</f>
        <v/>
      </c>
      <c r="T999" s="116" t="str">
        <f>IF(AND(Таблица335[[#This Row],[Тип]]="Поперечник", Таблица335[[#This Row],[условие]]="Да", Таблица335[[#This Row],[№18]]=" росп"), "1,2,3",
"")</f>
        <v/>
      </c>
      <c r="U999" s="116" t="str">
        <f>IF(AND(Таблица335[[#This Row],[Тип]]="Продол", Таблица335[[#This Row],[условие]]="Да", Таблица335[[#This Row],[№18]]=" росп"), "1,2",
"")</f>
        <v/>
      </c>
      <c r="V999" s="101" t="s">
        <v>89</v>
      </c>
      <c r="W9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9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99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99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9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9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999" s="152">
        <f>IF(Таблица335[[#This Row],[Тип СШ]]="Т3",
(IF(Таблица335[[#This Row],[Толщина]]&gt;16,"Δ8","Δ6")),Таблица335[[#This Row],[Толщина]])</f>
        <v>14</v>
      </c>
      <c r="AD999" s="153"/>
      <c r="AE999"/>
    </row>
    <row r="1000" spans="1:31" x14ac:dyDescent="0.2">
      <c r="A1000" s="117">
        <f t="shared" si="976"/>
        <v>1000</v>
      </c>
      <c r="B1000" s="97" t="str">
        <f>IF(ISNUMBER(Таблица335[[#This Row],[№8]]), "Поперечник", "Продол")</f>
        <v>Поперечник</v>
      </c>
      <c r="C1000" s="11" t="str">
        <f>CONCATENATE(I1000,J1000,K1000,L1000,Таблица335[[#This Row],[№12]],N1000,O1000,P1000,Q1000,R1000,S1000,T1000,U1000,)</f>
        <v>10А-Т1/2 росп1,2,3</v>
      </c>
      <c r="D1000" s="11" t="str">
        <f t="shared" si="1008"/>
        <v>Т3</v>
      </c>
      <c r="E1000" s="11" t="str">
        <f t="shared" si="974"/>
        <v>100 Δ6</v>
      </c>
      <c r="F1000" s="101"/>
      <c r="G1000" s="101"/>
      <c r="H10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0" s="132">
        <f t="shared" ref="I1000:K1000" si="1015">I999</f>
        <v>10</v>
      </c>
      <c r="J1000" s="132" t="str">
        <f t="shared" si="1015"/>
        <v>А</v>
      </c>
      <c r="K1000" s="133" t="str">
        <f>IF(Таблица335[[#This Row],[условие]]="Да", "-", "")</f>
        <v>-</v>
      </c>
      <c r="L1000" s="101" t="s">
        <v>83</v>
      </c>
      <c r="M1000" s="114" t="str">
        <f>IF(Таблица335[[#This Row],[условие]]="Да", "", " - ")</f>
        <v/>
      </c>
      <c r="N1000" s="101"/>
      <c r="O1000" s="114" t="str">
        <f>IF(Таблица335[[#This Row],[условие]]="Да", "", " )")</f>
        <v/>
      </c>
      <c r="P1000" s="115"/>
      <c r="Q1000" s="101" t="str">
        <f t="shared" si="1013"/>
        <v>/</v>
      </c>
      <c r="R1000" s="101">
        <v>2</v>
      </c>
      <c r="S1000" s="116" t="str">
        <f>IF(Таблица335[[#This Row],[Тип СШ]]="Т3", " росп", "")</f>
        <v xml:space="preserve"> росп</v>
      </c>
      <c r="T1000" s="116" t="str">
        <f>IF(AND(Таблица335[[#This Row],[Тип]]="Поперечник", Таблица335[[#This Row],[условие]]="Да", Таблица335[[#This Row],[№18]]=" росп"), "1,2,3",
"")</f>
        <v>1,2,3</v>
      </c>
      <c r="U1000" s="116" t="str">
        <f>IF(AND(Таблица335[[#This Row],[Тип]]="Продол", Таблица335[[#This Row],[условие]]="Да", Таблица335[[#This Row],[№18]]=" росп"), "1,2",
"")</f>
        <v/>
      </c>
      <c r="V1000" s="101" t="s">
        <v>88</v>
      </c>
      <c r="W10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00" s="152" t="str">
        <f>IF(Таблица335[[#This Row],[Тип СШ]]="Т3",
(IF(Таблица335[[#This Row],[Толщина]]&gt;16,"Δ8","Δ6")),Таблица335[[#This Row],[Толщина]])</f>
        <v>Δ6</v>
      </c>
      <c r="AD1000" s="153"/>
      <c r="AE1000"/>
    </row>
    <row r="1001" spans="1:31" x14ac:dyDescent="0.2">
      <c r="A1001" s="117">
        <f t="shared" si="976"/>
        <v>1001</v>
      </c>
      <c r="B1001" s="97" t="str">
        <f>IF(ISNUMBER(Таблица335[[#This Row],[№8]]), "Поперечник", "Продол")</f>
        <v>Поперечник</v>
      </c>
      <c r="C1001" s="11" t="str">
        <f>CONCATENATE(I1001,J1001,K1001,L1001,Таблица335[[#This Row],[№12]],N1001,O1001,P1001,Q1001,R1001,S1001,T1001,U1001,)</f>
        <v>10А-ВП_Р5 росп1,2,3</v>
      </c>
      <c r="D1001" s="11" t="str">
        <f t="shared" si="1008"/>
        <v>Т3</v>
      </c>
      <c r="E1001" s="11" t="str">
        <f t="shared" si="974"/>
        <v>528 Δ6</v>
      </c>
      <c r="F1001" s="101"/>
      <c r="G1001" s="101"/>
      <c r="H10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1" s="132">
        <f t="shared" ref="I1001:K1001" si="1016">I1000</f>
        <v>10</v>
      </c>
      <c r="J1001" s="132" t="str">
        <f t="shared" si="1016"/>
        <v>А</v>
      </c>
      <c r="K1001" s="133" t="str">
        <f>IF(Таблица335[[#This Row],[условие]]="Да", "-", "")</f>
        <v>-</v>
      </c>
      <c r="L1001" s="101" t="s">
        <v>35</v>
      </c>
      <c r="M1001" s="114" t="str">
        <f>IF(Таблица335[[#This Row],[условие]]="Да", "", " - ")</f>
        <v/>
      </c>
      <c r="N1001" s="101"/>
      <c r="O1001" s="114" t="str">
        <f>IF(Таблица335[[#This Row],[условие]]="Да", "", " )")</f>
        <v/>
      </c>
      <c r="P1001" s="115"/>
      <c r="Q1001" s="101" t="s">
        <v>140</v>
      </c>
      <c r="R1001" s="101" t="s">
        <v>77</v>
      </c>
      <c r="S1001" s="116" t="str">
        <f>IF(Таблица335[[#This Row],[Тип СШ]]="Т3", " росп", "")</f>
        <v xml:space="preserve"> росп</v>
      </c>
      <c r="T1001" s="116" t="str">
        <f>IF(AND(Таблица335[[#This Row],[Тип]]="Поперечник", Таблица335[[#This Row],[условие]]="Да", Таблица335[[#This Row],[№18]]=" росп"), "1,2,3",
"")</f>
        <v>1,2,3</v>
      </c>
      <c r="U1001" s="116" t="str">
        <f>IF(AND(Таблица335[[#This Row],[Тип]]="Продол", Таблица335[[#This Row],[условие]]="Да", Таблица335[[#This Row],[№18]]=" росп"), "1,2",
"")</f>
        <v/>
      </c>
      <c r="V1001" s="101" t="s">
        <v>88</v>
      </c>
      <c r="W10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01" s="152" t="str">
        <f>IF(Таблица335[[#This Row],[Тип СШ]]="Т3",
(IF(Таблица335[[#This Row],[Толщина]]&gt;16,"Δ8","Δ6")),Таблица335[[#This Row],[Толщина]])</f>
        <v>Δ6</v>
      </c>
      <c r="AD1001" s="153"/>
      <c r="AE1001"/>
    </row>
    <row r="1002" spans="1:31" x14ac:dyDescent="0.2">
      <c r="A1002" s="117">
        <f t="shared" si="976"/>
        <v>1002</v>
      </c>
      <c r="B1002" s="97" t="str">
        <f>IF(ISNUMBER(Таблица335[[#This Row],[№8]]), "Поперечник", "Продол")</f>
        <v>Поперечник</v>
      </c>
      <c r="C1002" s="11" t="str">
        <f>CONCATENATE(I1002,J1002,K1002,L1002,Таблица335[[#This Row],[№12]],N1002,O1002,P1002,Q1002,R1002,S1002,T1002,U1002,)</f>
        <v>10А-ВП_Р6 росп1,2,3</v>
      </c>
      <c r="D1002" s="11" t="str">
        <f t="shared" si="1008"/>
        <v>Т3</v>
      </c>
      <c r="E1002" s="11" t="str">
        <f t="shared" si="974"/>
        <v>528 Δ6</v>
      </c>
      <c r="F1002" s="101"/>
      <c r="G1002" s="101"/>
      <c r="H10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2" s="132">
        <f t="shared" ref="I1002:K1002" si="1017">I1001</f>
        <v>10</v>
      </c>
      <c r="J1002" s="132" t="str">
        <f t="shared" si="1017"/>
        <v>А</v>
      </c>
      <c r="K1002" s="133" t="str">
        <f>IF(Таблица335[[#This Row],[условие]]="Да", "-", "")</f>
        <v>-</v>
      </c>
      <c r="L1002" s="101" t="s">
        <v>35</v>
      </c>
      <c r="M1002" s="114" t="str">
        <f>IF(Таблица335[[#This Row],[условие]]="Да", "", " - ")</f>
        <v/>
      </c>
      <c r="N1002" s="101"/>
      <c r="O1002" s="114" t="str">
        <f>IF(Таблица335[[#This Row],[условие]]="Да", "", " )")</f>
        <v/>
      </c>
      <c r="P1002" s="115"/>
      <c r="Q1002" s="101" t="s">
        <v>140</v>
      </c>
      <c r="R1002" s="101" t="s">
        <v>80</v>
      </c>
      <c r="S1002" s="116" t="str">
        <f>IF(Таблица335[[#This Row],[Тип СШ]]="Т3", " росп", "")</f>
        <v xml:space="preserve"> росп</v>
      </c>
      <c r="T1002" s="116" t="str">
        <f>IF(AND(Таблица335[[#This Row],[Тип]]="Поперечник", Таблица335[[#This Row],[условие]]="Да", Таблица335[[#This Row],[№18]]=" росп"), "1,2,3",
"")</f>
        <v>1,2,3</v>
      </c>
      <c r="U1002" s="116" t="str">
        <f>IF(AND(Таблица335[[#This Row],[Тип]]="Продол", Таблица335[[#This Row],[условие]]="Да", Таблица335[[#This Row],[№18]]=" росп"), "1,2",
"")</f>
        <v/>
      </c>
      <c r="V1002" s="101" t="s">
        <v>88</v>
      </c>
      <c r="W10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02" s="152" t="str">
        <f>IF(Таблица335[[#This Row],[Тип СШ]]="Т3",
(IF(Таблица335[[#This Row],[Толщина]]&gt;16,"Δ8","Δ6")),Таблица335[[#This Row],[Толщина]])</f>
        <v>Δ6</v>
      </c>
      <c r="AD1002" s="153"/>
      <c r="AE1002"/>
    </row>
    <row r="1003" spans="1:31" x14ac:dyDescent="0.2">
      <c r="A1003" s="117">
        <f t="shared" si="976"/>
        <v>1003</v>
      </c>
      <c r="B1003" s="97" t="str">
        <f>IF(ISNUMBER(Таблица335[[#This Row],[№8]]), "Поперечник", "Продол")</f>
        <v>Поперечник</v>
      </c>
      <c r="C1003" s="11" t="str">
        <f>CONCATENATE(I1003,J1003,K1003,L1003,Таблица335[[#This Row],[№12]],N1003,O1003,P1003,Q1003,R1003,S1003,T1003,U1003,)</f>
        <v>10А-ВП_Р7 росп1,2,3</v>
      </c>
      <c r="D1003" s="11" t="str">
        <f t="shared" si="1008"/>
        <v>Т3</v>
      </c>
      <c r="E1003" s="11" t="str">
        <f t="shared" si="974"/>
        <v>528 Δ6</v>
      </c>
      <c r="F1003" s="101"/>
      <c r="G1003" s="101"/>
      <c r="H10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3" s="132">
        <f t="shared" ref="I1003:K1003" si="1018">I1002</f>
        <v>10</v>
      </c>
      <c r="J1003" s="132" t="str">
        <f t="shared" si="1018"/>
        <v>А</v>
      </c>
      <c r="K1003" s="133" t="str">
        <f>IF(Таблица335[[#This Row],[условие]]="Да", "-", "")</f>
        <v>-</v>
      </c>
      <c r="L1003" s="101" t="s">
        <v>35</v>
      </c>
      <c r="M1003" s="114" t="str">
        <f>IF(Таблица335[[#This Row],[условие]]="Да", "", " - ")</f>
        <v/>
      </c>
      <c r="N1003" s="101"/>
      <c r="O1003" s="114" t="str">
        <f>IF(Таблица335[[#This Row],[условие]]="Да", "", " )")</f>
        <v/>
      </c>
      <c r="P1003" s="115"/>
      <c r="Q1003" s="101" t="s">
        <v>140</v>
      </c>
      <c r="R1003" s="101" t="s">
        <v>81</v>
      </c>
      <c r="S1003" s="116" t="str">
        <f>IF(Таблица335[[#This Row],[Тип СШ]]="Т3", " росп", "")</f>
        <v xml:space="preserve"> росп</v>
      </c>
      <c r="T1003" s="116" t="str">
        <f>IF(AND(Таблица335[[#This Row],[Тип]]="Поперечник", Таблица335[[#This Row],[условие]]="Да", Таблица335[[#This Row],[№18]]=" росп"), "1,2,3",
"")</f>
        <v>1,2,3</v>
      </c>
      <c r="U1003" s="116" t="str">
        <f>IF(AND(Таблица335[[#This Row],[Тип]]="Продол", Таблица335[[#This Row],[условие]]="Да", Таблица335[[#This Row],[№18]]=" росп"), "1,2",
"")</f>
        <v/>
      </c>
      <c r="V1003" s="101" t="s">
        <v>88</v>
      </c>
      <c r="W10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03" s="152" t="str">
        <f>IF(Таблица335[[#This Row],[Тип СШ]]="Т3",
(IF(Таблица335[[#This Row],[Толщина]]&gt;16,"Δ8","Δ6")),Таблица335[[#This Row],[Толщина]])</f>
        <v>Δ6</v>
      </c>
      <c r="AD1003" s="153"/>
      <c r="AE1003"/>
    </row>
    <row r="1004" spans="1:31" x14ac:dyDescent="0.2">
      <c r="A1004" s="117">
        <f t="shared" si="976"/>
        <v>1004</v>
      </c>
      <c r="B1004" s="97" t="str">
        <f>IF(ISNUMBER(Таблица335[[#This Row],[№8]]), "Поперечник", "Продол")</f>
        <v>Поперечник</v>
      </c>
      <c r="C1004" s="11" t="str">
        <f>CONCATENATE(I1004,J1004,K1004,L1004,Таблица335[[#This Row],[№12]],N1004,O1004,P1004,Q1004,R1004,S1004,T1004,U1004,)</f>
        <v>10А-ВП_Р8 росп1,2,3</v>
      </c>
      <c r="D1004" s="11" t="str">
        <f t="shared" si="1008"/>
        <v>Т3</v>
      </c>
      <c r="E1004" s="11" t="str">
        <f t="shared" si="974"/>
        <v>528 Δ6</v>
      </c>
      <c r="F1004" s="101"/>
      <c r="G1004" s="101"/>
      <c r="H10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4" s="132">
        <f t="shared" ref="I1004:K1004" si="1019">I1003</f>
        <v>10</v>
      </c>
      <c r="J1004" s="132" t="str">
        <f t="shared" si="1019"/>
        <v>А</v>
      </c>
      <c r="K1004" s="133" t="str">
        <f>IF(Таблица335[[#This Row],[условие]]="Да", "-", "")</f>
        <v>-</v>
      </c>
      <c r="L1004" s="101" t="s">
        <v>35</v>
      </c>
      <c r="M1004" s="114" t="str">
        <f>IF(Таблица335[[#This Row],[условие]]="Да", "", " - ")</f>
        <v/>
      </c>
      <c r="N1004" s="101"/>
      <c r="O1004" s="114" t="str">
        <f>IF(Таблица335[[#This Row],[условие]]="Да", "", " )")</f>
        <v/>
      </c>
      <c r="P1004" s="115"/>
      <c r="Q1004" s="101" t="s">
        <v>140</v>
      </c>
      <c r="R1004" s="101" t="s">
        <v>82</v>
      </c>
      <c r="S1004" s="116" t="str">
        <f>IF(Таблица335[[#This Row],[Тип СШ]]="Т3", " росп", "")</f>
        <v xml:space="preserve"> росп</v>
      </c>
      <c r="T1004" s="116" t="str">
        <f>IF(AND(Таблица335[[#This Row],[Тип]]="Поперечник", Таблица335[[#This Row],[условие]]="Да", Таблица335[[#This Row],[№18]]=" росп"), "1,2,3",
"")</f>
        <v>1,2,3</v>
      </c>
      <c r="U1004" s="116" t="str">
        <f>IF(AND(Таблица335[[#This Row],[Тип]]="Продол", Таблица335[[#This Row],[условие]]="Да", Таблица335[[#This Row],[№18]]=" росп"), "1,2",
"")</f>
        <v/>
      </c>
      <c r="V1004" s="101" t="s">
        <v>88</v>
      </c>
      <c r="W10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04" s="152" t="str">
        <f>IF(Таблица335[[#This Row],[Тип СШ]]="Т3",
(IF(Таблица335[[#This Row],[Толщина]]&gt;16,"Δ8","Δ6")),Таблица335[[#This Row],[Толщина]])</f>
        <v>Δ6</v>
      </c>
      <c r="AD1004" s="153"/>
      <c r="AE1004"/>
    </row>
    <row r="1005" spans="1:31" x14ac:dyDescent="0.2">
      <c r="A1005" s="117">
        <f t="shared" si="976"/>
        <v>1005</v>
      </c>
      <c r="B1005" s="97" t="str">
        <f>IF(ISNUMBER(Таблица335[[#This Row],[№8]]), "Поперечник", "Продол")</f>
        <v>Поперечник</v>
      </c>
      <c r="C1005" s="11" t="str">
        <f>CONCATENATE(I1005,J1005,K1005,L1005,Таблица335[[#This Row],[№12]],N1005,O1005,P1005,Q1005,R1005,S1005,T1005,U1005,)</f>
        <v>10А-НП</v>
      </c>
      <c r="D1005" s="11" t="str">
        <f t="shared" si="1008"/>
        <v>С18</v>
      </c>
      <c r="E1005" s="11" t="str">
        <f t="shared" si="974"/>
        <v>700×32</v>
      </c>
      <c r="F1005" s="101"/>
      <c r="G1005" s="101"/>
      <c r="H10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5" s="132">
        <f t="shared" ref="I1005:K1005" si="1020">I1004</f>
        <v>10</v>
      </c>
      <c r="J1005" s="132" t="str">
        <f t="shared" si="1020"/>
        <v>А</v>
      </c>
      <c r="K1005" s="133" t="str">
        <f>IF(Таблица335[[#This Row],[условие]]="Да", "-", "")</f>
        <v>-</v>
      </c>
      <c r="L1005" s="101" t="s">
        <v>13</v>
      </c>
      <c r="M1005" s="114" t="str">
        <f>IF(Таблица335[[#This Row],[условие]]="Да", "", " - ")</f>
        <v/>
      </c>
      <c r="N1005" s="101"/>
      <c r="O1005" s="114" t="str">
        <f>IF(Таблица335[[#This Row],[условие]]="Да", "", " )")</f>
        <v/>
      </c>
      <c r="P1005" s="115"/>
      <c r="Q1005" s="101"/>
      <c r="R1005" s="101"/>
      <c r="S1005" s="116" t="str">
        <f>IF(Таблица335[[#This Row],[Тип СШ]]="Т3", " росп", "")</f>
        <v/>
      </c>
      <c r="T1005" s="116" t="str">
        <f>IF(AND(Таблица335[[#This Row],[Тип]]="Поперечник", Таблица335[[#This Row],[условие]]="Да", Таблица335[[#This Row],[№18]]=" росп"), "1,2,3",
"")</f>
        <v/>
      </c>
      <c r="U1005" s="116" t="str">
        <f>IF(AND(Таблица335[[#This Row],[Тип]]="Продол", Таблица335[[#This Row],[условие]]="Да", Таблица335[[#This Row],[№18]]=" росп"), "1,2",
"")</f>
        <v/>
      </c>
      <c r="V1005" s="101" t="s">
        <v>87</v>
      </c>
      <c r="W100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0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005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005" s="152">
        <f>IF(Таблица335[[#This Row],[Тип СШ]]="Т3",
(IF(Таблица335[[#This Row],[Толщина]]&gt;16,"Δ8","Δ6")),Таблица335[[#This Row],[Толщина]])</f>
        <v>32</v>
      </c>
      <c r="AD1005" s="153"/>
      <c r="AE1005"/>
    </row>
    <row r="1006" spans="1:31" x14ac:dyDescent="0.2">
      <c r="A1006" s="117">
        <f t="shared" si="976"/>
        <v>1006</v>
      </c>
      <c r="B1006" s="97" t="str">
        <f>IF(ISNUMBER(Таблица335[[#This Row],[№8]]), "Поперечник", "Продол")</f>
        <v>Поперечник</v>
      </c>
      <c r="C1006" s="11" t="str">
        <f>CONCATENATE(I1006,J1006,K1006,L1006,Таблица335[[#This Row],[№12]],N1006,O1006,P1006,Q1006,R1006,S1006,T1006,U1006,)</f>
        <v>10А-Т2/1</v>
      </c>
      <c r="D1006" s="11" t="str">
        <f t="shared" si="1008"/>
        <v>Т8</v>
      </c>
      <c r="E1006" s="11" t="str">
        <f t="shared" si="974"/>
        <v>100×14</v>
      </c>
      <c r="F1006" s="101"/>
      <c r="G1006" s="101"/>
      <c r="H10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6" s="132">
        <f t="shared" ref="I1006:K1006" si="1021">I1005</f>
        <v>10</v>
      </c>
      <c r="J1006" s="132" t="str">
        <f t="shared" si="1021"/>
        <v>А</v>
      </c>
      <c r="K1006" s="133" t="str">
        <f>IF(Таблица335[[#This Row],[условие]]="Да", "-", "")</f>
        <v>-</v>
      </c>
      <c r="L1006" s="101" t="s">
        <v>84</v>
      </c>
      <c r="M1006" s="114" t="str">
        <f>IF(Таблица335[[#This Row],[условие]]="Да", "", " - ")</f>
        <v/>
      </c>
      <c r="N1006" s="101"/>
      <c r="O1006" s="114" t="str">
        <f>IF(Таблица335[[#This Row],[условие]]="Да", "", " )")</f>
        <v/>
      </c>
      <c r="P1006" s="115"/>
      <c r="Q1006" s="101" t="str">
        <f>"/"</f>
        <v>/</v>
      </c>
      <c r="R1006" s="101">
        <v>1</v>
      </c>
      <c r="S1006" s="116" t="str">
        <f>IF(Таблица335[[#This Row],[Тип СШ]]="Т3", " росп", "")</f>
        <v/>
      </c>
      <c r="T1006" s="116" t="str">
        <f>IF(AND(Таблица335[[#This Row],[Тип]]="Поперечник", Таблица335[[#This Row],[условие]]="Да", Таблица335[[#This Row],[№18]]=" росп"), "1,2,3",
"")</f>
        <v/>
      </c>
      <c r="U1006" s="116" t="str">
        <f>IF(AND(Таблица335[[#This Row],[Тип]]="Продол", Таблица335[[#This Row],[условие]]="Да", Таблица335[[#This Row],[№18]]=" росп"), "1,2",
"")</f>
        <v/>
      </c>
      <c r="V1006" s="101" t="s">
        <v>89</v>
      </c>
      <c r="W10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06" s="152">
        <f>IF(Таблица335[[#This Row],[Тип СШ]]="Т3",
(IF(Таблица335[[#This Row],[Толщина]]&gt;16,"Δ8","Δ6")),Таблица335[[#This Row],[Толщина]])</f>
        <v>14</v>
      </c>
      <c r="AD1006" s="153"/>
      <c r="AE1006"/>
    </row>
    <row r="1007" spans="1:31" x14ac:dyDescent="0.2">
      <c r="A1007" s="117">
        <f t="shared" si="976"/>
        <v>1007</v>
      </c>
      <c r="B1007" s="97" t="str">
        <f>IF(ISNUMBER(Таблица335[[#This Row],[№8]]), "Поперечник", "Продол")</f>
        <v>Поперечник</v>
      </c>
      <c r="C1007" s="11" t="str">
        <f>CONCATENATE(I1007,J1007,K1007,L1007,Таблица335[[#This Row],[№12]],N1007,O1007,P1007,Q1007,R1007,S1007,T1007,U1007,)</f>
        <v>10А-Т2/1 росп1,2,3</v>
      </c>
      <c r="D1007" s="11" t="str">
        <f t="shared" si="1008"/>
        <v>Т3</v>
      </c>
      <c r="E1007" s="11" t="str">
        <f t="shared" si="974"/>
        <v>100 Δ6</v>
      </c>
      <c r="F1007" s="101"/>
      <c r="G1007" s="101"/>
      <c r="H10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7" s="132">
        <f t="shared" ref="I1007:K1007" si="1022">I1006</f>
        <v>10</v>
      </c>
      <c r="J1007" s="132" t="str">
        <f t="shared" si="1022"/>
        <v>А</v>
      </c>
      <c r="K1007" s="133" t="str">
        <f>IF(Таблица335[[#This Row],[условие]]="Да", "-", "")</f>
        <v>-</v>
      </c>
      <c r="L1007" s="101" t="s">
        <v>84</v>
      </c>
      <c r="M1007" s="114" t="str">
        <f>IF(Таблица335[[#This Row],[условие]]="Да", "", " - ")</f>
        <v/>
      </c>
      <c r="N1007" s="101"/>
      <c r="O1007" s="114" t="str">
        <f>IF(Таблица335[[#This Row],[условие]]="Да", "", " )")</f>
        <v/>
      </c>
      <c r="P1007" s="115"/>
      <c r="Q1007" s="101" t="str">
        <f t="shared" ref="Q1007:Q1011" si="1023">"/"</f>
        <v>/</v>
      </c>
      <c r="R1007" s="101">
        <v>1</v>
      </c>
      <c r="S1007" s="116" t="str">
        <f>IF(Таблица335[[#This Row],[Тип СШ]]="Т3", " росп", "")</f>
        <v xml:space="preserve"> росп</v>
      </c>
      <c r="T1007" s="116" t="str">
        <f>IF(AND(Таблица335[[#This Row],[Тип]]="Поперечник", Таблица335[[#This Row],[условие]]="Да", Таблица335[[#This Row],[№18]]=" росп"), "1,2,3",
"")</f>
        <v>1,2,3</v>
      </c>
      <c r="U1007" s="116" t="str">
        <f>IF(AND(Таблица335[[#This Row],[Тип]]="Продол", Таблица335[[#This Row],[условие]]="Да", Таблица335[[#This Row],[№18]]=" росп"), "1,2",
"")</f>
        <v/>
      </c>
      <c r="V1007" s="101" t="s">
        <v>88</v>
      </c>
      <c r="W10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07" s="152" t="str">
        <f>IF(Таблица335[[#This Row],[Тип СШ]]="Т3",
(IF(Таблица335[[#This Row],[Толщина]]&gt;16,"Δ8","Δ6")),Таблица335[[#This Row],[Толщина]])</f>
        <v>Δ6</v>
      </c>
      <c r="AD1007" s="153"/>
      <c r="AE1007"/>
    </row>
    <row r="1008" spans="1:31" x14ac:dyDescent="0.2">
      <c r="A1008" s="117">
        <f t="shared" si="976"/>
        <v>1008</v>
      </c>
      <c r="B1008" s="97" t="str">
        <f>IF(ISNUMBER(Таблица335[[#This Row],[№8]]), "Поперечник", "Продол")</f>
        <v>Поперечник</v>
      </c>
      <c r="C1008" s="11" t="str">
        <f>CONCATENATE(I1008,J1008,K1008,L1008,Таблица335[[#This Row],[№12]],N1008,O1008,P1008,Q1008,R1008,S1008,T1008,U1008,)</f>
        <v>10А-Т2/2</v>
      </c>
      <c r="D1008" s="11" t="str">
        <f t="shared" si="1008"/>
        <v>Т8</v>
      </c>
      <c r="E1008" s="11" t="str">
        <f t="shared" si="974"/>
        <v>100×14</v>
      </c>
      <c r="F1008" s="101"/>
      <c r="G1008" s="101"/>
      <c r="H10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8" s="132">
        <f t="shared" ref="I1008:K1008" si="1024">I1007</f>
        <v>10</v>
      </c>
      <c r="J1008" s="132" t="str">
        <f t="shared" si="1024"/>
        <v>А</v>
      </c>
      <c r="K1008" s="133" t="str">
        <f>IF(Таблица335[[#This Row],[условие]]="Да", "-", "")</f>
        <v>-</v>
      </c>
      <c r="L1008" s="101" t="s">
        <v>84</v>
      </c>
      <c r="M1008" s="114" t="str">
        <f>IF(Таблица335[[#This Row],[условие]]="Да", "", " - ")</f>
        <v/>
      </c>
      <c r="N1008" s="101"/>
      <c r="O1008" s="114" t="str">
        <f>IF(Таблица335[[#This Row],[условие]]="Да", "", " )")</f>
        <v/>
      </c>
      <c r="P1008" s="115"/>
      <c r="Q1008" s="101" t="str">
        <f t="shared" si="1023"/>
        <v>/</v>
      </c>
      <c r="R1008" s="101">
        <v>2</v>
      </c>
      <c r="S1008" s="116" t="str">
        <f>IF(Таблица335[[#This Row],[Тип СШ]]="Т3", " росп", "")</f>
        <v/>
      </c>
      <c r="T1008" s="116" t="str">
        <f>IF(AND(Таблица335[[#This Row],[Тип]]="Поперечник", Таблица335[[#This Row],[условие]]="Да", Таблица335[[#This Row],[№18]]=" росп"), "1,2,3",
"")</f>
        <v/>
      </c>
      <c r="U1008" s="116" t="str">
        <f>IF(AND(Таблица335[[#This Row],[Тип]]="Продол", Таблица335[[#This Row],[условие]]="Да", Таблица335[[#This Row],[№18]]=" росп"), "1,2",
"")</f>
        <v/>
      </c>
      <c r="V1008" s="101" t="s">
        <v>89</v>
      </c>
      <c r="W10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08" s="152">
        <f>IF(Таблица335[[#This Row],[Тип СШ]]="Т3",
(IF(Таблица335[[#This Row],[Толщина]]&gt;16,"Δ8","Δ6")),Таблица335[[#This Row],[Толщина]])</f>
        <v>14</v>
      </c>
      <c r="AD1008" s="153"/>
      <c r="AE1008"/>
    </row>
    <row r="1009" spans="1:31" x14ac:dyDescent="0.2">
      <c r="A1009" s="117">
        <f t="shared" si="976"/>
        <v>1009</v>
      </c>
      <c r="B1009" s="97" t="str">
        <f>IF(ISNUMBER(Таблица335[[#This Row],[№8]]), "Поперечник", "Продол")</f>
        <v>Поперечник</v>
      </c>
      <c r="C1009" s="11" t="str">
        <f>CONCATENATE(I1009,J1009,K1009,L1009,Таблица335[[#This Row],[№12]],N1009,O1009,P1009,Q1009,R1009,S1009,T1009,U1009,)</f>
        <v>10А-Т2/2 росп1,2,3</v>
      </c>
      <c r="D1009" s="11" t="str">
        <f t="shared" si="1008"/>
        <v>Т3</v>
      </c>
      <c r="E1009" s="11" t="str">
        <f t="shared" si="974"/>
        <v>100 Δ6</v>
      </c>
      <c r="F1009" s="101"/>
      <c r="G1009" s="101"/>
      <c r="H10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09" s="132">
        <f t="shared" ref="I1009:K1009" si="1025">I1008</f>
        <v>10</v>
      </c>
      <c r="J1009" s="132" t="str">
        <f t="shared" si="1025"/>
        <v>А</v>
      </c>
      <c r="K1009" s="133" t="str">
        <f>IF(Таблица335[[#This Row],[условие]]="Да", "-", "")</f>
        <v>-</v>
      </c>
      <c r="L1009" s="101" t="s">
        <v>84</v>
      </c>
      <c r="M1009" s="114" t="str">
        <f>IF(Таблица335[[#This Row],[условие]]="Да", "", " - ")</f>
        <v/>
      </c>
      <c r="N1009" s="101"/>
      <c r="O1009" s="114" t="str">
        <f>IF(Таблица335[[#This Row],[условие]]="Да", "", " )")</f>
        <v/>
      </c>
      <c r="P1009" s="115"/>
      <c r="Q1009" s="101" t="str">
        <f t="shared" si="1023"/>
        <v>/</v>
      </c>
      <c r="R1009" s="101">
        <v>2</v>
      </c>
      <c r="S1009" s="116" t="str">
        <f>IF(Таблица335[[#This Row],[Тип СШ]]="Т3", " росп", "")</f>
        <v xml:space="preserve"> росп</v>
      </c>
      <c r="T1009" s="116" t="str">
        <f>IF(AND(Таблица335[[#This Row],[Тип]]="Поперечник", Таблица335[[#This Row],[условие]]="Да", Таблица335[[#This Row],[№18]]=" росп"), "1,2,3",
"")</f>
        <v>1,2,3</v>
      </c>
      <c r="U1009" s="116" t="str">
        <f>IF(AND(Таблица335[[#This Row],[Тип]]="Продол", Таблица335[[#This Row],[условие]]="Да", Таблица335[[#This Row],[№18]]=" росп"), "1,2",
"")</f>
        <v/>
      </c>
      <c r="V1009" s="101" t="s">
        <v>88</v>
      </c>
      <c r="W10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09" s="152" t="str">
        <f>IF(Таблица335[[#This Row],[Тип СШ]]="Т3",
(IF(Таблица335[[#This Row],[Толщина]]&gt;16,"Δ8","Δ6")),Таблица335[[#This Row],[Толщина]])</f>
        <v>Δ6</v>
      </c>
      <c r="AD1009" s="153"/>
      <c r="AE1009"/>
    </row>
    <row r="1010" spans="1:31" x14ac:dyDescent="0.2">
      <c r="A1010" s="117">
        <f t="shared" si="976"/>
        <v>1010</v>
      </c>
      <c r="B1010" s="97" t="str">
        <f>IF(ISNUMBER(Таблица335[[#This Row],[№8]]), "Поперечник", "Продол")</f>
        <v>Поперечник</v>
      </c>
      <c r="C1010" s="11" t="str">
        <f>CONCATENATE(I1010,J1010,K1010,L1010,Таблица335[[#This Row],[№12]],N1010,O1010,P1010,Q1010,R1010,S1010,T1010,U1010,)</f>
        <v>10Б-ВП</v>
      </c>
      <c r="D1010" s="11" t="str">
        <f t="shared" si="1008"/>
        <v>С4</v>
      </c>
      <c r="E1010" s="11" t="str">
        <f t="shared" si="974"/>
        <v>2488×14</v>
      </c>
      <c r="F1010" s="101"/>
      <c r="G1010" s="101" t="s">
        <v>61</v>
      </c>
      <c r="H10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0" s="134">
        <f t="shared" ref="I1010:J1010" si="1026">I1009</f>
        <v>10</v>
      </c>
      <c r="J1010" s="134" t="str">
        <f>Таблица335[[#This Row],[№7]]</f>
        <v>Б</v>
      </c>
      <c r="K1010" s="133" t="str">
        <f>IF(Таблица335[[#This Row],[условие]]="Да", "-", "")</f>
        <v>-</v>
      </c>
      <c r="L1010" s="72" t="s">
        <v>35</v>
      </c>
      <c r="M1010" s="114" t="str">
        <f>IF(Таблица335[[#This Row],[условие]]="Да", "", " - ")</f>
        <v/>
      </c>
      <c r="N1010" s="72"/>
      <c r="O1010" s="114" t="str">
        <f>IF(Таблица335[[#This Row],[условие]]="Да", "", " )")</f>
        <v/>
      </c>
      <c r="P1010" s="115"/>
      <c r="Q1010" s="130"/>
      <c r="R1010" s="130"/>
      <c r="S1010" s="116" t="str">
        <f>IF(Таблица335[[#This Row],[Тип СШ]]="Т3", " росп", "")</f>
        <v/>
      </c>
      <c r="T1010" s="116" t="str">
        <f>IF(AND(Таблица335[[#This Row],[Тип]]="Поперечник", Таблица335[[#This Row],[условие]]="Да", Таблица335[[#This Row],[№18]]=" росп"), "1,2,3",
"")</f>
        <v/>
      </c>
      <c r="U1010" s="116" t="str">
        <f>IF(AND(Таблица335[[#This Row],[Тип]]="Продол", Таблица335[[#This Row],[условие]]="Да", Таблица335[[#This Row],[№18]]=" росп"), "1,2",
"")</f>
        <v/>
      </c>
      <c r="V1010" s="130" t="s">
        <v>109</v>
      </c>
      <c r="W10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0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010" s="152">
        <f>IF(Таблица335[[#This Row],[Тип СШ]]="Т3",
(IF(Таблица335[[#This Row],[Толщина]]&gt;16,"Δ8","Δ6")),Таблица335[[#This Row],[Толщина]])</f>
        <v>14</v>
      </c>
      <c r="AD1010" s="153"/>
      <c r="AE1010"/>
    </row>
    <row r="1011" spans="1:31" x14ac:dyDescent="0.2">
      <c r="A1011" s="117">
        <f t="shared" si="976"/>
        <v>1011</v>
      </c>
      <c r="B1011" s="97" t="str">
        <f>IF(ISNUMBER(Таблица335[[#This Row],[№8]]), "Поперечник", "Продол")</f>
        <v>Поперечник</v>
      </c>
      <c r="C1011" s="11" t="str">
        <f>CONCATENATE(I1011,J1011,K1011,L1011,Таблица335[[#This Row],[№12]],N1011,O1011,P1011,Q1011,R1011,S1011,T1011,U1011,)</f>
        <v>10Б-ВП_Р1 росп1,2,3</v>
      </c>
      <c r="D1011" s="11" t="str">
        <f t="shared" si="1008"/>
        <v>Т3</v>
      </c>
      <c r="E1011" s="11" t="str">
        <f t="shared" si="974"/>
        <v>528 Δ6</v>
      </c>
      <c r="F1011" s="101"/>
      <c r="G1011" s="101"/>
      <c r="H10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1" s="132">
        <f t="shared" ref="I1011:J1011" si="1027">I1010</f>
        <v>10</v>
      </c>
      <c r="J1011" s="132" t="str">
        <f>J1010</f>
        <v>Б</v>
      </c>
      <c r="K1011" s="133" t="str">
        <f>IF(Таблица335[[#This Row],[условие]]="Да", "-", "")</f>
        <v>-</v>
      </c>
      <c r="L1011" s="101" t="s">
        <v>35</v>
      </c>
      <c r="M1011" s="114" t="str">
        <f>IF(Таблица335[[#This Row],[условие]]="Да", "", " - ")</f>
        <v/>
      </c>
      <c r="N1011" s="101"/>
      <c r="O1011" s="114" t="str">
        <f>IF(Таблица335[[#This Row],[условие]]="Да", "", " )")</f>
        <v/>
      </c>
      <c r="P1011" s="115"/>
      <c r="Q1011" s="101" t="s">
        <v>140</v>
      </c>
      <c r="R1011" s="101" t="s">
        <v>73</v>
      </c>
      <c r="S1011" s="116" t="str">
        <f>IF(Таблица335[[#This Row],[Тип СШ]]="Т3", " росп", "")</f>
        <v xml:space="preserve"> росп</v>
      </c>
      <c r="T1011" s="116" t="str">
        <f>IF(AND(Таблица335[[#This Row],[Тип]]="Поперечник", Таблица335[[#This Row],[условие]]="Да", Таблица335[[#This Row],[№18]]=" росп"), "1,2,3",
"")</f>
        <v>1,2,3</v>
      </c>
      <c r="U1011" s="116" t="str">
        <f>IF(AND(Таблица335[[#This Row],[Тип]]="Продол", Таблица335[[#This Row],[условие]]="Да", Таблица335[[#This Row],[№18]]=" росп"), "1,2",
"")</f>
        <v/>
      </c>
      <c r="V1011" s="101" t="s">
        <v>88</v>
      </c>
      <c r="W10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11" s="152" t="str">
        <f>IF(Таблица335[[#This Row],[Тип СШ]]="Т3",
(IF(Таблица335[[#This Row],[Толщина]]&gt;16,"Δ8","Δ6")),Таблица335[[#This Row],[Толщина]])</f>
        <v>Δ6</v>
      </c>
      <c r="AD1011" s="153"/>
      <c r="AE1011"/>
    </row>
    <row r="1012" spans="1:31" x14ac:dyDescent="0.2">
      <c r="A1012" s="117">
        <f t="shared" si="976"/>
        <v>1012</v>
      </c>
      <c r="B1012" s="97" t="str">
        <f>IF(ISNUMBER(Таблица335[[#This Row],[№8]]), "Поперечник", "Продол")</f>
        <v>Поперечник</v>
      </c>
      <c r="C1012" s="11" t="str">
        <f>CONCATENATE(I1012,J1012,K1012,L1012,Таблица335[[#This Row],[№12]],N1012,O1012,P1012,Q1012,R1012,S1012,T1012,U1012,)</f>
        <v>10Б-ВП_Р2 росп1,2,3</v>
      </c>
      <c r="D1012" s="11" t="str">
        <f t="shared" si="1008"/>
        <v>Т3</v>
      </c>
      <c r="E1012" s="11" t="str">
        <f t="shared" si="974"/>
        <v>528 Δ6</v>
      </c>
      <c r="F1012" s="101"/>
      <c r="G1012" s="101"/>
      <c r="H10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2" s="132">
        <f t="shared" ref="I1012:K1012" si="1028">I1011</f>
        <v>10</v>
      </c>
      <c r="J1012" s="132" t="str">
        <f t="shared" si="1028"/>
        <v>Б</v>
      </c>
      <c r="K1012" s="133" t="str">
        <f>IF(Таблица335[[#This Row],[условие]]="Да", "-", "")</f>
        <v>-</v>
      </c>
      <c r="L1012" s="101" t="s">
        <v>35</v>
      </c>
      <c r="M1012" s="114" t="str">
        <f>IF(Таблица335[[#This Row],[условие]]="Да", "", " - ")</f>
        <v/>
      </c>
      <c r="N1012" s="101"/>
      <c r="O1012" s="114" t="str">
        <f>IF(Таблица335[[#This Row],[условие]]="Да", "", " )")</f>
        <v/>
      </c>
      <c r="P1012" s="115"/>
      <c r="Q1012" s="101" t="s">
        <v>140</v>
      </c>
      <c r="R1012" s="101" t="s">
        <v>74</v>
      </c>
      <c r="S1012" s="116" t="str">
        <f>IF(Таблица335[[#This Row],[Тип СШ]]="Т3", " росп", "")</f>
        <v xml:space="preserve"> росп</v>
      </c>
      <c r="T1012" s="116" t="str">
        <f>IF(AND(Таблица335[[#This Row],[Тип]]="Поперечник", Таблица335[[#This Row],[условие]]="Да", Таблица335[[#This Row],[№18]]=" росп"), "1,2,3",
"")</f>
        <v>1,2,3</v>
      </c>
      <c r="U1012" s="116" t="str">
        <f>IF(AND(Таблица335[[#This Row],[Тип]]="Продол", Таблица335[[#This Row],[условие]]="Да", Таблица335[[#This Row],[№18]]=" росп"), "1,2",
"")</f>
        <v/>
      </c>
      <c r="V1012" s="101" t="s">
        <v>88</v>
      </c>
      <c r="W10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12" s="152" t="str">
        <f>IF(Таблица335[[#This Row],[Тип СШ]]="Т3",
(IF(Таблица335[[#This Row],[Толщина]]&gt;16,"Δ8","Δ6")),Таблица335[[#This Row],[Толщина]])</f>
        <v>Δ6</v>
      </c>
      <c r="AD1012" s="153"/>
      <c r="AE1012"/>
    </row>
    <row r="1013" spans="1:31" x14ac:dyDescent="0.2">
      <c r="A1013" s="117">
        <f t="shared" si="976"/>
        <v>1013</v>
      </c>
      <c r="B1013" s="97" t="str">
        <f>IF(ISNUMBER(Таблица335[[#This Row],[№8]]), "Поперечник", "Продол")</f>
        <v>Поперечник</v>
      </c>
      <c r="C1013" s="11" t="str">
        <f>CONCATENATE(I1013,J1013,K1013,L1013,Таблица335[[#This Row],[№12]],N1013,O1013,P1013,Q1013,R1013,S1013,T1013,U1013,)</f>
        <v>10Б-ВП_Р3 росп1,2,3</v>
      </c>
      <c r="D1013" s="11" t="str">
        <f t="shared" si="1008"/>
        <v>Т3</v>
      </c>
      <c r="E1013" s="11" t="str">
        <f t="shared" si="974"/>
        <v>528 Δ6</v>
      </c>
      <c r="F1013" s="101"/>
      <c r="G1013" s="101"/>
      <c r="H10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3" s="132">
        <f t="shared" ref="I1013:K1013" si="1029">I1012</f>
        <v>10</v>
      </c>
      <c r="J1013" s="132" t="str">
        <f t="shared" si="1029"/>
        <v>Б</v>
      </c>
      <c r="K1013" s="133" t="str">
        <f>IF(Таблица335[[#This Row],[условие]]="Да", "-", "")</f>
        <v>-</v>
      </c>
      <c r="L1013" s="101" t="s">
        <v>35</v>
      </c>
      <c r="M1013" s="114" t="str">
        <f>IF(Таблица335[[#This Row],[условие]]="Да", "", " - ")</f>
        <v/>
      </c>
      <c r="N1013" s="101"/>
      <c r="O1013" s="114" t="str">
        <f>IF(Таблица335[[#This Row],[условие]]="Да", "", " )")</f>
        <v/>
      </c>
      <c r="P1013" s="115"/>
      <c r="Q1013" s="101" t="s">
        <v>140</v>
      </c>
      <c r="R1013" s="101" t="s">
        <v>75</v>
      </c>
      <c r="S1013" s="116" t="str">
        <f>IF(Таблица335[[#This Row],[Тип СШ]]="Т3", " росп", "")</f>
        <v xml:space="preserve"> росп</v>
      </c>
      <c r="T1013" s="116" t="str">
        <f>IF(AND(Таблица335[[#This Row],[Тип]]="Поперечник", Таблица335[[#This Row],[условие]]="Да", Таблица335[[#This Row],[№18]]=" росп"), "1,2,3",
"")</f>
        <v>1,2,3</v>
      </c>
      <c r="U1013" s="116" t="str">
        <f>IF(AND(Таблица335[[#This Row],[Тип]]="Продол", Таблица335[[#This Row],[условие]]="Да", Таблица335[[#This Row],[№18]]=" росп"), "1,2",
"")</f>
        <v/>
      </c>
      <c r="V1013" s="101" t="s">
        <v>88</v>
      </c>
      <c r="W10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13" s="152" t="str">
        <f>IF(Таблица335[[#This Row],[Тип СШ]]="Т3",
(IF(Таблица335[[#This Row],[Толщина]]&gt;16,"Δ8","Δ6")),Таблица335[[#This Row],[Толщина]])</f>
        <v>Δ6</v>
      </c>
      <c r="AD1013" s="153"/>
      <c r="AE1013"/>
    </row>
    <row r="1014" spans="1:31" x14ac:dyDescent="0.2">
      <c r="A1014" s="117">
        <f t="shared" si="976"/>
        <v>1014</v>
      </c>
      <c r="B1014" s="97" t="str">
        <f>IF(ISNUMBER(Таблица335[[#This Row],[№8]]), "Поперечник", "Продол")</f>
        <v>Поперечник</v>
      </c>
      <c r="C1014" s="11" t="str">
        <f>CONCATENATE(I1014,J1014,K1014,L1014,Таблица335[[#This Row],[№12]],N1014,O1014,P1014,Q1014,R1014,S1014,T1014,U1014,)</f>
        <v>10Б-ВП_Р4 росп1,2,3</v>
      </c>
      <c r="D1014" s="11" t="str">
        <f t="shared" si="1008"/>
        <v>Т3</v>
      </c>
      <c r="E1014" s="11" t="str">
        <f t="shared" si="974"/>
        <v>528 Δ6</v>
      </c>
      <c r="F1014" s="101"/>
      <c r="G1014" s="101"/>
      <c r="H10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4" s="132">
        <f t="shared" ref="I1014:K1014" si="1030">I1013</f>
        <v>10</v>
      </c>
      <c r="J1014" s="132" t="str">
        <f t="shared" si="1030"/>
        <v>Б</v>
      </c>
      <c r="K1014" s="133" t="str">
        <f>IF(Таблица335[[#This Row],[условие]]="Да", "-", "")</f>
        <v>-</v>
      </c>
      <c r="L1014" s="101" t="s">
        <v>35</v>
      </c>
      <c r="M1014" s="114" t="str">
        <f>IF(Таблица335[[#This Row],[условие]]="Да", "", " - ")</f>
        <v/>
      </c>
      <c r="N1014" s="101"/>
      <c r="O1014" s="114" t="str">
        <f>IF(Таблица335[[#This Row],[условие]]="Да", "", " )")</f>
        <v/>
      </c>
      <c r="P1014" s="115"/>
      <c r="Q1014" s="101" t="s">
        <v>140</v>
      </c>
      <c r="R1014" s="101" t="s">
        <v>76</v>
      </c>
      <c r="S1014" s="116" t="str">
        <f>IF(Таблица335[[#This Row],[Тип СШ]]="Т3", " росп", "")</f>
        <v xml:space="preserve"> росп</v>
      </c>
      <c r="T1014" s="116" t="str">
        <f>IF(AND(Таблица335[[#This Row],[Тип]]="Поперечник", Таблица335[[#This Row],[условие]]="Да", Таблица335[[#This Row],[№18]]=" росп"), "1,2,3",
"")</f>
        <v>1,2,3</v>
      </c>
      <c r="U1014" s="116" t="str">
        <f>IF(AND(Таблица335[[#This Row],[Тип]]="Продол", Таблица335[[#This Row],[условие]]="Да", Таблица335[[#This Row],[№18]]=" росп"), "1,2",
"")</f>
        <v/>
      </c>
      <c r="V1014" s="101" t="s">
        <v>88</v>
      </c>
      <c r="W10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14" s="152" t="str">
        <f>IF(Таблица335[[#This Row],[Тип СШ]]="Т3",
(IF(Таблица335[[#This Row],[Толщина]]&gt;16,"Δ8","Δ6")),Таблица335[[#This Row],[Толщина]])</f>
        <v>Δ6</v>
      </c>
      <c r="AD1014" s="153"/>
      <c r="AE1014"/>
    </row>
    <row r="1015" spans="1:31" x14ac:dyDescent="0.2">
      <c r="A1015" s="117">
        <f t="shared" si="976"/>
        <v>1015</v>
      </c>
      <c r="B1015" s="97" t="str">
        <f>IF(ISNUMBER(Таблица335[[#This Row],[№8]]), "Поперечник", "Продол")</f>
        <v>Поперечник</v>
      </c>
      <c r="C1015" s="11" t="str">
        <f>CONCATENATE(I1015,J1015,K1015,L1015,Таблица335[[#This Row],[№12]],N1015,O1015,P1015,Q1015,R1015,S1015,T1015,U1015,)</f>
        <v>10Б-Т1/1</v>
      </c>
      <c r="D1015" s="11" t="str">
        <f t="shared" si="1008"/>
        <v>Т8</v>
      </c>
      <c r="E1015" s="11" t="str">
        <f t="shared" si="974"/>
        <v>100×14</v>
      </c>
      <c r="F1015" s="101"/>
      <c r="G1015" s="101"/>
      <c r="H10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5" s="132">
        <f t="shared" ref="I1015:K1015" si="1031">I1014</f>
        <v>10</v>
      </c>
      <c r="J1015" s="132" t="str">
        <f t="shared" si="1031"/>
        <v>Б</v>
      </c>
      <c r="K1015" s="133" t="str">
        <f>IF(Таблица335[[#This Row],[условие]]="Да", "-", "")</f>
        <v>-</v>
      </c>
      <c r="L1015" s="101" t="s">
        <v>83</v>
      </c>
      <c r="M1015" s="114" t="str">
        <f>IF(Таблица335[[#This Row],[условие]]="Да", "", " - ")</f>
        <v/>
      </c>
      <c r="N1015" s="101"/>
      <c r="O1015" s="114" t="str">
        <f>IF(Таблица335[[#This Row],[условие]]="Да", "", " )")</f>
        <v/>
      </c>
      <c r="P1015" s="115"/>
      <c r="Q1015" s="101" t="str">
        <f>"/"</f>
        <v>/</v>
      </c>
      <c r="R1015" s="101">
        <v>1</v>
      </c>
      <c r="S1015" s="116" t="str">
        <f>IF(Таблица335[[#This Row],[Тип СШ]]="Т3", " росп", "")</f>
        <v/>
      </c>
      <c r="T1015" s="116" t="str">
        <f>IF(AND(Таблица335[[#This Row],[Тип]]="Поперечник", Таблица335[[#This Row],[условие]]="Да", Таблица335[[#This Row],[№18]]=" росп"), "1,2,3",
"")</f>
        <v/>
      </c>
      <c r="U1015" s="116" t="str">
        <f>IF(AND(Таблица335[[#This Row],[Тип]]="Продол", Таблица335[[#This Row],[условие]]="Да", Таблица335[[#This Row],[№18]]=" росп"), "1,2",
"")</f>
        <v/>
      </c>
      <c r="V1015" s="101" t="s">
        <v>89</v>
      </c>
      <c r="W10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15" s="152">
        <f>IF(Таблица335[[#This Row],[Тип СШ]]="Т3",
(IF(Таблица335[[#This Row],[Толщина]]&gt;16,"Δ8","Δ6")),Таблица335[[#This Row],[Толщина]])</f>
        <v>14</v>
      </c>
      <c r="AD1015" s="153"/>
      <c r="AE1015"/>
    </row>
    <row r="1016" spans="1:31" x14ac:dyDescent="0.2">
      <c r="A1016" s="117">
        <f t="shared" si="976"/>
        <v>1016</v>
      </c>
      <c r="B1016" s="97" t="str">
        <f>IF(ISNUMBER(Таблица335[[#This Row],[№8]]), "Поперечник", "Продол")</f>
        <v>Поперечник</v>
      </c>
      <c r="C1016" s="11" t="str">
        <f>CONCATENATE(I1016,J1016,K1016,L1016,Таблица335[[#This Row],[№12]],N1016,O1016,P1016,Q1016,R1016,S1016,T1016,U1016,)</f>
        <v>10Б-Т1/1 росп1,2,3</v>
      </c>
      <c r="D1016" s="11" t="str">
        <f t="shared" si="1008"/>
        <v>Т3</v>
      </c>
      <c r="E1016" s="11" t="str">
        <f t="shared" si="974"/>
        <v>100 Δ6</v>
      </c>
      <c r="F1016" s="101"/>
      <c r="G1016" s="101"/>
      <c r="H10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6" s="132">
        <f t="shared" ref="I1016:K1016" si="1032">I1015</f>
        <v>10</v>
      </c>
      <c r="J1016" s="132" t="str">
        <f t="shared" si="1032"/>
        <v>Б</v>
      </c>
      <c r="K1016" s="133" t="str">
        <f>IF(Таблица335[[#This Row],[условие]]="Да", "-", "")</f>
        <v>-</v>
      </c>
      <c r="L1016" s="101" t="s">
        <v>83</v>
      </c>
      <c r="M1016" s="114" t="str">
        <f>IF(Таблица335[[#This Row],[условие]]="Да", "", " - ")</f>
        <v/>
      </c>
      <c r="N1016" s="101"/>
      <c r="O1016" s="114" t="str">
        <f>IF(Таблица335[[#This Row],[условие]]="Да", "", " )")</f>
        <v/>
      </c>
      <c r="P1016" s="115"/>
      <c r="Q1016" s="101" t="str">
        <f t="shared" ref="Q1016:Q1020" si="1033">"/"</f>
        <v>/</v>
      </c>
      <c r="R1016" s="101">
        <v>1</v>
      </c>
      <c r="S1016" s="116" t="str">
        <f>IF(Таблица335[[#This Row],[Тип СШ]]="Т3", " росп", "")</f>
        <v xml:space="preserve"> росп</v>
      </c>
      <c r="T1016" s="116" t="str">
        <f>IF(AND(Таблица335[[#This Row],[Тип]]="Поперечник", Таблица335[[#This Row],[условие]]="Да", Таблица335[[#This Row],[№18]]=" росп"), "1,2,3",
"")</f>
        <v>1,2,3</v>
      </c>
      <c r="U1016" s="116" t="str">
        <f>IF(AND(Таблица335[[#This Row],[Тип]]="Продол", Таблица335[[#This Row],[условие]]="Да", Таблица335[[#This Row],[№18]]=" росп"), "1,2",
"")</f>
        <v/>
      </c>
      <c r="V1016" s="101" t="s">
        <v>88</v>
      </c>
      <c r="W10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16" s="152" t="str">
        <f>IF(Таблица335[[#This Row],[Тип СШ]]="Т3",
(IF(Таблица335[[#This Row],[Толщина]]&gt;16,"Δ8","Δ6")),Таблица335[[#This Row],[Толщина]])</f>
        <v>Δ6</v>
      </c>
      <c r="AD1016" s="153"/>
      <c r="AE1016"/>
    </row>
    <row r="1017" spans="1:31" x14ac:dyDescent="0.2">
      <c r="A1017" s="117">
        <f t="shared" si="976"/>
        <v>1017</v>
      </c>
      <c r="B1017" s="97" t="str">
        <f>IF(ISNUMBER(Таблица335[[#This Row],[№8]]), "Поперечник", "Продол")</f>
        <v>Поперечник</v>
      </c>
      <c r="C1017" s="11" t="str">
        <f>CONCATENATE(I1017,J1017,K1017,L1017,Таблица335[[#This Row],[№12]],N1017,O1017,P1017,Q1017,R1017,S1017,T1017,U1017,)</f>
        <v>10Б-Т1/2</v>
      </c>
      <c r="D1017" s="11" t="str">
        <f t="shared" si="1008"/>
        <v>Т8</v>
      </c>
      <c r="E1017" s="11" t="str">
        <f t="shared" si="974"/>
        <v>100×14</v>
      </c>
      <c r="F1017" s="101"/>
      <c r="G1017" s="101"/>
      <c r="H10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7" s="132">
        <f t="shared" ref="I1017:K1017" si="1034">I1016</f>
        <v>10</v>
      </c>
      <c r="J1017" s="132" t="str">
        <f t="shared" si="1034"/>
        <v>Б</v>
      </c>
      <c r="K1017" s="133" t="str">
        <f>IF(Таблица335[[#This Row],[условие]]="Да", "-", "")</f>
        <v>-</v>
      </c>
      <c r="L1017" s="101" t="s">
        <v>83</v>
      </c>
      <c r="M1017" s="114" t="str">
        <f>IF(Таблица335[[#This Row],[условие]]="Да", "", " - ")</f>
        <v/>
      </c>
      <c r="N1017" s="101"/>
      <c r="O1017" s="114" t="str">
        <f>IF(Таблица335[[#This Row],[условие]]="Да", "", " )")</f>
        <v/>
      </c>
      <c r="P1017" s="115"/>
      <c r="Q1017" s="101" t="str">
        <f t="shared" si="1033"/>
        <v>/</v>
      </c>
      <c r="R1017" s="101">
        <v>2</v>
      </c>
      <c r="S1017" s="116" t="str">
        <f>IF(Таблица335[[#This Row],[Тип СШ]]="Т3", " росп", "")</f>
        <v/>
      </c>
      <c r="T1017" s="116" t="str">
        <f>IF(AND(Таблица335[[#This Row],[Тип]]="Поперечник", Таблица335[[#This Row],[условие]]="Да", Таблица335[[#This Row],[№18]]=" росп"), "1,2,3",
"")</f>
        <v/>
      </c>
      <c r="U1017" s="116" t="str">
        <f>IF(AND(Таблица335[[#This Row],[Тип]]="Продол", Таблица335[[#This Row],[условие]]="Да", Таблица335[[#This Row],[№18]]=" росп"), "1,2",
"")</f>
        <v/>
      </c>
      <c r="V1017" s="101" t="s">
        <v>89</v>
      </c>
      <c r="W10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17" s="152">
        <f>IF(Таблица335[[#This Row],[Тип СШ]]="Т3",
(IF(Таблица335[[#This Row],[Толщина]]&gt;16,"Δ8","Δ6")),Таблица335[[#This Row],[Толщина]])</f>
        <v>14</v>
      </c>
      <c r="AD1017" s="153"/>
      <c r="AE1017"/>
    </row>
    <row r="1018" spans="1:31" x14ac:dyDescent="0.2">
      <c r="A1018" s="117">
        <f t="shared" si="976"/>
        <v>1018</v>
      </c>
      <c r="B1018" s="97" t="str">
        <f>IF(ISNUMBER(Таблица335[[#This Row],[№8]]), "Поперечник", "Продол")</f>
        <v>Поперечник</v>
      </c>
      <c r="C1018" s="11" t="str">
        <f>CONCATENATE(I1018,J1018,K1018,L1018,Таблица335[[#This Row],[№12]],N1018,O1018,P1018,Q1018,R1018,S1018,T1018,U1018,)</f>
        <v>10Б-Т1/2 росп1,2,3</v>
      </c>
      <c r="D1018" s="11" t="str">
        <f t="shared" si="1008"/>
        <v>Т3</v>
      </c>
      <c r="E1018" s="11" t="str">
        <f t="shared" si="974"/>
        <v>100 Δ6</v>
      </c>
      <c r="F1018" s="101"/>
      <c r="G1018" s="101"/>
      <c r="H10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8" s="132">
        <f t="shared" ref="I1018:K1018" si="1035">I1017</f>
        <v>10</v>
      </c>
      <c r="J1018" s="132" t="str">
        <f t="shared" si="1035"/>
        <v>Б</v>
      </c>
      <c r="K1018" s="133" t="str">
        <f>IF(Таблица335[[#This Row],[условие]]="Да", "-", "")</f>
        <v>-</v>
      </c>
      <c r="L1018" s="101" t="s">
        <v>83</v>
      </c>
      <c r="M1018" s="114" t="str">
        <f>IF(Таблица335[[#This Row],[условие]]="Да", "", " - ")</f>
        <v/>
      </c>
      <c r="N1018" s="101"/>
      <c r="O1018" s="114" t="str">
        <f>IF(Таблица335[[#This Row],[условие]]="Да", "", " )")</f>
        <v/>
      </c>
      <c r="P1018" s="115"/>
      <c r="Q1018" s="101" t="str">
        <f t="shared" si="1033"/>
        <v>/</v>
      </c>
      <c r="R1018" s="101">
        <v>2</v>
      </c>
      <c r="S1018" s="116" t="str">
        <f>IF(Таблица335[[#This Row],[Тип СШ]]="Т3", " росп", "")</f>
        <v xml:space="preserve"> росп</v>
      </c>
      <c r="T1018" s="116" t="str">
        <f>IF(AND(Таблица335[[#This Row],[Тип]]="Поперечник", Таблица335[[#This Row],[условие]]="Да", Таблица335[[#This Row],[№18]]=" росп"), "1,2,3",
"")</f>
        <v>1,2,3</v>
      </c>
      <c r="U1018" s="116" t="str">
        <f>IF(AND(Таблица335[[#This Row],[Тип]]="Продол", Таблица335[[#This Row],[условие]]="Да", Таблица335[[#This Row],[№18]]=" росп"), "1,2",
"")</f>
        <v/>
      </c>
      <c r="V1018" s="101" t="s">
        <v>88</v>
      </c>
      <c r="W10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18" s="152" t="str">
        <f>IF(Таблица335[[#This Row],[Тип СШ]]="Т3",
(IF(Таблица335[[#This Row],[Толщина]]&gt;16,"Δ8","Δ6")),Таблица335[[#This Row],[Толщина]])</f>
        <v>Δ6</v>
      </c>
      <c r="AD1018" s="153"/>
      <c r="AE1018"/>
    </row>
    <row r="1019" spans="1:31" x14ac:dyDescent="0.2">
      <c r="A1019" s="117">
        <f t="shared" si="976"/>
        <v>1019</v>
      </c>
      <c r="B1019" s="97" t="str">
        <f>IF(ISNUMBER(Таблица335[[#This Row],[№8]]), "Поперечник", "Продол")</f>
        <v>Поперечник</v>
      </c>
      <c r="C1019" s="11" t="str">
        <f>CONCATENATE(I1019,J1019,K1019,L1019,Таблица335[[#This Row],[№12]],N1019,O1019,P1019,Q1019,R1019,S1019,T1019,U1019,)</f>
        <v>10Б-ВП_Р5 росп1,2,3</v>
      </c>
      <c r="D1019" s="11" t="str">
        <f t="shared" si="1008"/>
        <v>Т3</v>
      </c>
      <c r="E1019" s="11" t="str">
        <f t="shared" si="974"/>
        <v>528 Δ6</v>
      </c>
      <c r="F1019" s="101"/>
      <c r="G1019" s="101"/>
      <c r="H10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19" s="132">
        <f t="shared" ref="I1019:K1019" si="1036">I1018</f>
        <v>10</v>
      </c>
      <c r="J1019" s="132" t="str">
        <f t="shared" si="1036"/>
        <v>Б</v>
      </c>
      <c r="K1019" s="133" t="str">
        <f>IF(Таблица335[[#This Row],[условие]]="Да", "-", "")</f>
        <v>-</v>
      </c>
      <c r="L1019" s="101" t="s">
        <v>35</v>
      </c>
      <c r="M1019" s="114" t="str">
        <f>IF(Таблица335[[#This Row],[условие]]="Да", "", " - ")</f>
        <v/>
      </c>
      <c r="N1019" s="101"/>
      <c r="O1019" s="114" t="str">
        <f>IF(Таблица335[[#This Row],[условие]]="Да", "", " )")</f>
        <v/>
      </c>
      <c r="P1019" s="115"/>
      <c r="Q1019" s="101" t="s">
        <v>140</v>
      </c>
      <c r="R1019" s="101" t="s">
        <v>77</v>
      </c>
      <c r="S1019" s="116" t="str">
        <f>IF(Таблица335[[#This Row],[Тип СШ]]="Т3", " росп", "")</f>
        <v xml:space="preserve"> росп</v>
      </c>
      <c r="T1019" s="116" t="str">
        <f>IF(AND(Таблица335[[#This Row],[Тип]]="Поперечник", Таблица335[[#This Row],[условие]]="Да", Таблица335[[#This Row],[№18]]=" росп"), "1,2,3",
"")</f>
        <v>1,2,3</v>
      </c>
      <c r="U1019" s="116" t="str">
        <f>IF(AND(Таблица335[[#This Row],[Тип]]="Продол", Таблица335[[#This Row],[условие]]="Да", Таблица335[[#This Row],[№18]]=" росп"), "1,2",
"")</f>
        <v/>
      </c>
      <c r="V1019" s="101" t="s">
        <v>88</v>
      </c>
      <c r="W10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19" s="152" t="str">
        <f>IF(Таблица335[[#This Row],[Тип СШ]]="Т3",
(IF(Таблица335[[#This Row],[Толщина]]&gt;16,"Δ8","Δ6")),Таблица335[[#This Row],[Толщина]])</f>
        <v>Δ6</v>
      </c>
      <c r="AD1019" s="153"/>
      <c r="AE1019"/>
    </row>
    <row r="1020" spans="1:31" x14ac:dyDescent="0.2">
      <c r="A1020" s="117">
        <f t="shared" si="976"/>
        <v>1020</v>
      </c>
      <c r="B1020" s="97" t="str">
        <f>IF(ISNUMBER(Таблица335[[#This Row],[№8]]), "Поперечник", "Продол")</f>
        <v>Поперечник</v>
      </c>
      <c r="C1020" s="11" t="str">
        <f>CONCATENATE(I1020,J1020,K1020,L1020,Таблица335[[#This Row],[№12]],N1020,O1020,P1020,Q1020,R1020,S1020,T1020,U1020,)</f>
        <v>10Б-ВП_Р6 росп1,2,3</v>
      </c>
      <c r="D1020" s="11" t="str">
        <f t="shared" si="1008"/>
        <v>Т3</v>
      </c>
      <c r="E1020" s="11" t="str">
        <f t="shared" si="974"/>
        <v>528 Δ6</v>
      </c>
      <c r="F1020" s="101"/>
      <c r="G1020" s="101"/>
      <c r="H10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0" s="132">
        <f t="shared" ref="I1020:K1020" si="1037">I1019</f>
        <v>10</v>
      </c>
      <c r="J1020" s="132" t="str">
        <f t="shared" si="1037"/>
        <v>Б</v>
      </c>
      <c r="K1020" s="133" t="str">
        <f>IF(Таблица335[[#This Row],[условие]]="Да", "-", "")</f>
        <v>-</v>
      </c>
      <c r="L1020" s="101" t="s">
        <v>35</v>
      </c>
      <c r="M1020" s="114" t="str">
        <f>IF(Таблица335[[#This Row],[условие]]="Да", "", " - ")</f>
        <v/>
      </c>
      <c r="N1020" s="101"/>
      <c r="O1020" s="114" t="str">
        <f>IF(Таблица335[[#This Row],[условие]]="Да", "", " )")</f>
        <v/>
      </c>
      <c r="P1020" s="115"/>
      <c r="Q1020" s="101" t="s">
        <v>140</v>
      </c>
      <c r="R1020" s="101" t="s">
        <v>80</v>
      </c>
      <c r="S1020" s="116" t="str">
        <f>IF(Таблица335[[#This Row],[Тип СШ]]="Т3", " росп", "")</f>
        <v xml:space="preserve"> росп</v>
      </c>
      <c r="T1020" s="116" t="str">
        <f>IF(AND(Таблица335[[#This Row],[Тип]]="Поперечник", Таблица335[[#This Row],[условие]]="Да", Таблица335[[#This Row],[№18]]=" росп"), "1,2,3",
"")</f>
        <v>1,2,3</v>
      </c>
      <c r="U1020" s="116" t="str">
        <f>IF(AND(Таблица335[[#This Row],[Тип]]="Продол", Таблица335[[#This Row],[условие]]="Да", Таблица335[[#This Row],[№18]]=" росп"), "1,2",
"")</f>
        <v/>
      </c>
      <c r="V1020" s="101" t="s">
        <v>88</v>
      </c>
      <c r="W10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20" s="152" t="str">
        <f>IF(Таблица335[[#This Row],[Тип СШ]]="Т3",
(IF(Таблица335[[#This Row],[Толщина]]&gt;16,"Δ8","Δ6")),Таблица335[[#This Row],[Толщина]])</f>
        <v>Δ6</v>
      </c>
      <c r="AD1020" s="153"/>
      <c r="AE1020"/>
    </row>
    <row r="1021" spans="1:31" x14ac:dyDescent="0.2">
      <c r="A1021" s="117">
        <f t="shared" si="976"/>
        <v>1021</v>
      </c>
      <c r="B1021" s="97" t="str">
        <f>IF(ISNUMBER(Таблица335[[#This Row],[№8]]), "Поперечник", "Продол")</f>
        <v>Поперечник</v>
      </c>
      <c r="C1021" s="11" t="str">
        <f>CONCATENATE(I1021,J1021,K1021,L1021,Таблица335[[#This Row],[№12]],N1021,O1021,P1021,Q1021,R1021,S1021,T1021,U1021,)</f>
        <v>10Б-ВП_Р7 росп1,2,3</v>
      </c>
      <c r="D1021" s="11" t="str">
        <f t="shared" si="1008"/>
        <v>Т3</v>
      </c>
      <c r="E1021" s="11" t="str">
        <f t="shared" si="974"/>
        <v>528 Δ6</v>
      </c>
      <c r="F1021" s="101"/>
      <c r="G1021" s="101"/>
      <c r="H10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1" s="132">
        <f t="shared" ref="I1021:K1021" si="1038">I1020</f>
        <v>10</v>
      </c>
      <c r="J1021" s="132" t="str">
        <f t="shared" si="1038"/>
        <v>Б</v>
      </c>
      <c r="K1021" s="133" t="str">
        <f>IF(Таблица335[[#This Row],[условие]]="Да", "-", "")</f>
        <v>-</v>
      </c>
      <c r="L1021" s="101" t="s">
        <v>35</v>
      </c>
      <c r="M1021" s="114" t="str">
        <f>IF(Таблица335[[#This Row],[условие]]="Да", "", " - ")</f>
        <v/>
      </c>
      <c r="N1021" s="101"/>
      <c r="O1021" s="114" t="str">
        <f>IF(Таблица335[[#This Row],[условие]]="Да", "", " )")</f>
        <v/>
      </c>
      <c r="P1021" s="115"/>
      <c r="Q1021" s="101" t="s">
        <v>140</v>
      </c>
      <c r="R1021" s="101" t="s">
        <v>81</v>
      </c>
      <c r="S1021" s="116" t="str">
        <f>IF(Таблица335[[#This Row],[Тип СШ]]="Т3", " росп", "")</f>
        <v xml:space="preserve"> росп</v>
      </c>
      <c r="T1021" s="116" t="str">
        <f>IF(AND(Таблица335[[#This Row],[Тип]]="Поперечник", Таблица335[[#This Row],[условие]]="Да", Таблица335[[#This Row],[№18]]=" росп"), "1,2,3",
"")</f>
        <v>1,2,3</v>
      </c>
      <c r="U1021" s="116" t="str">
        <f>IF(AND(Таблица335[[#This Row],[Тип]]="Продол", Таблица335[[#This Row],[условие]]="Да", Таблица335[[#This Row],[№18]]=" росп"), "1,2",
"")</f>
        <v/>
      </c>
      <c r="V1021" s="101" t="s">
        <v>88</v>
      </c>
      <c r="W10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21" s="152" t="str">
        <f>IF(Таблица335[[#This Row],[Тип СШ]]="Т3",
(IF(Таблица335[[#This Row],[Толщина]]&gt;16,"Δ8","Δ6")),Таблица335[[#This Row],[Толщина]])</f>
        <v>Δ6</v>
      </c>
      <c r="AD1021" s="153"/>
      <c r="AE1021"/>
    </row>
    <row r="1022" spans="1:31" x14ac:dyDescent="0.2">
      <c r="A1022" s="117">
        <f t="shared" si="976"/>
        <v>1022</v>
      </c>
      <c r="B1022" s="97" t="str">
        <f>IF(ISNUMBER(Таблица335[[#This Row],[№8]]), "Поперечник", "Продол")</f>
        <v>Поперечник</v>
      </c>
      <c r="C1022" s="11" t="str">
        <f>CONCATENATE(I1022,J1022,K1022,L1022,Таблица335[[#This Row],[№12]],N1022,O1022,P1022,Q1022,R1022,S1022,T1022,U1022,)</f>
        <v>10Б-ВП_Р8 росп1,2,3</v>
      </c>
      <c r="D1022" s="11" t="str">
        <f t="shared" si="1008"/>
        <v>Т3</v>
      </c>
      <c r="E1022" s="11" t="str">
        <f t="shared" si="974"/>
        <v>528 Δ6</v>
      </c>
      <c r="F1022" s="101"/>
      <c r="G1022" s="101"/>
      <c r="H10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2" s="132">
        <f t="shared" ref="I1022:K1022" si="1039">I1021</f>
        <v>10</v>
      </c>
      <c r="J1022" s="132" t="str">
        <f t="shared" si="1039"/>
        <v>Б</v>
      </c>
      <c r="K1022" s="133" t="str">
        <f>IF(Таблица335[[#This Row],[условие]]="Да", "-", "")</f>
        <v>-</v>
      </c>
      <c r="L1022" s="101" t="s">
        <v>35</v>
      </c>
      <c r="M1022" s="114" t="str">
        <f>IF(Таблица335[[#This Row],[условие]]="Да", "", " - ")</f>
        <v/>
      </c>
      <c r="N1022" s="101"/>
      <c r="O1022" s="114" t="str">
        <f>IF(Таблица335[[#This Row],[условие]]="Да", "", " )")</f>
        <v/>
      </c>
      <c r="P1022" s="115"/>
      <c r="Q1022" s="101" t="s">
        <v>140</v>
      </c>
      <c r="R1022" s="101" t="s">
        <v>82</v>
      </c>
      <c r="S1022" s="116" t="str">
        <f>IF(Таблица335[[#This Row],[Тип СШ]]="Т3", " росп", "")</f>
        <v xml:space="preserve"> росп</v>
      </c>
      <c r="T1022" s="116" t="str">
        <f>IF(AND(Таблица335[[#This Row],[Тип]]="Поперечник", Таблица335[[#This Row],[условие]]="Да", Таблица335[[#This Row],[№18]]=" росп"), "1,2,3",
"")</f>
        <v>1,2,3</v>
      </c>
      <c r="U1022" s="116" t="str">
        <f>IF(AND(Таблица335[[#This Row],[Тип]]="Продол", Таблица335[[#This Row],[условие]]="Да", Таблица335[[#This Row],[№18]]=" росп"), "1,2",
"")</f>
        <v/>
      </c>
      <c r="V1022" s="101" t="s">
        <v>88</v>
      </c>
      <c r="W10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22" s="152" t="str">
        <f>IF(Таблица335[[#This Row],[Тип СШ]]="Т3",
(IF(Таблица335[[#This Row],[Толщина]]&gt;16,"Δ8","Δ6")),Таблица335[[#This Row],[Толщина]])</f>
        <v>Δ6</v>
      </c>
      <c r="AD1022" s="153"/>
      <c r="AE1022"/>
    </row>
    <row r="1023" spans="1:31" x14ac:dyDescent="0.2">
      <c r="A1023" s="117">
        <f t="shared" si="976"/>
        <v>1023</v>
      </c>
      <c r="B1023" s="97" t="str">
        <f>IF(ISNUMBER(Таблица335[[#This Row],[№8]]), "Поперечник", "Продол")</f>
        <v>Поперечник</v>
      </c>
      <c r="C1023" s="11" t="str">
        <f>CONCATENATE(I1023,J1023,K1023,L1023,Таблица335[[#This Row],[№12]],N1023,O1023,P1023,Q1023,R1023,S1023,T1023,U1023,)</f>
        <v>10Б-НП</v>
      </c>
      <c r="D1023" s="11" t="str">
        <f t="shared" si="1008"/>
        <v>С18</v>
      </c>
      <c r="E1023" s="11" t="str">
        <f t="shared" si="974"/>
        <v>600×32</v>
      </c>
      <c r="F1023" s="101"/>
      <c r="G1023" s="101"/>
      <c r="H10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3" s="132">
        <f t="shared" ref="I1023:K1023" si="1040">I1022</f>
        <v>10</v>
      </c>
      <c r="J1023" s="132" t="str">
        <f t="shared" si="1040"/>
        <v>Б</v>
      </c>
      <c r="K1023" s="133" t="str">
        <f>IF(Таблица335[[#This Row],[условие]]="Да", "-", "")</f>
        <v>-</v>
      </c>
      <c r="L1023" s="101" t="s">
        <v>13</v>
      </c>
      <c r="M1023" s="114" t="str">
        <f>IF(Таблица335[[#This Row],[условие]]="Да", "", " - ")</f>
        <v/>
      </c>
      <c r="N1023" s="101"/>
      <c r="O1023" s="114" t="str">
        <f>IF(Таблица335[[#This Row],[условие]]="Да", "", " )")</f>
        <v/>
      </c>
      <c r="P1023" s="115"/>
      <c r="Q1023" s="101"/>
      <c r="R1023" s="101"/>
      <c r="S1023" s="116" t="str">
        <f>IF(Таблица335[[#This Row],[Тип СШ]]="Т3", " росп", "")</f>
        <v/>
      </c>
      <c r="T1023" s="116" t="str">
        <f>IF(AND(Таблица335[[#This Row],[Тип]]="Поперечник", Таблица335[[#This Row],[условие]]="Да", Таблица335[[#This Row],[№18]]=" росп"), "1,2,3",
"")</f>
        <v/>
      </c>
      <c r="U1023" s="116" t="str">
        <f>IF(AND(Таблица335[[#This Row],[Тип]]="Продол", Таблица335[[#This Row],[условие]]="Да", Таблица335[[#This Row],[№18]]=" росп"), "1,2",
"")</f>
        <v/>
      </c>
      <c r="V1023" s="101" t="s">
        <v>87</v>
      </c>
      <c r="W102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0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023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023" s="152">
        <f>IF(Таблица335[[#This Row],[Тип СШ]]="Т3",
(IF(Таблица335[[#This Row],[Толщина]]&gt;16,"Δ8","Δ6")),Таблица335[[#This Row],[Толщина]])</f>
        <v>32</v>
      </c>
      <c r="AD1023" s="153"/>
      <c r="AE1023"/>
    </row>
    <row r="1024" spans="1:31" x14ac:dyDescent="0.2">
      <c r="A1024" s="117">
        <f t="shared" si="976"/>
        <v>1024</v>
      </c>
      <c r="B1024" s="97" t="str">
        <f>IF(ISNUMBER(Таблица335[[#This Row],[№8]]), "Поперечник", "Продол")</f>
        <v>Поперечник</v>
      </c>
      <c r="C1024" s="11" t="str">
        <f>CONCATENATE(I1024,J1024,K1024,L1024,Таблица335[[#This Row],[№12]],N1024,O1024,P1024,Q1024,R1024,S1024,T1024,U1024,)</f>
        <v>10Б-Т2/1</v>
      </c>
      <c r="D1024" s="11" t="str">
        <f t="shared" si="1008"/>
        <v>Т8</v>
      </c>
      <c r="E1024" s="11" t="str">
        <f t="shared" si="974"/>
        <v>100×14</v>
      </c>
      <c r="F1024" s="101"/>
      <c r="G1024" s="101"/>
      <c r="H10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4" s="132">
        <f t="shared" ref="I1024:K1024" si="1041">I1023</f>
        <v>10</v>
      </c>
      <c r="J1024" s="132" t="str">
        <f t="shared" si="1041"/>
        <v>Б</v>
      </c>
      <c r="K1024" s="133" t="str">
        <f>IF(Таблица335[[#This Row],[условие]]="Да", "-", "")</f>
        <v>-</v>
      </c>
      <c r="L1024" s="101" t="s">
        <v>84</v>
      </c>
      <c r="M1024" s="114" t="str">
        <f>IF(Таблица335[[#This Row],[условие]]="Да", "", " - ")</f>
        <v/>
      </c>
      <c r="N1024" s="101"/>
      <c r="O1024" s="114" t="str">
        <f>IF(Таблица335[[#This Row],[условие]]="Да", "", " )")</f>
        <v/>
      </c>
      <c r="P1024" s="115"/>
      <c r="Q1024" s="101" t="str">
        <f>"/"</f>
        <v>/</v>
      </c>
      <c r="R1024" s="101">
        <v>1</v>
      </c>
      <c r="S1024" s="116" t="str">
        <f>IF(Таблица335[[#This Row],[Тип СШ]]="Т3", " росп", "")</f>
        <v/>
      </c>
      <c r="T1024" s="116" t="str">
        <f>IF(AND(Таблица335[[#This Row],[Тип]]="Поперечник", Таблица335[[#This Row],[условие]]="Да", Таблица335[[#This Row],[№18]]=" росп"), "1,2,3",
"")</f>
        <v/>
      </c>
      <c r="U1024" s="116" t="str">
        <f>IF(AND(Таблица335[[#This Row],[Тип]]="Продол", Таблица335[[#This Row],[условие]]="Да", Таблица335[[#This Row],[№18]]=" росп"), "1,2",
"")</f>
        <v/>
      </c>
      <c r="V1024" s="101" t="s">
        <v>89</v>
      </c>
      <c r="W10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24" s="152">
        <f>IF(Таблица335[[#This Row],[Тип СШ]]="Т3",
(IF(Таблица335[[#This Row],[Толщина]]&gt;16,"Δ8","Δ6")),Таблица335[[#This Row],[Толщина]])</f>
        <v>14</v>
      </c>
      <c r="AD1024" s="153"/>
      <c r="AE1024"/>
    </row>
    <row r="1025" spans="1:31" x14ac:dyDescent="0.2">
      <c r="A1025" s="117">
        <f t="shared" si="976"/>
        <v>1025</v>
      </c>
      <c r="B1025" s="97" t="str">
        <f>IF(ISNUMBER(Таблица335[[#This Row],[№8]]), "Поперечник", "Продол")</f>
        <v>Поперечник</v>
      </c>
      <c r="C1025" s="11" t="str">
        <f>CONCATENATE(I1025,J1025,K1025,L1025,Таблица335[[#This Row],[№12]],N1025,O1025,P1025,Q1025,R1025,S1025,T1025,U1025,)</f>
        <v>10Б-Т2/1 росп1,2,3</v>
      </c>
      <c r="D1025" s="11" t="str">
        <f t="shared" si="1008"/>
        <v>Т3</v>
      </c>
      <c r="E1025" s="11" t="str">
        <f t="shared" si="974"/>
        <v>100 Δ6</v>
      </c>
      <c r="F1025" s="101"/>
      <c r="G1025" s="101"/>
      <c r="H10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5" s="132">
        <f t="shared" ref="I1025:K1025" si="1042">I1024</f>
        <v>10</v>
      </c>
      <c r="J1025" s="132" t="str">
        <f t="shared" si="1042"/>
        <v>Б</v>
      </c>
      <c r="K1025" s="133" t="str">
        <f>IF(Таблица335[[#This Row],[условие]]="Да", "-", "")</f>
        <v>-</v>
      </c>
      <c r="L1025" s="101" t="s">
        <v>84</v>
      </c>
      <c r="M1025" s="114" t="str">
        <f>IF(Таблица335[[#This Row],[условие]]="Да", "", " - ")</f>
        <v/>
      </c>
      <c r="N1025" s="101"/>
      <c r="O1025" s="114" t="str">
        <f>IF(Таблица335[[#This Row],[условие]]="Да", "", " )")</f>
        <v/>
      </c>
      <c r="P1025" s="115"/>
      <c r="Q1025" s="101" t="str">
        <f t="shared" ref="Q1025:Q1029" si="1043">"/"</f>
        <v>/</v>
      </c>
      <c r="R1025" s="101">
        <v>1</v>
      </c>
      <c r="S1025" s="116" t="str">
        <f>IF(Таблица335[[#This Row],[Тип СШ]]="Т3", " росп", "")</f>
        <v xml:space="preserve"> росп</v>
      </c>
      <c r="T1025" s="116" t="str">
        <f>IF(AND(Таблица335[[#This Row],[Тип]]="Поперечник", Таблица335[[#This Row],[условие]]="Да", Таблица335[[#This Row],[№18]]=" росп"), "1,2,3",
"")</f>
        <v>1,2,3</v>
      </c>
      <c r="U1025" s="116" t="str">
        <f>IF(AND(Таблица335[[#This Row],[Тип]]="Продол", Таблица335[[#This Row],[условие]]="Да", Таблица335[[#This Row],[№18]]=" росп"), "1,2",
"")</f>
        <v/>
      </c>
      <c r="V1025" s="101" t="s">
        <v>88</v>
      </c>
      <c r="W10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25" s="152" t="str">
        <f>IF(Таблица335[[#This Row],[Тип СШ]]="Т3",
(IF(Таблица335[[#This Row],[Толщина]]&gt;16,"Δ8","Δ6")),Таблица335[[#This Row],[Толщина]])</f>
        <v>Δ6</v>
      </c>
      <c r="AD1025" s="153"/>
      <c r="AE1025"/>
    </row>
    <row r="1026" spans="1:31" x14ac:dyDescent="0.2">
      <c r="A1026" s="117">
        <f t="shared" si="976"/>
        <v>1026</v>
      </c>
      <c r="B1026" s="97" t="str">
        <f>IF(ISNUMBER(Таблица335[[#This Row],[№8]]), "Поперечник", "Продол")</f>
        <v>Поперечник</v>
      </c>
      <c r="C1026" s="11" t="str">
        <f>CONCATENATE(I1026,J1026,K1026,L1026,Таблица335[[#This Row],[№12]],N1026,O1026,P1026,Q1026,R1026,S1026,T1026,U1026,)</f>
        <v>10Б-Т2/2</v>
      </c>
      <c r="D1026" s="11" t="str">
        <f t="shared" si="1008"/>
        <v>Т8</v>
      </c>
      <c r="E1026" s="11" t="str">
        <f t="shared" ref="E1026:E1089" si="1044">IF(V1026="Т3",(CONCATENATE(AB1026," ",AC1026)),(CONCATENATE(AB1026,"×",AC1026)))</f>
        <v>100×14</v>
      </c>
      <c r="F1026" s="101"/>
      <c r="G1026" s="101"/>
      <c r="H10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6" s="132">
        <f t="shared" ref="I1026:K1026" si="1045">I1025</f>
        <v>10</v>
      </c>
      <c r="J1026" s="132" t="str">
        <f t="shared" si="1045"/>
        <v>Б</v>
      </c>
      <c r="K1026" s="133" t="str">
        <f>IF(Таблица335[[#This Row],[условие]]="Да", "-", "")</f>
        <v>-</v>
      </c>
      <c r="L1026" s="101" t="s">
        <v>84</v>
      </c>
      <c r="M1026" s="114" t="str">
        <f>IF(Таблица335[[#This Row],[условие]]="Да", "", " - ")</f>
        <v/>
      </c>
      <c r="N1026" s="101"/>
      <c r="O1026" s="114" t="str">
        <f>IF(Таблица335[[#This Row],[условие]]="Да", "", " )")</f>
        <v/>
      </c>
      <c r="P1026" s="115"/>
      <c r="Q1026" s="101" t="str">
        <f t="shared" si="1043"/>
        <v>/</v>
      </c>
      <c r="R1026" s="101">
        <v>2</v>
      </c>
      <c r="S1026" s="116" t="str">
        <f>IF(Таблица335[[#This Row],[Тип СШ]]="Т3", " росп", "")</f>
        <v/>
      </c>
      <c r="T1026" s="116" t="str">
        <f>IF(AND(Таблица335[[#This Row],[Тип]]="Поперечник", Таблица335[[#This Row],[условие]]="Да", Таблица335[[#This Row],[№18]]=" росп"), "1,2,3",
"")</f>
        <v/>
      </c>
      <c r="U1026" s="116" t="str">
        <f>IF(AND(Таблица335[[#This Row],[Тип]]="Продол", Таблица335[[#This Row],[условие]]="Да", Таблица335[[#This Row],[№18]]=" росп"), "1,2",
"")</f>
        <v/>
      </c>
      <c r="V1026" s="101" t="s">
        <v>89</v>
      </c>
      <c r="W10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26" s="152">
        <f>IF(Таблица335[[#This Row],[Тип СШ]]="Т3",
(IF(Таблица335[[#This Row],[Толщина]]&gt;16,"Δ8","Δ6")),Таблица335[[#This Row],[Толщина]])</f>
        <v>14</v>
      </c>
      <c r="AD1026" s="153"/>
      <c r="AE1026"/>
    </row>
    <row r="1027" spans="1:31" x14ac:dyDescent="0.2">
      <c r="A1027" s="117">
        <f t="shared" ref="A1027:A1090" si="1046">A1026+1</f>
        <v>1027</v>
      </c>
      <c r="B1027" s="97" t="str">
        <f>IF(ISNUMBER(Таблица335[[#This Row],[№8]]), "Поперечник", "Продол")</f>
        <v>Поперечник</v>
      </c>
      <c r="C1027" s="11" t="str">
        <f>CONCATENATE(I1027,J1027,K1027,L1027,Таблица335[[#This Row],[№12]],N1027,O1027,P1027,Q1027,R1027,S1027,T1027,U1027,)</f>
        <v>10Б-Т2/2 росп1,2,3</v>
      </c>
      <c r="D1027" s="11" t="str">
        <f t="shared" si="1008"/>
        <v>Т3</v>
      </c>
      <c r="E1027" s="11" t="str">
        <f t="shared" si="1044"/>
        <v>100 Δ6</v>
      </c>
      <c r="F1027" s="101"/>
      <c r="G1027" s="101"/>
      <c r="H10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7" s="132">
        <f t="shared" ref="I1027:K1027" si="1047">I1026</f>
        <v>10</v>
      </c>
      <c r="J1027" s="132" t="str">
        <f t="shared" si="1047"/>
        <v>Б</v>
      </c>
      <c r="K1027" s="133" t="str">
        <f>IF(Таблица335[[#This Row],[условие]]="Да", "-", "")</f>
        <v>-</v>
      </c>
      <c r="L1027" s="101" t="s">
        <v>84</v>
      </c>
      <c r="M1027" s="114" t="str">
        <f>IF(Таблица335[[#This Row],[условие]]="Да", "", " - ")</f>
        <v/>
      </c>
      <c r="N1027" s="101"/>
      <c r="O1027" s="114" t="str">
        <f>IF(Таблица335[[#This Row],[условие]]="Да", "", " )")</f>
        <v/>
      </c>
      <c r="P1027" s="115"/>
      <c r="Q1027" s="101" t="str">
        <f t="shared" si="1043"/>
        <v>/</v>
      </c>
      <c r="R1027" s="101">
        <v>2</v>
      </c>
      <c r="S1027" s="116" t="str">
        <f>IF(Таблица335[[#This Row],[Тип СШ]]="Т3", " росп", "")</f>
        <v xml:space="preserve"> росп</v>
      </c>
      <c r="T1027" s="116" t="str">
        <f>IF(AND(Таблица335[[#This Row],[Тип]]="Поперечник", Таблица335[[#This Row],[условие]]="Да", Таблица335[[#This Row],[№18]]=" росп"), "1,2,3",
"")</f>
        <v>1,2,3</v>
      </c>
      <c r="U1027" s="116" t="str">
        <f>IF(AND(Таблица335[[#This Row],[Тип]]="Продол", Таблица335[[#This Row],[условие]]="Да", Таблица335[[#This Row],[№18]]=" росп"), "1,2",
"")</f>
        <v/>
      </c>
      <c r="V1027" s="101" t="s">
        <v>88</v>
      </c>
      <c r="W10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27" s="152" t="str">
        <f>IF(Таблица335[[#This Row],[Тип СШ]]="Т3",
(IF(Таблица335[[#This Row],[Толщина]]&gt;16,"Δ8","Δ6")),Таблица335[[#This Row],[Толщина]])</f>
        <v>Δ6</v>
      </c>
      <c r="AD1027" s="153"/>
      <c r="AE1027"/>
    </row>
    <row r="1028" spans="1:31" x14ac:dyDescent="0.2">
      <c r="A1028" s="117">
        <f t="shared" si="1046"/>
        <v>1028</v>
      </c>
      <c r="B1028" s="97" t="str">
        <f>IF(ISNUMBER(Таблица335[[#This Row],[№8]]), "Поперечник", "Продол")</f>
        <v>Поперечник</v>
      </c>
      <c r="C1028" s="11" t="str">
        <f>CONCATENATE(I1028,J1028,K1028,L1028,Таблица335[[#This Row],[№12]],N1028,O1028,P1028,Q1028,R1028,S1028,T1028,U1028,)</f>
        <v>10В-ВП</v>
      </c>
      <c r="D1028" s="11" t="str">
        <f t="shared" si="1008"/>
        <v>С4</v>
      </c>
      <c r="E1028" s="11" t="str">
        <f t="shared" si="1044"/>
        <v>2488×14</v>
      </c>
      <c r="F1028" s="101"/>
      <c r="G1028" s="101" t="s">
        <v>41</v>
      </c>
      <c r="H10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8" s="134">
        <f t="shared" ref="I1028:J1028" si="1048">I1027</f>
        <v>10</v>
      </c>
      <c r="J1028" s="134" t="str">
        <f>Таблица335[[#This Row],[№7]]</f>
        <v>В</v>
      </c>
      <c r="K1028" s="133" t="str">
        <f>IF(Таблица335[[#This Row],[условие]]="Да", "-", "")</f>
        <v>-</v>
      </c>
      <c r="L1028" s="72" t="s">
        <v>35</v>
      </c>
      <c r="M1028" s="114" t="str">
        <f>IF(Таблица335[[#This Row],[условие]]="Да", "", " - ")</f>
        <v/>
      </c>
      <c r="N1028" s="72"/>
      <c r="O1028" s="114" t="str">
        <f>IF(Таблица335[[#This Row],[условие]]="Да", "", " )")</f>
        <v/>
      </c>
      <c r="P1028" s="115"/>
      <c r="Q1028" s="130"/>
      <c r="R1028" s="130"/>
      <c r="S1028" s="116" t="str">
        <f>IF(Таблица335[[#This Row],[Тип СШ]]="Т3", " росп", "")</f>
        <v/>
      </c>
      <c r="T1028" s="116" t="str">
        <f>IF(AND(Таблица335[[#This Row],[Тип]]="Поперечник", Таблица335[[#This Row],[условие]]="Да", Таблица335[[#This Row],[№18]]=" росп"), "1,2,3",
"")</f>
        <v/>
      </c>
      <c r="U1028" s="116" t="str">
        <f>IF(AND(Таблица335[[#This Row],[Тип]]="Продол", Таблица335[[#This Row],[условие]]="Да", Таблица335[[#This Row],[№18]]=" росп"), "1,2",
"")</f>
        <v/>
      </c>
      <c r="V1028" s="130" t="s">
        <v>109</v>
      </c>
      <c r="W10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0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028" s="152">
        <f>IF(Таблица335[[#This Row],[Тип СШ]]="Т3",
(IF(Таблица335[[#This Row],[Толщина]]&gt;16,"Δ8","Δ6")),Таблица335[[#This Row],[Толщина]])</f>
        <v>14</v>
      </c>
      <c r="AD1028" s="153"/>
      <c r="AE1028"/>
    </row>
    <row r="1029" spans="1:31" x14ac:dyDescent="0.2">
      <c r="A1029" s="117">
        <f t="shared" si="1046"/>
        <v>1029</v>
      </c>
      <c r="B1029" s="97" t="str">
        <f>IF(ISNUMBER(Таблица335[[#This Row],[№8]]), "Поперечник", "Продол")</f>
        <v>Поперечник</v>
      </c>
      <c r="C1029" s="11" t="str">
        <f>CONCATENATE(I1029,J1029,K1029,L1029,Таблица335[[#This Row],[№12]],N1029,O1029,P1029,Q1029,R1029,S1029,T1029,U1029,)</f>
        <v>10В-ВП_Р1 росп1,2,3</v>
      </c>
      <c r="D1029" s="11" t="str">
        <f t="shared" si="1008"/>
        <v>Т3</v>
      </c>
      <c r="E1029" s="11" t="str">
        <f t="shared" si="1044"/>
        <v>528 Δ6</v>
      </c>
      <c r="F1029" s="101"/>
      <c r="G1029" s="101"/>
      <c r="H10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29" s="132">
        <f t="shared" ref="I1029:J1029" si="1049">I1028</f>
        <v>10</v>
      </c>
      <c r="J1029" s="132" t="str">
        <f>J1028</f>
        <v>В</v>
      </c>
      <c r="K1029" s="133" t="str">
        <f>IF(Таблица335[[#This Row],[условие]]="Да", "-", "")</f>
        <v>-</v>
      </c>
      <c r="L1029" s="101" t="s">
        <v>35</v>
      </c>
      <c r="M1029" s="114" t="str">
        <f>IF(Таблица335[[#This Row],[условие]]="Да", "", " - ")</f>
        <v/>
      </c>
      <c r="N1029" s="101"/>
      <c r="O1029" s="114" t="str">
        <f>IF(Таблица335[[#This Row],[условие]]="Да", "", " )")</f>
        <v/>
      </c>
      <c r="P1029" s="115"/>
      <c r="Q1029" s="101" t="s">
        <v>140</v>
      </c>
      <c r="R1029" s="101" t="s">
        <v>73</v>
      </c>
      <c r="S1029" s="116" t="str">
        <f>IF(Таблица335[[#This Row],[Тип СШ]]="Т3", " росп", "")</f>
        <v xml:space="preserve"> росп</v>
      </c>
      <c r="T1029" s="116" t="str">
        <f>IF(AND(Таблица335[[#This Row],[Тип]]="Поперечник", Таблица335[[#This Row],[условие]]="Да", Таблица335[[#This Row],[№18]]=" росп"), "1,2,3",
"")</f>
        <v>1,2,3</v>
      </c>
      <c r="U1029" s="116" t="str">
        <f>IF(AND(Таблица335[[#This Row],[Тип]]="Продол", Таблица335[[#This Row],[условие]]="Да", Таблица335[[#This Row],[№18]]=" росп"), "1,2",
"")</f>
        <v/>
      </c>
      <c r="V1029" s="101" t="s">
        <v>88</v>
      </c>
      <c r="W10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29" s="152" t="str">
        <f>IF(Таблица335[[#This Row],[Тип СШ]]="Т3",
(IF(Таблица335[[#This Row],[Толщина]]&gt;16,"Δ8","Δ6")),Таблица335[[#This Row],[Толщина]])</f>
        <v>Δ6</v>
      </c>
      <c r="AD1029" s="153"/>
      <c r="AE1029"/>
    </row>
    <row r="1030" spans="1:31" x14ac:dyDescent="0.2">
      <c r="A1030" s="117">
        <f t="shared" si="1046"/>
        <v>1030</v>
      </c>
      <c r="B1030" s="97" t="str">
        <f>IF(ISNUMBER(Таблица335[[#This Row],[№8]]), "Поперечник", "Продол")</f>
        <v>Поперечник</v>
      </c>
      <c r="C1030" s="11" t="str">
        <f>CONCATENATE(I1030,J1030,K1030,L1030,Таблица335[[#This Row],[№12]],N1030,O1030,P1030,Q1030,R1030,S1030,T1030,U1030,)</f>
        <v>10В-ВП_Р2 росп1,2,3</v>
      </c>
      <c r="D1030" s="11" t="str">
        <f t="shared" si="1008"/>
        <v>Т3</v>
      </c>
      <c r="E1030" s="11" t="str">
        <f t="shared" si="1044"/>
        <v>528 Δ6</v>
      </c>
      <c r="F1030" s="101"/>
      <c r="G1030" s="101"/>
      <c r="H10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0" s="132">
        <f t="shared" ref="I1030:K1030" si="1050">I1029</f>
        <v>10</v>
      </c>
      <c r="J1030" s="132" t="str">
        <f t="shared" si="1050"/>
        <v>В</v>
      </c>
      <c r="K1030" s="133" t="str">
        <f>IF(Таблица335[[#This Row],[условие]]="Да", "-", "")</f>
        <v>-</v>
      </c>
      <c r="L1030" s="101" t="s">
        <v>35</v>
      </c>
      <c r="M1030" s="114" t="str">
        <f>IF(Таблица335[[#This Row],[условие]]="Да", "", " - ")</f>
        <v/>
      </c>
      <c r="N1030" s="101"/>
      <c r="O1030" s="114" t="str">
        <f>IF(Таблица335[[#This Row],[условие]]="Да", "", " )")</f>
        <v/>
      </c>
      <c r="P1030" s="115"/>
      <c r="Q1030" s="101" t="s">
        <v>140</v>
      </c>
      <c r="R1030" s="101" t="s">
        <v>74</v>
      </c>
      <c r="S1030" s="116" t="str">
        <f>IF(Таблица335[[#This Row],[Тип СШ]]="Т3", " росп", "")</f>
        <v xml:space="preserve"> росп</v>
      </c>
      <c r="T1030" s="116" t="str">
        <f>IF(AND(Таблица335[[#This Row],[Тип]]="Поперечник", Таблица335[[#This Row],[условие]]="Да", Таблица335[[#This Row],[№18]]=" росп"), "1,2,3",
"")</f>
        <v>1,2,3</v>
      </c>
      <c r="U1030" s="116" t="str">
        <f>IF(AND(Таблица335[[#This Row],[Тип]]="Продол", Таблица335[[#This Row],[условие]]="Да", Таблица335[[#This Row],[№18]]=" росп"), "1,2",
"")</f>
        <v/>
      </c>
      <c r="V1030" s="101" t="s">
        <v>88</v>
      </c>
      <c r="W10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30" s="152" t="str">
        <f>IF(Таблица335[[#This Row],[Тип СШ]]="Т3",
(IF(Таблица335[[#This Row],[Толщина]]&gt;16,"Δ8","Δ6")),Таблица335[[#This Row],[Толщина]])</f>
        <v>Δ6</v>
      </c>
      <c r="AD1030" s="153"/>
      <c r="AE1030"/>
    </row>
    <row r="1031" spans="1:31" x14ac:dyDescent="0.2">
      <c r="A1031" s="117">
        <f t="shared" si="1046"/>
        <v>1031</v>
      </c>
      <c r="B1031" s="97" t="str">
        <f>IF(ISNUMBER(Таблица335[[#This Row],[№8]]), "Поперечник", "Продол")</f>
        <v>Поперечник</v>
      </c>
      <c r="C1031" s="11" t="str">
        <f>CONCATENATE(I1031,J1031,K1031,L1031,Таблица335[[#This Row],[№12]],N1031,O1031,P1031,Q1031,R1031,S1031,T1031,U1031,)</f>
        <v>10В-ВП_Р3 росп1,2,3</v>
      </c>
      <c r="D1031" s="11" t="str">
        <f t="shared" si="1008"/>
        <v>Т3</v>
      </c>
      <c r="E1031" s="11" t="str">
        <f t="shared" si="1044"/>
        <v>528 Δ6</v>
      </c>
      <c r="F1031" s="101"/>
      <c r="G1031" s="101"/>
      <c r="H10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1" s="132">
        <f t="shared" ref="I1031:K1031" si="1051">I1030</f>
        <v>10</v>
      </c>
      <c r="J1031" s="132" t="str">
        <f t="shared" si="1051"/>
        <v>В</v>
      </c>
      <c r="K1031" s="133" t="str">
        <f>IF(Таблица335[[#This Row],[условие]]="Да", "-", "")</f>
        <v>-</v>
      </c>
      <c r="L1031" s="101" t="s">
        <v>35</v>
      </c>
      <c r="M1031" s="114" t="str">
        <f>IF(Таблица335[[#This Row],[условие]]="Да", "", " - ")</f>
        <v/>
      </c>
      <c r="N1031" s="101"/>
      <c r="O1031" s="114" t="str">
        <f>IF(Таблица335[[#This Row],[условие]]="Да", "", " )")</f>
        <v/>
      </c>
      <c r="P1031" s="115"/>
      <c r="Q1031" s="101" t="s">
        <v>140</v>
      </c>
      <c r="R1031" s="101" t="s">
        <v>75</v>
      </c>
      <c r="S1031" s="116" t="str">
        <f>IF(Таблица335[[#This Row],[Тип СШ]]="Т3", " росп", "")</f>
        <v xml:space="preserve"> росп</v>
      </c>
      <c r="T1031" s="116" t="str">
        <f>IF(AND(Таблица335[[#This Row],[Тип]]="Поперечник", Таблица335[[#This Row],[условие]]="Да", Таблица335[[#This Row],[№18]]=" росп"), "1,2,3",
"")</f>
        <v>1,2,3</v>
      </c>
      <c r="U1031" s="116" t="str">
        <f>IF(AND(Таблица335[[#This Row],[Тип]]="Продол", Таблица335[[#This Row],[условие]]="Да", Таблица335[[#This Row],[№18]]=" росп"), "1,2",
"")</f>
        <v/>
      </c>
      <c r="V1031" s="101" t="s">
        <v>88</v>
      </c>
      <c r="W10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31" s="152" t="str">
        <f>IF(Таблица335[[#This Row],[Тип СШ]]="Т3",
(IF(Таблица335[[#This Row],[Толщина]]&gt;16,"Δ8","Δ6")),Таблица335[[#This Row],[Толщина]])</f>
        <v>Δ6</v>
      </c>
      <c r="AD1031" s="153"/>
      <c r="AE1031"/>
    </row>
    <row r="1032" spans="1:31" x14ac:dyDescent="0.2">
      <c r="A1032" s="117">
        <f t="shared" si="1046"/>
        <v>1032</v>
      </c>
      <c r="B1032" s="97" t="str">
        <f>IF(ISNUMBER(Таблица335[[#This Row],[№8]]), "Поперечник", "Продол")</f>
        <v>Поперечник</v>
      </c>
      <c r="C1032" s="11" t="str">
        <f>CONCATENATE(I1032,J1032,K1032,L1032,Таблица335[[#This Row],[№12]],N1032,O1032,P1032,Q1032,R1032,S1032,T1032,U1032,)</f>
        <v>10В-ВП_Р4 росп1,2,3</v>
      </c>
      <c r="D1032" s="11" t="str">
        <f t="shared" si="1008"/>
        <v>Т3</v>
      </c>
      <c r="E1032" s="11" t="str">
        <f t="shared" si="1044"/>
        <v>528 Δ6</v>
      </c>
      <c r="F1032" s="101"/>
      <c r="G1032" s="101"/>
      <c r="H10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2" s="132">
        <f t="shared" ref="I1032:K1032" si="1052">I1031</f>
        <v>10</v>
      </c>
      <c r="J1032" s="132" t="str">
        <f t="shared" si="1052"/>
        <v>В</v>
      </c>
      <c r="K1032" s="133" t="str">
        <f>IF(Таблица335[[#This Row],[условие]]="Да", "-", "")</f>
        <v>-</v>
      </c>
      <c r="L1032" s="101" t="s">
        <v>35</v>
      </c>
      <c r="M1032" s="114" t="str">
        <f>IF(Таблица335[[#This Row],[условие]]="Да", "", " - ")</f>
        <v/>
      </c>
      <c r="N1032" s="101"/>
      <c r="O1032" s="114" t="str">
        <f>IF(Таблица335[[#This Row],[условие]]="Да", "", " )")</f>
        <v/>
      </c>
      <c r="P1032" s="115"/>
      <c r="Q1032" s="101" t="s">
        <v>140</v>
      </c>
      <c r="R1032" s="101" t="s">
        <v>76</v>
      </c>
      <c r="S1032" s="116" t="str">
        <f>IF(Таблица335[[#This Row],[Тип СШ]]="Т3", " росп", "")</f>
        <v xml:space="preserve"> росп</v>
      </c>
      <c r="T1032" s="116" t="str">
        <f>IF(AND(Таблица335[[#This Row],[Тип]]="Поперечник", Таблица335[[#This Row],[условие]]="Да", Таблица335[[#This Row],[№18]]=" росп"), "1,2,3",
"")</f>
        <v>1,2,3</v>
      </c>
      <c r="U1032" s="116" t="str">
        <f>IF(AND(Таблица335[[#This Row],[Тип]]="Продол", Таблица335[[#This Row],[условие]]="Да", Таблица335[[#This Row],[№18]]=" росп"), "1,2",
"")</f>
        <v/>
      </c>
      <c r="V1032" s="101" t="s">
        <v>88</v>
      </c>
      <c r="W10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32" s="152" t="str">
        <f>IF(Таблица335[[#This Row],[Тип СШ]]="Т3",
(IF(Таблица335[[#This Row],[Толщина]]&gt;16,"Δ8","Δ6")),Таблица335[[#This Row],[Толщина]])</f>
        <v>Δ6</v>
      </c>
      <c r="AD1032" s="153"/>
      <c r="AE1032"/>
    </row>
    <row r="1033" spans="1:31" x14ac:dyDescent="0.2">
      <c r="A1033" s="117">
        <f t="shared" si="1046"/>
        <v>1033</v>
      </c>
      <c r="B1033" s="97" t="str">
        <f>IF(ISNUMBER(Таблица335[[#This Row],[№8]]), "Поперечник", "Продол")</f>
        <v>Поперечник</v>
      </c>
      <c r="C1033" s="11" t="str">
        <f>CONCATENATE(I1033,J1033,K1033,L1033,Таблица335[[#This Row],[№12]],N1033,O1033,P1033,Q1033,R1033,S1033,T1033,U1033,)</f>
        <v>10В-Т1/1</v>
      </c>
      <c r="D1033" s="11" t="str">
        <f t="shared" si="1008"/>
        <v>Т8</v>
      </c>
      <c r="E1033" s="11" t="str">
        <f t="shared" si="1044"/>
        <v>100×14</v>
      </c>
      <c r="F1033" s="101"/>
      <c r="G1033" s="101"/>
      <c r="H10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3" s="132">
        <f t="shared" ref="I1033:K1033" si="1053">I1032</f>
        <v>10</v>
      </c>
      <c r="J1033" s="132" t="str">
        <f t="shared" si="1053"/>
        <v>В</v>
      </c>
      <c r="K1033" s="133" t="str">
        <f>IF(Таблица335[[#This Row],[условие]]="Да", "-", "")</f>
        <v>-</v>
      </c>
      <c r="L1033" s="101" t="s">
        <v>83</v>
      </c>
      <c r="M1033" s="114" t="str">
        <f>IF(Таблица335[[#This Row],[условие]]="Да", "", " - ")</f>
        <v/>
      </c>
      <c r="N1033" s="101"/>
      <c r="O1033" s="114" t="str">
        <f>IF(Таблица335[[#This Row],[условие]]="Да", "", " )")</f>
        <v/>
      </c>
      <c r="P1033" s="115"/>
      <c r="Q1033" s="101" t="str">
        <f>"/"</f>
        <v>/</v>
      </c>
      <c r="R1033" s="101">
        <v>1</v>
      </c>
      <c r="S1033" s="116" t="str">
        <f>IF(Таблица335[[#This Row],[Тип СШ]]="Т3", " росп", "")</f>
        <v/>
      </c>
      <c r="T1033" s="116" t="str">
        <f>IF(AND(Таблица335[[#This Row],[Тип]]="Поперечник", Таблица335[[#This Row],[условие]]="Да", Таблица335[[#This Row],[№18]]=" росп"), "1,2,3",
"")</f>
        <v/>
      </c>
      <c r="U1033" s="116" t="str">
        <f>IF(AND(Таблица335[[#This Row],[Тип]]="Продол", Таблица335[[#This Row],[условие]]="Да", Таблица335[[#This Row],[№18]]=" росп"), "1,2",
"")</f>
        <v/>
      </c>
      <c r="V1033" s="101" t="s">
        <v>89</v>
      </c>
      <c r="W10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33" s="152">
        <f>IF(Таблица335[[#This Row],[Тип СШ]]="Т3",
(IF(Таблица335[[#This Row],[Толщина]]&gt;16,"Δ8","Δ6")),Таблица335[[#This Row],[Толщина]])</f>
        <v>14</v>
      </c>
      <c r="AD1033" s="153"/>
      <c r="AE1033"/>
    </row>
    <row r="1034" spans="1:31" x14ac:dyDescent="0.2">
      <c r="A1034" s="117">
        <f t="shared" si="1046"/>
        <v>1034</v>
      </c>
      <c r="B1034" s="97" t="str">
        <f>IF(ISNUMBER(Таблица335[[#This Row],[№8]]), "Поперечник", "Продол")</f>
        <v>Поперечник</v>
      </c>
      <c r="C1034" s="11" t="str">
        <f>CONCATENATE(I1034,J1034,K1034,L1034,Таблица335[[#This Row],[№12]],N1034,O1034,P1034,Q1034,R1034,S1034,T1034,U1034,)</f>
        <v>10В-Т1/1 росп1,2,3</v>
      </c>
      <c r="D1034" s="11" t="str">
        <f t="shared" si="1008"/>
        <v>Т3</v>
      </c>
      <c r="E1034" s="11" t="str">
        <f t="shared" si="1044"/>
        <v>100 Δ6</v>
      </c>
      <c r="F1034" s="101"/>
      <c r="G1034" s="101"/>
      <c r="H10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4" s="132">
        <f t="shared" ref="I1034:K1034" si="1054">I1033</f>
        <v>10</v>
      </c>
      <c r="J1034" s="132" t="str">
        <f t="shared" si="1054"/>
        <v>В</v>
      </c>
      <c r="K1034" s="133" t="str">
        <f>IF(Таблица335[[#This Row],[условие]]="Да", "-", "")</f>
        <v>-</v>
      </c>
      <c r="L1034" s="101" t="s">
        <v>83</v>
      </c>
      <c r="M1034" s="114" t="str">
        <f>IF(Таблица335[[#This Row],[условие]]="Да", "", " - ")</f>
        <v/>
      </c>
      <c r="N1034" s="101"/>
      <c r="O1034" s="114" t="str">
        <f>IF(Таблица335[[#This Row],[условие]]="Да", "", " )")</f>
        <v/>
      </c>
      <c r="P1034" s="115"/>
      <c r="Q1034" s="101" t="str">
        <f t="shared" ref="Q1034:Q1038" si="1055">"/"</f>
        <v>/</v>
      </c>
      <c r="R1034" s="101">
        <v>1</v>
      </c>
      <c r="S1034" s="116" t="str">
        <f>IF(Таблица335[[#This Row],[Тип СШ]]="Т3", " росп", "")</f>
        <v xml:space="preserve"> росп</v>
      </c>
      <c r="T1034" s="116" t="str">
        <f>IF(AND(Таблица335[[#This Row],[Тип]]="Поперечник", Таблица335[[#This Row],[условие]]="Да", Таблица335[[#This Row],[№18]]=" росп"), "1,2,3",
"")</f>
        <v>1,2,3</v>
      </c>
      <c r="U1034" s="116" t="str">
        <f>IF(AND(Таблица335[[#This Row],[Тип]]="Продол", Таблица335[[#This Row],[условие]]="Да", Таблица335[[#This Row],[№18]]=" росп"), "1,2",
"")</f>
        <v/>
      </c>
      <c r="V1034" s="101" t="s">
        <v>88</v>
      </c>
      <c r="W10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34" s="152" t="str">
        <f>IF(Таблица335[[#This Row],[Тип СШ]]="Т3",
(IF(Таблица335[[#This Row],[Толщина]]&gt;16,"Δ8","Δ6")),Таблица335[[#This Row],[Толщина]])</f>
        <v>Δ6</v>
      </c>
      <c r="AD1034" s="153"/>
      <c r="AE1034"/>
    </row>
    <row r="1035" spans="1:31" x14ac:dyDescent="0.2">
      <c r="A1035" s="117">
        <f t="shared" si="1046"/>
        <v>1035</v>
      </c>
      <c r="B1035" s="97" t="str">
        <f>IF(ISNUMBER(Таблица335[[#This Row],[№8]]), "Поперечник", "Продол")</f>
        <v>Поперечник</v>
      </c>
      <c r="C1035" s="11" t="str">
        <f>CONCATENATE(I1035,J1035,K1035,L1035,Таблица335[[#This Row],[№12]],N1035,O1035,P1035,Q1035,R1035,S1035,T1035,U1035,)</f>
        <v>10В-Т1/2</v>
      </c>
      <c r="D1035" s="11" t="str">
        <f t="shared" si="1008"/>
        <v>Т8</v>
      </c>
      <c r="E1035" s="11" t="str">
        <f t="shared" si="1044"/>
        <v>100×14</v>
      </c>
      <c r="F1035" s="101"/>
      <c r="G1035" s="101"/>
      <c r="H10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5" s="132">
        <f t="shared" ref="I1035:K1035" si="1056">I1034</f>
        <v>10</v>
      </c>
      <c r="J1035" s="132" t="str">
        <f t="shared" si="1056"/>
        <v>В</v>
      </c>
      <c r="K1035" s="133" t="str">
        <f>IF(Таблица335[[#This Row],[условие]]="Да", "-", "")</f>
        <v>-</v>
      </c>
      <c r="L1035" s="101" t="s">
        <v>83</v>
      </c>
      <c r="M1035" s="114" t="str">
        <f>IF(Таблица335[[#This Row],[условие]]="Да", "", " - ")</f>
        <v/>
      </c>
      <c r="N1035" s="101"/>
      <c r="O1035" s="114" t="str">
        <f>IF(Таблица335[[#This Row],[условие]]="Да", "", " )")</f>
        <v/>
      </c>
      <c r="P1035" s="115"/>
      <c r="Q1035" s="101" t="str">
        <f t="shared" si="1055"/>
        <v>/</v>
      </c>
      <c r="R1035" s="101">
        <v>2</v>
      </c>
      <c r="S1035" s="116" t="str">
        <f>IF(Таблица335[[#This Row],[Тип СШ]]="Т3", " росп", "")</f>
        <v/>
      </c>
      <c r="T1035" s="116" t="str">
        <f>IF(AND(Таблица335[[#This Row],[Тип]]="Поперечник", Таблица335[[#This Row],[условие]]="Да", Таблица335[[#This Row],[№18]]=" росп"), "1,2,3",
"")</f>
        <v/>
      </c>
      <c r="U1035" s="116" t="str">
        <f>IF(AND(Таблица335[[#This Row],[Тип]]="Продол", Таблица335[[#This Row],[условие]]="Да", Таблица335[[#This Row],[№18]]=" росп"), "1,2",
"")</f>
        <v/>
      </c>
      <c r="V1035" s="101" t="s">
        <v>89</v>
      </c>
      <c r="W10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35" s="152">
        <f>IF(Таблица335[[#This Row],[Тип СШ]]="Т3",
(IF(Таблица335[[#This Row],[Толщина]]&gt;16,"Δ8","Δ6")),Таблица335[[#This Row],[Толщина]])</f>
        <v>14</v>
      </c>
      <c r="AD1035" s="153"/>
      <c r="AE1035"/>
    </row>
    <row r="1036" spans="1:31" x14ac:dyDescent="0.2">
      <c r="A1036" s="117">
        <f t="shared" si="1046"/>
        <v>1036</v>
      </c>
      <c r="B1036" s="97" t="str">
        <f>IF(ISNUMBER(Таблица335[[#This Row],[№8]]), "Поперечник", "Продол")</f>
        <v>Поперечник</v>
      </c>
      <c r="C1036" s="11" t="str">
        <f>CONCATENATE(I1036,J1036,K1036,L1036,Таблица335[[#This Row],[№12]],N1036,O1036,P1036,Q1036,R1036,S1036,T1036,U1036,)</f>
        <v>10В-Т1/2 росп1,2,3</v>
      </c>
      <c r="D1036" s="11" t="str">
        <f t="shared" si="1008"/>
        <v>Т3</v>
      </c>
      <c r="E1036" s="11" t="str">
        <f t="shared" si="1044"/>
        <v>100 Δ6</v>
      </c>
      <c r="F1036" s="101"/>
      <c r="G1036" s="101"/>
      <c r="H10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6" s="132">
        <f t="shared" ref="I1036:K1036" si="1057">I1035</f>
        <v>10</v>
      </c>
      <c r="J1036" s="132" t="str">
        <f t="shared" si="1057"/>
        <v>В</v>
      </c>
      <c r="K1036" s="133" t="str">
        <f>IF(Таблица335[[#This Row],[условие]]="Да", "-", "")</f>
        <v>-</v>
      </c>
      <c r="L1036" s="101" t="s">
        <v>83</v>
      </c>
      <c r="M1036" s="114" t="str">
        <f>IF(Таблица335[[#This Row],[условие]]="Да", "", " - ")</f>
        <v/>
      </c>
      <c r="N1036" s="101"/>
      <c r="O1036" s="114" t="str">
        <f>IF(Таблица335[[#This Row],[условие]]="Да", "", " )")</f>
        <v/>
      </c>
      <c r="P1036" s="115"/>
      <c r="Q1036" s="101" t="str">
        <f t="shared" si="1055"/>
        <v>/</v>
      </c>
      <c r="R1036" s="101">
        <v>2</v>
      </c>
      <c r="S1036" s="116" t="str">
        <f>IF(Таблица335[[#This Row],[Тип СШ]]="Т3", " росп", "")</f>
        <v xml:space="preserve"> росп</v>
      </c>
      <c r="T1036" s="116" t="str">
        <f>IF(AND(Таблица335[[#This Row],[Тип]]="Поперечник", Таблица335[[#This Row],[условие]]="Да", Таблица335[[#This Row],[№18]]=" росп"), "1,2,3",
"")</f>
        <v>1,2,3</v>
      </c>
      <c r="U1036" s="116" t="str">
        <f>IF(AND(Таблица335[[#This Row],[Тип]]="Продол", Таблица335[[#This Row],[условие]]="Да", Таблица335[[#This Row],[№18]]=" росп"), "1,2",
"")</f>
        <v/>
      </c>
      <c r="V1036" s="101" t="s">
        <v>88</v>
      </c>
      <c r="W10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36" s="152" t="str">
        <f>IF(Таблица335[[#This Row],[Тип СШ]]="Т3",
(IF(Таблица335[[#This Row],[Толщина]]&gt;16,"Δ8","Δ6")),Таблица335[[#This Row],[Толщина]])</f>
        <v>Δ6</v>
      </c>
      <c r="AD1036" s="153"/>
      <c r="AE1036"/>
    </row>
    <row r="1037" spans="1:31" x14ac:dyDescent="0.2">
      <c r="A1037" s="117">
        <f t="shared" si="1046"/>
        <v>1037</v>
      </c>
      <c r="B1037" s="97" t="str">
        <f>IF(ISNUMBER(Таблица335[[#This Row],[№8]]), "Поперечник", "Продол")</f>
        <v>Поперечник</v>
      </c>
      <c r="C1037" s="11" t="str">
        <f>CONCATENATE(I1037,J1037,K1037,L1037,Таблица335[[#This Row],[№12]],N1037,O1037,P1037,Q1037,R1037,S1037,T1037,U1037,)</f>
        <v>10В-ВП_Р5 росп1,2,3</v>
      </c>
      <c r="D1037" s="11" t="str">
        <f t="shared" si="1008"/>
        <v>Т3</v>
      </c>
      <c r="E1037" s="11" t="str">
        <f t="shared" si="1044"/>
        <v>528 Δ6</v>
      </c>
      <c r="F1037" s="101"/>
      <c r="G1037" s="101"/>
      <c r="H10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7" s="132">
        <f t="shared" ref="I1037:K1037" si="1058">I1036</f>
        <v>10</v>
      </c>
      <c r="J1037" s="132" t="str">
        <f t="shared" si="1058"/>
        <v>В</v>
      </c>
      <c r="K1037" s="133" t="str">
        <f>IF(Таблица335[[#This Row],[условие]]="Да", "-", "")</f>
        <v>-</v>
      </c>
      <c r="L1037" s="101" t="s">
        <v>35</v>
      </c>
      <c r="M1037" s="114" t="str">
        <f>IF(Таблица335[[#This Row],[условие]]="Да", "", " - ")</f>
        <v/>
      </c>
      <c r="N1037" s="101"/>
      <c r="O1037" s="114" t="str">
        <f>IF(Таблица335[[#This Row],[условие]]="Да", "", " )")</f>
        <v/>
      </c>
      <c r="P1037" s="115"/>
      <c r="Q1037" s="101" t="s">
        <v>140</v>
      </c>
      <c r="R1037" s="101" t="s">
        <v>77</v>
      </c>
      <c r="S1037" s="116" t="str">
        <f>IF(Таблица335[[#This Row],[Тип СШ]]="Т3", " росп", "")</f>
        <v xml:space="preserve"> росп</v>
      </c>
      <c r="T1037" s="116" t="str">
        <f>IF(AND(Таблица335[[#This Row],[Тип]]="Поперечник", Таблица335[[#This Row],[условие]]="Да", Таблица335[[#This Row],[№18]]=" росп"), "1,2,3",
"")</f>
        <v>1,2,3</v>
      </c>
      <c r="U1037" s="116" t="str">
        <f>IF(AND(Таблица335[[#This Row],[Тип]]="Продол", Таблица335[[#This Row],[условие]]="Да", Таблица335[[#This Row],[№18]]=" росп"), "1,2",
"")</f>
        <v/>
      </c>
      <c r="V1037" s="101" t="s">
        <v>88</v>
      </c>
      <c r="W10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37" s="152" t="str">
        <f>IF(Таблица335[[#This Row],[Тип СШ]]="Т3",
(IF(Таблица335[[#This Row],[Толщина]]&gt;16,"Δ8","Δ6")),Таблица335[[#This Row],[Толщина]])</f>
        <v>Δ6</v>
      </c>
      <c r="AD1037" s="153"/>
      <c r="AE1037"/>
    </row>
    <row r="1038" spans="1:31" x14ac:dyDescent="0.2">
      <c r="A1038" s="117">
        <f t="shared" si="1046"/>
        <v>1038</v>
      </c>
      <c r="B1038" s="97" t="str">
        <f>IF(ISNUMBER(Таблица335[[#This Row],[№8]]), "Поперечник", "Продол")</f>
        <v>Поперечник</v>
      </c>
      <c r="C1038" s="11" t="str">
        <f>CONCATENATE(I1038,J1038,K1038,L1038,Таблица335[[#This Row],[№12]],N1038,O1038,P1038,Q1038,R1038,S1038,T1038,U1038,)</f>
        <v>10В-ВП_Р6 росп1,2,3</v>
      </c>
      <c r="D1038" s="11" t="str">
        <f t="shared" si="1008"/>
        <v>Т3</v>
      </c>
      <c r="E1038" s="11" t="str">
        <f t="shared" si="1044"/>
        <v>528 Δ6</v>
      </c>
      <c r="F1038" s="101"/>
      <c r="G1038" s="101"/>
      <c r="H10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8" s="132">
        <f t="shared" ref="I1038:K1038" si="1059">I1037</f>
        <v>10</v>
      </c>
      <c r="J1038" s="132" t="str">
        <f t="shared" si="1059"/>
        <v>В</v>
      </c>
      <c r="K1038" s="133" t="str">
        <f>IF(Таблица335[[#This Row],[условие]]="Да", "-", "")</f>
        <v>-</v>
      </c>
      <c r="L1038" s="101" t="s">
        <v>35</v>
      </c>
      <c r="M1038" s="114" t="str">
        <f>IF(Таблица335[[#This Row],[условие]]="Да", "", " - ")</f>
        <v/>
      </c>
      <c r="N1038" s="101"/>
      <c r="O1038" s="114" t="str">
        <f>IF(Таблица335[[#This Row],[условие]]="Да", "", " )")</f>
        <v/>
      </c>
      <c r="P1038" s="115"/>
      <c r="Q1038" s="101" t="s">
        <v>140</v>
      </c>
      <c r="R1038" s="101" t="s">
        <v>80</v>
      </c>
      <c r="S1038" s="116" t="str">
        <f>IF(Таблица335[[#This Row],[Тип СШ]]="Т3", " росп", "")</f>
        <v xml:space="preserve"> росп</v>
      </c>
      <c r="T1038" s="116" t="str">
        <f>IF(AND(Таблица335[[#This Row],[Тип]]="Поперечник", Таблица335[[#This Row],[условие]]="Да", Таблица335[[#This Row],[№18]]=" росп"), "1,2,3",
"")</f>
        <v>1,2,3</v>
      </c>
      <c r="U1038" s="116" t="str">
        <f>IF(AND(Таблица335[[#This Row],[Тип]]="Продол", Таблица335[[#This Row],[условие]]="Да", Таблица335[[#This Row],[№18]]=" росп"), "1,2",
"")</f>
        <v/>
      </c>
      <c r="V1038" s="101" t="s">
        <v>88</v>
      </c>
      <c r="W10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38" s="152" t="str">
        <f>IF(Таблица335[[#This Row],[Тип СШ]]="Т3",
(IF(Таблица335[[#This Row],[Толщина]]&gt;16,"Δ8","Δ6")),Таблица335[[#This Row],[Толщина]])</f>
        <v>Δ6</v>
      </c>
      <c r="AD1038" s="153"/>
      <c r="AE1038"/>
    </row>
    <row r="1039" spans="1:31" x14ac:dyDescent="0.2">
      <c r="A1039" s="117">
        <f t="shared" si="1046"/>
        <v>1039</v>
      </c>
      <c r="B1039" s="97" t="str">
        <f>IF(ISNUMBER(Таблица335[[#This Row],[№8]]), "Поперечник", "Продол")</f>
        <v>Поперечник</v>
      </c>
      <c r="C1039" s="11" t="str">
        <f>CONCATENATE(I1039,J1039,K1039,L1039,Таблица335[[#This Row],[№12]],N1039,O1039,P1039,Q1039,R1039,S1039,T1039,U1039,)</f>
        <v>10В-ВП_Р7 росп1,2,3</v>
      </c>
      <c r="D1039" s="11" t="str">
        <f t="shared" si="1008"/>
        <v>Т3</v>
      </c>
      <c r="E1039" s="11" t="str">
        <f t="shared" si="1044"/>
        <v>528 Δ6</v>
      </c>
      <c r="F1039" s="101"/>
      <c r="G1039" s="101"/>
      <c r="H10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39" s="132">
        <f t="shared" ref="I1039:K1039" si="1060">I1038</f>
        <v>10</v>
      </c>
      <c r="J1039" s="132" t="str">
        <f t="shared" si="1060"/>
        <v>В</v>
      </c>
      <c r="K1039" s="133" t="str">
        <f>IF(Таблица335[[#This Row],[условие]]="Да", "-", "")</f>
        <v>-</v>
      </c>
      <c r="L1039" s="101" t="s">
        <v>35</v>
      </c>
      <c r="M1039" s="114" t="str">
        <f>IF(Таблица335[[#This Row],[условие]]="Да", "", " - ")</f>
        <v/>
      </c>
      <c r="N1039" s="101"/>
      <c r="O1039" s="114" t="str">
        <f>IF(Таблица335[[#This Row],[условие]]="Да", "", " )")</f>
        <v/>
      </c>
      <c r="P1039" s="115"/>
      <c r="Q1039" s="101" t="s">
        <v>140</v>
      </c>
      <c r="R1039" s="101" t="s">
        <v>81</v>
      </c>
      <c r="S1039" s="116" t="str">
        <f>IF(Таблица335[[#This Row],[Тип СШ]]="Т3", " росп", "")</f>
        <v xml:space="preserve"> росп</v>
      </c>
      <c r="T1039" s="116" t="str">
        <f>IF(AND(Таблица335[[#This Row],[Тип]]="Поперечник", Таблица335[[#This Row],[условие]]="Да", Таблица335[[#This Row],[№18]]=" росп"), "1,2,3",
"")</f>
        <v>1,2,3</v>
      </c>
      <c r="U1039" s="116" t="str">
        <f>IF(AND(Таблица335[[#This Row],[Тип]]="Продол", Таблица335[[#This Row],[условие]]="Да", Таблица335[[#This Row],[№18]]=" росп"), "1,2",
"")</f>
        <v/>
      </c>
      <c r="V1039" s="101" t="s">
        <v>88</v>
      </c>
      <c r="W10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39" s="152" t="str">
        <f>IF(Таблица335[[#This Row],[Тип СШ]]="Т3",
(IF(Таблица335[[#This Row],[Толщина]]&gt;16,"Δ8","Δ6")),Таблица335[[#This Row],[Толщина]])</f>
        <v>Δ6</v>
      </c>
      <c r="AD1039" s="153"/>
      <c r="AE1039"/>
    </row>
    <row r="1040" spans="1:31" x14ac:dyDescent="0.2">
      <c r="A1040" s="117">
        <f t="shared" si="1046"/>
        <v>1040</v>
      </c>
      <c r="B1040" s="97" t="str">
        <f>IF(ISNUMBER(Таблица335[[#This Row],[№8]]), "Поперечник", "Продол")</f>
        <v>Поперечник</v>
      </c>
      <c r="C1040" s="11" t="str">
        <f>CONCATENATE(I1040,J1040,K1040,L1040,Таблица335[[#This Row],[№12]],N1040,O1040,P1040,Q1040,R1040,S1040,T1040,U1040,)</f>
        <v>10В-ВП_Р8 росп1,2,3</v>
      </c>
      <c r="D1040" s="11" t="str">
        <f t="shared" si="1008"/>
        <v>Т3</v>
      </c>
      <c r="E1040" s="11" t="str">
        <f t="shared" si="1044"/>
        <v>528 Δ6</v>
      </c>
      <c r="F1040" s="101"/>
      <c r="G1040" s="101"/>
      <c r="H10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0" s="132">
        <f t="shared" ref="I1040:K1040" si="1061">I1039</f>
        <v>10</v>
      </c>
      <c r="J1040" s="132" t="str">
        <f t="shared" si="1061"/>
        <v>В</v>
      </c>
      <c r="K1040" s="133" t="str">
        <f>IF(Таблица335[[#This Row],[условие]]="Да", "-", "")</f>
        <v>-</v>
      </c>
      <c r="L1040" s="101" t="s">
        <v>35</v>
      </c>
      <c r="M1040" s="114" t="str">
        <f>IF(Таблица335[[#This Row],[условие]]="Да", "", " - ")</f>
        <v/>
      </c>
      <c r="N1040" s="101"/>
      <c r="O1040" s="114" t="str">
        <f>IF(Таблица335[[#This Row],[условие]]="Да", "", " )")</f>
        <v/>
      </c>
      <c r="P1040" s="115"/>
      <c r="Q1040" s="101" t="s">
        <v>140</v>
      </c>
      <c r="R1040" s="101" t="s">
        <v>82</v>
      </c>
      <c r="S1040" s="116" t="str">
        <f>IF(Таблица335[[#This Row],[Тип СШ]]="Т3", " росп", "")</f>
        <v xml:space="preserve"> росп</v>
      </c>
      <c r="T1040" s="116" t="str">
        <f>IF(AND(Таблица335[[#This Row],[Тип]]="Поперечник", Таблица335[[#This Row],[условие]]="Да", Таблица335[[#This Row],[№18]]=" росп"), "1,2,3",
"")</f>
        <v>1,2,3</v>
      </c>
      <c r="U1040" s="116" t="str">
        <f>IF(AND(Таблица335[[#This Row],[Тип]]="Продол", Таблица335[[#This Row],[условие]]="Да", Таблица335[[#This Row],[№18]]=" росп"), "1,2",
"")</f>
        <v/>
      </c>
      <c r="V1040" s="101" t="s">
        <v>88</v>
      </c>
      <c r="W10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40" s="152" t="str">
        <f>IF(Таблица335[[#This Row],[Тип СШ]]="Т3",
(IF(Таблица335[[#This Row],[Толщина]]&gt;16,"Δ8","Δ6")),Таблица335[[#This Row],[Толщина]])</f>
        <v>Δ6</v>
      </c>
      <c r="AD1040" s="153"/>
      <c r="AE1040"/>
    </row>
    <row r="1041" spans="1:31" x14ac:dyDescent="0.2">
      <c r="A1041" s="117">
        <f t="shared" si="1046"/>
        <v>1041</v>
      </c>
      <c r="B1041" s="97" t="str">
        <f>IF(ISNUMBER(Таблица335[[#This Row],[№8]]), "Поперечник", "Продол")</f>
        <v>Поперечник</v>
      </c>
      <c r="C1041" s="11" t="str">
        <f>CONCATENATE(I1041,J1041,K1041,L1041,Таблица335[[#This Row],[№12]],N1041,O1041,P1041,Q1041,R1041,S1041,T1041,U1041,)</f>
        <v>10В-НП</v>
      </c>
      <c r="D1041" s="11" t="str">
        <f t="shared" si="1008"/>
        <v>С18</v>
      </c>
      <c r="E1041" s="11" t="str">
        <f t="shared" si="1044"/>
        <v>500×25/20</v>
      </c>
      <c r="F1041" s="101"/>
      <c r="G1041" s="101"/>
      <c r="H10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1" s="132">
        <f t="shared" ref="I1041:K1041" si="1062">I1040</f>
        <v>10</v>
      </c>
      <c r="J1041" s="132" t="str">
        <f t="shared" si="1062"/>
        <v>В</v>
      </c>
      <c r="K1041" s="133" t="str">
        <f>IF(Таблица335[[#This Row],[условие]]="Да", "-", "")</f>
        <v>-</v>
      </c>
      <c r="L1041" s="101" t="s">
        <v>13</v>
      </c>
      <c r="M1041" s="114" t="str">
        <f>IF(Таблица335[[#This Row],[условие]]="Да", "", " - ")</f>
        <v/>
      </c>
      <c r="N1041" s="101"/>
      <c r="O1041" s="114" t="str">
        <f>IF(Таблица335[[#This Row],[условие]]="Да", "", " )")</f>
        <v/>
      </c>
      <c r="P1041" s="115"/>
      <c r="Q1041" s="101"/>
      <c r="R1041" s="101"/>
      <c r="S1041" s="116" t="str">
        <f>IF(Таблица335[[#This Row],[Тип СШ]]="Т3", " росп", "")</f>
        <v/>
      </c>
      <c r="T1041" s="116" t="str">
        <f>IF(AND(Таблица335[[#This Row],[Тип]]="Поперечник", Таблица335[[#This Row],[условие]]="Да", Таблица335[[#This Row],[№18]]=" росп"), "1,2,3",
"")</f>
        <v/>
      </c>
      <c r="U1041" s="116" t="str">
        <f>IF(AND(Таблица335[[#This Row],[Тип]]="Продол", Таблица335[[#This Row],[условие]]="Да", Таблица335[[#This Row],[№18]]=" росп"), "1,2",
"")</f>
        <v/>
      </c>
      <c r="V1041" s="101" t="s">
        <v>87</v>
      </c>
      <c r="W104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0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41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25/20</v>
      </c>
      <c r="AB1041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041" s="152" t="str">
        <f>IF(Таблица335[[#This Row],[Тип СШ]]="Т3",
(IF(Таблица335[[#This Row],[Толщина]]&gt;16,"Δ8","Δ6")),Таблица335[[#This Row],[Толщина]])</f>
        <v>25/20</v>
      </c>
      <c r="AD1041" s="153"/>
      <c r="AE1041"/>
    </row>
    <row r="1042" spans="1:31" x14ac:dyDescent="0.2">
      <c r="A1042" s="117">
        <f t="shared" si="1046"/>
        <v>1042</v>
      </c>
      <c r="B1042" s="97" t="str">
        <f>IF(ISNUMBER(Таблица335[[#This Row],[№8]]), "Поперечник", "Продол")</f>
        <v>Поперечник</v>
      </c>
      <c r="C1042" s="11" t="str">
        <f>CONCATENATE(I1042,J1042,K1042,L1042,Таблица335[[#This Row],[№12]],N1042,O1042,P1042,Q1042,R1042,S1042,T1042,U1042,)</f>
        <v>10В-Т2/1</v>
      </c>
      <c r="D1042" s="11" t="str">
        <f t="shared" si="1008"/>
        <v>Т8</v>
      </c>
      <c r="E1042" s="11" t="str">
        <f t="shared" si="1044"/>
        <v>100×14</v>
      </c>
      <c r="F1042" s="101"/>
      <c r="G1042" s="101"/>
      <c r="H10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2" s="132">
        <f t="shared" ref="I1042:K1042" si="1063">I1041</f>
        <v>10</v>
      </c>
      <c r="J1042" s="132" t="str">
        <f t="shared" si="1063"/>
        <v>В</v>
      </c>
      <c r="K1042" s="133" t="str">
        <f>IF(Таблица335[[#This Row],[условие]]="Да", "-", "")</f>
        <v>-</v>
      </c>
      <c r="L1042" s="101" t="s">
        <v>84</v>
      </c>
      <c r="M1042" s="114" t="str">
        <f>IF(Таблица335[[#This Row],[условие]]="Да", "", " - ")</f>
        <v/>
      </c>
      <c r="N1042" s="101"/>
      <c r="O1042" s="114" t="str">
        <f>IF(Таблица335[[#This Row],[условие]]="Да", "", " )")</f>
        <v/>
      </c>
      <c r="P1042" s="115"/>
      <c r="Q1042" s="101" t="str">
        <f>"/"</f>
        <v>/</v>
      </c>
      <c r="R1042" s="101">
        <v>1</v>
      </c>
      <c r="S1042" s="116" t="str">
        <f>IF(Таблица335[[#This Row],[Тип СШ]]="Т3", " росп", "")</f>
        <v/>
      </c>
      <c r="T1042" s="116" t="str">
        <f>IF(AND(Таблица335[[#This Row],[Тип]]="Поперечник", Таблица335[[#This Row],[условие]]="Да", Таблица335[[#This Row],[№18]]=" росп"), "1,2,3",
"")</f>
        <v/>
      </c>
      <c r="U1042" s="116" t="str">
        <f>IF(AND(Таблица335[[#This Row],[Тип]]="Продол", Таблица335[[#This Row],[условие]]="Да", Таблица335[[#This Row],[№18]]=" росп"), "1,2",
"")</f>
        <v/>
      </c>
      <c r="V1042" s="101" t="s">
        <v>89</v>
      </c>
      <c r="W10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42" s="152">
        <f>IF(Таблица335[[#This Row],[Тип СШ]]="Т3",
(IF(Таблица335[[#This Row],[Толщина]]&gt;16,"Δ8","Δ6")),Таблица335[[#This Row],[Толщина]])</f>
        <v>14</v>
      </c>
      <c r="AD1042" s="153"/>
      <c r="AE1042"/>
    </row>
    <row r="1043" spans="1:31" x14ac:dyDescent="0.2">
      <c r="A1043" s="117">
        <f t="shared" si="1046"/>
        <v>1043</v>
      </c>
      <c r="B1043" s="97" t="str">
        <f>IF(ISNUMBER(Таблица335[[#This Row],[№8]]), "Поперечник", "Продол")</f>
        <v>Поперечник</v>
      </c>
      <c r="C1043" s="11" t="str">
        <f>CONCATENATE(I1043,J1043,K1043,L1043,Таблица335[[#This Row],[№12]],N1043,O1043,P1043,Q1043,R1043,S1043,T1043,U1043,)</f>
        <v>10В-Т2/1 росп1,2,3</v>
      </c>
      <c r="D1043" s="11" t="str">
        <f t="shared" si="1008"/>
        <v>Т3</v>
      </c>
      <c r="E1043" s="11" t="str">
        <f t="shared" si="1044"/>
        <v>100 Δ6</v>
      </c>
      <c r="F1043" s="101"/>
      <c r="G1043" s="101"/>
      <c r="H10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3" s="132">
        <f t="shared" ref="I1043:K1043" si="1064">I1042</f>
        <v>10</v>
      </c>
      <c r="J1043" s="132" t="str">
        <f t="shared" si="1064"/>
        <v>В</v>
      </c>
      <c r="K1043" s="133" t="str">
        <f>IF(Таблица335[[#This Row],[условие]]="Да", "-", "")</f>
        <v>-</v>
      </c>
      <c r="L1043" s="101" t="s">
        <v>84</v>
      </c>
      <c r="M1043" s="114" t="str">
        <f>IF(Таблица335[[#This Row],[условие]]="Да", "", " - ")</f>
        <v/>
      </c>
      <c r="N1043" s="101"/>
      <c r="O1043" s="114" t="str">
        <f>IF(Таблица335[[#This Row],[условие]]="Да", "", " )")</f>
        <v/>
      </c>
      <c r="P1043" s="115"/>
      <c r="Q1043" s="101" t="str">
        <f t="shared" ref="Q1043:Q1047" si="1065">"/"</f>
        <v>/</v>
      </c>
      <c r="R1043" s="101">
        <v>1</v>
      </c>
      <c r="S1043" s="116" t="str">
        <f>IF(Таблица335[[#This Row],[Тип СШ]]="Т3", " росп", "")</f>
        <v xml:space="preserve"> росп</v>
      </c>
      <c r="T1043" s="116" t="str">
        <f>IF(AND(Таблица335[[#This Row],[Тип]]="Поперечник", Таблица335[[#This Row],[условие]]="Да", Таблица335[[#This Row],[№18]]=" росп"), "1,2,3",
"")</f>
        <v>1,2,3</v>
      </c>
      <c r="U1043" s="116" t="str">
        <f>IF(AND(Таблица335[[#This Row],[Тип]]="Продол", Таблица335[[#This Row],[условие]]="Да", Таблица335[[#This Row],[№18]]=" росп"), "1,2",
"")</f>
        <v/>
      </c>
      <c r="V1043" s="101" t="s">
        <v>88</v>
      </c>
      <c r="W10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43" s="152" t="str">
        <f>IF(Таблица335[[#This Row],[Тип СШ]]="Т3",
(IF(Таблица335[[#This Row],[Толщина]]&gt;16,"Δ8","Δ6")),Таблица335[[#This Row],[Толщина]])</f>
        <v>Δ6</v>
      </c>
      <c r="AD1043" s="153"/>
      <c r="AE1043"/>
    </row>
    <row r="1044" spans="1:31" x14ac:dyDescent="0.2">
      <c r="A1044" s="117">
        <f t="shared" si="1046"/>
        <v>1044</v>
      </c>
      <c r="B1044" s="97" t="str">
        <f>IF(ISNUMBER(Таблица335[[#This Row],[№8]]), "Поперечник", "Продол")</f>
        <v>Поперечник</v>
      </c>
      <c r="C1044" s="11" t="str">
        <f>CONCATENATE(I1044,J1044,K1044,L1044,Таблица335[[#This Row],[№12]],N1044,O1044,P1044,Q1044,R1044,S1044,T1044,U1044,)</f>
        <v>10В-Т2/2</v>
      </c>
      <c r="D1044" s="11" t="str">
        <f t="shared" si="1008"/>
        <v>Т8</v>
      </c>
      <c r="E1044" s="11" t="str">
        <f t="shared" si="1044"/>
        <v>100×14</v>
      </c>
      <c r="F1044" s="101"/>
      <c r="G1044" s="101"/>
      <c r="H10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4" s="132">
        <f t="shared" ref="I1044:K1044" si="1066">I1043</f>
        <v>10</v>
      </c>
      <c r="J1044" s="132" t="str">
        <f t="shared" si="1066"/>
        <v>В</v>
      </c>
      <c r="K1044" s="133" t="str">
        <f>IF(Таблица335[[#This Row],[условие]]="Да", "-", "")</f>
        <v>-</v>
      </c>
      <c r="L1044" s="101" t="s">
        <v>84</v>
      </c>
      <c r="M1044" s="114" t="str">
        <f>IF(Таблица335[[#This Row],[условие]]="Да", "", " - ")</f>
        <v/>
      </c>
      <c r="N1044" s="101"/>
      <c r="O1044" s="114" t="str">
        <f>IF(Таблица335[[#This Row],[условие]]="Да", "", " )")</f>
        <v/>
      </c>
      <c r="P1044" s="115"/>
      <c r="Q1044" s="101" t="str">
        <f t="shared" si="1065"/>
        <v>/</v>
      </c>
      <c r="R1044" s="101">
        <v>2</v>
      </c>
      <c r="S1044" s="116" t="str">
        <f>IF(Таблица335[[#This Row],[Тип СШ]]="Т3", " росп", "")</f>
        <v/>
      </c>
      <c r="T1044" s="116" t="str">
        <f>IF(AND(Таблица335[[#This Row],[Тип]]="Поперечник", Таблица335[[#This Row],[условие]]="Да", Таблица335[[#This Row],[№18]]=" росп"), "1,2,3",
"")</f>
        <v/>
      </c>
      <c r="U1044" s="116" t="str">
        <f>IF(AND(Таблица335[[#This Row],[Тип]]="Продол", Таблица335[[#This Row],[условие]]="Да", Таблица335[[#This Row],[№18]]=" росп"), "1,2",
"")</f>
        <v/>
      </c>
      <c r="V1044" s="101" t="s">
        <v>89</v>
      </c>
      <c r="W10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44" s="152">
        <f>IF(Таблица335[[#This Row],[Тип СШ]]="Т3",
(IF(Таблица335[[#This Row],[Толщина]]&gt;16,"Δ8","Δ6")),Таблица335[[#This Row],[Толщина]])</f>
        <v>14</v>
      </c>
      <c r="AD1044" s="153"/>
      <c r="AE1044"/>
    </row>
    <row r="1045" spans="1:31" x14ac:dyDescent="0.2">
      <c r="A1045" s="117">
        <f t="shared" si="1046"/>
        <v>1045</v>
      </c>
      <c r="B1045" s="97" t="str">
        <f>IF(ISNUMBER(Таблица335[[#This Row],[№8]]), "Поперечник", "Продол")</f>
        <v>Поперечник</v>
      </c>
      <c r="C1045" s="11" t="str">
        <f>CONCATENATE(I1045,J1045,K1045,L1045,Таблица335[[#This Row],[№12]],N1045,O1045,P1045,Q1045,R1045,S1045,T1045,U1045,)</f>
        <v>10В-Т2/2 росп1,2,3</v>
      </c>
      <c r="D1045" s="11" t="str">
        <f t="shared" si="1008"/>
        <v>Т3</v>
      </c>
      <c r="E1045" s="11" t="str">
        <f t="shared" si="1044"/>
        <v>100 Δ6</v>
      </c>
      <c r="F1045" s="101"/>
      <c r="G1045" s="101"/>
      <c r="H10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5" s="132">
        <f t="shared" ref="I1045:K1045" si="1067">I1044</f>
        <v>10</v>
      </c>
      <c r="J1045" s="132" t="str">
        <f t="shared" si="1067"/>
        <v>В</v>
      </c>
      <c r="K1045" s="133" t="str">
        <f>IF(Таблица335[[#This Row],[условие]]="Да", "-", "")</f>
        <v>-</v>
      </c>
      <c r="L1045" s="101" t="s">
        <v>84</v>
      </c>
      <c r="M1045" s="114" t="str">
        <f>IF(Таблица335[[#This Row],[условие]]="Да", "", " - ")</f>
        <v/>
      </c>
      <c r="N1045" s="101"/>
      <c r="O1045" s="114" t="str">
        <f>IF(Таблица335[[#This Row],[условие]]="Да", "", " )")</f>
        <v/>
      </c>
      <c r="P1045" s="115"/>
      <c r="Q1045" s="101" t="str">
        <f t="shared" si="1065"/>
        <v>/</v>
      </c>
      <c r="R1045" s="101">
        <v>2</v>
      </c>
      <c r="S1045" s="116" t="str">
        <f>IF(Таблица335[[#This Row],[Тип СШ]]="Т3", " росп", "")</f>
        <v xml:space="preserve"> росп</v>
      </c>
      <c r="T1045" s="116" t="str">
        <f>IF(AND(Таблица335[[#This Row],[Тип]]="Поперечник", Таблица335[[#This Row],[условие]]="Да", Таблица335[[#This Row],[№18]]=" росп"), "1,2,3",
"")</f>
        <v>1,2,3</v>
      </c>
      <c r="U1045" s="116" t="str">
        <f>IF(AND(Таблица335[[#This Row],[Тип]]="Продол", Таблица335[[#This Row],[условие]]="Да", Таблица335[[#This Row],[№18]]=" росп"), "1,2",
"")</f>
        <v/>
      </c>
      <c r="V1045" s="101" t="s">
        <v>88</v>
      </c>
      <c r="W10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45" s="152" t="str">
        <f>IF(Таблица335[[#This Row],[Тип СШ]]="Т3",
(IF(Таблица335[[#This Row],[Толщина]]&gt;16,"Δ8","Δ6")),Таблица335[[#This Row],[Толщина]])</f>
        <v>Δ6</v>
      </c>
      <c r="AD1045" s="153"/>
      <c r="AE1045"/>
    </row>
    <row r="1046" spans="1:31" x14ac:dyDescent="0.2">
      <c r="A1046" s="117">
        <f t="shared" si="1046"/>
        <v>1046</v>
      </c>
      <c r="B1046" s="97" t="str">
        <f>IF(ISNUMBER(Таблица335[[#This Row],[№8]]), "Поперечник", "Продол")</f>
        <v>Поперечник</v>
      </c>
      <c r="C1046" s="11" t="str">
        <f>CONCATENATE(I1046,J1046,K1046,L1046,Таблица335[[#This Row],[№12]],N1046,O1046,P1046,Q1046,R1046,S1046,T1046,U1046,)</f>
        <v>10Г-ВП</v>
      </c>
      <c r="D1046" s="11" t="str">
        <f t="shared" si="1008"/>
        <v>С4</v>
      </c>
      <c r="E1046" s="11" t="str">
        <f t="shared" si="1044"/>
        <v>2488×14</v>
      </c>
      <c r="F1046" s="101"/>
      <c r="G1046" s="101" t="s">
        <v>42</v>
      </c>
      <c r="H10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6" s="134">
        <f t="shared" ref="I1046:J1046" si="1068">I1045</f>
        <v>10</v>
      </c>
      <c r="J1046" s="134" t="str">
        <f>Таблица335[[#This Row],[№7]]</f>
        <v>Г</v>
      </c>
      <c r="K1046" s="133" t="str">
        <f>IF(Таблица335[[#This Row],[условие]]="Да", "-", "")</f>
        <v>-</v>
      </c>
      <c r="L1046" s="72" t="s">
        <v>35</v>
      </c>
      <c r="M1046" s="114" t="str">
        <f>IF(Таблица335[[#This Row],[условие]]="Да", "", " - ")</f>
        <v/>
      </c>
      <c r="N1046" s="72"/>
      <c r="O1046" s="114" t="str">
        <f>IF(Таблица335[[#This Row],[условие]]="Да", "", " )")</f>
        <v/>
      </c>
      <c r="P1046" s="115"/>
      <c r="Q1046" s="130"/>
      <c r="R1046" s="130"/>
      <c r="S1046" s="116" t="str">
        <f>IF(Таблица335[[#This Row],[Тип СШ]]="Т3", " росп", "")</f>
        <v/>
      </c>
      <c r="T1046" s="116" t="str">
        <f>IF(AND(Таблица335[[#This Row],[Тип]]="Поперечник", Таблица335[[#This Row],[условие]]="Да", Таблица335[[#This Row],[№18]]=" росп"), "1,2,3",
"")</f>
        <v/>
      </c>
      <c r="U1046" s="116" t="str">
        <f>IF(AND(Таблица335[[#This Row],[Тип]]="Продол", Таблица335[[#This Row],[условие]]="Да", Таблица335[[#This Row],[№18]]=" росп"), "1,2",
"")</f>
        <v/>
      </c>
      <c r="V1046" s="130" t="s">
        <v>109</v>
      </c>
      <c r="W10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0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046" s="152">
        <f>IF(Таблица335[[#This Row],[Тип СШ]]="Т3",
(IF(Таблица335[[#This Row],[Толщина]]&gt;16,"Δ8","Δ6")),Таблица335[[#This Row],[Толщина]])</f>
        <v>14</v>
      </c>
      <c r="AD1046" s="153"/>
      <c r="AE1046"/>
    </row>
    <row r="1047" spans="1:31" x14ac:dyDescent="0.2">
      <c r="A1047" s="117">
        <f t="shared" si="1046"/>
        <v>1047</v>
      </c>
      <c r="B1047" s="97" t="str">
        <f>IF(ISNUMBER(Таблица335[[#This Row],[№8]]), "Поперечник", "Продол")</f>
        <v>Поперечник</v>
      </c>
      <c r="C1047" s="11" t="str">
        <f>CONCATENATE(I1047,J1047,K1047,L1047,Таблица335[[#This Row],[№12]],N1047,O1047,P1047,Q1047,R1047,S1047,T1047,U1047,)</f>
        <v>10Г-ВП_Р1 росп1,2,3</v>
      </c>
      <c r="D1047" s="11" t="str">
        <f t="shared" si="1008"/>
        <v>Т3</v>
      </c>
      <c r="E1047" s="11" t="str">
        <f t="shared" si="1044"/>
        <v>528 Δ6</v>
      </c>
      <c r="F1047" s="101"/>
      <c r="G1047" s="101"/>
      <c r="H10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7" s="132">
        <f t="shared" ref="I1047:J1047" si="1069">I1046</f>
        <v>10</v>
      </c>
      <c r="J1047" s="132" t="str">
        <f>J1046</f>
        <v>Г</v>
      </c>
      <c r="K1047" s="133" t="str">
        <f>IF(Таблица335[[#This Row],[условие]]="Да", "-", "")</f>
        <v>-</v>
      </c>
      <c r="L1047" s="101" t="s">
        <v>35</v>
      </c>
      <c r="M1047" s="114" t="str">
        <f>IF(Таблица335[[#This Row],[условие]]="Да", "", " - ")</f>
        <v/>
      </c>
      <c r="N1047" s="101"/>
      <c r="O1047" s="114" t="str">
        <f>IF(Таблица335[[#This Row],[условие]]="Да", "", " )")</f>
        <v/>
      </c>
      <c r="P1047" s="115"/>
      <c r="Q1047" s="101" t="s">
        <v>140</v>
      </c>
      <c r="R1047" s="101" t="s">
        <v>73</v>
      </c>
      <c r="S1047" s="116" t="str">
        <f>IF(Таблица335[[#This Row],[Тип СШ]]="Т3", " росп", "")</f>
        <v xml:space="preserve"> росп</v>
      </c>
      <c r="T1047" s="116" t="str">
        <f>IF(AND(Таблица335[[#This Row],[Тип]]="Поперечник", Таблица335[[#This Row],[условие]]="Да", Таблица335[[#This Row],[№18]]=" росп"), "1,2,3",
"")</f>
        <v>1,2,3</v>
      </c>
      <c r="U1047" s="116" t="str">
        <f>IF(AND(Таблица335[[#This Row],[Тип]]="Продол", Таблица335[[#This Row],[условие]]="Да", Таблица335[[#This Row],[№18]]=" росп"), "1,2",
"")</f>
        <v/>
      </c>
      <c r="V1047" s="101" t="s">
        <v>88</v>
      </c>
      <c r="W10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47" s="152" t="str">
        <f>IF(Таблица335[[#This Row],[Тип СШ]]="Т3",
(IF(Таблица335[[#This Row],[Толщина]]&gt;16,"Δ8","Δ6")),Таблица335[[#This Row],[Толщина]])</f>
        <v>Δ6</v>
      </c>
      <c r="AD1047" s="153"/>
      <c r="AE1047"/>
    </row>
    <row r="1048" spans="1:31" x14ac:dyDescent="0.2">
      <c r="A1048" s="117">
        <f t="shared" si="1046"/>
        <v>1048</v>
      </c>
      <c r="B1048" s="97" t="str">
        <f>IF(ISNUMBER(Таблица335[[#This Row],[№8]]), "Поперечник", "Продол")</f>
        <v>Поперечник</v>
      </c>
      <c r="C1048" s="11" t="str">
        <f>CONCATENATE(I1048,J1048,K1048,L1048,Таблица335[[#This Row],[№12]],N1048,O1048,P1048,Q1048,R1048,S1048,T1048,U1048,)</f>
        <v>10Г-ВП_Р2 росп1,2,3</v>
      </c>
      <c r="D1048" s="11" t="str">
        <f t="shared" si="1008"/>
        <v>Т3</v>
      </c>
      <c r="E1048" s="11" t="str">
        <f t="shared" si="1044"/>
        <v>528 Δ6</v>
      </c>
      <c r="F1048" s="101"/>
      <c r="G1048" s="101"/>
      <c r="H10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8" s="132">
        <f t="shared" ref="I1048:K1048" si="1070">I1047</f>
        <v>10</v>
      </c>
      <c r="J1048" s="132" t="str">
        <f t="shared" si="1070"/>
        <v>Г</v>
      </c>
      <c r="K1048" s="133" t="str">
        <f>IF(Таблица335[[#This Row],[условие]]="Да", "-", "")</f>
        <v>-</v>
      </c>
      <c r="L1048" s="101" t="s">
        <v>35</v>
      </c>
      <c r="M1048" s="114" t="str">
        <f>IF(Таблица335[[#This Row],[условие]]="Да", "", " - ")</f>
        <v/>
      </c>
      <c r="N1048" s="101"/>
      <c r="O1048" s="114" t="str">
        <f>IF(Таблица335[[#This Row],[условие]]="Да", "", " )")</f>
        <v/>
      </c>
      <c r="P1048" s="115"/>
      <c r="Q1048" s="101" t="s">
        <v>140</v>
      </c>
      <c r="R1048" s="101" t="s">
        <v>74</v>
      </c>
      <c r="S1048" s="116" t="str">
        <f>IF(Таблица335[[#This Row],[Тип СШ]]="Т3", " росп", "")</f>
        <v xml:space="preserve"> росп</v>
      </c>
      <c r="T1048" s="116" t="str">
        <f>IF(AND(Таблица335[[#This Row],[Тип]]="Поперечник", Таблица335[[#This Row],[условие]]="Да", Таблица335[[#This Row],[№18]]=" росп"), "1,2,3",
"")</f>
        <v>1,2,3</v>
      </c>
      <c r="U1048" s="116" t="str">
        <f>IF(AND(Таблица335[[#This Row],[Тип]]="Продол", Таблица335[[#This Row],[условие]]="Да", Таблица335[[#This Row],[№18]]=" росп"), "1,2",
"")</f>
        <v/>
      </c>
      <c r="V1048" s="101" t="s">
        <v>88</v>
      </c>
      <c r="W10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48" s="152" t="str">
        <f>IF(Таблица335[[#This Row],[Тип СШ]]="Т3",
(IF(Таблица335[[#This Row],[Толщина]]&gt;16,"Δ8","Δ6")),Таблица335[[#This Row],[Толщина]])</f>
        <v>Δ6</v>
      </c>
      <c r="AD1048" s="153"/>
      <c r="AE1048"/>
    </row>
    <row r="1049" spans="1:31" x14ac:dyDescent="0.2">
      <c r="A1049" s="117">
        <f t="shared" si="1046"/>
        <v>1049</v>
      </c>
      <c r="B1049" s="97" t="str">
        <f>IF(ISNUMBER(Таблица335[[#This Row],[№8]]), "Поперечник", "Продол")</f>
        <v>Поперечник</v>
      </c>
      <c r="C1049" s="11" t="str">
        <f>CONCATENATE(I1049,J1049,K1049,L1049,Таблица335[[#This Row],[№12]],N1049,O1049,P1049,Q1049,R1049,S1049,T1049,U1049,)</f>
        <v>10Г-ВП_Р3 росп1,2,3</v>
      </c>
      <c r="D1049" s="11" t="str">
        <f t="shared" si="1008"/>
        <v>Т3</v>
      </c>
      <c r="E1049" s="11" t="str">
        <f t="shared" si="1044"/>
        <v>528 Δ6</v>
      </c>
      <c r="F1049" s="101"/>
      <c r="G1049" s="101"/>
      <c r="H10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49" s="132">
        <f t="shared" ref="I1049:K1049" si="1071">I1048</f>
        <v>10</v>
      </c>
      <c r="J1049" s="132" t="str">
        <f t="shared" si="1071"/>
        <v>Г</v>
      </c>
      <c r="K1049" s="133" t="str">
        <f>IF(Таблица335[[#This Row],[условие]]="Да", "-", "")</f>
        <v>-</v>
      </c>
      <c r="L1049" s="101" t="s">
        <v>35</v>
      </c>
      <c r="M1049" s="114" t="str">
        <f>IF(Таблица335[[#This Row],[условие]]="Да", "", " - ")</f>
        <v/>
      </c>
      <c r="N1049" s="101"/>
      <c r="O1049" s="114" t="str">
        <f>IF(Таблица335[[#This Row],[условие]]="Да", "", " )")</f>
        <v/>
      </c>
      <c r="P1049" s="115"/>
      <c r="Q1049" s="101" t="s">
        <v>140</v>
      </c>
      <c r="R1049" s="101" t="s">
        <v>75</v>
      </c>
      <c r="S1049" s="116" t="str">
        <f>IF(Таблица335[[#This Row],[Тип СШ]]="Т3", " росп", "")</f>
        <v xml:space="preserve"> росп</v>
      </c>
      <c r="T1049" s="116" t="str">
        <f>IF(AND(Таблица335[[#This Row],[Тип]]="Поперечник", Таблица335[[#This Row],[условие]]="Да", Таблица335[[#This Row],[№18]]=" росп"), "1,2,3",
"")</f>
        <v>1,2,3</v>
      </c>
      <c r="U1049" s="116" t="str">
        <f>IF(AND(Таблица335[[#This Row],[Тип]]="Продол", Таблица335[[#This Row],[условие]]="Да", Таблица335[[#This Row],[№18]]=" росп"), "1,2",
"")</f>
        <v/>
      </c>
      <c r="V1049" s="101" t="s">
        <v>88</v>
      </c>
      <c r="W10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49" s="152" t="str">
        <f>IF(Таблица335[[#This Row],[Тип СШ]]="Т3",
(IF(Таблица335[[#This Row],[Толщина]]&gt;16,"Δ8","Δ6")),Таблица335[[#This Row],[Толщина]])</f>
        <v>Δ6</v>
      </c>
      <c r="AD1049" s="153"/>
      <c r="AE1049"/>
    </row>
    <row r="1050" spans="1:31" x14ac:dyDescent="0.2">
      <c r="A1050" s="117">
        <f t="shared" si="1046"/>
        <v>1050</v>
      </c>
      <c r="B1050" s="97" t="str">
        <f>IF(ISNUMBER(Таблица335[[#This Row],[№8]]), "Поперечник", "Продол")</f>
        <v>Поперечник</v>
      </c>
      <c r="C1050" s="11" t="str">
        <f>CONCATENATE(I1050,J1050,K1050,L1050,Таблица335[[#This Row],[№12]],N1050,O1050,P1050,Q1050,R1050,S1050,T1050,U1050,)</f>
        <v>10Г-ВП_Р4 росп1,2,3</v>
      </c>
      <c r="D1050" s="11" t="str">
        <f t="shared" si="1008"/>
        <v>Т3</v>
      </c>
      <c r="E1050" s="11" t="str">
        <f t="shared" si="1044"/>
        <v>528 Δ6</v>
      </c>
      <c r="F1050" s="101"/>
      <c r="G1050" s="101"/>
      <c r="H10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0" s="132">
        <f t="shared" ref="I1050:K1050" si="1072">I1049</f>
        <v>10</v>
      </c>
      <c r="J1050" s="132" t="str">
        <f t="shared" si="1072"/>
        <v>Г</v>
      </c>
      <c r="K1050" s="133" t="str">
        <f>IF(Таблица335[[#This Row],[условие]]="Да", "-", "")</f>
        <v>-</v>
      </c>
      <c r="L1050" s="101" t="s">
        <v>35</v>
      </c>
      <c r="M1050" s="114" t="str">
        <f>IF(Таблица335[[#This Row],[условие]]="Да", "", " - ")</f>
        <v/>
      </c>
      <c r="N1050" s="101"/>
      <c r="O1050" s="114" t="str">
        <f>IF(Таблица335[[#This Row],[условие]]="Да", "", " )")</f>
        <v/>
      </c>
      <c r="P1050" s="115"/>
      <c r="Q1050" s="101" t="s">
        <v>140</v>
      </c>
      <c r="R1050" s="101" t="s">
        <v>76</v>
      </c>
      <c r="S1050" s="116" t="str">
        <f>IF(Таблица335[[#This Row],[Тип СШ]]="Т3", " росп", "")</f>
        <v xml:space="preserve"> росп</v>
      </c>
      <c r="T1050" s="116" t="str">
        <f>IF(AND(Таблица335[[#This Row],[Тип]]="Поперечник", Таблица335[[#This Row],[условие]]="Да", Таблица335[[#This Row],[№18]]=" росп"), "1,2,3",
"")</f>
        <v>1,2,3</v>
      </c>
      <c r="U1050" s="116" t="str">
        <f>IF(AND(Таблица335[[#This Row],[Тип]]="Продол", Таблица335[[#This Row],[условие]]="Да", Таблица335[[#This Row],[№18]]=" росп"), "1,2",
"")</f>
        <v/>
      </c>
      <c r="V1050" s="101" t="s">
        <v>88</v>
      </c>
      <c r="W10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50" s="152" t="str">
        <f>IF(Таблица335[[#This Row],[Тип СШ]]="Т3",
(IF(Таблица335[[#This Row],[Толщина]]&gt;16,"Δ8","Δ6")),Таблица335[[#This Row],[Толщина]])</f>
        <v>Δ6</v>
      </c>
      <c r="AD1050" s="153"/>
      <c r="AE1050"/>
    </row>
    <row r="1051" spans="1:31" x14ac:dyDescent="0.2">
      <c r="A1051" s="117">
        <f t="shared" si="1046"/>
        <v>1051</v>
      </c>
      <c r="B1051" s="97" t="str">
        <f>IF(ISNUMBER(Таблица335[[#This Row],[№8]]), "Поперечник", "Продол")</f>
        <v>Поперечник</v>
      </c>
      <c r="C1051" s="11" t="str">
        <f>CONCATENATE(I1051,J1051,K1051,L1051,Таблица335[[#This Row],[№12]],N1051,O1051,P1051,Q1051,R1051,S1051,T1051,U1051,)</f>
        <v>10Г-Т1/1</v>
      </c>
      <c r="D1051" s="11" t="str">
        <f t="shared" si="1008"/>
        <v>Т8</v>
      </c>
      <c r="E1051" s="11" t="str">
        <f t="shared" si="1044"/>
        <v>100×14</v>
      </c>
      <c r="F1051" s="101"/>
      <c r="G1051" s="101"/>
      <c r="H10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1" s="132">
        <f t="shared" ref="I1051:K1051" si="1073">I1050</f>
        <v>10</v>
      </c>
      <c r="J1051" s="132" t="str">
        <f t="shared" si="1073"/>
        <v>Г</v>
      </c>
      <c r="K1051" s="133" t="str">
        <f>IF(Таблица335[[#This Row],[условие]]="Да", "-", "")</f>
        <v>-</v>
      </c>
      <c r="L1051" s="101" t="s">
        <v>83</v>
      </c>
      <c r="M1051" s="114" t="str">
        <f>IF(Таблица335[[#This Row],[условие]]="Да", "", " - ")</f>
        <v/>
      </c>
      <c r="N1051" s="101"/>
      <c r="O1051" s="114" t="str">
        <f>IF(Таблица335[[#This Row],[условие]]="Да", "", " )")</f>
        <v/>
      </c>
      <c r="P1051" s="115"/>
      <c r="Q1051" s="101" t="str">
        <f>"/"</f>
        <v>/</v>
      </c>
      <c r="R1051" s="101">
        <v>1</v>
      </c>
      <c r="S1051" s="116" t="str">
        <f>IF(Таблица335[[#This Row],[Тип СШ]]="Т3", " росп", "")</f>
        <v/>
      </c>
      <c r="T1051" s="116" t="str">
        <f>IF(AND(Таблица335[[#This Row],[Тип]]="Поперечник", Таблица335[[#This Row],[условие]]="Да", Таблица335[[#This Row],[№18]]=" росп"), "1,2,3",
"")</f>
        <v/>
      </c>
      <c r="U1051" s="116" t="str">
        <f>IF(AND(Таблица335[[#This Row],[Тип]]="Продол", Таблица335[[#This Row],[условие]]="Да", Таблица335[[#This Row],[№18]]=" росп"), "1,2",
"")</f>
        <v/>
      </c>
      <c r="V1051" s="101" t="s">
        <v>89</v>
      </c>
      <c r="W10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51" s="152">
        <f>IF(Таблица335[[#This Row],[Тип СШ]]="Т3",
(IF(Таблица335[[#This Row],[Толщина]]&gt;16,"Δ8","Δ6")),Таблица335[[#This Row],[Толщина]])</f>
        <v>14</v>
      </c>
      <c r="AD1051" s="153"/>
      <c r="AE1051"/>
    </row>
    <row r="1052" spans="1:31" x14ac:dyDescent="0.2">
      <c r="A1052" s="117">
        <f t="shared" si="1046"/>
        <v>1052</v>
      </c>
      <c r="B1052" s="97" t="str">
        <f>IF(ISNUMBER(Таблица335[[#This Row],[№8]]), "Поперечник", "Продол")</f>
        <v>Поперечник</v>
      </c>
      <c r="C1052" s="11" t="str">
        <f>CONCATENATE(I1052,J1052,K1052,L1052,Таблица335[[#This Row],[№12]],N1052,O1052,P1052,Q1052,R1052,S1052,T1052,U1052,)</f>
        <v>10Г-Т1/1 росп1,2,3</v>
      </c>
      <c r="D1052" s="11" t="str">
        <f t="shared" si="1008"/>
        <v>Т3</v>
      </c>
      <c r="E1052" s="11" t="str">
        <f t="shared" si="1044"/>
        <v>100 Δ6</v>
      </c>
      <c r="F1052" s="101"/>
      <c r="G1052" s="101"/>
      <c r="H10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2" s="132">
        <f t="shared" ref="I1052:K1052" si="1074">I1051</f>
        <v>10</v>
      </c>
      <c r="J1052" s="132" t="str">
        <f t="shared" si="1074"/>
        <v>Г</v>
      </c>
      <c r="K1052" s="133" t="str">
        <f>IF(Таблица335[[#This Row],[условие]]="Да", "-", "")</f>
        <v>-</v>
      </c>
      <c r="L1052" s="101" t="s">
        <v>83</v>
      </c>
      <c r="M1052" s="114" t="str">
        <f>IF(Таблица335[[#This Row],[условие]]="Да", "", " - ")</f>
        <v/>
      </c>
      <c r="N1052" s="101"/>
      <c r="O1052" s="114" t="str">
        <f>IF(Таблица335[[#This Row],[условие]]="Да", "", " )")</f>
        <v/>
      </c>
      <c r="P1052" s="115"/>
      <c r="Q1052" s="101" t="str">
        <f t="shared" ref="Q1052:Q1056" si="1075">"/"</f>
        <v>/</v>
      </c>
      <c r="R1052" s="101">
        <v>1</v>
      </c>
      <c r="S1052" s="116" t="str">
        <f>IF(Таблица335[[#This Row],[Тип СШ]]="Т3", " росп", "")</f>
        <v xml:space="preserve"> росп</v>
      </c>
      <c r="T1052" s="116" t="str">
        <f>IF(AND(Таблица335[[#This Row],[Тип]]="Поперечник", Таблица335[[#This Row],[условие]]="Да", Таблица335[[#This Row],[№18]]=" росп"), "1,2,3",
"")</f>
        <v>1,2,3</v>
      </c>
      <c r="U1052" s="116" t="str">
        <f>IF(AND(Таблица335[[#This Row],[Тип]]="Продол", Таблица335[[#This Row],[условие]]="Да", Таблица335[[#This Row],[№18]]=" росп"), "1,2",
"")</f>
        <v/>
      </c>
      <c r="V1052" s="101" t="s">
        <v>88</v>
      </c>
      <c r="W10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52" s="152" t="str">
        <f>IF(Таблица335[[#This Row],[Тип СШ]]="Т3",
(IF(Таблица335[[#This Row],[Толщина]]&gt;16,"Δ8","Δ6")),Таблица335[[#This Row],[Толщина]])</f>
        <v>Δ6</v>
      </c>
      <c r="AD1052" s="153"/>
      <c r="AE1052"/>
    </row>
    <row r="1053" spans="1:31" x14ac:dyDescent="0.2">
      <c r="A1053" s="117">
        <f t="shared" si="1046"/>
        <v>1053</v>
      </c>
      <c r="B1053" s="97" t="str">
        <f>IF(ISNUMBER(Таблица335[[#This Row],[№8]]), "Поперечник", "Продол")</f>
        <v>Поперечник</v>
      </c>
      <c r="C1053" s="11" t="str">
        <f>CONCATENATE(I1053,J1053,K1053,L1053,Таблица335[[#This Row],[№12]],N1053,O1053,P1053,Q1053,R1053,S1053,T1053,U1053,)</f>
        <v>10Г-Т1/2</v>
      </c>
      <c r="D1053" s="11" t="str">
        <f t="shared" si="1008"/>
        <v>Т8</v>
      </c>
      <c r="E1053" s="11" t="str">
        <f t="shared" si="1044"/>
        <v>100×14</v>
      </c>
      <c r="F1053" s="101"/>
      <c r="G1053" s="101"/>
      <c r="H10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3" s="132">
        <f t="shared" ref="I1053:K1053" si="1076">I1052</f>
        <v>10</v>
      </c>
      <c r="J1053" s="132" t="str">
        <f t="shared" si="1076"/>
        <v>Г</v>
      </c>
      <c r="K1053" s="133" t="str">
        <f>IF(Таблица335[[#This Row],[условие]]="Да", "-", "")</f>
        <v>-</v>
      </c>
      <c r="L1053" s="101" t="s">
        <v>83</v>
      </c>
      <c r="M1053" s="114" t="str">
        <f>IF(Таблица335[[#This Row],[условие]]="Да", "", " - ")</f>
        <v/>
      </c>
      <c r="N1053" s="101"/>
      <c r="O1053" s="114" t="str">
        <f>IF(Таблица335[[#This Row],[условие]]="Да", "", " )")</f>
        <v/>
      </c>
      <c r="P1053" s="115"/>
      <c r="Q1053" s="101" t="str">
        <f t="shared" si="1075"/>
        <v>/</v>
      </c>
      <c r="R1053" s="101">
        <v>2</v>
      </c>
      <c r="S1053" s="116" t="str">
        <f>IF(Таблица335[[#This Row],[Тип СШ]]="Т3", " росп", "")</f>
        <v/>
      </c>
      <c r="T1053" s="116" t="str">
        <f>IF(AND(Таблица335[[#This Row],[Тип]]="Поперечник", Таблица335[[#This Row],[условие]]="Да", Таблица335[[#This Row],[№18]]=" росп"), "1,2,3",
"")</f>
        <v/>
      </c>
      <c r="U1053" s="116" t="str">
        <f>IF(AND(Таблица335[[#This Row],[Тип]]="Продол", Таблица335[[#This Row],[условие]]="Да", Таблица335[[#This Row],[№18]]=" росп"), "1,2",
"")</f>
        <v/>
      </c>
      <c r="V1053" s="101" t="s">
        <v>89</v>
      </c>
      <c r="W10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53" s="152">
        <f>IF(Таблица335[[#This Row],[Тип СШ]]="Т3",
(IF(Таблица335[[#This Row],[Толщина]]&gt;16,"Δ8","Δ6")),Таблица335[[#This Row],[Толщина]])</f>
        <v>14</v>
      </c>
      <c r="AD1053" s="153"/>
      <c r="AE1053"/>
    </row>
    <row r="1054" spans="1:31" x14ac:dyDescent="0.2">
      <c r="A1054" s="117">
        <f t="shared" si="1046"/>
        <v>1054</v>
      </c>
      <c r="B1054" s="97" t="str">
        <f>IF(ISNUMBER(Таблица335[[#This Row],[№8]]), "Поперечник", "Продол")</f>
        <v>Поперечник</v>
      </c>
      <c r="C1054" s="11" t="str">
        <f>CONCATENATE(I1054,J1054,K1054,L1054,Таблица335[[#This Row],[№12]],N1054,O1054,P1054,Q1054,R1054,S1054,T1054,U1054,)</f>
        <v>10Г-Т1/2 росп1,2,3</v>
      </c>
      <c r="D1054" s="11" t="str">
        <f t="shared" si="1008"/>
        <v>Т3</v>
      </c>
      <c r="E1054" s="11" t="str">
        <f t="shared" si="1044"/>
        <v>100 Δ6</v>
      </c>
      <c r="F1054" s="101"/>
      <c r="G1054" s="101"/>
      <c r="H10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4" s="132">
        <f t="shared" ref="I1054:K1054" si="1077">I1053</f>
        <v>10</v>
      </c>
      <c r="J1054" s="132" t="str">
        <f t="shared" si="1077"/>
        <v>Г</v>
      </c>
      <c r="K1054" s="133" t="str">
        <f>IF(Таблица335[[#This Row],[условие]]="Да", "-", "")</f>
        <v>-</v>
      </c>
      <c r="L1054" s="101" t="s">
        <v>83</v>
      </c>
      <c r="M1054" s="114" t="str">
        <f>IF(Таблица335[[#This Row],[условие]]="Да", "", " - ")</f>
        <v/>
      </c>
      <c r="N1054" s="101"/>
      <c r="O1054" s="114" t="str">
        <f>IF(Таблица335[[#This Row],[условие]]="Да", "", " )")</f>
        <v/>
      </c>
      <c r="P1054" s="115"/>
      <c r="Q1054" s="101" t="str">
        <f t="shared" si="1075"/>
        <v>/</v>
      </c>
      <c r="R1054" s="101">
        <v>2</v>
      </c>
      <c r="S1054" s="116" t="str">
        <f>IF(Таблица335[[#This Row],[Тип СШ]]="Т3", " росп", "")</f>
        <v xml:space="preserve"> росп</v>
      </c>
      <c r="T1054" s="116" t="str">
        <f>IF(AND(Таблица335[[#This Row],[Тип]]="Поперечник", Таблица335[[#This Row],[условие]]="Да", Таблица335[[#This Row],[№18]]=" росп"), "1,2,3",
"")</f>
        <v>1,2,3</v>
      </c>
      <c r="U1054" s="116" t="str">
        <f>IF(AND(Таблица335[[#This Row],[Тип]]="Продол", Таблица335[[#This Row],[условие]]="Да", Таблица335[[#This Row],[№18]]=" росп"), "1,2",
"")</f>
        <v/>
      </c>
      <c r="V1054" s="101" t="s">
        <v>88</v>
      </c>
      <c r="W10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54" s="152" t="str">
        <f>IF(Таблица335[[#This Row],[Тип СШ]]="Т3",
(IF(Таблица335[[#This Row],[Толщина]]&gt;16,"Δ8","Δ6")),Таблица335[[#This Row],[Толщина]])</f>
        <v>Δ6</v>
      </c>
      <c r="AD1054" s="153"/>
      <c r="AE1054"/>
    </row>
    <row r="1055" spans="1:31" x14ac:dyDescent="0.2">
      <c r="A1055" s="117">
        <f t="shared" si="1046"/>
        <v>1055</v>
      </c>
      <c r="B1055" s="97" t="str">
        <f>IF(ISNUMBER(Таблица335[[#This Row],[№8]]), "Поперечник", "Продол")</f>
        <v>Поперечник</v>
      </c>
      <c r="C1055" s="11" t="str">
        <f>CONCATENATE(I1055,J1055,K1055,L1055,Таблица335[[#This Row],[№12]],N1055,O1055,P1055,Q1055,R1055,S1055,T1055,U1055,)</f>
        <v>10Г-ВП_Р5 росп1,2,3</v>
      </c>
      <c r="D1055" s="11" t="str">
        <f t="shared" si="1008"/>
        <v>Т3</v>
      </c>
      <c r="E1055" s="11" t="str">
        <f t="shared" si="1044"/>
        <v>528 Δ6</v>
      </c>
      <c r="F1055" s="101"/>
      <c r="G1055" s="101"/>
      <c r="H10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5" s="132">
        <f t="shared" ref="I1055:K1055" si="1078">I1054</f>
        <v>10</v>
      </c>
      <c r="J1055" s="132" t="str">
        <f t="shared" si="1078"/>
        <v>Г</v>
      </c>
      <c r="K1055" s="133" t="str">
        <f>IF(Таблица335[[#This Row],[условие]]="Да", "-", "")</f>
        <v>-</v>
      </c>
      <c r="L1055" s="101" t="s">
        <v>35</v>
      </c>
      <c r="M1055" s="114" t="str">
        <f>IF(Таблица335[[#This Row],[условие]]="Да", "", " - ")</f>
        <v/>
      </c>
      <c r="N1055" s="101"/>
      <c r="O1055" s="114" t="str">
        <f>IF(Таблица335[[#This Row],[условие]]="Да", "", " )")</f>
        <v/>
      </c>
      <c r="P1055" s="115"/>
      <c r="Q1055" s="101" t="s">
        <v>140</v>
      </c>
      <c r="R1055" s="101" t="s">
        <v>77</v>
      </c>
      <c r="S1055" s="116" t="str">
        <f>IF(Таблица335[[#This Row],[Тип СШ]]="Т3", " росп", "")</f>
        <v xml:space="preserve"> росп</v>
      </c>
      <c r="T1055" s="116" t="str">
        <f>IF(AND(Таблица335[[#This Row],[Тип]]="Поперечник", Таблица335[[#This Row],[условие]]="Да", Таблица335[[#This Row],[№18]]=" росп"), "1,2,3",
"")</f>
        <v>1,2,3</v>
      </c>
      <c r="U1055" s="116" t="str">
        <f>IF(AND(Таблица335[[#This Row],[Тип]]="Продол", Таблица335[[#This Row],[условие]]="Да", Таблица335[[#This Row],[№18]]=" росп"), "1,2",
"")</f>
        <v/>
      </c>
      <c r="V1055" s="101" t="s">
        <v>88</v>
      </c>
      <c r="W10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55" s="152" t="str">
        <f>IF(Таблица335[[#This Row],[Тип СШ]]="Т3",
(IF(Таблица335[[#This Row],[Толщина]]&gt;16,"Δ8","Δ6")),Таблица335[[#This Row],[Толщина]])</f>
        <v>Δ6</v>
      </c>
      <c r="AD1055" s="153"/>
      <c r="AE1055"/>
    </row>
    <row r="1056" spans="1:31" x14ac:dyDescent="0.2">
      <c r="A1056" s="117">
        <f t="shared" si="1046"/>
        <v>1056</v>
      </c>
      <c r="B1056" s="97" t="str">
        <f>IF(ISNUMBER(Таблица335[[#This Row],[№8]]), "Поперечник", "Продол")</f>
        <v>Поперечник</v>
      </c>
      <c r="C1056" s="11" t="str">
        <f>CONCATENATE(I1056,J1056,K1056,L1056,Таблица335[[#This Row],[№12]],N1056,O1056,P1056,Q1056,R1056,S1056,T1056,U1056,)</f>
        <v>10Г-ВП_Р6 росп1,2,3</v>
      </c>
      <c r="D1056" s="11" t="str">
        <f t="shared" si="1008"/>
        <v>Т3</v>
      </c>
      <c r="E1056" s="11" t="str">
        <f t="shared" si="1044"/>
        <v>528 Δ6</v>
      </c>
      <c r="F1056" s="101"/>
      <c r="G1056" s="101"/>
      <c r="H10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6" s="132">
        <f t="shared" ref="I1056:K1056" si="1079">I1055</f>
        <v>10</v>
      </c>
      <c r="J1056" s="132" t="str">
        <f t="shared" si="1079"/>
        <v>Г</v>
      </c>
      <c r="K1056" s="133" t="str">
        <f>IF(Таблица335[[#This Row],[условие]]="Да", "-", "")</f>
        <v>-</v>
      </c>
      <c r="L1056" s="101" t="s">
        <v>35</v>
      </c>
      <c r="M1056" s="114" t="str">
        <f>IF(Таблица335[[#This Row],[условие]]="Да", "", " - ")</f>
        <v/>
      </c>
      <c r="N1056" s="101"/>
      <c r="O1056" s="114" t="str">
        <f>IF(Таблица335[[#This Row],[условие]]="Да", "", " )")</f>
        <v/>
      </c>
      <c r="P1056" s="115"/>
      <c r="Q1056" s="101" t="s">
        <v>140</v>
      </c>
      <c r="R1056" s="101" t="s">
        <v>80</v>
      </c>
      <c r="S1056" s="116" t="str">
        <f>IF(Таблица335[[#This Row],[Тип СШ]]="Т3", " росп", "")</f>
        <v xml:space="preserve"> росп</v>
      </c>
      <c r="T1056" s="116" t="str">
        <f>IF(AND(Таблица335[[#This Row],[Тип]]="Поперечник", Таблица335[[#This Row],[условие]]="Да", Таблица335[[#This Row],[№18]]=" росп"), "1,2,3",
"")</f>
        <v>1,2,3</v>
      </c>
      <c r="U1056" s="116" t="str">
        <f>IF(AND(Таблица335[[#This Row],[Тип]]="Продол", Таблица335[[#This Row],[условие]]="Да", Таблица335[[#This Row],[№18]]=" росп"), "1,2",
"")</f>
        <v/>
      </c>
      <c r="V1056" s="101" t="s">
        <v>88</v>
      </c>
      <c r="W10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56" s="152" t="str">
        <f>IF(Таблица335[[#This Row],[Тип СШ]]="Т3",
(IF(Таблица335[[#This Row],[Толщина]]&gt;16,"Δ8","Δ6")),Таблица335[[#This Row],[Толщина]])</f>
        <v>Δ6</v>
      </c>
      <c r="AD1056" s="153"/>
      <c r="AE1056"/>
    </row>
    <row r="1057" spans="1:31" x14ac:dyDescent="0.2">
      <c r="A1057" s="117">
        <f t="shared" si="1046"/>
        <v>1057</v>
      </c>
      <c r="B1057" s="97" t="str">
        <f>IF(ISNUMBER(Таблица335[[#This Row],[№8]]), "Поперечник", "Продол")</f>
        <v>Поперечник</v>
      </c>
      <c r="C1057" s="11" t="str">
        <f>CONCATENATE(I1057,J1057,K1057,L1057,Таблица335[[#This Row],[№12]],N1057,O1057,P1057,Q1057,R1057,S1057,T1057,U1057,)</f>
        <v>10Г-ВП_Р7 росп1,2,3</v>
      </c>
      <c r="D1057" s="11" t="str">
        <f t="shared" si="1008"/>
        <v>Т3</v>
      </c>
      <c r="E1057" s="11" t="str">
        <f t="shared" si="1044"/>
        <v>528 Δ6</v>
      </c>
      <c r="F1057" s="101"/>
      <c r="G1057" s="101"/>
      <c r="H10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7" s="132">
        <f t="shared" ref="I1057:K1057" si="1080">I1056</f>
        <v>10</v>
      </c>
      <c r="J1057" s="132" t="str">
        <f t="shared" si="1080"/>
        <v>Г</v>
      </c>
      <c r="K1057" s="133" t="str">
        <f>IF(Таблица335[[#This Row],[условие]]="Да", "-", "")</f>
        <v>-</v>
      </c>
      <c r="L1057" s="101" t="s">
        <v>35</v>
      </c>
      <c r="M1057" s="114" t="str">
        <f>IF(Таблица335[[#This Row],[условие]]="Да", "", " - ")</f>
        <v/>
      </c>
      <c r="N1057" s="101"/>
      <c r="O1057" s="114" t="str">
        <f>IF(Таблица335[[#This Row],[условие]]="Да", "", " )")</f>
        <v/>
      </c>
      <c r="P1057" s="115"/>
      <c r="Q1057" s="101" t="s">
        <v>140</v>
      </c>
      <c r="R1057" s="101" t="s">
        <v>81</v>
      </c>
      <c r="S1057" s="116" t="str">
        <f>IF(Таблица335[[#This Row],[Тип СШ]]="Т3", " росп", "")</f>
        <v xml:space="preserve"> росп</v>
      </c>
      <c r="T1057" s="116" t="str">
        <f>IF(AND(Таблица335[[#This Row],[Тип]]="Поперечник", Таблица335[[#This Row],[условие]]="Да", Таблица335[[#This Row],[№18]]=" росп"), "1,2,3",
"")</f>
        <v>1,2,3</v>
      </c>
      <c r="U1057" s="116" t="str">
        <f>IF(AND(Таблица335[[#This Row],[Тип]]="Продол", Таблица335[[#This Row],[условие]]="Да", Таблица335[[#This Row],[№18]]=" росп"), "1,2",
"")</f>
        <v/>
      </c>
      <c r="V1057" s="101" t="s">
        <v>88</v>
      </c>
      <c r="W10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57" s="152" t="str">
        <f>IF(Таблица335[[#This Row],[Тип СШ]]="Т3",
(IF(Таблица335[[#This Row],[Толщина]]&gt;16,"Δ8","Δ6")),Таблица335[[#This Row],[Толщина]])</f>
        <v>Δ6</v>
      </c>
      <c r="AD1057" s="153"/>
      <c r="AE1057"/>
    </row>
    <row r="1058" spans="1:31" x14ac:dyDescent="0.2">
      <c r="A1058" s="117">
        <f t="shared" si="1046"/>
        <v>1058</v>
      </c>
      <c r="B1058" s="97" t="str">
        <f>IF(ISNUMBER(Таблица335[[#This Row],[№8]]), "Поперечник", "Продол")</f>
        <v>Поперечник</v>
      </c>
      <c r="C1058" s="11" t="str">
        <f>CONCATENATE(I1058,J1058,K1058,L1058,Таблица335[[#This Row],[№12]],N1058,O1058,P1058,Q1058,R1058,S1058,T1058,U1058,)</f>
        <v>10Г-ВП_Р8 росп1,2,3</v>
      </c>
      <c r="D1058" s="11" t="str">
        <f t="shared" si="1008"/>
        <v>Т3</v>
      </c>
      <c r="E1058" s="11" t="str">
        <f t="shared" si="1044"/>
        <v>528 Δ6</v>
      </c>
      <c r="F1058" s="101"/>
      <c r="G1058" s="101"/>
      <c r="H10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8" s="132">
        <f t="shared" ref="I1058:K1058" si="1081">I1057</f>
        <v>10</v>
      </c>
      <c r="J1058" s="132" t="str">
        <f t="shared" si="1081"/>
        <v>Г</v>
      </c>
      <c r="K1058" s="133" t="str">
        <f>IF(Таблица335[[#This Row],[условие]]="Да", "-", "")</f>
        <v>-</v>
      </c>
      <c r="L1058" s="101" t="s">
        <v>35</v>
      </c>
      <c r="M1058" s="114" t="str">
        <f>IF(Таблица335[[#This Row],[условие]]="Да", "", " - ")</f>
        <v/>
      </c>
      <c r="N1058" s="101"/>
      <c r="O1058" s="114" t="str">
        <f>IF(Таблица335[[#This Row],[условие]]="Да", "", " )")</f>
        <v/>
      </c>
      <c r="P1058" s="115"/>
      <c r="Q1058" s="101" t="s">
        <v>140</v>
      </c>
      <c r="R1058" s="101" t="s">
        <v>82</v>
      </c>
      <c r="S1058" s="116" t="str">
        <f>IF(Таблица335[[#This Row],[Тип СШ]]="Т3", " росп", "")</f>
        <v xml:space="preserve"> росп</v>
      </c>
      <c r="T1058" s="116" t="str">
        <f>IF(AND(Таблица335[[#This Row],[Тип]]="Поперечник", Таблица335[[#This Row],[условие]]="Да", Таблица335[[#This Row],[№18]]=" росп"), "1,2,3",
"")</f>
        <v>1,2,3</v>
      </c>
      <c r="U1058" s="116" t="str">
        <f>IF(AND(Таблица335[[#This Row],[Тип]]="Продол", Таблица335[[#This Row],[условие]]="Да", Таблица335[[#This Row],[№18]]=" росп"), "1,2",
"")</f>
        <v/>
      </c>
      <c r="V1058" s="101" t="s">
        <v>88</v>
      </c>
      <c r="W10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58" s="152" t="str">
        <f>IF(Таблица335[[#This Row],[Тип СШ]]="Т3",
(IF(Таблица335[[#This Row],[Толщина]]&gt;16,"Δ8","Δ6")),Таблица335[[#This Row],[Толщина]])</f>
        <v>Δ6</v>
      </c>
      <c r="AD1058" s="153"/>
      <c r="AE1058"/>
    </row>
    <row r="1059" spans="1:31" x14ac:dyDescent="0.2">
      <c r="A1059" s="117">
        <f t="shared" si="1046"/>
        <v>1059</v>
      </c>
      <c r="B1059" s="97" t="str">
        <f>IF(ISNUMBER(Таблица335[[#This Row],[№8]]), "Поперечник", "Продол")</f>
        <v>Поперечник</v>
      </c>
      <c r="C1059" s="11" t="str">
        <f>CONCATENATE(I1059,J1059,K1059,L1059,Таблица335[[#This Row],[№12]],N1059,O1059,P1059,Q1059,R1059,S1059,T1059,U1059,)</f>
        <v>10Г-НП</v>
      </c>
      <c r="D1059" s="11" t="str">
        <f t="shared" ref="D1059:D1122" si="1082">V1059</f>
        <v>С18</v>
      </c>
      <c r="E1059" s="11" t="str">
        <f t="shared" si="1044"/>
        <v>600×32</v>
      </c>
      <c r="F1059" s="101"/>
      <c r="G1059" s="101"/>
      <c r="H10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59" s="132">
        <f t="shared" ref="I1059:K1059" si="1083">I1058</f>
        <v>10</v>
      </c>
      <c r="J1059" s="132" t="str">
        <f t="shared" si="1083"/>
        <v>Г</v>
      </c>
      <c r="K1059" s="133" t="str">
        <f>IF(Таблица335[[#This Row],[условие]]="Да", "-", "")</f>
        <v>-</v>
      </c>
      <c r="L1059" s="101" t="s">
        <v>13</v>
      </c>
      <c r="M1059" s="114" t="str">
        <f>IF(Таблица335[[#This Row],[условие]]="Да", "", " - ")</f>
        <v/>
      </c>
      <c r="N1059" s="101"/>
      <c r="O1059" s="114" t="str">
        <f>IF(Таблица335[[#This Row],[условие]]="Да", "", " )")</f>
        <v/>
      </c>
      <c r="P1059" s="115"/>
      <c r="Q1059" s="101"/>
      <c r="R1059" s="101"/>
      <c r="S1059" s="116" t="str">
        <f>IF(Таблица335[[#This Row],[Тип СШ]]="Т3", " росп", "")</f>
        <v/>
      </c>
      <c r="T1059" s="116" t="str">
        <f>IF(AND(Таблица335[[#This Row],[Тип]]="Поперечник", Таблица335[[#This Row],[условие]]="Да", Таблица335[[#This Row],[№18]]=" росп"), "1,2,3",
"")</f>
        <v/>
      </c>
      <c r="U1059" s="116" t="str">
        <f>IF(AND(Таблица335[[#This Row],[Тип]]="Продол", Таблица335[[#This Row],[условие]]="Да", Таблица335[[#This Row],[№18]]=" росп"), "1,2",
"")</f>
        <v/>
      </c>
      <c r="V1059" s="101" t="s">
        <v>87</v>
      </c>
      <c r="W105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0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5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059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059" s="152">
        <f>IF(Таблица335[[#This Row],[Тип СШ]]="Т3",
(IF(Таблица335[[#This Row],[Толщина]]&gt;16,"Δ8","Δ6")),Таблица335[[#This Row],[Толщина]])</f>
        <v>32</v>
      </c>
      <c r="AD1059" s="153"/>
      <c r="AE1059"/>
    </row>
    <row r="1060" spans="1:31" x14ac:dyDescent="0.2">
      <c r="A1060" s="117">
        <f t="shared" si="1046"/>
        <v>1060</v>
      </c>
      <c r="B1060" s="97" t="str">
        <f>IF(ISNUMBER(Таблица335[[#This Row],[№8]]), "Поперечник", "Продол")</f>
        <v>Поперечник</v>
      </c>
      <c r="C1060" s="11" t="str">
        <f>CONCATENATE(I1060,J1060,K1060,L1060,Таблица335[[#This Row],[№12]],N1060,O1060,P1060,Q1060,R1060,S1060,T1060,U1060,)</f>
        <v>10Г-Т2/1</v>
      </c>
      <c r="D1060" s="11" t="str">
        <f t="shared" si="1082"/>
        <v>Т8</v>
      </c>
      <c r="E1060" s="11" t="str">
        <f t="shared" si="1044"/>
        <v>100×14</v>
      </c>
      <c r="F1060" s="101"/>
      <c r="G1060" s="101"/>
      <c r="H10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0" s="132">
        <f t="shared" ref="I1060:K1060" si="1084">I1059</f>
        <v>10</v>
      </c>
      <c r="J1060" s="132" t="str">
        <f t="shared" si="1084"/>
        <v>Г</v>
      </c>
      <c r="K1060" s="133" t="str">
        <f>IF(Таблица335[[#This Row],[условие]]="Да", "-", "")</f>
        <v>-</v>
      </c>
      <c r="L1060" s="101" t="s">
        <v>84</v>
      </c>
      <c r="M1060" s="114" t="str">
        <f>IF(Таблица335[[#This Row],[условие]]="Да", "", " - ")</f>
        <v/>
      </c>
      <c r="N1060" s="101"/>
      <c r="O1060" s="114" t="str">
        <f>IF(Таблица335[[#This Row],[условие]]="Да", "", " )")</f>
        <v/>
      </c>
      <c r="P1060" s="115"/>
      <c r="Q1060" s="101" t="str">
        <f>"/"</f>
        <v>/</v>
      </c>
      <c r="R1060" s="101">
        <v>1</v>
      </c>
      <c r="S1060" s="116" t="str">
        <f>IF(Таблица335[[#This Row],[Тип СШ]]="Т3", " росп", "")</f>
        <v/>
      </c>
      <c r="T1060" s="116" t="str">
        <f>IF(AND(Таблица335[[#This Row],[Тип]]="Поперечник", Таблица335[[#This Row],[условие]]="Да", Таблица335[[#This Row],[№18]]=" росп"), "1,2,3",
"")</f>
        <v/>
      </c>
      <c r="U1060" s="116" t="str">
        <f>IF(AND(Таблица335[[#This Row],[Тип]]="Продол", Таблица335[[#This Row],[условие]]="Да", Таблица335[[#This Row],[№18]]=" росп"), "1,2",
"")</f>
        <v/>
      </c>
      <c r="V1060" s="101" t="s">
        <v>89</v>
      </c>
      <c r="W10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60" s="152">
        <f>IF(Таблица335[[#This Row],[Тип СШ]]="Т3",
(IF(Таблица335[[#This Row],[Толщина]]&gt;16,"Δ8","Δ6")),Таблица335[[#This Row],[Толщина]])</f>
        <v>14</v>
      </c>
      <c r="AD1060" s="153"/>
      <c r="AE1060"/>
    </row>
    <row r="1061" spans="1:31" x14ac:dyDescent="0.2">
      <c r="A1061" s="117">
        <f t="shared" si="1046"/>
        <v>1061</v>
      </c>
      <c r="B1061" s="97" t="str">
        <f>IF(ISNUMBER(Таблица335[[#This Row],[№8]]), "Поперечник", "Продол")</f>
        <v>Поперечник</v>
      </c>
      <c r="C1061" s="11" t="str">
        <f>CONCATENATE(I1061,J1061,K1061,L1061,Таблица335[[#This Row],[№12]],N1061,O1061,P1061,Q1061,R1061,S1061,T1061,U1061,)</f>
        <v>10Г-Т2/1 росп1,2,3</v>
      </c>
      <c r="D1061" s="11" t="str">
        <f t="shared" si="1082"/>
        <v>Т3</v>
      </c>
      <c r="E1061" s="11" t="str">
        <f t="shared" si="1044"/>
        <v>100 Δ6</v>
      </c>
      <c r="F1061" s="101"/>
      <c r="G1061" s="101"/>
      <c r="H10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1" s="132">
        <f t="shared" ref="I1061:K1061" si="1085">I1060</f>
        <v>10</v>
      </c>
      <c r="J1061" s="132" t="str">
        <f t="shared" si="1085"/>
        <v>Г</v>
      </c>
      <c r="K1061" s="133" t="str">
        <f>IF(Таблица335[[#This Row],[условие]]="Да", "-", "")</f>
        <v>-</v>
      </c>
      <c r="L1061" s="101" t="s">
        <v>84</v>
      </c>
      <c r="M1061" s="114" t="str">
        <f>IF(Таблица335[[#This Row],[условие]]="Да", "", " - ")</f>
        <v/>
      </c>
      <c r="N1061" s="101"/>
      <c r="O1061" s="114" t="str">
        <f>IF(Таблица335[[#This Row],[условие]]="Да", "", " )")</f>
        <v/>
      </c>
      <c r="P1061" s="115"/>
      <c r="Q1061" s="101" t="str">
        <f t="shared" ref="Q1061:Q1065" si="1086">"/"</f>
        <v>/</v>
      </c>
      <c r="R1061" s="101">
        <v>1</v>
      </c>
      <c r="S1061" s="116" t="str">
        <f>IF(Таблица335[[#This Row],[Тип СШ]]="Т3", " росп", "")</f>
        <v xml:space="preserve"> росп</v>
      </c>
      <c r="T1061" s="116" t="str">
        <f>IF(AND(Таблица335[[#This Row],[Тип]]="Поперечник", Таблица335[[#This Row],[условие]]="Да", Таблица335[[#This Row],[№18]]=" росп"), "1,2,3",
"")</f>
        <v>1,2,3</v>
      </c>
      <c r="U1061" s="116" t="str">
        <f>IF(AND(Таблица335[[#This Row],[Тип]]="Продол", Таблица335[[#This Row],[условие]]="Да", Таблица335[[#This Row],[№18]]=" росп"), "1,2",
"")</f>
        <v/>
      </c>
      <c r="V1061" s="101" t="s">
        <v>88</v>
      </c>
      <c r="W10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61" s="152" t="str">
        <f>IF(Таблица335[[#This Row],[Тип СШ]]="Т3",
(IF(Таблица335[[#This Row],[Толщина]]&gt;16,"Δ8","Δ6")),Таблица335[[#This Row],[Толщина]])</f>
        <v>Δ6</v>
      </c>
      <c r="AD1061" s="153"/>
      <c r="AE1061"/>
    </row>
    <row r="1062" spans="1:31" x14ac:dyDescent="0.2">
      <c r="A1062" s="117">
        <f t="shared" si="1046"/>
        <v>1062</v>
      </c>
      <c r="B1062" s="97" t="str">
        <f>IF(ISNUMBER(Таблица335[[#This Row],[№8]]), "Поперечник", "Продол")</f>
        <v>Поперечник</v>
      </c>
      <c r="C1062" s="11" t="str">
        <f>CONCATENATE(I1062,J1062,K1062,L1062,Таблица335[[#This Row],[№12]],N1062,O1062,P1062,Q1062,R1062,S1062,T1062,U1062,)</f>
        <v>10Г-Т2/2</v>
      </c>
      <c r="D1062" s="11" t="str">
        <f t="shared" si="1082"/>
        <v>Т8</v>
      </c>
      <c r="E1062" s="11" t="str">
        <f t="shared" si="1044"/>
        <v>100×14</v>
      </c>
      <c r="F1062" s="101"/>
      <c r="G1062" s="101"/>
      <c r="H10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2" s="132">
        <f t="shared" ref="I1062:K1062" si="1087">I1061</f>
        <v>10</v>
      </c>
      <c r="J1062" s="132" t="str">
        <f t="shared" si="1087"/>
        <v>Г</v>
      </c>
      <c r="K1062" s="133" t="str">
        <f>IF(Таблица335[[#This Row],[условие]]="Да", "-", "")</f>
        <v>-</v>
      </c>
      <c r="L1062" s="101" t="s">
        <v>84</v>
      </c>
      <c r="M1062" s="114" t="str">
        <f>IF(Таблица335[[#This Row],[условие]]="Да", "", " - ")</f>
        <v/>
      </c>
      <c r="N1062" s="101"/>
      <c r="O1062" s="114" t="str">
        <f>IF(Таблица335[[#This Row],[условие]]="Да", "", " )")</f>
        <v/>
      </c>
      <c r="P1062" s="115"/>
      <c r="Q1062" s="101" t="str">
        <f t="shared" si="1086"/>
        <v>/</v>
      </c>
      <c r="R1062" s="101">
        <v>2</v>
      </c>
      <c r="S1062" s="116" t="str">
        <f>IF(Таблица335[[#This Row],[Тип СШ]]="Т3", " росп", "")</f>
        <v/>
      </c>
      <c r="T1062" s="116" t="str">
        <f>IF(AND(Таблица335[[#This Row],[Тип]]="Поперечник", Таблица335[[#This Row],[условие]]="Да", Таблица335[[#This Row],[№18]]=" росп"), "1,2,3",
"")</f>
        <v/>
      </c>
      <c r="U1062" s="116" t="str">
        <f>IF(AND(Таблица335[[#This Row],[Тип]]="Продол", Таблица335[[#This Row],[условие]]="Да", Таблица335[[#This Row],[№18]]=" росп"), "1,2",
"")</f>
        <v/>
      </c>
      <c r="V1062" s="101" t="s">
        <v>89</v>
      </c>
      <c r="W10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62" s="152">
        <f>IF(Таблица335[[#This Row],[Тип СШ]]="Т3",
(IF(Таблица335[[#This Row],[Толщина]]&gt;16,"Δ8","Δ6")),Таблица335[[#This Row],[Толщина]])</f>
        <v>14</v>
      </c>
      <c r="AD1062" s="153"/>
      <c r="AE1062"/>
    </row>
    <row r="1063" spans="1:31" x14ac:dyDescent="0.2">
      <c r="A1063" s="117">
        <f t="shared" si="1046"/>
        <v>1063</v>
      </c>
      <c r="B1063" s="97" t="str">
        <f>IF(ISNUMBER(Таблица335[[#This Row],[№8]]), "Поперечник", "Продол")</f>
        <v>Поперечник</v>
      </c>
      <c r="C1063" s="11" t="str">
        <f>CONCATENATE(I1063,J1063,K1063,L1063,Таблица335[[#This Row],[№12]],N1063,O1063,P1063,Q1063,R1063,S1063,T1063,U1063,)</f>
        <v>10Г-Т2/2 росп1,2,3</v>
      </c>
      <c r="D1063" s="11" t="str">
        <f t="shared" si="1082"/>
        <v>Т3</v>
      </c>
      <c r="E1063" s="11" t="str">
        <f t="shared" si="1044"/>
        <v>100 Δ6</v>
      </c>
      <c r="F1063" s="101"/>
      <c r="G1063" s="101"/>
      <c r="H10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3" s="132">
        <f t="shared" ref="I1063:K1063" si="1088">I1062</f>
        <v>10</v>
      </c>
      <c r="J1063" s="132" t="str">
        <f t="shared" si="1088"/>
        <v>Г</v>
      </c>
      <c r="K1063" s="133" t="str">
        <f>IF(Таблица335[[#This Row],[условие]]="Да", "-", "")</f>
        <v>-</v>
      </c>
      <c r="L1063" s="101" t="s">
        <v>84</v>
      </c>
      <c r="M1063" s="114" t="str">
        <f>IF(Таблица335[[#This Row],[условие]]="Да", "", " - ")</f>
        <v/>
      </c>
      <c r="N1063" s="101"/>
      <c r="O1063" s="114" t="str">
        <f>IF(Таблица335[[#This Row],[условие]]="Да", "", " )")</f>
        <v/>
      </c>
      <c r="P1063" s="115"/>
      <c r="Q1063" s="101" t="str">
        <f t="shared" si="1086"/>
        <v>/</v>
      </c>
      <c r="R1063" s="101">
        <v>2</v>
      </c>
      <c r="S1063" s="116" t="str">
        <f>IF(Таблица335[[#This Row],[Тип СШ]]="Т3", " росп", "")</f>
        <v xml:space="preserve"> росп</v>
      </c>
      <c r="T1063" s="116" t="str">
        <f>IF(AND(Таблица335[[#This Row],[Тип]]="Поперечник", Таблица335[[#This Row],[условие]]="Да", Таблица335[[#This Row],[№18]]=" росп"), "1,2,3",
"")</f>
        <v>1,2,3</v>
      </c>
      <c r="U1063" s="116" t="str">
        <f>IF(AND(Таблица335[[#This Row],[Тип]]="Продол", Таблица335[[#This Row],[условие]]="Да", Таблица335[[#This Row],[№18]]=" росп"), "1,2",
"")</f>
        <v/>
      </c>
      <c r="V1063" s="101" t="s">
        <v>88</v>
      </c>
      <c r="W10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63" s="152" t="str">
        <f>IF(Таблица335[[#This Row],[Тип СШ]]="Т3",
(IF(Таблица335[[#This Row],[Толщина]]&gt;16,"Δ8","Δ6")),Таблица335[[#This Row],[Толщина]])</f>
        <v>Δ6</v>
      </c>
      <c r="AD1063" s="153"/>
      <c r="AE1063"/>
    </row>
    <row r="1064" spans="1:31" x14ac:dyDescent="0.2">
      <c r="A1064" s="117">
        <f t="shared" si="1046"/>
        <v>1064</v>
      </c>
      <c r="B1064" s="97" t="str">
        <f>IF(ISNUMBER(Таблица335[[#This Row],[№8]]), "Поперечник", "Продол")</f>
        <v>Поперечник</v>
      </c>
      <c r="C1064" s="11" t="str">
        <f>CONCATENATE(I1064,J1064,K1064,L1064,Таблица335[[#This Row],[№12]],N1064,O1064,P1064,Q1064,R1064,S1064,T1064,U1064,)</f>
        <v>10Д-ВП</v>
      </c>
      <c r="D1064" s="11" t="str">
        <f t="shared" si="1082"/>
        <v>С4</v>
      </c>
      <c r="E1064" s="11" t="str">
        <f t="shared" si="1044"/>
        <v>2488×14</v>
      </c>
      <c r="F1064" s="101"/>
      <c r="G1064" s="101" t="s">
        <v>43</v>
      </c>
      <c r="H10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4" s="134">
        <f t="shared" ref="I1064:J1064" si="1089">I1063</f>
        <v>10</v>
      </c>
      <c r="J1064" s="134" t="str">
        <f>Таблица335[[#This Row],[№7]]</f>
        <v>Д</v>
      </c>
      <c r="K1064" s="133" t="str">
        <f>IF(Таблица335[[#This Row],[условие]]="Да", "-", "")</f>
        <v>-</v>
      </c>
      <c r="L1064" s="72" t="s">
        <v>35</v>
      </c>
      <c r="M1064" s="114" t="str">
        <f>IF(Таблица335[[#This Row],[условие]]="Да", "", " - ")</f>
        <v/>
      </c>
      <c r="N1064" s="72"/>
      <c r="O1064" s="114" t="str">
        <f>IF(Таблица335[[#This Row],[условие]]="Да", "", " )")</f>
        <v/>
      </c>
      <c r="P1064" s="115"/>
      <c r="Q1064" s="130"/>
      <c r="R1064" s="130"/>
      <c r="S1064" s="116" t="str">
        <f>IF(Таблица335[[#This Row],[Тип СШ]]="Т3", " росп", "")</f>
        <v/>
      </c>
      <c r="T1064" s="116" t="str">
        <f>IF(AND(Таблица335[[#This Row],[Тип]]="Поперечник", Таблица335[[#This Row],[условие]]="Да", Таблица335[[#This Row],[№18]]=" росп"), "1,2,3",
"")</f>
        <v/>
      </c>
      <c r="U1064" s="116" t="str">
        <f>IF(AND(Таблица335[[#This Row],[Тип]]="Продол", Таблица335[[#This Row],[условие]]="Да", Таблица335[[#This Row],[№18]]=" росп"), "1,2",
"")</f>
        <v/>
      </c>
      <c r="V1064" s="130" t="s">
        <v>109</v>
      </c>
      <c r="W10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0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064" s="152">
        <f>IF(Таблица335[[#This Row],[Тип СШ]]="Т3",
(IF(Таблица335[[#This Row],[Толщина]]&gt;16,"Δ8","Δ6")),Таблица335[[#This Row],[Толщина]])</f>
        <v>14</v>
      </c>
      <c r="AD1064" s="153"/>
      <c r="AE1064"/>
    </row>
    <row r="1065" spans="1:31" x14ac:dyDescent="0.2">
      <c r="A1065" s="117">
        <f t="shared" si="1046"/>
        <v>1065</v>
      </c>
      <c r="B1065" s="97" t="str">
        <f>IF(ISNUMBER(Таблица335[[#This Row],[№8]]), "Поперечник", "Продол")</f>
        <v>Поперечник</v>
      </c>
      <c r="C1065" s="11" t="str">
        <f>CONCATENATE(I1065,J1065,K1065,L1065,Таблица335[[#This Row],[№12]],N1065,O1065,P1065,Q1065,R1065,S1065,T1065,U1065,)</f>
        <v>10Д-ВП_Р1 росп1,2,3</v>
      </c>
      <c r="D1065" s="11" t="str">
        <f t="shared" si="1082"/>
        <v>Т3</v>
      </c>
      <c r="E1065" s="11" t="str">
        <f t="shared" si="1044"/>
        <v>528 Δ6</v>
      </c>
      <c r="F1065" s="101"/>
      <c r="G1065" s="101"/>
      <c r="H10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5" s="132">
        <f t="shared" ref="I1065:J1065" si="1090">I1064</f>
        <v>10</v>
      </c>
      <c r="J1065" s="132" t="str">
        <f>J1064</f>
        <v>Д</v>
      </c>
      <c r="K1065" s="133" t="str">
        <f>IF(Таблица335[[#This Row],[условие]]="Да", "-", "")</f>
        <v>-</v>
      </c>
      <c r="L1065" s="101" t="s">
        <v>35</v>
      </c>
      <c r="M1065" s="114" t="str">
        <f>IF(Таблица335[[#This Row],[условие]]="Да", "", " - ")</f>
        <v/>
      </c>
      <c r="N1065" s="101"/>
      <c r="O1065" s="114" t="str">
        <f>IF(Таблица335[[#This Row],[условие]]="Да", "", " )")</f>
        <v/>
      </c>
      <c r="P1065" s="115"/>
      <c r="Q1065" s="101" t="s">
        <v>140</v>
      </c>
      <c r="R1065" s="101" t="s">
        <v>73</v>
      </c>
      <c r="S1065" s="116" t="str">
        <f>IF(Таблица335[[#This Row],[Тип СШ]]="Т3", " росп", "")</f>
        <v xml:space="preserve"> росп</v>
      </c>
      <c r="T1065" s="116" t="str">
        <f>IF(AND(Таблица335[[#This Row],[Тип]]="Поперечник", Таблица335[[#This Row],[условие]]="Да", Таблица335[[#This Row],[№18]]=" росп"), "1,2,3",
"")</f>
        <v>1,2,3</v>
      </c>
      <c r="U1065" s="116" t="str">
        <f>IF(AND(Таблица335[[#This Row],[Тип]]="Продол", Таблица335[[#This Row],[условие]]="Да", Таблица335[[#This Row],[№18]]=" росп"), "1,2",
"")</f>
        <v/>
      </c>
      <c r="V1065" s="101" t="s">
        <v>88</v>
      </c>
      <c r="W10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65" s="152" t="str">
        <f>IF(Таблица335[[#This Row],[Тип СШ]]="Т3",
(IF(Таблица335[[#This Row],[Толщина]]&gt;16,"Δ8","Δ6")),Таблица335[[#This Row],[Толщина]])</f>
        <v>Δ6</v>
      </c>
      <c r="AD1065" s="153"/>
      <c r="AE1065"/>
    </row>
    <row r="1066" spans="1:31" x14ac:dyDescent="0.2">
      <c r="A1066" s="117">
        <f t="shared" si="1046"/>
        <v>1066</v>
      </c>
      <c r="B1066" s="97" t="str">
        <f>IF(ISNUMBER(Таблица335[[#This Row],[№8]]), "Поперечник", "Продол")</f>
        <v>Поперечник</v>
      </c>
      <c r="C1066" s="11" t="str">
        <f>CONCATENATE(I1066,J1066,K1066,L1066,Таблица335[[#This Row],[№12]],N1066,O1066,P1066,Q1066,R1066,S1066,T1066,U1066,)</f>
        <v>10Д-ВП_Р2 росп1,2,3</v>
      </c>
      <c r="D1066" s="11" t="str">
        <f t="shared" si="1082"/>
        <v>Т3</v>
      </c>
      <c r="E1066" s="11" t="str">
        <f t="shared" si="1044"/>
        <v>528 Δ6</v>
      </c>
      <c r="F1066" s="101"/>
      <c r="G1066" s="101"/>
      <c r="H10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6" s="132">
        <f t="shared" ref="I1066:K1066" si="1091">I1065</f>
        <v>10</v>
      </c>
      <c r="J1066" s="132" t="str">
        <f t="shared" si="1091"/>
        <v>Д</v>
      </c>
      <c r="K1066" s="133" t="str">
        <f>IF(Таблица335[[#This Row],[условие]]="Да", "-", "")</f>
        <v>-</v>
      </c>
      <c r="L1066" s="101" t="s">
        <v>35</v>
      </c>
      <c r="M1066" s="114" t="str">
        <f>IF(Таблица335[[#This Row],[условие]]="Да", "", " - ")</f>
        <v/>
      </c>
      <c r="N1066" s="101"/>
      <c r="O1066" s="114" t="str">
        <f>IF(Таблица335[[#This Row],[условие]]="Да", "", " )")</f>
        <v/>
      </c>
      <c r="P1066" s="115"/>
      <c r="Q1066" s="101" t="s">
        <v>140</v>
      </c>
      <c r="R1066" s="101" t="s">
        <v>74</v>
      </c>
      <c r="S1066" s="116" t="str">
        <f>IF(Таблица335[[#This Row],[Тип СШ]]="Т3", " росп", "")</f>
        <v xml:space="preserve"> росп</v>
      </c>
      <c r="T1066" s="116" t="str">
        <f>IF(AND(Таблица335[[#This Row],[Тип]]="Поперечник", Таблица335[[#This Row],[условие]]="Да", Таблица335[[#This Row],[№18]]=" росп"), "1,2,3",
"")</f>
        <v>1,2,3</v>
      </c>
      <c r="U1066" s="116" t="str">
        <f>IF(AND(Таблица335[[#This Row],[Тип]]="Продол", Таблица335[[#This Row],[условие]]="Да", Таблица335[[#This Row],[№18]]=" росп"), "1,2",
"")</f>
        <v/>
      </c>
      <c r="V1066" s="101" t="s">
        <v>88</v>
      </c>
      <c r="W10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66" s="152" t="str">
        <f>IF(Таблица335[[#This Row],[Тип СШ]]="Т3",
(IF(Таблица335[[#This Row],[Толщина]]&gt;16,"Δ8","Δ6")),Таблица335[[#This Row],[Толщина]])</f>
        <v>Δ6</v>
      </c>
      <c r="AD1066" s="153"/>
      <c r="AE1066"/>
    </row>
    <row r="1067" spans="1:31" x14ac:dyDescent="0.2">
      <c r="A1067" s="117">
        <f t="shared" si="1046"/>
        <v>1067</v>
      </c>
      <c r="B1067" s="97" t="str">
        <f>IF(ISNUMBER(Таблица335[[#This Row],[№8]]), "Поперечник", "Продол")</f>
        <v>Поперечник</v>
      </c>
      <c r="C1067" s="11" t="str">
        <f>CONCATENATE(I1067,J1067,K1067,L1067,Таблица335[[#This Row],[№12]],N1067,O1067,P1067,Q1067,R1067,S1067,T1067,U1067,)</f>
        <v>10Д-ВП_Р3 росп1,2,3</v>
      </c>
      <c r="D1067" s="11" t="str">
        <f t="shared" si="1082"/>
        <v>Т3</v>
      </c>
      <c r="E1067" s="11" t="str">
        <f t="shared" si="1044"/>
        <v>528 Δ6</v>
      </c>
      <c r="F1067" s="101"/>
      <c r="G1067" s="101"/>
      <c r="H10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7" s="132">
        <f t="shared" ref="I1067:K1067" si="1092">I1066</f>
        <v>10</v>
      </c>
      <c r="J1067" s="132" t="str">
        <f t="shared" si="1092"/>
        <v>Д</v>
      </c>
      <c r="K1067" s="133" t="str">
        <f>IF(Таблица335[[#This Row],[условие]]="Да", "-", "")</f>
        <v>-</v>
      </c>
      <c r="L1067" s="101" t="s">
        <v>35</v>
      </c>
      <c r="M1067" s="114" t="str">
        <f>IF(Таблица335[[#This Row],[условие]]="Да", "", " - ")</f>
        <v/>
      </c>
      <c r="N1067" s="101"/>
      <c r="O1067" s="114" t="str">
        <f>IF(Таблица335[[#This Row],[условие]]="Да", "", " )")</f>
        <v/>
      </c>
      <c r="P1067" s="115"/>
      <c r="Q1067" s="101" t="s">
        <v>140</v>
      </c>
      <c r="R1067" s="101" t="s">
        <v>75</v>
      </c>
      <c r="S1067" s="116" t="str">
        <f>IF(Таблица335[[#This Row],[Тип СШ]]="Т3", " росп", "")</f>
        <v xml:space="preserve"> росп</v>
      </c>
      <c r="T1067" s="116" t="str">
        <f>IF(AND(Таблица335[[#This Row],[Тип]]="Поперечник", Таблица335[[#This Row],[условие]]="Да", Таблица335[[#This Row],[№18]]=" росп"), "1,2,3",
"")</f>
        <v>1,2,3</v>
      </c>
      <c r="U1067" s="116" t="str">
        <f>IF(AND(Таблица335[[#This Row],[Тип]]="Продол", Таблица335[[#This Row],[условие]]="Да", Таблица335[[#This Row],[№18]]=" росп"), "1,2",
"")</f>
        <v/>
      </c>
      <c r="V1067" s="101" t="s">
        <v>88</v>
      </c>
      <c r="W10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67" s="152" t="str">
        <f>IF(Таблица335[[#This Row],[Тип СШ]]="Т3",
(IF(Таблица335[[#This Row],[Толщина]]&gt;16,"Δ8","Δ6")),Таблица335[[#This Row],[Толщина]])</f>
        <v>Δ6</v>
      </c>
      <c r="AD1067" s="153"/>
      <c r="AE1067"/>
    </row>
    <row r="1068" spans="1:31" x14ac:dyDescent="0.2">
      <c r="A1068" s="117">
        <f t="shared" si="1046"/>
        <v>1068</v>
      </c>
      <c r="B1068" s="97" t="str">
        <f>IF(ISNUMBER(Таблица335[[#This Row],[№8]]), "Поперечник", "Продол")</f>
        <v>Поперечник</v>
      </c>
      <c r="C1068" s="11" t="str">
        <f>CONCATENATE(I1068,J1068,K1068,L1068,Таблица335[[#This Row],[№12]],N1068,O1068,P1068,Q1068,R1068,S1068,T1068,U1068,)</f>
        <v>10Д-ВП_Р4 росп1,2,3</v>
      </c>
      <c r="D1068" s="11" t="str">
        <f t="shared" si="1082"/>
        <v>Т3</v>
      </c>
      <c r="E1068" s="11" t="str">
        <f t="shared" si="1044"/>
        <v>528 Δ6</v>
      </c>
      <c r="F1068" s="101"/>
      <c r="G1068" s="101"/>
      <c r="H10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8" s="132">
        <f t="shared" ref="I1068:K1068" si="1093">I1067</f>
        <v>10</v>
      </c>
      <c r="J1068" s="132" t="str">
        <f t="shared" si="1093"/>
        <v>Д</v>
      </c>
      <c r="K1068" s="133" t="str">
        <f>IF(Таблица335[[#This Row],[условие]]="Да", "-", "")</f>
        <v>-</v>
      </c>
      <c r="L1068" s="101" t="s">
        <v>35</v>
      </c>
      <c r="M1068" s="114" t="str">
        <f>IF(Таблица335[[#This Row],[условие]]="Да", "", " - ")</f>
        <v/>
      </c>
      <c r="N1068" s="101"/>
      <c r="O1068" s="114" t="str">
        <f>IF(Таблица335[[#This Row],[условие]]="Да", "", " )")</f>
        <v/>
      </c>
      <c r="P1068" s="115"/>
      <c r="Q1068" s="101" t="s">
        <v>140</v>
      </c>
      <c r="R1068" s="101" t="s">
        <v>76</v>
      </c>
      <c r="S1068" s="116" t="str">
        <f>IF(Таблица335[[#This Row],[Тип СШ]]="Т3", " росп", "")</f>
        <v xml:space="preserve"> росп</v>
      </c>
      <c r="T1068" s="116" t="str">
        <f>IF(AND(Таблица335[[#This Row],[Тип]]="Поперечник", Таблица335[[#This Row],[условие]]="Да", Таблица335[[#This Row],[№18]]=" росп"), "1,2,3",
"")</f>
        <v>1,2,3</v>
      </c>
      <c r="U1068" s="116" t="str">
        <f>IF(AND(Таблица335[[#This Row],[Тип]]="Продол", Таблица335[[#This Row],[условие]]="Да", Таблица335[[#This Row],[№18]]=" росп"), "1,2",
"")</f>
        <v/>
      </c>
      <c r="V1068" s="101" t="s">
        <v>88</v>
      </c>
      <c r="W10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68" s="152" t="str">
        <f>IF(Таблица335[[#This Row],[Тип СШ]]="Т3",
(IF(Таблица335[[#This Row],[Толщина]]&gt;16,"Δ8","Δ6")),Таблица335[[#This Row],[Толщина]])</f>
        <v>Δ6</v>
      </c>
      <c r="AD1068" s="153"/>
      <c r="AE1068"/>
    </row>
    <row r="1069" spans="1:31" x14ac:dyDescent="0.2">
      <c r="A1069" s="117">
        <f t="shared" si="1046"/>
        <v>1069</v>
      </c>
      <c r="B1069" s="97" t="str">
        <f>IF(ISNUMBER(Таблица335[[#This Row],[№8]]), "Поперечник", "Продол")</f>
        <v>Поперечник</v>
      </c>
      <c r="C1069" s="11" t="str">
        <f>CONCATENATE(I1069,J1069,K1069,L1069,Таблица335[[#This Row],[№12]],N1069,O1069,P1069,Q1069,R1069,S1069,T1069,U1069,)</f>
        <v>10Д-Т1/1</v>
      </c>
      <c r="D1069" s="11" t="str">
        <f t="shared" si="1082"/>
        <v>Т8</v>
      </c>
      <c r="E1069" s="11" t="str">
        <f t="shared" si="1044"/>
        <v>100×14</v>
      </c>
      <c r="F1069" s="101"/>
      <c r="G1069" s="101"/>
      <c r="H10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69" s="132">
        <f t="shared" ref="I1069:K1069" si="1094">I1068</f>
        <v>10</v>
      </c>
      <c r="J1069" s="132" t="str">
        <f t="shared" si="1094"/>
        <v>Д</v>
      </c>
      <c r="K1069" s="133" t="str">
        <f>IF(Таблица335[[#This Row],[условие]]="Да", "-", "")</f>
        <v>-</v>
      </c>
      <c r="L1069" s="101" t="s">
        <v>83</v>
      </c>
      <c r="M1069" s="114" t="str">
        <f>IF(Таблица335[[#This Row],[условие]]="Да", "", " - ")</f>
        <v/>
      </c>
      <c r="N1069" s="101"/>
      <c r="O1069" s="114" t="str">
        <f>IF(Таблица335[[#This Row],[условие]]="Да", "", " )")</f>
        <v/>
      </c>
      <c r="P1069" s="115"/>
      <c r="Q1069" s="101" t="str">
        <f>"/"</f>
        <v>/</v>
      </c>
      <c r="R1069" s="101">
        <v>1</v>
      </c>
      <c r="S1069" s="116" t="str">
        <f>IF(Таблица335[[#This Row],[Тип СШ]]="Т3", " росп", "")</f>
        <v/>
      </c>
      <c r="T1069" s="116" t="str">
        <f>IF(AND(Таблица335[[#This Row],[Тип]]="Поперечник", Таблица335[[#This Row],[условие]]="Да", Таблица335[[#This Row],[№18]]=" росп"), "1,2,3",
"")</f>
        <v/>
      </c>
      <c r="U1069" s="116" t="str">
        <f>IF(AND(Таблица335[[#This Row],[Тип]]="Продол", Таблица335[[#This Row],[условие]]="Да", Таблица335[[#This Row],[№18]]=" росп"), "1,2",
"")</f>
        <v/>
      </c>
      <c r="V1069" s="101" t="s">
        <v>89</v>
      </c>
      <c r="W10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69" s="152">
        <f>IF(Таблица335[[#This Row],[Тип СШ]]="Т3",
(IF(Таблица335[[#This Row],[Толщина]]&gt;16,"Δ8","Δ6")),Таблица335[[#This Row],[Толщина]])</f>
        <v>14</v>
      </c>
      <c r="AD1069" s="153"/>
      <c r="AE1069"/>
    </row>
    <row r="1070" spans="1:31" x14ac:dyDescent="0.2">
      <c r="A1070" s="117">
        <f t="shared" si="1046"/>
        <v>1070</v>
      </c>
      <c r="B1070" s="97" t="str">
        <f>IF(ISNUMBER(Таблица335[[#This Row],[№8]]), "Поперечник", "Продол")</f>
        <v>Поперечник</v>
      </c>
      <c r="C1070" s="11" t="str">
        <f>CONCATENATE(I1070,J1070,K1070,L1070,Таблица335[[#This Row],[№12]],N1070,O1070,P1070,Q1070,R1070,S1070,T1070,U1070,)</f>
        <v>10Д-Т1/1 росп1,2,3</v>
      </c>
      <c r="D1070" s="11" t="str">
        <f t="shared" si="1082"/>
        <v>Т3</v>
      </c>
      <c r="E1070" s="11" t="str">
        <f t="shared" si="1044"/>
        <v>100 Δ6</v>
      </c>
      <c r="F1070" s="101"/>
      <c r="G1070" s="101"/>
      <c r="H10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0" s="132">
        <f t="shared" ref="I1070:K1070" si="1095">I1069</f>
        <v>10</v>
      </c>
      <c r="J1070" s="132" t="str">
        <f t="shared" si="1095"/>
        <v>Д</v>
      </c>
      <c r="K1070" s="133" t="str">
        <f>IF(Таблица335[[#This Row],[условие]]="Да", "-", "")</f>
        <v>-</v>
      </c>
      <c r="L1070" s="101" t="s">
        <v>83</v>
      </c>
      <c r="M1070" s="114" t="str">
        <f>IF(Таблица335[[#This Row],[условие]]="Да", "", " - ")</f>
        <v/>
      </c>
      <c r="N1070" s="101"/>
      <c r="O1070" s="114" t="str">
        <f>IF(Таблица335[[#This Row],[условие]]="Да", "", " )")</f>
        <v/>
      </c>
      <c r="P1070" s="115"/>
      <c r="Q1070" s="101" t="str">
        <f t="shared" ref="Q1070:Q1074" si="1096">"/"</f>
        <v>/</v>
      </c>
      <c r="R1070" s="101">
        <v>1</v>
      </c>
      <c r="S1070" s="116" t="str">
        <f>IF(Таблица335[[#This Row],[Тип СШ]]="Т3", " росп", "")</f>
        <v xml:space="preserve"> росп</v>
      </c>
      <c r="T1070" s="116" t="str">
        <f>IF(AND(Таблица335[[#This Row],[Тип]]="Поперечник", Таблица335[[#This Row],[условие]]="Да", Таблица335[[#This Row],[№18]]=" росп"), "1,2,3",
"")</f>
        <v>1,2,3</v>
      </c>
      <c r="U1070" s="116" t="str">
        <f>IF(AND(Таблица335[[#This Row],[Тип]]="Продол", Таблица335[[#This Row],[условие]]="Да", Таблица335[[#This Row],[№18]]=" росп"), "1,2",
"")</f>
        <v/>
      </c>
      <c r="V1070" s="101" t="s">
        <v>88</v>
      </c>
      <c r="W10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70" s="152" t="str">
        <f>IF(Таблица335[[#This Row],[Тип СШ]]="Т3",
(IF(Таблица335[[#This Row],[Толщина]]&gt;16,"Δ8","Δ6")),Таблица335[[#This Row],[Толщина]])</f>
        <v>Δ6</v>
      </c>
      <c r="AD1070" s="153"/>
      <c r="AE1070"/>
    </row>
    <row r="1071" spans="1:31" x14ac:dyDescent="0.2">
      <c r="A1071" s="117">
        <f t="shared" si="1046"/>
        <v>1071</v>
      </c>
      <c r="B1071" s="97" t="str">
        <f>IF(ISNUMBER(Таблица335[[#This Row],[№8]]), "Поперечник", "Продол")</f>
        <v>Поперечник</v>
      </c>
      <c r="C1071" s="11" t="str">
        <f>CONCATENATE(I1071,J1071,K1071,L1071,Таблица335[[#This Row],[№12]],N1071,O1071,P1071,Q1071,R1071,S1071,T1071,U1071,)</f>
        <v>10Д-Т1/2</v>
      </c>
      <c r="D1071" s="11" t="str">
        <f t="shared" si="1082"/>
        <v>Т8</v>
      </c>
      <c r="E1071" s="11" t="str">
        <f t="shared" si="1044"/>
        <v>100×14</v>
      </c>
      <c r="F1071" s="101"/>
      <c r="G1071" s="101"/>
      <c r="H10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1" s="132">
        <f t="shared" ref="I1071:K1071" si="1097">I1070</f>
        <v>10</v>
      </c>
      <c r="J1071" s="132" t="str">
        <f t="shared" si="1097"/>
        <v>Д</v>
      </c>
      <c r="K1071" s="133" t="str">
        <f>IF(Таблица335[[#This Row],[условие]]="Да", "-", "")</f>
        <v>-</v>
      </c>
      <c r="L1071" s="101" t="s">
        <v>83</v>
      </c>
      <c r="M1071" s="114" t="str">
        <f>IF(Таблица335[[#This Row],[условие]]="Да", "", " - ")</f>
        <v/>
      </c>
      <c r="N1071" s="101"/>
      <c r="O1071" s="114" t="str">
        <f>IF(Таблица335[[#This Row],[условие]]="Да", "", " )")</f>
        <v/>
      </c>
      <c r="P1071" s="115"/>
      <c r="Q1071" s="101" t="str">
        <f t="shared" si="1096"/>
        <v>/</v>
      </c>
      <c r="R1071" s="101">
        <v>2</v>
      </c>
      <c r="S1071" s="116" t="str">
        <f>IF(Таблица335[[#This Row],[Тип СШ]]="Т3", " росп", "")</f>
        <v/>
      </c>
      <c r="T1071" s="116" t="str">
        <f>IF(AND(Таблица335[[#This Row],[Тип]]="Поперечник", Таблица335[[#This Row],[условие]]="Да", Таблица335[[#This Row],[№18]]=" росп"), "1,2,3",
"")</f>
        <v/>
      </c>
      <c r="U1071" s="116" t="str">
        <f>IF(AND(Таблица335[[#This Row],[Тип]]="Продол", Таблица335[[#This Row],[условие]]="Да", Таблица335[[#This Row],[№18]]=" росп"), "1,2",
"")</f>
        <v/>
      </c>
      <c r="V1071" s="101" t="s">
        <v>89</v>
      </c>
      <c r="W10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71" s="152">
        <f>IF(Таблица335[[#This Row],[Тип СШ]]="Т3",
(IF(Таблица335[[#This Row],[Толщина]]&gt;16,"Δ8","Δ6")),Таблица335[[#This Row],[Толщина]])</f>
        <v>14</v>
      </c>
      <c r="AD1071" s="153"/>
      <c r="AE1071"/>
    </row>
    <row r="1072" spans="1:31" x14ac:dyDescent="0.2">
      <c r="A1072" s="117">
        <f t="shared" si="1046"/>
        <v>1072</v>
      </c>
      <c r="B1072" s="97" t="str">
        <f>IF(ISNUMBER(Таблица335[[#This Row],[№8]]), "Поперечник", "Продол")</f>
        <v>Поперечник</v>
      </c>
      <c r="C1072" s="11" t="str">
        <f>CONCATENATE(I1072,J1072,K1072,L1072,Таблица335[[#This Row],[№12]],N1072,O1072,P1072,Q1072,R1072,S1072,T1072,U1072,)</f>
        <v>10Д-Т1/2 росп1,2,3</v>
      </c>
      <c r="D1072" s="11" t="str">
        <f t="shared" si="1082"/>
        <v>Т3</v>
      </c>
      <c r="E1072" s="11" t="str">
        <f t="shared" si="1044"/>
        <v>100 Δ6</v>
      </c>
      <c r="F1072" s="101"/>
      <c r="G1072" s="101"/>
      <c r="H10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2" s="132">
        <f t="shared" ref="I1072:K1072" si="1098">I1071</f>
        <v>10</v>
      </c>
      <c r="J1072" s="132" t="str">
        <f t="shared" si="1098"/>
        <v>Д</v>
      </c>
      <c r="K1072" s="133" t="str">
        <f>IF(Таблица335[[#This Row],[условие]]="Да", "-", "")</f>
        <v>-</v>
      </c>
      <c r="L1072" s="101" t="s">
        <v>83</v>
      </c>
      <c r="M1072" s="114" t="str">
        <f>IF(Таблица335[[#This Row],[условие]]="Да", "", " - ")</f>
        <v/>
      </c>
      <c r="N1072" s="101"/>
      <c r="O1072" s="114" t="str">
        <f>IF(Таблица335[[#This Row],[условие]]="Да", "", " )")</f>
        <v/>
      </c>
      <c r="P1072" s="115"/>
      <c r="Q1072" s="101" t="str">
        <f t="shared" si="1096"/>
        <v>/</v>
      </c>
      <c r="R1072" s="101">
        <v>2</v>
      </c>
      <c r="S1072" s="116" t="str">
        <f>IF(Таблица335[[#This Row],[Тип СШ]]="Т3", " росп", "")</f>
        <v xml:space="preserve"> росп</v>
      </c>
      <c r="T1072" s="116" t="str">
        <f>IF(AND(Таблица335[[#This Row],[Тип]]="Поперечник", Таблица335[[#This Row],[условие]]="Да", Таблица335[[#This Row],[№18]]=" росп"), "1,2,3",
"")</f>
        <v>1,2,3</v>
      </c>
      <c r="U1072" s="116" t="str">
        <f>IF(AND(Таблица335[[#This Row],[Тип]]="Продол", Таблица335[[#This Row],[условие]]="Да", Таблица335[[#This Row],[№18]]=" росп"), "1,2",
"")</f>
        <v/>
      </c>
      <c r="V1072" s="101" t="s">
        <v>88</v>
      </c>
      <c r="W10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72" s="152" t="str">
        <f>IF(Таблица335[[#This Row],[Тип СШ]]="Т3",
(IF(Таблица335[[#This Row],[Толщина]]&gt;16,"Δ8","Δ6")),Таблица335[[#This Row],[Толщина]])</f>
        <v>Δ6</v>
      </c>
      <c r="AD1072" s="153"/>
      <c r="AE1072"/>
    </row>
    <row r="1073" spans="1:31" x14ac:dyDescent="0.2">
      <c r="A1073" s="117">
        <f t="shared" si="1046"/>
        <v>1073</v>
      </c>
      <c r="B1073" s="97" t="str">
        <f>IF(ISNUMBER(Таблица335[[#This Row],[№8]]), "Поперечник", "Продол")</f>
        <v>Поперечник</v>
      </c>
      <c r="C1073" s="11" t="str">
        <f>CONCATENATE(I1073,J1073,K1073,L1073,Таблица335[[#This Row],[№12]],N1073,O1073,P1073,Q1073,R1073,S1073,T1073,U1073,)</f>
        <v>10Д-ВП_Р5 росп1,2,3</v>
      </c>
      <c r="D1073" s="11" t="str">
        <f t="shared" si="1082"/>
        <v>Т3</v>
      </c>
      <c r="E1073" s="11" t="str">
        <f t="shared" si="1044"/>
        <v>528 Δ6</v>
      </c>
      <c r="F1073" s="101"/>
      <c r="G1073" s="101"/>
      <c r="H10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3" s="132">
        <f t="shared" ref="I1073:K1073" si="1099">I1072</f>
        <v>10</v>
      </c>
      <c r="J1073" s="132" t="str">
        <f t="shared" si="1099"/>
        <v>Д</v>
      </c>
      <c r="K1073" s="133" t="str">
        <f>IF(Таблица335[[#This Row],[условие]]="Да", "-", "")</f>
        <v>-</v>
      </c>
      <c r="L1073" s="101" t="s">
        <v>35</v>
      </c>
      <c r="M1073" s="114" t="str">
        <f>IF(Таблица335[[#This Row],[условие]]="Да", "", " - ")</f>
        <v/>
      </c>
      <c r="N1073" s="101"/>
      <c r="O1073" s="114" t="str">
        <f>IF(Таблица335[[#This Row],[условие]]="Да", "", " )")</f>
        <v/>
      </c>
      <c r="P1073" s="115"/>
      <c r="Q1073" s="101" t="s">
        <v>140</v>
      </c>
      <c r="R1073" s="101" t="s">
        <v>77</v>
      </c>
      <c r="S1073" s="116" t="str">
        <f>IF(Таблица335[[#This Row],[Тип СШ]]="Т3", " росп", "")</f>
        <v xml:space="preserve"> росп</v>
      </c>
      <c r="T1073" s="116" t="str">
        <f>IF(AND(Таблица335[[#This Row],[Тип]]="Поперечник", Таблица335[[#This Row],[условие]]="Да", Таблица335[[#This Row],[№18]]=" росп"), "1,2,3",
"")</f>
        <v>1,2,3</v>
      </c>
      <c r="U1073" s="116" t="str">
        <f>IF(AND(Таблица335[[#This Row],[Тип]]="Продол", Таблица335[[#This Row],[условие]]="Да", Таблица335[[#This Row],[№18]]=" росп"), "1,2",
"")</f>
        <v/>
      </c>
      <c r="V1073" s="101" t="s">
        <v>88</v>
      </c>
      <c r="W10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73" s="152" t="str">
        <f>IF(Таблица335[[#This Row],[Тип СШ]]="Т3",
(IF(Таблица335[[#This Row],[Толщина]]&gt;16,"Δ8","Δ6")),Таблица335[[#This Row],[Толщина]])</f>
        <v>Δ6</v>
      </c>
      <c r="AD1073" s="153"/>
      <c r="AE1073"/>
    </row>
    <row r="1074" spans="1:31" x14ac:dyDescent="0.2">
      <c r="A1074" s="117">
        <f t="shared" si="1046"/>
        <v>1074</v>
      </c>
      <c r="B1074" s="97" t="str">
        <f>IF(ISNUMBER(Таблица335[[#This Row],[№8]]), "Поперечник", "Продол")</f>
        <v>Поперечник</v>
      </c>
      <c r="C1074" s="11" t="str">
        <f>CONCATENATE(I1074,J1074,K1074,L1074,Таблица335[[#This Row],[№12]],N1074,O1074,P1074,Q1074,R1074,S1074,T1074,U1074,)</f>
        <v>10Д-ВП_Р6 росп1,2,3</v>
      </c>
      <c r="D1074" s="11" t="str">
        <f t="shared" si="1082"/>
        <v>Т3</v>
      </c>
      <c r="E1074" s="11" t="str">
        <f t="shared" si="1044"/>
        <v>528 Δ6</v>
      </c>
      <c r="F1074" s="101"/>
      <c r="G1074" s="101"/>
      <c r="H10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4" s="132">
        <f t="shared" ref="I1074:K1074" si="1100">I1073</f>
        <v>10</v>
      </c>
      <c r="J1074" s="132" t="str">
        <f t="shared" si="1100"/>
        <v>Д</v>
      </c>
      <c r="K1074" s="133" t="str">
        <f>IF(Таблица335[[#This Row],[условие]]="Да", "-", "")</f>
        <v>-</v>
      </c>
      <c r="L1074" s="101" t="s">
        <v>35</v>
      </c>
      <c r="M1074" s="114" t="str">
        <f>IF(Таблица335[[#This Row],[условие]]="Да", "", " - ")</f>
        <v/>
      </c>
      <c r="N1074" s="101"/>
      <c r="O1074" s="114" t="str">
        <f>IF(Таблица335[[#This Row],[условие]]="Да", "", " )")</f>
        <v/>
      </c>
      <c r="P1074" s="115"/>
      <c r="Q1074" s="101" t="s">
        <v>140</v>
      </c>
      <c r="R1074" s="101" t="s">
        <v>80</v>
      </c>
      <c r="S1074" s="116" t="str">
        <f>IF(Таблица335[[#This Row],[Тип СШ]]="Т3", " росп", "")</f>
        <v xml:space="preserve"> росп</v>
      </c>
      <c r="T1074" s="116" t="str">
        <f>IF(AND(Таблица335[[#This Row],[Тип]]="Поперечник", Таблица335[[#This Row],[условие]]="Да", Таблица335[[#This Row],[№18]]=" росп"), "1,2,3",
"")</f>
        <v>1,2,3</v>
      </c>
      <c r="U1074" s="116" t="str">
        <f>IF(AND(Таблица335[[#This Row],[Тип]]="Продол", Таблица335[[#This Row],[условие]]="Да", Таблица335[[#This Row],[№18]]=" росп"), "1,2",
"")</f>
        <v/>
      </c>
      <c r="V1074" s="101" t="s">
        <v>88</v>
      </c>
      <c r="W10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74" s="152" t="str">
        <f>IF(Таблица335[[#This Row],[Тип СШ]]="Т3",
(IF(Таблица335[[#This Row],[Толщина]]&gt;16,"Δ8","Δ6")),Таблица335[[#This Row],[Толщина]])</f>
        <v>Δ6</v>
      </c>
      <c r="AD1074" s="153"/>
      <c r="AE1074"/>
    </row>
    <row r="1075" spans="1:31" x14ac:dyDescent="0.2">
      <c r="A1075" s="117">
        <f t="shared" si="1046"/>
        <v>1075</v>
      </c>
      <c r="B1075" s="97" t="str">
        <f>IF(ISNUMBER(Таблица335[[#This Row],[№8]]), "Поперечник", "Продол")</f>
        <v>Поперечник</v>
      </c>
      <c r="C1075" s="11" t="str">
        <f>CONCATENATE(I1075,J1075,K1075,L1075,Таблица335[[#This Row],[№12]],N1075,O1075,P1075,Q1075,R1075,S1075,T1075,U1075,)</f>
        <v>10Д-ВП_Р7 росп1,2,3</v>
      </c>
      <c r="D1075" s="11" t="str">
        <f t="shared" si="1082"/>
        <v>Т3</v>
      </c>
      <c r="E1075" s="11" t="str">
        <f t="shared" si="1044"/>
        <v>528 Δ6</v>
      </c>
      <c r="F1075" s="101"/>
      <c r="G1075" s="101"/>
      <c r="H10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5" s="132">
        <f t="shared" ref="I1075:K1075" si="1101">I1074</f>
        <v>10</v>
      </c>
      <c r="J1075" s="132" t="str">
        <f t="shared" si="1101"/>
        <v>Д</v>
      </c>
      <c r="K1075" s="133" t="str">
        <f>IF(Таблица335[[#This Row],[условие]]="Да", "-", "")</f>
        <v>-</v>
      </c>
      <c r="L1075" s="101" t="s">
        <v>35</v>
      </c>
      <c r="M1075" s="114" t="str">
        <f>IF(Таблица335[[#This Row],[условие]]="Да", "", " - ")</f>
        <v/>
      </c>
      <c r="N1075" s="101"/>
      <c r="O1075" s="114" t="str">
        <f>IF(Таблица335[[#This Row],[условие]]="Да", "", " )")</f>
        <v/>
      </c>
      <c r="P1075" s="115"/>
      <c r="Q1075" s="101" t="s">
        <v>140</v>
      </c>
      <c r="R1075" s="101" t="s">
        <v>81</v>
      </c>
      <c r="S1075" s="116" t="str">
        <f>IF(Таблица335[[#This Row],[Тип СШ]]="Т3", " росп", "")</f>
        <v xml:space="preserve"> росп</v>
      </c>
      <c r="T1075" s="116" t="str">
        <f>IF(AND(Таблица335[[#This Row],[Тип]]="Поперечник", Таблица335[[#This Row],[условие]]="Да", Таблица335[[#This Row],[№18]]=" росп"), "1,2,3",
"")</f>
        <v>1,2,3</v>
      </c>
      <c r="U1075" s="116" t="str">
        <f>IF(AND(Таблица335[[#This Row],[Тип]]="Продол", Таблица335[[#This Row],[условие]]="Да", Таблица335[[#This Row],[№18]]=" росп"), "1,2",
"")</f>
        <v/>
      </c>
      <c r="V1075" s="101" t="s">
        <v>88</v>
      </c>
      <c r="W10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75" s="152" t="str">
        <f>IF(Таблица335[[#This Row],[Тип СШ]]="Т3",
(IF(Таблица335[[#This Row],[Толщина]]&gt;16,"Δ8","Δ6")),Таблица335[[#This Row],[Толщина]])</f>
        <v>Δ6</v>
      </c>
      <c r="AD1075" s="153"/>
      <c r="AE1075"/>
    </row>
    <row r="1076" spans="1:31" x14ac:dyDescent="0.2">
      <c r="A1076" s="117">
        <f t="shared" si="1046"/>
        <v>1076</v>
      </c>
      <c r="B1076" s="97" t="str">
        <f>IF(ISNUMBER(Таблица335[[#This Row],[№8]]), "Поперечник", "Продол")</f>
        <v>Поперечник</v>
      </c>
      <c r="C1076" s="11" t="str">
        <f>CONCATENATE(I1076,J1076,K1076,L1076,Таблица335[[#This Row],[№12]],N1076,O1076,P1076,Q1076,R1076,S1076,T1076,U1076,)</f>
        <v>10Д-ВП_Р8 росп1,2,3</v>
      </c>
      <c r="D1076" s="11" t="str">
        <f t="shared" si="1082"/>
        <v>Т3</v>
      </c>
      <c r="E1076" s="11" t="str">
        <f t="shared" si="1044"/>
        <v>528 Δ6</v>
      </c>
      <c r="F1076" s="101"/>
      <c r="G1076" s="101"/>
      <c r="H10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6" s="132">
        <f t="shared" ref="I1076:K1076" si="1102">I1075</f>
        <v>10</v>
      </c>
      <c r="J1076" s="132" t="str">
        <f t="shared" si="1102"/>
        <v>Д</v>
      </c>
      <c r="K1076" s="133" t="str">
        <f>IF(Таблица335[[#This Row],[условие]]="Да", "-", "")</f>
        <v>-</v>
      </c>
      <c r="L1076" s="101" t="s">
        <v>35</v>
      </c>
      <c r="M1076" s="114" t="str">
        <f>IF(Таблица335[[#This Row],[условие]]="Да", "", " - ")</f>
        <v/>
      </c>
      <c r="N1076" s="101"/>
      <c r="O1076" s="114" t="str">
        <f>IF(Таблица335[[#This Row],[условие]]="Да", "", " )")</f>
        <v/>
      </c>
      <c r="P1076" s="115"/>
      <c r="Q1076" s="101" t="s">
        <v>140</v>
      </c>
      <c r="R1076" s="101" t="s">
        <v>82</v>
      </c>
      <c r="S1076" s="116" t="str">
        <f>IF(Таблица335[[#This Row],[Тип СШ]]="Т3", " росп", "")</f>
        <v xml:space="preserve"> росп</v>
      </c>
      <c r="T1076" s="116" t="str">
        <f>IF(AND(Таблица335[[#This Row],[Тип]]="Поперечник", Таблица335[[#This Row],[условие]]="Да", Таблица335[[#This Row],[№18]]=" росп"), "1,2,3",
"")</f>
        <v>1,2,3</v>
      </c>
      <c r="U1076" s="116" t="str">
        <f>IF(AND(Таблица335[[#This Row],[Тип]]="Продол", Таблица335[[#This Row],[условие]]="Да", Таблица335[[#This Row],[№18]]=" росп"), "1,2",
"")</f>
        <v/>
      </c>
      <c r="V1076" s="101" t="s">
        <v>88</v>
      </c>
      <c r="W10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76" s="152" t="str">
        <f>IF(Таблица335[[#This Row],[Тип СШ]]="Т3",
(IF(Таблица335[[#This Row],[Толщина]]&gt;16,"Δ8","Δ6")),Таблица335[[#This Row],[Толщина]])</f>
        <v>Δ6</v>
      </c>
      <c r="AD1076" s="153"/>
      <c r="AE1076"/>
    </row>
    <row r="1077" spans="1:31" x14ac:dyDescent="0.2">
      <c r="A1077" s="117">
        <f t="shared" si="1046"/>
        <v>1077</v>
      </c>
      <c r="B1077" s="97" t="str">
        <f>IF(ISNUMBER(Таблица335[[#This Row],[№8]]), "Поперечник", "Продол")</f>
        <v>Поперечник</v>
      </c>
      <c r="C1077" s="11" t="str">
        <f>CONCATENATE(I1077,J1077,K1077,L1077,Таблица335[[#This Row],[№12]],N1077,O1077,P1077,Q1077,R1077,S1077,T1077,U1077,)</f>
        <v>10Д-НП</v>
      </c>
      <c r="D1077" s="11" t="str">
        <f t="shared" si="1082"/>
        <v>С18</v>
      </c>
      <c r="E1077" s="11" t="str">
        <f t="shared" si="1044"/>
        <v>700×32</v>
      </c>
      <c r="F1077" s="101"/>
      <c r="G1077" s="101"/>
      <c r="H10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7" s="132">
        <f t="shared" ref="I1077:K1077" si="1103">I1076</f>
        <v>10</v>
      </c>
      <c r="J1077" s="132" t="str">
        <f t="shared" si="1103"/>
        <v>Д</v>
      </c>
      <c r="K1077" s="133" t="str">
        <f>IF(Таблица335[[#This Row],[условие]]="Да", "-", "")</f>
        <v>-</v>
      </c>
      <c r="L1077" s="101" t="s">
        <v>13</v>
      </c>
      <c r="M1077" s="114" t="str">
        <f>IF(Таблица335[[#This Row],[условие]]="Да", "", " - ")</f>
        <v/>
      </c>
      <c r="N1077" s="101"/>
      <c r="O1077" s="114" t="str">
        <f>IF(Таблица335[[#This Row],[условие]]="Да", "", " )")</f>
        <v/>
      </c>
      <c r="P1077" s="115"/>
      <c r="Q1077" s="101"/>
      <c r="R1077" s="101"/>
      <c r="S1077" s="116" t="str">
        <f>IF(Таблица335[[#This Row],[Тип СШ]]="Т3", " росп", "")</f>
        <v/>
      </c>
      <c r="T1077" s="116" t="str">
        <f>IF(AND(Таблица335[[#This Row],[Тип]]="Поперечник", Таблица335[[#This Row],[условие]]="Да", Таблица335[[#This Row],[№18]]=" росп"), "1,2,3",
"")</f>
        <v/>
      </c>
      <c r="U1077" s="116" t="str">
        <f>IF(AND(Таблица335[[#This Row],[Тип]]="Продол", Таблица335[[#This Row],[условие]]="Да", Таблица335[[#This Row],[№18]]=" росп"), "1,2",
"")</f>
        <v/>
      </c>
      <c r="V1077" s="101" t="s">
        <v>87</v>
      </c>
      <c r="W107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0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077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077" s="152">
        <f>IF(Таблица335[[#This Row],[Тип СШ]]="Т3",
(IF(Таблица335[[#This Row],[Толщина]]&gt;16,"Δ8","Δ6")),Таблица335[[#This Row],[Толщина]])</f>
        <v>32</v>
      </c>
      <c r="AD1077" s="153"/>
      <c r="AE1077"/>
    </row>
    <row r="1078" spans="1:31" x14ac:dyDescent="0.2">
      <c r="A1078" s="117">
        <f t="shared" si="1046"/>
        <v>1078</v>
      </c>
      <c r="B1078" s="97" t="str">
        <f>IF(ISNUMBER(Таблица335[[#This Row],[№8]]), "Поперечник", "Продол")</f>
        <v>Поперечник</v>
      </c>
      <c r="C1078" s="11" t="str">
        <f>CONCATENATE(I1078,J1078,K1078,L1078,Таблица335[[#This Row],[№12]],N1078,O1078,P1078,Q1078,R1078,S1078,T1078,U1078,)</f>
        <v>10Д-Т2/1</v>
      </c>
      <c r="D1078" s="11" t="str">
        <f t="shared" si="1082"/>
        <v>Т8</v>
      </c>
      <c r="E1078" s="11" t="str">
        <f t="shared" si="1044"/>
        <v>100×14</v>
      </c>
      <c r="F1078" s="101"/>
      <c r="G1078" s="101"/>
      <c r="H10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8" s="132">
        <f t="shared" ref="I1078:K1078" si="1104">I1077</f>
        <v>10</v>
      </c>
      <c r="J1078" s="132" t="str">
        <f t="shared" si="1104"/>
        <v>Д</v>
      </c>
      <c r="K1078" s="133" t="str">
        <f>IF(Таблица335[[#This Row],[условие]]="Да", "-", "")</f>
        <v>-</v>
      </c>
      <c r="L1078" s="101" t="s">
        <v>84</v>
      </c>
      <c r="M1078" s="114" t="str">
        <f>IF(Таблица335[[#This Row],[условие]]="Да", "", " - ")</f>
        <v/>
      </c>
      <c r="N1078" s="101"/>
      <c r="O1078" s="114" t="str">
        <f>IF(Таблица335[[#This Row],[условие]]="Да", "", " )")</f>
        <v/>
      </c>
      <c r="P1078" s="115"/>
      <c r="Q1078" s="101" t="str">
        <f>"/"</f>
        <v>/</v>
      </c>
      <c r="R1078" s="101">
        <v>1</v>
      </c>
      <c r="S1078" s="116" t="str">
        <f>IF(Таблица335[[#This Row],[Тип СШ]]="Т3", " росп", "")</f>
        <v/>
      </c>
      <c r="T1078" s="116" t="str">
        <f>IF(AND(Таблица335[[#This Row],[Тип]]="Поперечник", Таблица335[[#This Row],[условие]]="Да", Таблица335[[#This Row],[№18]]=" росп"), "1,2,3",
"")</f>
        <v/>
      </c>
      <c r="U1078" s="116" t="str">
        <f>IF(AND(Таблица335[[#This Row],[Тип]]="Продол", Таблица335[[#This Row],[условие]]="Да", Таблица335[[#This Row],[№18]]=" росп"), "1,2",
"")</f>
        <v/>
      </c>
      <c r="V1078" s="101" t="s">
        <v>89</v>
      </c>
      <c r="W10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78" s="152">
        <f>IF(Таблица335[[#This Row],[Тип СШ]]="Т3",
(IF(Таблица335[[#This Row],[Толщина]]&gt;16,"Δ8","Δ6")),Таблица335[[#This Row],[Толщина]])</f>
        <v>14</v>
      </c>
      <c r="AD1078" s="153"/>
      <c r="AE1078"/>
    </row>
    <row r="1079" spans="1:31" x14ac:dyDescent="0.2">
      <c r="A1079" s="117">
        <f t="shared" si="1046"/>
        <v>1079</v>
      </c>
      <c r="B1079" s="97" t="str">
        <f>IF(ISNUMBER(Таблица335[[#This Row],[№8]]), "Поперечник", "Продол")</f>
        <v>Поперечник</v>
      </c>
      <c r="C1079" s="11" t="str">
        <f>CONCATENATE(I1079,J1079,K1079,L1079,Таблица335[[#This Row],[№12]],N1079,O1079,P1079,Q1079,R1079,S1079,T1079,U1079,)</f>
        <v>10Д-Т2/1 росп1,2,3</v>
      </c>
      <c r="D1079" s="11" t="str">
        <f t="shared" si="1082"/>
        <v>Т3</v>
      </c>
      <c r="E1079" s="11" t="str">
        <f t="shared" si="1044"/>
        <v>100 Δ6</v>
      </c>
      <c r="F1079" s="101"/>
      <c r="G1079" s="101"/>
      <c r="H10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79" s="132">
        <f t="shared" ref="I1079:K1079" si="1105">I1078</f>
        <v>10</v>
      </c>
      <c r="J1079" s="132" t="str">
        <f t="shared" si="1105"/>
        <v>Д</v>
      </c>
      <c r="K1079" s="133" t="str">
        <f>IF(Таблица335[[#This Row],[условие]]="Да", "-", "")</f>
        <v>-</v>
      </c>
      <c r="L1079" s="101" t="s">
        <v>84</v>
      </c>
      <c r="M1079" s="114" t="str">
        <f>IF(Таблица335[[#This Row],[условие]]="Да", "", " - ")</f>
        <v/>
      </c>
      <c r="N1079" s="101"/>
      <c r="O1079" s="114" t="str">
        <f>IF(Таблица335[[#This Row],[условие]]="Да", "", " )")</f>
        <v/>
      </c>
      <c r="P1079" s="115"/>
      <c r="Q1079" s="101" t="str">
        <f t="shared" ref="Q1079:Q1083" si="1106">"/"</f>
        <v>/</v>
      </c>
      <c r="R1079" s="101">
        <v>1</v>
      </c>
      <c r="S1079" s="116" t="str">
        <f>IF(Таблица335[[#This Row],[Тип СШ]]="Т3", " росп", "")</f>
        <v xml:space="preserve"> росп</v>
      </c>
      <c r="T1079" s="116" t="str">
        <f>IF(AND(Таблица335[[#This Row],[Тип]]="Поперечник", Таблица335[[#This Row],[условие]]="Да", Таблица335[[#This Row],[№18]]=" росп"), "1,2,3",
"")</f>
        <v>1,2,3</v>
      </c>
      <c r="U1079" s="116" t="str">
        <f>IF(AND(Таблица335[[#This Row],[Тип]]="Продол", Таблица335[[#This Row],[условие]]="Да", Таблица335[[#This Row],[№18]]=" росп"), "1,2",
"")</f>
        <v/>
      </c>
      <c r="V1079" s="101" t="s">
        <v>88</v>
      </c>
      <c r="W10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79" s="152" t="str">
        <f>IF(Таблица335[[#This Row],[Тип СШ]]="Т3",
(IF(Таблица335[[#This Row],[Толщина]]&gt;16,"Δ8","Δ6")),Таблица335[[#This Row],[Толщина]])</f>
        <v>Δ6</v>
      </c>
      <c r="AD1079" s="153"/>
      <c r="AE1079"/>
    </row>
    <row r="1080" spans="1:31" x14ac:dyDescent="0.2">
      <c r="A1080" s="117">
        <f t="shared" si="1046"/>
        <v>1080</v>
      </c>
      <c r="B1080" s="97" t="str">
        <f>IF(ISNUMBER(Таблица335[[#This Row],[№8]]), "Поперечник", "Продол")</f>
        <v>Поперечник</v>
      </c>
      <c r="C1080" s="11" t="str">
        <f>CONCATENATE(I1080,J1080,K1080,L1080,Таблица335[[#This Row],[№12]],N1080,O1080,P1080,Q1080,R1080,S1080,T1080,U1080,)</f>
        <v>10Д-Т2/2</v>
      </c>
      <c r="D1080" s="11" t="str">
        <f t="shared" si="1082"/>
        <v>Т8</v>
      </c>
      <c r="E1080" s="11" t="str">
        <f t="shared" si="1044"/>
        <v>100×14</v>
      </c>
      <c r="F1080" s="101"/>
      <c r="G1080" s="101"/>
      <c r="H10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0" s="132">
        <f t="shared" ref="I1080:K1080" si="1107">I1079</f>
        <v>10</v>
      </c>
      <c r="J1080" s="132" t="str">
        <f t="shared" si="1107"/>
        <v>Д</v>
      </c>
      <c r="K1080" s="133" t="str">
        <f>IF(Таблица335[[#This Row],[условие]]="Да", "-", "")</f>
        <v>-</v>
      </c>
      <c r="L1080" s="101" t="s">
        <v>84</v>
      </c>
      <c r="M1080" s="114" t="str">
        <f>IF(Таблица335[[#This Row],[условие]]="Да", "", " - ")</f>
        <v/>
      </c>
      <c r="N1080" s="101"/>
      <c r="O1080" s="114" t="str">
        <f>IF(Таблица335[[#This Row],[условие]]="Да", "", " )")</f>
        <v/>
      </c>
      <c r="P1080" s="115"/>
      <c r="Q1080" s="101" t="str">
        <f t="shared" si="1106"/>
        <v>/</v>
      </c>
      <c r="R1080" s="101">
        <v>2</v>
      </c>
      <c r="S1080" s="116" t="str">
        <f>IF(Таблица335[[#This Row],[Тип СШ]]="Т3", " росп", "")</f>
        <v/>
      </c>
      <c r="T1080" s="116" t="str">
        <f>IF(AND(Таблица335[[#This Row],[Тип]]="Поперечник", Таблица335[[#This Row],[условие]]="Да", Таблица335[[#This Row],[№18]]=" росп"), "1,2,3",
"")</f>
        <v/>
      </c>
      <c r="U1080" s="116" t="str">
        <f>IF(AND(Таблица335[[#This Row],[Тип]]="Продол", Таблица335[[#This Row],[условие]]="Да", Таблица335[[#This Row],[№18]]=" росп"), "1,2",
"")</f>
        <v/>
      </c>
      <c r="V1080" s="101" t="s">
        <v>89</v>
      </c>
      <c r="W10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0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80" s="152">
        <f>IF(Таблица335[[#This Row],[Тип СШ]]="Т3",
(IF(Таблица335[[#This Row],[Толщина]]&gt;16,"Δ8","Δ6")),Таблица335[[#This Row],[Толщина]])</f>
        <v>14</v>
      </c>
      <c r="AD1080" s="153"/>
      <c r="AE1080"/>
    </row>
    <row r="1081" spans="1:31" x14ac:dyDescent="0.2">
      <c r="A1081" s="117">
        <f t="shared" si="1046"/>
        <v>1081</v>
      </c>
      <c r="B1081" s="97" t="str">
        <f>IF(ISNUMBER(Таблица335[[#This Row],[№8]]), "Поперечник", "Продол")</f>
        <v>Поперечник</v>
      </c>
      <c r="C1081" s="11" t="str">
        <f>CONCATENATE(I1081,J1081,K1081,L1081,Таблица335[[#This Row],[№12]],N1081,O1081,P1081,Q1081,R1081,S1081,T1081,U1081,)</f>
        <v>10Д-Т2/2 росп1,2,3</v>
      </c>
      <c r="D1081" s="11" t="str">
        <f t="shared" si="1082"/>
        <v>Т3</v>
      </c>
      <c r="E1081" s="11" t="str">
        <f t="shared" si="1044"/>
        <v>100 Δ6</v>
      </c>
      <c r="F1081" s="101"/>
      <c r="G1081" s="101"/>
      <c r="H10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1" s="132">
        <f t="shared" ref="I1081:K1081" si="1108">I1080</f>
        <v>10</v>
      </c>
      <c r="J1081" s="132" t="str">
        <f t="shared" si="1108"/>
        <v>Д</v>
      </c>
      <c r="K1081" s="133" t="str">
        <f>IF(Таблица335[[#This Row],[условие]]="Да", "-", "")</f>
        <v>-</v>
      </c>
      <c r="L1081" s="101" t="s">
        <v>84</v>
      </c>
      <c r="M1081" s="114" t="str">
        <f>IF(Таблица335[[#This Row],[условие]]="Да", "", " - ")</f>
        <v/>
      </c>
      <c r="N1081" s="101"/>
      <c r="O1081" s="114" t="str">
        <f>IF(Таблица335[[#This Row],[условие]]="Да", "", " )")</f>
        <v/>
      </c>
      <c r="P1081" s="115"/>
      <c r="Q1081" s="101" t="str">
        <f t="shared" si="1106"/>
        <v>/</v>
      </c>
      <c r="R1081" s="101">
        <v>2</v>
      </c>
      <c r="S1081" s="116" t="str">
        <f>IF(Таблица335[[#This Row],[Тип СШ]]="Т3", " росп", "")</f>
        <v xml:space="preserve"> росп</v>
      </c>
      <c r="T1081" s="116" t="str">
        <f>IF(AND(Таблица335[[#This Row],[Тип]]="Поперечник", Таблица335[[#This Row],[условие]]="Да", Таблица335[[#This Row],[№18]]=" росп"), "1,2,3",
"")</f>
        <v>1,2,3</v>
      </c>
      <c r="U1081" s="116" t="str">
        <f>IF(AND(Таблица335[[#This Row],[Тип]]="Продол", Таблица335[[#This Row],[условие]]="Да", Таблица335[[#This Row],[№18]]=" росп"), "1,2",
"")</f>
        <v/>
      </c>
      <c r="V1081" s="101" t="s">
        <v>88</v>
      </c>
      <c r="W10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0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081" s="152" t="str">
        <f>IF(Таблица335[[#This Row],[Тип СШ]]="Т3",
(IF(Таблица335[[#This Row],[Толщина]]&gt;16,"Δ8","Δ6")),Таблица335[[#This Row],[Толщина]])</f>
        <v>Δ6</v>
      </c>
      <c r="AD1081" s="153"/>
      <c r="AE1081"/>
    </row>
    <row r="1082" spans="1:31" x14ac:dyDescent="0.2">
      <c r="A1082" s="117">
        <f t="shared" si="1046"/>
        <v>1082</v>
      </c>
      <c r="B1082" s="97" t="str">
        <f>IF(ISNUMBER(Таблица335[[#This Row],[№8]]), "Поперечник", "Продол")</f>
        <v>Поперечник</v>
      </c>
      <c r="C1082" s="11" t="str">
        <f>CONCATENATE(I1082,J1082,K1082,L1082,Таблица335[[#This Row],[№12]],N1082,O1082,P1082,Q1082,R1082,S1082,T1082,U1082,)</f>
        <v>10Д`-В1</v>
      </c>
      <c r="D1082" s="11" t="str">
        <f t="shared" si="1082"/>
        <v>С18</v>
      </c>
      <c r="E1082" s="11" t="str">
        <f t="shared" si="1044"/>
        <v>385×20</v>
      </c>
      <c r="F1082" s="101"/>
      <c r="G1082" s="101" t="s">
        <v>85</v>
      </c>
      <c r="H108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2" s="132">
        <f t="shared" ref="I1082:J1082" si="1109">I1081</f>
        <v>10</v>
      </c>
      <c r="J1082" s="134" t="str">
        <f>Таблица335[[#This Row],[№7]]</f>
        <v>Д`</v>
      </c>
      <c r="K1082" s="133" t="str">
        <f>IF(Таблица335[[#This Row],[условие]]="Да", "-", "")</f>
        <v>-</v>
      </c>
      <c r="L1082" s="72" t="s">
        <v>78</v>
      </c>
      <c r="M1082" s="114" t="str">
        <f>IF(Таблица335[[#This Row],[условие]]="Да", "", " - ")</f>
        <v/>
      </c>
      <c r="N1082" s="72"/>
      <c r="O1082" s="114" t="str">
        <f>IF(Таблица335[[#This Row],[условие]]="Да", "", " )")</f>
        <v/>
      </c>
      <c r="P1082" s="115"/>
      <c r="Q1082" s="130"/>
      <c r="R1082" s="130"/>
      <c r="S1082" s="116" t="str">
        <f>IF(Таблица335[[#This Row],[Тип СШ]]="Т3", " росп", "")</f>
        <v/>
      </c>
      <c r="T1082" s="116" t="str">
        <f>IF(AND(Таблица335[[#This Row],[Тип]]="Поперечник", Таблица335[[#This Row],[условие]]="Да", Таблица335[[#This Row],[№18]]=" росп"), "1,2,3",
"")</f>
        <v/>
      </c>
      <c r="U1082" s="116" t="str">
        <f>IF(AND(Таблица335[[#This Row],[Тип]]="Продол", Таблица335[[#This Row],[условие]]="Да", Таблица335[[#This Row],[№18]]=" росп"), "1,2",
"")</f>
        <v/>
      </c>
      <c r="V1082" s="130" t="s">
        <v>87</v>
      </c>
      <c r="W108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0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082" s="152">
        <f>IF(Таблица335[[#This Row],[Тип СШ]]="Т3",
(IF(Таблица335[[#This Row],[Толщина]]&gt;16,"Δ8","Δ6")),Таблица335[[#This Row],[Толщина]])</f>
        <v>20</v>
      </c>
      <c r="AD1082" s="153"/>
      <c r="AE1082"/>
    </row>
    <row r="1083" spans="1:31" x14ac:dyDescent="0.2">
      <c r="A1083" s="117">
        <f t="shared" si="1046"/>
        <v>1083</v>
      </c>
      <c r="B1083" s="97" t="str">
        <f>IF(ISNUMBER(Таблица335[[#This Row],[№8]]), "Поперечник", "Продол")</f>
        <v>Поперечник</v>
      </c>
      <c r="C1083" s="11" t="str">
        <f>CONCATENATE(I1083,J1083,K1083,L1083,Таблица335[[#This Row],[№12]],N1083,O1083,P1083,Q1083,R1083,S1083,T1083,U1083,)</f>
        <v>10Д`-В2</v>
      </c>
      <c r="D1083" s="11" t="str">
        <f t="shared" si="1082"/>
        <v>С18</v>
      </c>
      <c r="E1083" s="11" t="str">
        <f t="shared" si="1044"/>
        <v>385×20</v>
      </c>
      <c r="F1083" s="101"/>
      <c r="G1083" s="101"/>
      <c r="H10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3" s="132">
        <f t="shared" ref="I1083:J1083" si="1110">I1082</f>
        <v>10</v>
      </c>
      <c r="J1083" s="132" t="str">
        <f>J1082</f>
        <v>Д`</v>
      </c>
      <c r="K1083" s="133" t="str">
        <f>IF(Таблица335[[#This Row],[условие]]="Да", "-", "")</f>
        <v>-</v>
      </c>
      <c r="L1083" s="101" t="s">
        <v>79</v>
      </c>
      <c r="M1083" s="114" t="str">
        <f>IF(Таблица335[[#This Row],[условие]]="Да", "", " - ")</f>
        <v/>
      </c>
      <c r="N1083" s="101"/>
      <c r="O1083" s="114" t="str">
        <f>IF(Таблица335[[#This Row],[условие]]="Да", "", " )")</f>
        <v/>
      </c>
      <c r="P1083" s="115"/>
      <c r="Q1083" s="101"/>
      <c r="R1083" s="101"/>
      <c r="S1083" s="116" t="str">
        <f>IF(Таблица335[[#This Row],[Тип СШ]]="Т3", " росп", "")</f>
        <v/>
      </c>
      <c r="T1083" s="116" t="str">
        <f>IF(AND(Таблица335[[#This Row],[Тип]]="Поперечник", Таблица335[[#This Row],[условие]]="Да", Таблица335[[#This Row],[№18]]=" росп"), "1,2,3",
"")</f>
        <v/>
      </c>
      <c r="U1083" s="116" t="str">
        <f>IF(AND(Таблица335[[#This Row],[Тип]]="Продол", Таблица335[[#This Row],[условие]]="Да", Таблица335[[#This Row],[№18]]=" росп"), "1,2",
"")</f>
        <v/>
      </c>
      <c r="V1083" s="101" t="s">
        <v>87</v>
      </c>
      <c r="W108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0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3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083" s="152">
        <f>IF(Таблица335[[#This Row],[Тип СШ]]="Т3",
(IF(Таблица335[[#This Row],[Толщина]]&gt;16,"Δ8","Δ6")),Таблица335[[#This Row],[Толщина]])</f>
        <v>20</v>
      </c>
      <c r="AD1083" s="153"/>
      <c r="AE1083"/>
    </row>
    <row r="1084" spans="1:31" x14ac:dyDescent="0.2">
      <c r="A1084" s="117">
        <f t="shared" si="1046"/>
        <v>1084</v>
      </c>
      <c r="B1084" s="97" t="str">
        <f>IF(ISNUMBER(Таблица335[[#This Row],[№8]]), "Поперечник", "Продол")</f>
        <v>Поперечник</v>
      </c>
      <c r="C1084" s="11" t="str">
        <f>CONCATENATE(I1084,J1084,K1084,L1084,Таблица335[[#This Row],[№12]],N1084,O1084,P1084,Q1084,R1084,S1084,T1084,U1084,)</f>
        <v>10Д`-В  росп1,2,3</v>
      </c>
      <c r="D1084" s="11" t="str">
        <f t="shared" si="1082"/>
        <v>Т3</v>
      </c>
      <c r="E1084" s="11" t="str">
        <f t="shared" si="1044"/>
        <v>900 Δ8</v>
      </c>
      <c r="F1084" s="101"/>
      <c r="G1084" s="101"/>
      <c r="H108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4" s="132">
        <f t="shared" ref="I1084:K1084" si="1111">I1083</f>
        <v>10</v>
      </c>
      <c r="J1084" s="134" t="str">
        <f t="shared" si="1111"/>
        <v>Д`</v>
      </c>
      <c r="K1084" s="133" t="str">
        <f>IF(Таблица335[[#This Row],[условие]]="Да", "-", "")</f>
        <v>-</v>
      </c>
      <c r="L1084" s="72" t="s">
        <v>41</v>
      </c>
      <c r="M1084" s="114" t="str">
        <f>IF(Таблица335[[#This Row],[условие]]="Да", "", " - ")</f>
        <v/>
      </c>
      <c r="N1084" s="72"/>
      <c r="O1084" s="114" t="str">
        <f>IF(Таблица335[[#This Row],[условие]]="Да", "", " )")</f>
        <v/>
      </c>
      <c r="P1084" s="115"/>
      <c r="Q1084" s="101" t="s">
        <v>141</v>
      </c>
      <c r="R1084" s="101"/>
      <c r="S1084" s="116" t="str">
        <f>IF(Таблица335[[#This Row],[Тип СШ]]="Т3", " росп", "")</f>
        <v xml:space="preserve"> росп</v>
      </c>
      <c r="T1084" s="116" t="str">
        <f>IF(AND(Таблица335[[#This Row],[Тип]]="Поперечник", Таблица335[[#This Row],[условие]]="Да", Таблица335[[#This Row],[№18]]=" росп"), "1,2,3",
"")</f>
        <v>1,2,3</v>
      </c>
      <c r="U1084" s="116" t="str">
        <f>IF(AND(Таблица335[[#This Row],[Тип]]="Продол", Таблица335[[#This Row],[условие]]="Да", Таблица335[[#This Row],[№18]]=" росп"), "1,2",
"")</f>
        <v/>
      </c>
      <c r="V1084" s="101" t="s">
        <v>88</v>
      </c>
      <c r="W10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0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4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084" s="152" t="str">
        <f>IF(Таблица335[[#This Row],[Тип СШ]]="Т3",
(IF(Таблица335[[#This Row],[Толщина]]&gt;16,"Δ8","Δ6")),Таблица335[[#This Row],[Толщина]])</f>
        <v>Δ8</v>
      </c>
      <c r="AD1084" s="153"/>
      <c r="AE1084"/>
    </row>
    <row r="1085" spans="1:31" x14ac:dyDescent="0.2">
      <c r="A1085" s="117">
        <f t="shared" si="1046"/>
        <v>1085</v>
      </c>
      <c r="B1085" s="97" t="str">
        <f>IF(ISNUMBER(Таблица335[[#This Row],[№8]]), "Поперечник", "Продол")</f>
        <v>Поперечник</v>
      </c>
      <c r="C1085" s="11" t="str">
        <f>CONCATENATE(I1085,J1085,K1085,L1085,Таблица335[[#This Row],[№12]],N1085,O1085,P1085,Q1085,R1085,S1085,T1085,U1085,)</f>
        <v>10Д`-ВП</v>
      </c>
      <c r="D1085" s="11" t="str">
        <f t="shared" si="1082"/>
        <v>С4</v>
      </c>
      <c r="E1085" s="11" t="str">
        <f t="shared" si="1044"/>
        <v>1845×14</v>
      </c>
      <c r="F1085" s="101"/>
      <c r="G1085" s="101"/>
      <c r="H10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5" s="132">
        <f t="shared" ref="I1085:K1085" si="1112">I1084</f>
        <v>10</v>
      </c>
      <c r="J1085" s="132" t="str">
        <f t="shared" si="1112"/>
        <v>Д`</v>
      </c>
      <c r="K1085" s="133" t="str">
        <f>IF(Таблица335[[#This Row],[условие]]="Да", "-", "")</f>
        <v>-</v>
      </c>
      <c r="L1085" s="101" t="s">
        <v>35</v>
      </c>
      <c r="M1085" s="114" t="str">
        <f>IF(Таблица335[[#This Row],[условие]]="Да", "", " - ")</f>
        <v/>
      </c>
      <c r="N1085" s="101"/>
      <c r="O1085" s="114" t="str">
        <f>IF(Таблица335[[#This Row],[условие]]="Да", "", " )")</f>
        <v/>
      </c>
      <c r="P1085" s="115"/>
      <c r="Q1085" s="101"/>
      <c r="R1085" s="101"/>
      <c r="S1085" s="116" t="str">
        <f>IF(Таблица335[[#This Row],[Тип СШ]]="Т3", " росп", "")</f>
        <v/>
      </c>
      <c r="T1085" s="116" t="str">
        <f>IF(AND(Таблица335[[#This Row],[Тип]]="Поперечник", Таблица335[[#This Row],[условие]]="Да", Таблица335[[#This Row],[№18]]=" росп"), "1,2,3",
"")</f>
        <v/>
      </c>
      <c r="U1085" s="116" t="str">
        <f>IF(AND(Таблица335[[#This Row],[Тип]]="Продол", Таблица335[[#This Row],[условие]]="Да", Таблица335[[#This Row],[№18]]=" росп"), "1,2",
"")</f>
        <v/>
      </c>
      <c r="V1085" s="101" t="s">
        <v>109</v>
      </c>
      <c r="W10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0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85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085" s="152">
        <f>IF(Таблица335[[#This Row],[Тип СШ]]="Т3",
(IF(Таблица335[[#This Row],[Толщина]]&gt;16,"Δ8","Δ6")),Таблица335[[#This Row],[Толщина]])</f>
        <v>14</v>
      </c>
      <c r="AD1085" s="153"/>
      <c r="AE1085"/>
    </row>
    <row r="1086" spans="1:31" x14ac:dyDescent="0.2">
      <c r="A1086" s="117">
        <f t="shared" si="1046"/>
        <v>1086</v>
      </c>
      <c r="B1086" s="97" t="str">
        <f>IF(ISNUMBER(Таблица335[[#This Row],[№8]]), "Поперечник", "Продол")</f>
        <v>Поперечник</v>
      </c>
      <c r="C1086" s="11" t="str">
        <f>CONCATENATE(I1086,J1086,K1086,L1086,Таблица335[[#This Row],[№12]],N1086,O1086,P1086,Q1086,R1086,S1086,T1086,U1086,)</f>
        <v>10Д`-ВП_Р1 росп1,2,3</v>
      </c>
      <c r="D1086" s="11" t="str">
        <f t="shared" si="1082"/>
        <v>Т3</v>
      </c>
      <c r="E1086" s="11" t="str">
        <f t="shared" si="1044"/>
        <v>528 Δ8</v>
      </c>
      <c r="F1086" s="101"/>
      <c r="G1086" s="101"/>
      <c r="H10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6" s="132">
        <f t="shared" ref="I1086:K1086" si="1113">I1085</f>
        <v>10</v>
      </c>
      <c r="J1086" s="132" t="str">
        <f t="shared" si="1113"/>
        <v>Д`</v>
      </c>
      <c r="K1086" s="133" t="str">
        <f>IF(Таблица335[[#This Row],[условие]]="Да", "-", "")</f>
        <v>-</v>
      </c>
      <c r="L1086" s="101" t="s">
        <v>35</v>
      </c>
      <c r="M1086" s="114" t="str">
        <f>IF(Таблица335[[#This Row],[условие]]="Да", "", " - ")</f>
        <v/>
      </c>
      <c r="N1086" s="101"/>
      <c r="O1086" s="114" t="str">
        <f>IF(Таблица335[[#This Row],[условие]]="Да", "", " )")</f>
        <v/>
      </c>
      <c r="P1086" s="115"/>
      <c r="Q1086" s="101" t="s">
        <v>140</v>
      </c>
      <c r="R1086" s="101" t="s">
        <v>73</v>
      </c>
      <c r="S1086" s="116" t="str">
        <f>IF(Таблица335[[#This Row],[Тип СШ]]="Т3", " росп", "")</f>
        <v xml:space="preserve"> росп</v>
      </c>
      <c r="T1086" s="116" t="str">
        <f>IF(AND(Таблица335[[#This Row],[Тип]]="Поперечник", Таблица335[[#This Row],[условие]]="Да", Таблица335[[#This Row],[№18]]=" росп"), "1,2,3",
"")</f>
        <v>1,2,3</v>
      </c>
      <c r="U1086" s="116" t="str">
        <f>IF(AND(Таблица335[[#This Row],[Тип]]="Продол", Таблица335[[#This Row],[условие]]="Да", Таблица335[[#This Row],[№18]]=" росп"), "1,2",
"")</f>
        <v/>
      </c>
      <c r="V1086" s="101" t="s">
        <v>88</v>
      </c>
      <c r="W10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86" s="152" t="str">
        <f>IF(Таблица335[[#This Row],[Тип СШ]]="Т3",
(IF(Таблица335[[#This Row],[Толщина]]&gt;16,"Δ8","Δ6")),Таблица335[[#This Row],[Толщина]])</f>
        <v>Δ8</v>
      </c>
      <c r="AD1086" s="153"/>
      <c r="AE1086"/>
    </row>
    <row r="1087" spans="1:31" x14ac:dyDescent="0.2">
      <c r="A1087" s="117">
        <f t="shared" si="1046"/>
        <v>1087</v>
      </c>
      <c r="B1087" s="97" t="str">
        <f>IF(ISNUMBER(Таблица335[[#This Row],[№8]]), "Поперечник", "Продол")</f>
        <v>Поперечник</v>
      </c>
      <c r="C1087" s="11" t="str">
        <f>CONCATENATE(I1087,J1087,K1087,L1087,Таблица335[[#This Row],[№12]],N1087,O1087,P1087,Q1087,R1087,S1087,T1087,U1087,)</f>
        <v>10Д`-ВП_Р2 росп1,2,3</v>
      </c>
      <c r="D1087" s="11" t="str">
        <f t="shared" si="1082"/>
        <v>Т3</v>
      </c>
      <c r="E1087" s="11" t="str">
        <f t="shared" si="1044"/>
        <v>528 Δ8</v>
      </c>
      <c r="F1087" s="101"/>
      <c r="G1087" s="101"/>
      <c r="H10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7" s="132">
        <f t="shared" ref="I1087:K1087" si="1114">I1086</f>
        <v>10</v>
      </c>
      <c r="J1087" s="132" t="str">
        <f t="shared" si="1114"/>
        <v>Д`</v>
      </c>
      <c r="K1087" s="133" t="str">
        <f>IF(Таблица335[[#This Row],[условие]]="Да", "-", "")</f>
        <v>-</v>
      </c>
      <c r="L1087" s="101" t="s">
        <v>35</v>
      </c>
      <c r="M1087" s="114" t="str">
        <f>IF(Таблица335[[#This Row],[условие]]="Да", "", " - ")</f>
        <v/>
      </c>
      <c r="N1087" s="101"/>
      <c r="O1087" s="114" t="str">
        <f>IF(Таблица335[[#This Row],[условие]]="Да", "", " )")</f>
        <v/>
      </c>
      <c r="P1087" s="115"/>
      <c r="Q1087" s="101" t="s">
        <v>140</v>
      </c>
      <c r="R1087" s="101" t="s">
        <v>74</v>
      </c>
      <c r="S1087" s="116" t="str">
        <f>IF(Таблица335[[#This Row],[Тип СШ]]="Т3", " росп", "")</f>
        <v xml:space="preserve"> росп</v>
      </c>
      <c r="T1087" s="116" t="str">
        <f>IF(AND(Таблица335[[#This Row],[Тип]]="Поперечник", Таблица335[[#This Row],[условие]]="Да", Таблица335[[#This Row],[№18]]=" росп"), "1,2,3",
"")</f>
        <v>1,2,3</v>
      </c>
      <c r="U1087" s="116" t="str">
        <f>IF(AND(Таблица335[[#This Row],[Тип]]="Продол", Таблица335[[#This Row],[условие]]="Да", Таблица335[[#This Row],[№18]]=" росп"), "1,2",
"")</f>
        <v/>
      </c>
      <c r="V1087" s="101" t="s">
        <v>88</v>
      </c>
      <c r="W10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87" s="152" t="str">
        <f>IF(Таблица335[[#This Row],[Тип СШ]]="Т3",
(IF(Таблица335[[#This Row],[Толщина]]&gt;16,"Δ8","Δ6")),Таблица335[[#This Row],[Толщина]])</f>
        <v>Δ8</v>
      </c>
      <c r="AD1087" s="153"/>
      <c r="AE1087"/>
    </row>
    <row r="1088" spans="1:31" x14ac:dyDescent="0.2">
      <c r="A1088" s="117">
        <f t="shared" si="1046"/>
        <v>1088</v>
      </c>
      <c r="B1088" s="97" t="str">
        <f>IF(ISNUMBER(Таблица335[[#This Row],[№8]]), "Поперечник", "Продол")</f>
        <v>Поперечник</v>
      </c>
      <c r="C1088" s="11" t="str">
        <f>CONCATENATE(I1088,J1088,K1088,L1088,Таблица335[[#This Row],[№12]],N1088,O1088,P1088,Q1088,R1088,S1088,T1088,U1088,)</f>
        <v>10Д`-ВП_Р3 росп1,2,3</v>
      </c>
      <c r="D1088" s="11" t="str">
        <f t="shared" si="1082"/>
        <v>Т3</v>
      </c>
      <c r="E1088" s="11" t="str">
        <f t="shared" si="1044"/>
        <v>528 Δ8</v>
      </c>
      <c r="F1088" s="101"/>
      <c r="G1088" s="101"/>
      <c r="H10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8" s="132">
        <f t="shared" ref="I1088:K1088" si="1115">I1087</f>
        <v>10</v>
      </c>
      <c r="J1088" s="132" t="str">
        <f t="shared" si="1115"/>
        <v>Д`</v>
      </c>
      <c r="K1088" s="133" t="str">
        <f>IF(Таблица335[[#This Row],[условие]]="Да", "-", "")</f>
        <v>-</v>
      </c>
      <c r="L1088" s="101" t="s">
        <v>35</v>
      </c>
      <c r="M1088" s="114" t="str">
        <f>IF(Таблица335[[#This Row],[условие]]="Да", "", " - ")</f>
        <v/>
      </c>
      <c r="N1088" s="101"/>
      <c r="O1088" s="114" t="str">
        <f>IF(Таблица335[[#This Row],[условие]]="Да", "", " )")</f>
        <v/>
      </c>
      <c r="P1088" s="115"/>
      <c r="Q1088" s="101" t="s">
        <v>140</v>
      </c>
      <c r="R1088" s="101" t="s">
        <v>75</v>
      </c>
      <c r="S1088" s="116" t="str">
        <f>IF(Таблица335[[#This Row],[Тип СШ]]="Т3", " росп", "")</f>
        <v xml:space="preserve"> росп</v>
      </c>
      <c r="T1088" s="116" t="str">
        <f>IF(AND(Таблица335[[#This Row],[Тип]]="Поперечник", Таблица335[[#This Row],[условие]]="Да", Таблица335[[#This Row],[№18]]=" росп"), "1,2,3",
"")</f>
        <v>1,2,3</v>
      </c>
      <c r="U1088" s="116" t="str">
        <f>IF(AND(Таблица335[[#This Row],[Тип]]="Продол", Таблица335[[#This Row],[условие]]="Да", Таблица335[[#This Row],[№18]]=" росп"), "1,2",
"")</f>
        <v/>
      </c>
      <c r="V1088" s="101" t="s">
        <v>88</v>
      </c>
      <c r="W10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88" s="152" t="str">
        <f>IF(Таблица335[[#This Row],[Тип СШ]]="Т3",
(IF(Таблица335[[#This Row],[Толщина]]&gt;16,"Δ8","Δ6")),Таблица335[[#This Row],[Толщина]])</f>
        <v>Δ8</v>
      </c>
      <c r="AD1088" s="153"/>
      <c r="AE1088"/>
    </row>
    <row r="1089" spans="1:31" x14ac:dyDescent="0.2">
      <c r="A1089" s="117">
        <f t="shared" si="1046"/>
        <v>1089</v>
      </c>
      <c r="B1089" s="97" t="str">
        <f>IF(ISNUMBER(Таблица335[[#This Row],[№8]]), "Поперечник", "Продол")</f>
        <v>Поперечник</v>
      </c>
      <c r="C1089" s="11" t="str">
        <f>CONCATENATE(I1089,J1089,K1089,L1089,Таблица335[[#This Row],[№12]],N1089,O1089,P1089,Q1089,R1089,S1089,T1089,U1089,)</f>
        <v>10Д`-ВП_Р4 росп1,2,3</v>
      </c>
      <c r="D1089" s="11" t="str">
        <f t="shared" si="1082"/>
        <v>Т3</v>
      </c>
      <c r="E1089" s="11" t="str">
        <f t="shared" si="1044"/>
        <v>528 Δ8</v>
      </c>
      <c r="F1089" s="101"/>
      <c r="G1089" s="101"/>
      <c r="H10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89" s="132">
        <f t="shared" ref="I1089:K1089" si="1116">I1088</f>
        <v>10</v>
      </c>
      <c r="J1089" s="132" t="str">
        <f t="shared" si="1116"/>
        <v>Д`</v>
      </c>
      <c r="K1089" s="133" t="str">
        <f>IF(Таблица335[[#This Row],[условие]]="Да", "-", "")</f>
        <v>-</v>
      </c>
      <c r="L1089" s="101" t="s">
        <v>35</v>
      </c>
      <c r="M1089" s="114" t="str">
        <f>IF(Таблица335[[#This Row],[условие]]="Да", "", " - ")</f>
        <v/>
      </c>
      <c r="N1089" s="101"/>
      <c r="O1089" s="114" t="str">
        <f>IF(Таблица335[[#This Row],[условие]]="Да", "", " )")</f>
        <v/>
      </c>
      <c r="P1089" s="115"/>
      <c r="Q1089" s="101" t="s">
        <v>140</v>
      </c>
      <c r="R1089" s="101" t="s">
        <v>76</v>
      </c>
      <c r="S1089" s="116" t="str">
        <f>IF(Таблица335[[#This Row],[Тип СШ]]="Т3", " росп", "")</f>
        <v xml:space="preserve"> росп</v>
      </c>
      <c r="T1089" s="116" t="str">
        <f>IF(AND(Таблица335[[#This Row],[Тип]]="Поперечник", Таблица335[[#This Row],[условие]]="Да", Таблица335[[#This Row],[№18]]=" росп"), "1,2,3",
"")</f>
        <v>1,2,3</v>
      </c>
      <c r="U1089" s="116" t="str">
        <f>IF(AND(Таблица335[[#This Row],[Тип]]="Продол", Таблица335[[#This Row],[условие]]="Да", Таблица335[[#This Row],[№18]]=" росп"), "1,2",
"")</f>
        <v/>
      </c>
      <c r="V1089" s="101" t="s">
        <v>88</v>
      </c>
      <c r="W10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8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8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8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89" s="152" t="str">
        <f>IF(Таблица335[[#This Row],[Тип СШ]]="Т3",
(IF(Таблица335[[#This Row],[Толщина]]&gt;16,"Δ8","Δ6")),Таблица335[[#This Row],[Толщина]])</f>
        <v>Δ8</v>
      </c>
      <c r="AD1089" s="153"/>
      <c r="AE1089"/>
    </row>
    <row r="1090" spans="1:31" x14ac:dyDescent="0.2">
      <c r="A1090" s="117">
        <f t="shared" si="1046"/>
        <v>1090</v>
      </c>
      <c r="B1090" s="97" t="str">
        <f>IF(ISNUMBER(Таблица335[[#This Row],[№8]]), "Поперечник", "Продол")</f>
        <v>Поперечник</v>
      </c>
      <c r="C1090" s="11" t="str">
        <f>CONCATENATE(I1090,J1090,K1090,L1090,Таблица335[[#This Row],[№12]],N1090,O1090,P1090,Q1090,R1090,S1090,T1090,U1090,)</f>
        <v>10Д`-ВП_Р5 росп1,2,3</v>
      </c>
      <c r="D1090" s="11" t="str">
        <f t="shared" si="1082"/>
        <v>Т3</v>
      </c>
      <c r="E1090" s="11" t="str">
        <f t="shared" ref="E1090:E1153" si="1117">IF(V1090="Т3",(CONCATENATE(AB1090," ",AC1090)),(CONCATENATE(AB1090,"×",AC1090)))</f>
        <v>528 Δ8</v>
      </c>
      <c r="F1090" s="101"/>
      <c r="G1090" s="101"/>
      <c r="H10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0" s="132">
        <f t="shared" ref="I1090:K1090" si="1118">I1089</f>
        <v>10</v>
      </c>
      <c r="J1090" s="132" t="str">
        <f t="shared" si="1118"/>
        <v>Д`</v>
      </c>
      <c r="K1090" s="133" t="str">
        <f>IF(Таблица335[[#This Row],[условие]]="Да", "-", "")</f>
        <v>-</v>
      </c>
      <c r="L1090" s="101" t="s">
        <v>35</v>
      </c>
      <c r="M1090" s="114" t="str">
        <f>IF(Таблица335[[#This Row],[условие]]="Да", "", " - ")</f>
        <v/>
      </c>
      <c r="N1090" s="101"/>
      <c r="O1090" s="114" t="str">
        <f>IF(Таблица335[[#This Row],[условие]]="Да", "", " )")</f>
        <v/>
      </c>
      <c r="P1090" s="115"/>
      <c r="Q1090" s="101" t="s">
        <v>140</v>
      </c>
      <c r="R1090" s="101" t="s">
        <v>77</v>
      </c>
      <c r="S1090" s="116" t="str">
        <f>IF(Таблица335[[#This Row],[Тип СШ]]="Т3", " росп", "")</f>
        <v xml:space="preserve"> росп</v>
      </c>
      <c r="T1090" s="116" t="str">
        <f>IF(AND(Таблица335[[#This Row],[Тип]]="Поперечник", Таблица335[[#This Row],[условие]]="Да", Таблица335[[#This Row],[№18]]=" росп"), "1,2,3",
"")</f>
        <v>1,2,3</v>
      </c>
      <c r="U1090" s="116" t="str">
        <f>IF(AND(Таблица335[[#This Row],[Тип]]="Продол", Таблица335[[#This Row],[условие]]="Да", Таблица335[[#This Row],[№18]]=" росп"), "1,2",
"")</f>
        <v/>
      </c>
      <c r="V1090" s="101" t="s">
        <v>88</v>
      </c>
      <c r="W10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0" s="152" t="str">
        <f>IF(Таблица335[[#This Row],[Тип СШ]]="Т3",
(IF(Таблица335[[#This Row],[Толщина]]&gt;16,"Δ8","Δ6")),Таблица335[[#This Row],[Толщина]])</f>
        <v>Δ8</v>
      </c>
      <c r="AD1090" s="153"/>
      <c r="AE1090"/>
    </row>
    <row r="1091" spans="1:31" x14ac:dyDescent="0.2">
      <c r="A1091" s="117">
        <f t="shared" ref="A1091:A1154" si="1119">A1090+1</f>
        <v>1091</v>
      </c>
      <c r="B1091" s="97" t="str">
        <f>IF(ISNUMBER(Таблица335[[#This Row],[№8]]), "Поперечник", "Продол")</f>
        <v>Поперечник</v>
      </c>
      <c r="C1091" s="11" t="str">
        <f>CONCATENATE(I1091,J1091,K1091,L1091,Таблица335[[#This Row],[№12]],N1091,O1091,P1091,Q1091,R1091,S1091,T1091,U1091,)</f>
        <v>10Д`-ВП_Р6 росп1,2,3</v>
      </c>
      <c r="D1091" s="11" t="str">
        <f t="shared" si="1082"/>
        <v>Т3</v>
      </c>
      <c r="E1091" s="11" t="str">
        <f t="shared" si="1117"/>
        <v>528 Δ8</v>
      </c>
      <c r="F1091" s="101"/>
      <c r="G1091" s="101"/>
      <c r="H10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1" s="158">
        <f>I1090</f>
        <v>10</v>
      </c>
      <c r="J1091" s="132" t="str">
        <f t="shared" ref="J1091:K1091" si="1120">J1090</f>
        <v>Д`</v>
      </c>
      <c r="K1091" s="160" t="str">
        <f>IF(Таблица335[[#This Row],[условие]]="Да", "-", "")</f>
        <v>-</v>
      </c>
      <c r="L1091" s="101" t="s">
        <v>35</v>
      </c>
      <c r="M1091" s="114" t="str">
        <f>IF(Таблица335[[#This Row],[условие]]="Да", "", " - ")</f>
        <v/>
      </c>
      <c r="N1091" s="162"/>
      <c r="O1091" s="114" t="str">
        <f>IF(Таблица335[[#This Row],[условие]]="Да", "", " )")</f>
        <v/>
      </c>
      <c r="P1091" s="115"/>
      <c r="Q1091" s="101" t="s">
        <v>140</v>
      </c>
      <c r="R1091" s="101" t="s">
        <v>80</v>
      </c>
      <c r="S1091" s="116" t="str">
        <f>IF(Таблица335[[#This Row],[Тип СШ]]="Т3", " росп", "")</f>
        <v xml:space="preserve"> росп</v>
      </c>
      <c r="T1091" s="116" t="str">
        <f>IF(AND(Таблица335[[#This Row],[Тип]]="Поперечник", Таблица335[[#This Row],[условие]]="Да", Таблица335[[#This Row],[№18]]=" росп"), "1,2,3",
"")</f>
        <v>1,2,3</v>
      </c>
      <c r="U1091" s="116" t="str">
        <f>IF(AND(Таблица335[[#This Row],[Тип]]="Продол", Таблица335[[#This Row],[условие]]="Да", Таблица335[[#This Row],[№18]]=" росп"), "1,2",
"")</f>
        <v/>
      </c>
      <c r="V1091" s="101" t="s">
        <v>88</v>
      </c>
      <c r="W1091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1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1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1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1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1" s="164" t="str">
        <f>IF(Таблица335[[#This Row],[Тип СШ]]="Т3",
(IF(Таблица335[[#This Row],[Толщина]]&gt;16,"Δ8","Δ6")),Таблица335[[#This Row],[Толщина]])</f>
        <v>Δ8</v>
      </c>
      <c r="AD1091" s="153"/>
      <c r="AE1091"/>
    </row>
    <row r="1092" spans="1:31" x14ac:dyDescent="0.2">
      <c r="A1092" s="117">
        <f t="shared" si="1119"/>
        <v>1092</v>
      </c>
      <c r="B1092" s="97" t="str">
        <f>IF(ISNUMBER(Таблица335[[#This Row],[№8]]), "Поперечник", "Продол")</f>
        <v>Поперечник</v>
      </c>
      <c r="C1092" s="11" t="str">
        <f>CONCATENATE(I1092,J1092,K1092,L1092,Таблица335[[#This Row],[№12]],N1092,O1092,P1092,Q1092,R1092,S1092,T1092,U1092,)</f>
        <v>11А`-В1</v>
      </c>
      <c r="D1092" s="11" t="str">
        <f t="shared" si="1082"/>
        <v>С18</v>
      </c>
      <c r="E1092" s="11" t="str">
        <f t="shared" si="1117"/>
        <v>385×20</v>
      </c>
      <c r="F1092" s="101">
        <f>F983+1</f>
        <v>11</v>
      </c>
      <c r="G1092" s="101" t="s">
        <v>72</v>
      </c>
      <c r="H109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2" s="134">
        <f>Таблица335[[#This Row],[№6]]</f>
        <v>11</v>
      </c>
      <c r="J1092" s="134" t="str">
        <f>Таблица335[[#This Row],[№7]]</f>
        <v>А`</v>
      </c>
      <c r="K1092" s="133" t="str">
        <f>IF(Таблица335[[#This Row],[условие]]="Да", "-", "")</f>
        <v>-</v>
      </c>
      <c r="L1092" s="72" t="s">
        <v>78</v>
      </c>
      <c r="M1092" s="114" t="str">
        <f>IF(Таблица335[[#This Row],[условие]]="Да", "", " - ")</f>
        <v/>
      </c>
      <c r="N1092" s="72"/>
      <c r="O1092" s="114" t="str">
        <f>IF(Таблица335[[#This Row],[условие]]="Да", "", " )")</f>
        <v/>
      </c>
      <c r="P1092" s="115"/>
      <c r="Q1092" s="93"/>
      <c r="R1092" s="93"/>
      <c r="S1092" s="116" t="str">
        <f>IF(Таблица335[[#This Row],[Тип СШ]]="Т3", " росп", "")</f>
        <v/>
      </c>
      <c r="T1092" s="116" t="str">
        <f>IF(AND(Таблица335[[#This Row],[Тип]]="Поперечник", Таблица335[[#This Row],[условие]]="Да", Таблица335[[#This Row],[№18]]=" росп"), "1,2,3",
"")</f>
        <v/>
      </c>
      <c r="U1092" s="116" t="str">
        <f>IF(AND(Таблица335[[#This Row],[Тип]]="Продол", Таблица335[[#This Row],[условие]]="Да", Таблица335[[#This Row],[№18]]=" росп"), "1,2",
"")</f>
        <v/>
      </c>
      <c r="V1092" s="93" t="s">
        <v>87</v>
      </c>
      <c r="W109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0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092" s="152">
        <f>IF(Таблица335[[#This Row],[Тип СШ]]="Т3",
(IF(Таблица335[[#This Row],[Толщина]]&gt;16,"Δ8","Δ6")),Таблица335[[#This Row],[Толщина]])</f>
        <v>20</v>
      </c>
      <c r="AD1092" s="153"/>
      <c r="AE1092"/>
    </row>
    <row r="1093" spans="1:31" x14ac:dyDescent="0.2">
      <c r="A1093" s="117">
        <f t="shared" si="1119"/>
        <v>1093</v>
      </c>
      <c r="B1093" s="97" t="str">
        <f>IF(ISNUMBER(Таблица335[[#This Row],[№8]]), "Поперечник", "Продол")</f>
        <v>Поперечник</v>
      </c>
      <c r="C1093" s="11" t="str">
        <f>CONCATENATE(I1093,J1093,K1093,L1093,Таблица335[[#This Row],[№12]],N1093,O1093,P1093,Q1093,R1093,S1093,T1093,U1093,)</f>
        <v>11А`-В2</v>
      </c>
      <c r="D1093" s="11" t="str">
        <f t="shared" si="1082"/>
        <v>С18</v>
      </c>
      <c r="E1093" s="11" t="str">
        <f t="shared" si="1117"/>
        <v>385×20</v>
      </c>
      <c r="F1093" s="101"/>
      <c r="G1093" s="101"/>
      <c r="H10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3" s="132">
        <f>I1092</f>
        <v>11</v>
      </c>
      <c r="J1093" s="132" t="str">
        <f>J1092</f>
        <v>А`</v>
      </c>
      <c r="K1093" s="133" t="str">
        <f>IF(Таблица335[[#This Row],[условие]]="Да", "-", "")</f>
        <v>-</v>
      </c>
      <c r="L1093" s="101" t="s">
        <v>79</v>
      </c>
      <c r="M1093" s="114" t="str">
        <f>IF(Таблица335[[#This Row],[условие]]="Да", "", " - ")</f>
        <v/>
      </c>
      <c r="N1093" s="101"/>
      <c r="O1093" s="114" t="str">
        <f>IF(Таблица335[[#This Row],[условие]]="Да", "", " )")</f>
        <v/>
      </c>
      <c r="P1093" s="115"/>
      <c r="Q1093" s="101"/>
      <c r="R1093" s="101"/>
      <c r="S1093" s="116" t="str">
        <f>IF(Таблица335[[#This Row],[Тип СШ]]="Т3", " росп", "")</f>
        <v/>
      </c>
      <c r="T1093" s="116" t="str">
        <f>IF(AND(Таблица335[[#This Row],[Тип]]="Поперечник", Таблица335[[#This Row],[условие]]="Да", Таблица335[[#This Row],[№18]]=" росп"), "1,2,3",
"")</f>
        <v/>
      </c>
      <c r="U1093" s="116" t="str">
        <f>IF(AND(Таблица335[[#This Row],[Тип]]="Продол", Таблица335[[#This Row],[условие]]="Да", Таблица335[[#This Row],[№18]]=" росп"), "1,2",
"")</f>
        <v/>
      </c>
      <c r="V1093" s="101" t="s">
        <v>87</v>
      </c>
      <c r="W109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0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3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093" s="152">
        <f>IF(Таблица335[[#This Row],[Тип СШ]]="Т3",
(IF(Таблица335[[#This Row],[Толщина]]&gt;16,"Δ8","Δ6")),Таблица335[[#This Row],[Толщина]])</f>
        <v>20</v>
      </c>
      <c r="AD1093" s="153"/>
      <c r="AE1093"/>
    </row>
    <row r="1094" spans="1:31" x14ac:dyDescent="0.2">
      <c r="A1094" s="117">
        <f t="shared" si="1119"/>
        <v>1094</v>
      </c>
      <c r="B1094" s="97" t="str">
        <f>IF(ISNUMBER(Таблица335[[#This Row],[№8]]), "Поперечник", "Продол")</f>
        <v>Поперечник</v>
      </c>
      <c r="C1094" s="11" t="str">
        <f>CONCATENATE(I1094,J1094,K1094,L1094,Таблица335[[#This Row],[№12]],N1094,O1094,P1094,Q1094,R1094,S1094,T1094,U1094,)</f>
        <v>11А`-В росп1,2,3</v>
      </c>
      <c r="D1094" s="11" t="str">
        <f t="shared" si="1082"/>
        <v>Т3</v>
      </c>
      <c r="E1094" s="11" t="str">
        <f t="shared" si="1117"/>
        <v>900 Δ8</v>
      </c>
      <c r="F1094" s="101"/>
      <c r="G1094" s="101"/>
      <c r="H109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4" s="134">
        <f>I1093</f>
        <v>11</v>
      </c>
      <c r="J1094" s="134" t="str">
        <f t="shared" ref="J1094:J1100" si="1121">J1093</f>
        <v>А`</v>
      </c>
      <c r="K1094" s="133" t="str">
        <f>IF(Таблица335[[#This Row],[условие]]="Да", "-", "")</f>
        <v>-</v>
      </c>
      <c r="L1094" s="72" t="s">
        <v>41</v>
      </c>
      <c r="M1094" s="114" t="str">
        <f>IF(Таблица335[[#This Row],[условие]]="Да", "", " - ")</f>
        <v/>
      </c>
      <c r="N1094" s="72"/>
      <c r="O1094" s="114" t="str">
        <f>IF(Таблица335[[#This Row],[условие]]="Да", "", " )")</f>
        <v/>
      </c>
      <c r="P1094" s="115"/>
      <c r="Q1094" s="101"/>
      <c r="R1094" s="101"/>
      <c r="S1094" s="116" t="str">
        <f>IF(Таблица335[[#This Row],[Тип СШ]]="Т3", " росп", "")</f>
        <v xml:space="preserve"> росп</v>
      </c>
      <c r="T1094" s="116" t="str">
        <f>IF(AND(Таблица335[[#This Row],[Тип]]="Поперечник", Таблица335[[#This Row],[условие]]="Да", Таблица335[[#This Row],[№18]]=" росп"), "1,2,3",
"")</f>
        <v>1,2,3</v>
      </c>
      <c r="U1094" s="116" t="str">
        <f>IF(AND(Таблица335[[#This Row],[Тип]]="Продол", Таблица335[[#This Row],[условие]]="Да", Таблица335[[#This Row],[№18]]=" росп"), "1,2",
"")</f>
        <v/>
      </c>
      <c r="V1094" s="101" t="s">
        <v>88</v>
      </c>
      <c r="W10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0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4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094" s="152" t="str">
        <f>IF(Таблица335[[#This Row],[Тип СШ]]="Т3",
(IF(Таблица335[[#This Row],[Толщина]]&gt;16,"Δ8","Δ6")),Таблица335[[#This Row],[Толщина]])</f>
        <v>Δ8</v>
      </c>
      <c r="AD1094" s="153"/>
      <c r="AE1094"/>
    </row>
    <row r="1095" spans="1:31" x14ac:dyDescent="0.2">
      <c r="A1095" s="117">
        <f t="shared" si="1119"/>
        <v>1095</v>
      </c>
      <c r="B1095" s="97" t="str">
        <f>IF(ISNUMBER(Таблица335[[#This Row],[№8]]), "Поперечник", "Продол")</f>
        <v>Поперечник</v>
      </c>
      <c r="C1095" s="11" t="str">
        <f>CONCATENATE(I1095,J1095,K1095,L1095,Таблица335[[#This Row],[№12]],N1095,O1095,P1095,Q1095,R1095,S1095,T1095,U1095,)</f>
        <v>11А`-ВП</v>
      </c>
      <c r="D1095" s="11" t="str">
        <f t="shared" si="1082"/>
        <v>С4</v>
      </c>
      <c r="E1095" s="11" t="str">
        <f t="shared" si="1117"/>
        <v>1726×14</v>
      </c>
      <c r="F1095" s="101"/>
      <c r="G1095" s="101"/>
      <c r="H10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5" s="132">
        <f t="shared" ref="I1095:J1095" si="1122">I1094</f>
        <v>11</v>
      </c>
      <c r="J1095" s="132" t="str">
        <f t="shared" si="1121"/>
        <v>А`</v>
      </c>
      <c r="K1095" s="133" t="str">
        <f>IF(Таблица335[[#This Row],[условие]]="Да", "-", "")</f>
        <v>-</v>
      </c>
      <c r="L1095" s="101" t="s">
        <v>35</v>
      </c>
      <c r="M1095" s="114" t="str">
        <f>IF(Таблица335[[#This Row],[условие]]="Да", "", " - ")</f>
        <v/>
      </c>
      <c r="N1095" s="101"/>
      <c r="O1095" s="114" t="str">
        <f>IF(Таблица335[[#This Row],[условие]]="Да", "", " )")</f>
        <v/>
      </c>
      <c r="P1095" s="115"/>
      <c r="Q1095" s="101"/>
      <c r="R1095" s="101"/>
      <c r="S1095" s="116" t="str">
        <f>IF(Таблица335[[#This Row],[Тип СШ]]="Т3", " росп", "")</f>
        <v/>
      </c>
      <c r="T1095" s="116" t="str">
        <f>IF(AND(Таблица335[[#This Row],[Тип]]="Поперечник", Таблица335[[#This Row],[условие]]="Да", Таблица335[[#This Row],[№18]]=" росп"), "1,2,3",
"")</f>
        <v/>
      </c>
      <c r="U1095" s="116" t="str">
        <f>IF(AND(Таблица335[[#This Row],[Тип]]="Продол", Таблица335[[#This Row],[условие]]="Да", Таблица335[[#This Row],[№18]]=" росп"), "1,2",
"")</f>
        <v/>
      </c>
      <c r="V1095" s="101" t="s">
        <v>109</v>
      </c>
      <c r="W10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0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0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095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095" s="152">
        <f>IF(Таблица335[[#This Row],[Тип СШ]]="Т3",
(IF(Таблица335[[#This Row],[Толщина]]&gt;16,"Δ8","Δ6")),Таблица335[[#This Row],[Толщина]])</f>
        <v>14</v>
      </c>
      <c r="AD1095" s="153"/>
      <c r="AE1095"/>
    </row>
    <row r="1096" spans="1:31" x14ac:dyDescent="0.2">
      <c r="A1096" s="117">
        <f t="shared" si="1119"/>
        <v>1096</v>
      </c>
      <c r="B1096" s="97" t="str">
        <f>IF(ISNUMBER(Таблица335[[#This Row],[№8]]), "Поперечник", "Продол")</f>
        <v>Поперечник</v>
      </c>
      <c r="C1096" s="11" t="str">
        <f>CONCATENATE(I1096,J1096,K1096,L1096,Таблица335[[#This Row],[№12]],N1096,O1096,P1096,Q1096,R1096,S1096,T1096,U1096,)</f>
        <v>11А`-ВП_Р1 росп1,2,3</v>
      </c>
      <c r="D1096" s="11" t="str">
        <f t="shared" si="1082"/>
        <v>Т3</v>
      </c>
      <c r="E1096" s="11" t="str">
        <f t="shared" si="1117"/>
        <v>528 Δ8</v>
      </c>
      <c r="F1096" s="101"/>
      <c r="G1096" s="101"/>
      <c r="H10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6" s="132">
        <f t="shared" ref="I1096:J1096" si="1123">I1095</f>
        <v>11</v>
      </c>
      <c r="J1096" s="132" t="str">
        <f t="shared" si="1121"/>
        <v>А`</v>
      </c>
      <c r="K1096" s="133" t="str">
        <f>IF(Таблица335[[#This Row],[условие]]="Да", "-", "")</f>
        <v>-</v>
      </c>
      <c r="L1096" s="101" t="s">
        <v>35</v>
      </c>
      <c r="M1096" s="114" t="str">
        <f>IF(Таблица335[[#This Row],[условие]]="Да", "", " - ")</f>
        <v/>
      </c>
      <c r="N1096" s="101"/>
      <c r="O1096" s="114" t="str">
        <f>IF(Таблица335[[#This Row],[условие]]="Да", "", " )")</f>
        <v/>
      </c>
      <c r="P1096" s="115"/>
      <c r="Q1096" s="101" t="s">
        <v>140</v>
      </c>
      <c r="R1096" s="101" t="s">
        <v>73</v>
      </c>
      <c r="S1096" s="116" t="str">
        <f>IF(Таблица335[[#This Row],[Тип СШ]]="Т3", " росп", "")</f>
        <v xml:space="preserve"> росп</v>
      </c>
      <c r="T1096" s="116" t="str">
        <f>IF(AND(Таблица335[[#This Row],[Тип]]="Поперечник", Таблица335[[#This Row],[условие]]="Да", Таблица335[[#This Row],[№18]]=" росп"), "1,2,3",
"")</f>
        <v>1,2,3</v>
      </c>
      <c r="U1096" s="116" t="str">
        <f>IF(AND(Таблица335[[#This Row],[Тип]]="Продол", Таблица335[[#This Row],[условие]]="Да", Таблица335[[#This Row],[№18]]=" росп"), "1,2",
"")</f>
        <v/>
      </c>
      <c r="V1096" s="101" t="s">
        <v>88</v>
      </c>
      <c r="W10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6" s="152" t="str">
        <f>IF(Таблица335[[#This Row],[Тип СШ]]="Т3",
(IF(Таблица335[[#This Row],[Толщина]]&gt;16,"Δ8","Δ6")),Таблица335[[#This Row],[Толщина]])</f>
        <v>Δ8</v>
      </c>
      <c r="AD1096" s="153"/>
      <c r="AE1096"/>
    </row>
    <row r="1097" spans="1:31" x14ac:dyDescent="0.2">
      <c r="A1097" s="117">
        <f t="shared" si="1119"/>
        <v>1097</v>
      </c>
      <c r="B1097" s="97" t="str">
        <f>IF(ISNUMBER(Таблица335[[#This Row],[№8]]), "Поперечник", "Продол")</f>
        <v>Поперечник</v>
      </c>
      <c r="C1097" s="11" t="str">
        <f>CONCATENATE(I1097,J1097,K1097,L1097,Таблица335[[#This Row],[№12]],N1097,O1097,P1097,Q1097,R1097,S1097,T1097,U1097,)</f>
        <v>11А`-ВП_Р2 росп1,2,3</v>
      </c>
      <c r="D1097" s="11" t="str">
        <f t="shared" si="1082"/>
        <v>Т3</v>
      </c>
      <c r="E1097" s="11" t="str">
        <f t="shared" si="1117"/>
        <v>528 Δ8</v>
      </c>
      <c r="F1097" s="101"/>
      <c r="G1097" s="101"/>
      <c r="H10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7" s="132">
        <f t="shared" ref="I1097:J1097" si="1124">I1096</f>
        <v>11</v>
      </c>
      <c r="J1097" s="132" t="str">
        <f t="shared" si="1121"/>
        <v>А`</v>
      </c>
      <c r="K1097" s="133" t="str">
        <f>IF(Таблица335[[#This Row],[условие]]="Да", "-", "")</f>
        <v>-</v>
      </c>
      <c r="L1097" s="101" t="s">
        <v>35</v>
      </c>
      <c r="M1097" s="114" t="str">
        <f>IF(Таблица335[[#This Row],[условие]]="Да", "", " - ")</f>
        <v/>
      </c>
      <c r="N1097" s="101"/>
      <c r="O1097" s="114" t="str">
        <f>IF(Таблица335[[#This Row],[условие]]="Да", "", " )")</f>
        <v/>
      </c>
      <c r="P1097" s="115"/>
      <c r="Q1097" s="101" t="s">
        <v>140</v>
      </c>
      <c r="R1097" s="101" t="s">
        <v>74</v>
      </c>
      <c r="S1097" s="116" t="str">
        <f>IF(Таблица335[[#This Row],[Тип СШ]]="Т3", " росп", "")</f>
        <v xml:space="preserve"> росп</v>
      </c>
      <c r="T1097" s="116" t="str">
        <f>IF(AND(Таблица335[[#This Row],[Тип]]="Поперечник", Таблица335[[#This Row],[условие]]="Да", Таблица335[[#This Row],[№18]]=" росп"), "1,2,3",
"")</f>
        <v>1,2,3</v>
      </c>
      <c r="U1097" s="116" t="str">
        <f>IF(AND(Таблица335[[#This Row],[Тип]]="Продол", Таблица335[[#This Row],[условие]]="Да", Таблица335[[#This Row],[№18]]=" росп"), "1,2",
"")</f>
        <v/>
      </c>
      <c r="V1097" s="101" t="s">
        <v>88</v>
      </c>
      <c r="W10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7" s="152" t="str">
        <f>IF(Таблица335[[#This Row],[Тип СШ]]="Т3",
(IF(Таблица335[[#This Row],[Толщина]]&gt;16,"Δ8","Δ6")),Таблица335[[#This Row],[Толщина]])</f>
        <v>Δ8</v>
      </c>
      <c r="AD1097" s="153"/>
      <c r="AE1097"/>
    </row>
    <row r="1098" spans="1:31" x14ac:dyDescent="0.2">
      <c r="A1098" s="117">
        <f t="shared" si="1119"/>
        <v>1098</v>
      </c>
      <c r="B1098" s="97" t="str">
        <f>IF(ISNUMBER(Таблица335[[#This Row],[№8]]), "Поперечник", "Продол")</f>
        <v>Поперечник</v>
      </c>
      <c r="C1098" s="11" t="str">
        <f>CONCATENATE(I1098,J1098,K1098,L1098,Таблица335[[#This Row],[№12]],N1098,O1098,P1098,Q1098,R1098,S1098,T1098,U1098,)</f>
        <v>11А`-ВП_Р3 росп1,2,3</v>
      </c>
      <c r="D1098" s="11" t="str">
        <f t="shared" si="1082"/>
        <v>Т3</v>
      </c>
      <c r="E1098" s="11" t="str">
        <f t="shared" si="1117"/>
        <v>528 Δ8</v>
      </c>
      <c r="F1098" s="101"/>
      <c r="G1098" s="101"/>
      <c r="H10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8" s="132">
        <f t="shared" ref="I1098:J1098" si="1125">I1097</f>
        <v>11</v>
      </c>
      <c r="J1098" s="132" t="str">
        <f t="shared" si="1121"/>
        <v>А`</v>
      </c>
      <c r="K1098" s="133" t="str">
        <f>IF(Таблица335[[#This Row],[условие]]="Да", "-", "")</f>
        <v>-</v>
      </c>
      <c r="L1098" s="101" t="s">
        <v>35</v>
      </c>
      <c r="M1098" s="114" t="str">
        <f>IF(Таблица335[[#This Row],[условие]]="Да", "", " - ")</f>
        <v/>
      </c>
      <c r="N1098" s="101"/>
      <c r="O1098" s="114" t="str">
        <f>IF(Таблица335[[#This Row],[условие]]="Да", "", " )")</f>
        <v/>
      </c>
      <c r="P1098" s="115"/>
      <c r="Q1098" s="101" t="s">
        <v>140</v>
      </c>
      <c r="R1098" s="101" t="s">
        <v>75</v>
      </c>
      <c r="S1098" s="116" t="str">
        <f>IF(Таблица335[[#This Row],[Тип СШ]]="Т3", " росп", "")</f>
        <v xml:space="preserve"> росп</v>
      </c>
      <c r="T1098" s="116" t="str">
        <f>IF(AND(Таблица335[[#This Row],[Тип]]="Поперечник", Таблица335[[#This Row],[условие]]="Да", Таблица335[[#This Row],[№18]]=" росп"), "1,2,3",
"")</f>
        <v>1,2,3</v>
      </c>
      <c r="U1098" s="116" t="str">
        <f>IF(AND(Таблица335[[#This Row],[Тип]]="Продол", Таблица335[[#This Row],[условие]]="Да", Таблица335[[#This Row],[№18]]=" росп"), "1,2",
"")</f>
        <v/>
      </c>
      <c r="V1098" s="101" t="s">
        <v>88</v>
      </c>
      <c r="W10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8" s="152" t="str">
        <f>IF(Таблица335[[#This Row],[Тип СШ]]="Т3",
(IF(Таблица335[[#This Row],[Толщина]]&gt;16,"Δ8","Δ6")),Таблица335[[#This Row],[Толщина]])</f>
        <v>Δ8</v>
      </c>
      <c r="AD1098" s="153"/>
      <c r="AE1098"/>
    </row>
    <row r="1099" spans="1:31" x14ac:dyDescent="0.2">
      <c r="A1099" s="117">
        <f t="shared" si="1119"/>
        <v>1099</v>
      </c>
      <c r="B1099" s="97" t="str">
        <f>IF(ISNUMBER(Таблица335[[#This Row],[№8]]), "Поперечник", "Продол")</f>
        <v>Поперечник</v>
      </c>
      <c r="C1099" s="11" t="str">
        <f>CONCATENATE(I1099,J1099,K1099,L1099,Таблица335[[#This Row],[№12]],N1099,O1099,P1099,Q1099,R1099,S1099,T1099,U1099,)</f>
        <v>11А`-ВП_Р4 росп1,2,3</v>
      </c>
      <c r="D1099" s="11" t="str">
        <f t="shared" si="1082"/>
        <v>Т3</v>
      </c>
      <c r="E1099" s="11" t="str">
        <f t="shared" si="1117"/>
        <v>528 Δ8</v>
      </c>
      <c r="F1099" s="101"/>
      <c r="G1099" s="101"/>
      <c r="H10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099" s="132">
        <f t="shared" ref="I1099:J1099" si="1126">I1098</f>
        <v>11</v>
      </c>
      <c r="J1099" s="132" t="str">
        <f t="shared" si="1121"/>
        <v>А`</v>
      </c>
      <c r="K1099" s="133" t="str">
        <f>IF(Таблица335[[#This Row],[условие]]="Да", "-", "")</f>
        <v>-</v>
      </c>
      <c r="L1099" s="101" t="s">
        <v>35</v>
      </c>
      <c r="M1099" s="114" t="str">
        <f>IF(Таблица335[[#This Row],[условие]]="Да", "", " - ")</f>
        <v/>
      </c>
      <c r="N1099" s="101"/>
      <c r="O1099" s="114" t="str">
        <f>IF(Таблица335[[#This Row],[условие]]="Да", "", " )")</f>
        <v/>
      </c>
      <c r="P1099" s="115"/>
      <c r="Q1099" s="101" t="s">
        <v>140</v>
      </c>
      <c r="R1099" s="101" t="s">
        <v>76</v>
      </c>
      <c r="S1099" s="116" t="str">
        <f>IF(Таблица335[[#This Row],[Тип СШ]]="Т3", " росп", "")</f>
        <v xml:space="preserve"> росп</v>
      </c>
      <c r="T1099" s="116" t="str">
        <f>IF(AND(Таблица335[[#This Row],[Тип]]="Поперечник", Таблица335[[#This Row],[условие]]="Да", Таблица335[[#This Row],[№18]]=" росп"), "1,2,3",
"")</f>
        <v>1,2,3</v>
      </c>
      <c r="U1099" s="116" t="str">
        <f>IF(AND(Таблица335[[#This Row],[Тип]]="Продол", Таблица335[[#This Row],[условие]]="Да", Таблица335[[#This Row],[№18]]=" росп"), "1,2",
"")</f>
        <v/>
      </c>
      <c r="V1099" s="101" t="s">
        <v>88</v>
      </c>
      <c r="W10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0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0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0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0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09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099" s="152" t="str">
        <f>IF(Таблица335[[#This Row],[Тип СШ]]="Т3",
(IF(Таблица335[[#This Row],[Толщина]]&gt;16,"Δ8","Δ6")),Таблица335[[#This Row],[Толщина]])</f>
        <v>Δ8</v>
      </c>
      <c r="AD1099" s="153"/>
      <c r="AE1099"/>
    </row>
    <row r="1100" spans="1:31" x14ac:dyDescent="0.2">
      <c r="A1100" s="117">
        <f t="shared" si="1119"/>
        <v>1100</v>
      </c>
      <c r="B1100" s="97" t="str">
        <f>IF(ISNUMBER(Таблица335[[#This Row],[№8]]), "Поперечник", "Продол")</f>
        <v>Поперечник</v>
      </c>
      <c r="C1100" s="11" t="str">
        <f>CONCATENATE(I1100,J1100,K1100,L1100,Таблица335[[#This Row],[№12]],N1100,O1100,P1100,Q1100,R1100,S1100,T1100,U1100,)</f>
        <v>11А`-ВП_Р5 росп1,2,3</v>
      </c>
      <c r="D1100" s="11" t="str">
        <f t="shared" si="1082"/>
        <v>Т3</v>
      </c>
      <c r="E1100" s="11" t="str">
        <f t="shared" si="1117"/>
        <v>528 Δ8</v>
      </c>
      <c r="F1100" s="101"/>
      <c r="G1100" s="101"/>
      <c r="H11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0" s="132">
        <f t="shared" ref="I1100:J1100" si="1127">I1099</f>
        <v>11</v>
      </c>
      <c r="J1100" s="132" t="str">
        <f t="shared" si="1121"/>
        <v>А`</v>
      </c>
      <c r="K1100" s="133" t="str">
        <f>IF(Таблица335[[#This Row],[условие]]="Да", "-", "")</f>
        <v>-</v>
      </c>
      <c r="L1100" s="101" t="s">
        <v>35</v>
      </c>
      <c r="M1100" s="114" t="str">
        <f>IF(Таблица335[[#This Row],[условие]]="Да", "", " - ")</f>
        <v/>
      </c>
      <c r="N1100" s="101"/>
      <c r="O1100" s="114" t="str">
        <f>IF(Таблица335[[#This Row],[условие]]="Да", "", " )")</f>
        <v/>
      </c>
      <c r="P1100" s="115"/>
      <c r="Q1100" s="101" t="s">
        <v>140</v>
      </c>
      <c r="R1100" s="101" t="s">
        <v>77</v>
      </c>
      <c r="S1100" s="116" t="str">
        <f>IF(Таблица335[[#This Row],[Тип СШ]]="Т3", " росп", "")</f>
        <v xml:space="preserve"> росп</v>
      </c>
      <c r="T1100" s="116" t="str">
        <f>IF(AND(Таблица335[[#This Row],[Тип]]="Поперечник", Таблица335[[#This Row],[условие]]="Да", Таблица335[[#This Row],[№18]]=" росп"), "1,2,3",
"")</f>
        <v>1,2,3</v>
      </c>
      <c r="U1100" s="116" t="str">
        <f>IF(AND(Таблица335[[#This Row],[Тип]]="Продол", Таблица335[[#This Row],[условие]]="Да", Таблица335[[#This Row],[№18]]=" росп"), "1,2",
"")</f>
        <v/>
      </c>
      <c r="V1100" s="101" t="s">
        <v>88</v>
      </c>
      <c r="W11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0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00" s="152" t="str">
        <f>IF(Таблица335[[#This Row],[Тип СШ]]="Т3",
(IF(Таблица335[[#This Row],[Толщина]]&gt;16,"Δ8","Δ6")),Таблица335[[#This Row],[Толщина]])</f>
        <v>Δ8</v>
      </c>
      <c r="AD1100" s="153"/>
      <c r="AE1100"/>
    </row>
    <row r="1101" spans="1:31" x14ac:dyDescent="0.2">
      <c r="A1101" s="117">
        <f t="shared" si="1119"/>
        <v>1101</v>
      </c>
      <c r="B1101" s="97" t="str">
        <f>IF(ISNUMBER(Таблица335[[#This Row],[№8]]), "Поперечник", "Продол")</f>
        <v>Поперечник</v>
      </c>
      <c r="C1101" s="11" t="str">
        <f>CONCATENATE(I1101,J1101,K1101,L1101,Таблица335[[#This Row],[№12]],N1101,O1101,P1101,Q1101,R1101,S1101,T1101,U1101,)</f>
        <v>11А-ВП</v>
      </c>
      <c r="D1101" s="11" t="str">
        <f t="shared" si="1082"/>
        <v>С4</v>
      </c>
      <c r="E1101" s="11" t="str">
        <f t="shared" si="1117"/>
        <v>2488×14</v>
      </c>
      <c r="F1101" s="101"/>
      <c r="G1101" s="101" t="s">
        <v>40</v>
      </c>
      <c r="H11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1" s="134">
        <f t="shared" ref="I1101:J1101" si="1128">I1100</f>
        <v>11</v>
      </c>
      <c r="J1101" s="134" t="str">
        <f>Таблица335[[#This Row],[№7]]</f>
        <v>А</v>
      </c>
      <c r="K1101" s="133" t="str">
        <f>IF(Таблица335[[#This Row],[условие]]="Да", "-", "")</f>
        <v>-</v>
      </c>
      <c r="L1101" s="72" t="s">
        <v>35</v>
      </c>
      <c r="M1101" s="114" t="str">
        <f>IF(Таблица335[[#This Row],[условие]]="Да", "", " - ")</f>
        <v/>
      </c>
      <c r="N1101" s="72"/>
      <c r="O1101" s="114" t="str">
        <f>IF(Таблица335[[#This Row],[условие]]="Да", "", " )")</f>
        <v/>
      </c>
      <c r="P1101" s="115"/>
      <c r="Q1101" s="130"/>
      <c r="R1101" s="130"/>
      <c r="S1101" s="116" t="str">
        <f>IF(Таблица335[[#This Row],[Тип СШ]]="Т3", " росп", "")</f>
        <v/>
      </c>
      <c r="T1101" s="116" t="str">
        <f>IF(AND(Таблица335[[#This Row],[Тип]]="Поперечник", Таблица335[[#This Row],[условие]]="Да", Таблица335[[#This Row],[№18]]=" росп"), "1,2,3",
"")</f>
        <v/>
      </c>
      <c r="U1101" s="116" t="str">
        <f>IF(AND(Таблица335[[#This Row],[Тип]]="Продол", Таблица335[[#This Row],[условие]]="Да", Таблица335[[#This Row],[№18]]=" росп"), "1,2",
"")</f>
        <v/>
      </c>
      <c r="V1101" s="130" t="s">
        <v>109</v>
      </c>
      <c r="W11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1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101" s="152">
        <f>IF(Таблица335[[#This Row],[Тип СШ]]="Т3",
(IF(Таблица335[[#This Row],[Толщина]]&gt;16,"Δ8","Δ6")),Таблица335[[#This Row],[Толщина]])</f>
        <v>14</v>
      </c>
      <c r="AD1101" s="153"/>
      <c r="AE1101"/>
    </row>
    <row r="1102" spans="1:31" x14ac:dyDescent="0.2">
      <c r="A1102" s="117">
        <f t="shared" si="1119"/>
        <v>1102</v>
      </c>
      <c r="B1102" s="97" t="str">
        <f>IF(ISNUMBER(Таблица335[[#This Row],[№8]]), "Поперечник", "Продол")</f>
        <v>Поперечник</v>
      </c>
      <c r="C1102" s="11" t="str">
        <f>CONCATENATE(I1102,J1102,K1102,L1102,Таблица335[[#This Row],[№12]],N1102,O1102,P1102,Q1102,R1102,S1102,T1102,U1102,)</f>
        <v>11А-ВП_Р1 росп1,2,3</v>
      </c>
      <c r="D1102" s="11" t="str">
        <f t="shared" si="1082"/>
        <v>Т3</v>
      </c>
      <c r="E1102" s="11" t="str">
        <f t="shared" si="1117"/>
        <v>528 Δ6</v>
      </c>
      <c r="F1102" s="101"/>
      <c r="G1102" s="101"/>
      <c r="H11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2" s="132">
        <f t="shared" ref="I1102:J1102" si="1129">I1101</f>
        <v>11</v>
      </c>
      <c r="J1102" s="132" t="str">
        <f>J1101</f>
        <v>А</v>
      </c>
      <c r="K1102" s="133" t="str">
        <f>IF(Таблица335[[#This Row],[условие]]="Да", "-", "")</f>
        <v>-</v>
      </c>
      <c r="L1102" s="101" t="s">
        <v>35</v>
      </c>
      <c r="M1102" s="114" t="str">
        <f>IF(Таблица335[[#This Row],[условие]]="Да", "", " - ")</f>
        <v/>
      </c>
      <c r="N1102" s="101"/>
      <c r="O1102" s="114" t="str">
        <f>IF(Таблица335[[#This Row],[условие]]="Да", "", " )")</f>
        <v/>
      </c>
      <c r="P1102" s="115"/>
      <c r="Q1102" s="101" t="s">
        <v>140</v>
      </c>
      <c r="R1102" s="101" t="s">
        <v>73</v>
      </c>
      <c r="S1102" s="116" t="str">
        <f>IF(Таблица335[[#This Row],[Тип СШ]]="Т3", " росп", "")</f>
        <v xml:space="preserve"> росп</v>
      </c>
      <c r="T1102" s="116" t="str">
        <f>IF(AND(Таблица335[[#This Row],[Тип]]="Поперечник", Таблица335[[#This Row],[условие]]="Да", Таблица335[[#This Row],[№18]]=" росп"), "1,2,3",
"")</f>
        <v>1,2,3</v>
      </c>
      <c r="U1102" s="116" t="str">
        <f>IF(AND(Таблица335[[#This Row],[Тип]]="Продол", Таблица335[[#This Row],[условие]]="Да", Таблица335[[#This Row],[№18]]=" росп"), "1,2",
"")</f>
        <v/>
      </c>
      <c r="V1102" s="101" t="s">
        <v>88</v>
      </c>
      <c r="W11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02" s="152" t="str">
        <f>IF(Таблица335[[#This Row],[Тип СШ]]="Т3",
(IF(Таблица335[[#This Row],[Толщина]]&gt;16,"Δ8","Δ6")),Таблица335[[#This Row],[Толщина]])</f>
        <v>Δ6</v>
      </c>
      <c r="AD1102" s="153"/>
      <c r="AE1102"/>
    </row>
    <row r="1103" spans="1:31" x14ac:dyDescent="0.2">
      <c r="A1103" s="117">
        <f t="shared" si="1119"/>
        <v>1103</v>
      </c>
      <c r="B1103" s="97" t="str">
        <f>IF(ISNUMBER(Таблица335[[#This Row],[№8]]), "Поперечник", "Продол")</f>
        <v>Поперечник</v>
      </c>
      <c r="C1103" s="11" t="str">
        <f>CONCATENATE(I1103,J1103,K1103,L1103,Таблица335[[#This Row],[№12]],N1103,O1103,P1103,Q1103,R1103,S1103,T1103,U1103,)</f>
        <v>11А-ВП_Р2 росп1,2,3</v>
      </c>
      <c r="D1103" s="11" t="str">
        <f t="shared" si="1082"/>
        <v>Т3</v>
      </c>
      <c r="E1103" s="11" t="str">
        <f t="shared" si="1117"/>
        <v>528 Δ6</v>
      </c>
      <c r="F1103" s="101"/>
      <c r="G1103" s="101"/>
      <c r="H11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3" s="132">
        <f t="shared" ref="I1103:J1103" si="1130">I1102</f>
        <v>11</v>
      </c>
      <c r="J1103" s="132" t="str">
        <f t="shared" si="1130"/>
        <v>А</v>
      </c>
      <c r="K1103" s="133" t="str">
        <f>IF(Таблица335[[#This Row],[условие]]="Да", "-", "")</f>
        <v>-</v>
      </c>
      <c r="L1103" s="101" t="s">
        <v>35</v>
      </c>
      <c r="M1103" s="114" t="str">
        <f>IF(Таблица335[[#This Row],[условие]]="Да", "", " - ")</f>
        <v/>
      </c>
      <c r="N1103" s="101"/>
      <c r="O1103" s="114" t="str">
        <f>IF(Таблица335[[#This Row],[условие]]="Да", "", " )")</f>
        <v/>
      </c>
      <c r="P1103" s="115"/>
      <c r="Q1103" s="101" t="s">
        <v>140</v>
      </c>
      <c r="R1103" s="101" t="s">
        <v>74</v>
      </c>
      <c r="S1103" s="116" t="str">
        <f>IF(Таблица335[[#This Row],[Тип СШ]]="Т3", " росп", "")</f>
        <v xml:space="preserve"> росп</v>
      </c>
      <c r="T1103" s="116" t="str">
        <f>IF(AND(Таблица335[[#This Row],[Тип]]="Поперечник", Таблица335[[#This Row],[условие]]="Да", Таблица335[[#This Row],[№18]]=" росп"), "1,2,3",
"")</f>
        <v>1,2,3</v>
      </c>
      <c r="U1103" s="116" t="str">
        <f>IF(AND(Таблица335[[#This Row],[Тип]]="Продол", Таблица335[[#This Row],[условие]]="Да", Таблица335[[#This Row],[№18]]=" росп"), "1,2",
"")</f>
        <v/>
      </c>
      <c r="V1103" s="101" t="s">
        <v>88</v>
      </c>
      <c r="W11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03" s="152" t="str">
        <f>IF(Таблица335[[#This Row],[Тип СШ]]="Т3",
(IF(Таблица335[[#This Row],[Толщина]]&gt;16,"Δ8","Δ6")),Таблица335[[#This Row],[Толщина]])</f>
        <v>Δ6</v>
      </c>
      <c r="AD1103" s="153"/>
      <c r="AE1103"/>
    </row>
    <row r="1104" spans="1:31" x14ac:dyDescent="0.2">
      <c r="A1104" s="117">
        <f t="shared" si="1119"/>
        <v>1104</v>
      </c>
      <c r="B1104" s="97" t="str">
        <f>IF(ISNUMBER(Таблица335[[#This Row],[№8]]), "Поперечник", "Продол")</f>
        <v>Поперечник</v>
      </c>
      <c r="C1104" s="11" t="str">
        <f>CONCATENATE(I1104,J1104,K1104,L1104,Таблица335[[#This Row],[№12]],N1104,O1104,P1104,Q1104,R1104,S1104,T1104,U1104,)</f>
        <v>11А-ВП_Р3 росп1,2,3</v>
      </c>
      <c r="D1104" s="11" t="str">
        <f t="shared" si="1082"/>
        <v>Т3</v>
      </c>
      <c r="E1104" s="11" t="str">
        <f t="shared" si="1117"/>
        <v>528 Δ6</v>
      </c>
      <c r="F1104" s="101"/>
      <c r="G1104" s="101"/>
      <c r="H11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4" s="132">
        <f t="shared" ref="I1104:J1104" si="1131">I1103</f>
        <v>11</v>
      </c>
      <c r="J1104" s="132" t="str">
        <f t="shared" si="1131"/>
        <v>А</v>
      </c>
      <c r="K1104" s="133" t="str">
        <f>IF(Таблица335[[#This Row],[условие]]="Да", "-", "")</f>
        <v>-</v>
      </c>
      <c r="L1104" s="101" t="s">
        <v>35</v>
      </c>
      <c r="M1104" s="114" t="str">
        <f>IF(Таблица335[[#This Row],[условие]]="Да", "", " - ")</f>
        <v/>
      </c>
      <c r="N1104" s="101"/>
      <c r="O1104" s="114" t="str">
        <f>IF(Таблица335[[#This Row],[условие]]="Да", "", " )")</f>
        <v/>
      </c>
      <c r="P1104" s="115"/>
      <c r="Q1104" s="101" t="s">
        <v>140</v>
      </c>
      <c r="R1104" s="101" t="s">
        <v>75</v>
      </c>
      <c r="S1104" s="116" t="str">
        <f>IF(Таблица335[[#This Row],[Тип СШ]]="Т3", " росп", "")</f>
        <v xml:space="preserve"> росп</v>
      </c>
      <c r="T1104" s="116" t="str">
        <f>IF(AND(Таблица335[[#This Row],[Тип]]="Поперечник", Таблица335[[#This Row],[условие]]="Да", Таблица335[[#This Row],[№18]]=" росп"), "1,2,3",
"")</f>
        <v>1,2,3</v>
      </c>
      <c r="U1104" s="116" t="str">
        <f>IF(AND(Таблица335[[#This Row],[Тип]]="Продол", Таблица335[[#This Row],[условие]]="Да", Таблица335[[#This Row],[№18]]=" росп"), "1,2",
"")</f>
        <v/>
      </c>
      <c r="V1104" s="101" t="s">
        <v>88</v>
      </c>
      <c r="W11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04" s="152" t="str">
        <f>IF(Таблица335[[#This Row],[Тип СШ]]="Т3",
(IF(Таблица335[[#This Row],[Толщина]]&gt;16,"Δ8","Δ6")),Таблица335[[#This Row],[Толщина]])</f>
        <v>Δ6</v>
      </c>
      <c r="AD1104" s="153"/>
      <c r="AE1104"/>
    </row>
    <row r="1105" spans="1:31" x14ac:dyDescent="0.2">
      <c r="A1105" s="117">
        <f t="shared" si="1119"/>
        <v>1105</v>
      </c>
      <c r="B1105" s="97" t="str">
        <f>IF(ISNUMBER(Таблица335[[#This Row],[№8]]), "Поперечник", "Продол")</f>
        <v>Поперечник</v>
      </c>
      <c r="C1105" s="11" t="str">
        <f>CONCATENATE(I1105,J1105,K1105,L1105,Таблица335[[#This Row],[№12]],N1105,O1105,P1105,Q1105,R1105,S1105,T1105,U1105,)</f>
        <v>11А-ВП_Р4 росп1,2,3</v>
      </c>
      <c r="D1105" s="11" t="str">
        <f t="shared" si="1082"/>
        <v>Т3</v>
      </c>
      <c r="E1105" s="11" t="str">
        <f t="shared" si="1117"/>
        <v>528 Δ6</v>
      </c>
      <c r="F1105" s="101"/>
      <c r="G1105" s="101"/>
      <c r="H11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5" s="132">
        <f t="shared" ref="I1105:J1105" si="1132">I1104</f>
        <v>11</v>
      </c>
      <c r="J1105" s="132" t="str">
        <f t="shared" si="1132"/>
        <v>А</v>
      </c>
      <c r="K1105" s="133" t="str">
        <f>IF(Таблица335[[#This Row],[условие]]="Да", "-", "")</f>
        <v>-</v>
      </c>
      <c r="L1105" s="101" t="s">
        <v>35</v>
      </c>
      <c r="M1105" s="114" t="str">
        <f>IF(Таблица335[[#This Row],[условие]]="Да", "", " - ")</f>
        <v/>
      </c>
      <c r="N1105" s="101"/>
      <c r="O1105" s="114" t="str">
        <f>IF(Таблица335[[#This Row],[условие]]="Да", "", " )")</f>
        <v/>
      </c>
      <c r="P1105" s="115"/>
      <c r="Q1105" s="101" t="s">
        <v>140</v>
      </c>
      <c r="R1105" s="101" t="s">
        <v>76</v>
      </c>
      <c r="S1105" s="116" t="str">
        <f>IF(Таблица335[[#This Row],[Тип СШ]]="Т3", " росп", "")</f>
        <v xml:space="preserve"> росп</v>
      </c>
      <c r="T1105" s="116" t="str">
        <f>IF(AND(Таблица335[[#This Row],[Тип]]="Поперечник", Таблица335[[#This Row],[условие]]="Да", Таблица335[[#This Row],[№18]]=" росп"), "1,2,3",
"")</f>
        <v>1,2,3</v>
      </c>
      <c r="U1105" s="116" t="str">
        <f>IF(AND(Таблица335[[#This Row],[Тип]]="Продол", Таблица335[[#This Row],[условие]]="Да", Таблица335[[#This Row],[№18]]=" росп"), "1,2",
"")</f>
        <v/>
      </c>
      <c r="V1105" s="101" t="s">
        <v>88</v>
      </c>
      <c r="W11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05" s="152" t="str">
        <f>IF(Таблица335[[#This Row],[Тип СШ]]="Т3",
(IF(Таблица335[[#This Row],[Толщина]]&gt;16,"Δ8","Δ6")),Таблица335[[#This Row],[Толщина]])</f>
        <v>Δ6</v>
      </c>
      <c r="AD1105" s="153"/>
      <c r="AE1105"/>
    </row>
    <row r="1106" spans="1:31" x14ac:dyDescent="0.2">
      <c r="A1106" s="117">
        <f t="shared" si="1119"/>
        <v>1106</v>
      </c>
      <c r="B1106" s="97" t="str">
        <f>IF(ISNUMBER(Таблица335[[#This Row],[№8]]), "Поперечник", "Продол")</f>
        <v>Поперечник</v>
      </c>
      <c r="C1106" s="11" t="str">
        <f>CONCATENATE(I1106,J1106,K1106,L1106,Таблица335[[#This Row],[№12]],N1106,O1106,P1106,Q1106,R1106,S1106,T1106,U1106,)</f>
        <v>11А-Т1/1</v>
      </c>
      <c r="D1106" s="11" t="str">
        <f t="shared" si="1082"/>
        <v>Т8</v>
      </c>
      <c r="E1106" s="11" t="str">
        <f t="shared" si="1117"/>
        <v>100×14</v>
      </c>
      <c r="F1106" s="101"/>
      <c r="G1106" s="101"/>
      <c r="H11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6" s="132">
        <f t="shared" ref="I1106:J1106" si="1133">I1105</f>
        <v>11</v>
      </c>
      <c r="J1106" s="132" t="str">
        <f t="shared" si="1133"/>
        <v>А</v>
      </c>
      <c r="K1106" s="133" t="str">
        <f>IF(Таблица335[[#This Row],[условие]]="Да", "-", "")</f>
        <v>-</v>
      </c>
      <c r="L1106" s="101" t="s">
        <v>83</v>
      </c>
      <c r="M1106" s="114" t="str">
        <f>IF(Таблица335[[#This Row],[условие]]="Да", "", " - ")</f>
        <v/>
      </c>
      <c r="N1106" s="101"/>
      <c r="O1106" s="114" t="str">
        <f>IF(Таблица335[[#This Row],[условие]]="Да", "", " )")</f>
        <v/>
      </c>
      <c r="P1106" s="115"/>
      <c r="Q1106" s="101" t="str">
        <f>"/"</f>
        <v>/</v>
      </c>
      <c r="R1106" s="101">
        <v>1</v>
      </c>
      <c r="S1106" s="116" t="str">
        <f>IF(Таблица335[[#This Row],[Тип СШ]]="Т3", " росп", "")</f>
        <v/>
      </c>
      <c r="T1106" s="116" t="str">
        <f>IF(AND(Таблица335[[#This Row],[Тип]]="Поперечник", Таблица335[[#This Row],[условие]]="Да", Таблица335[[#This Row],[№18]]=" росп"), "1,2,3",
"")</f>
        <v/>
      </c>
      <c r="U1106" s="116" t="str">
        <f>IF(AND(Таблица335[[#This Row],[Тип]]="Продол", Таблица335[[#This Row],[условие]]="Да", Таблица335[[#This Row],[№18]]=" росп"), "1,2",
"")</f>
        <v/>
      </c>
      <c r="V1106" s="101" t="s">
        <v>89</v>
      </c>
      <c r="W11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0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06" s="152">
        <f>IF(Таблица335[[#This Row],[Тип СШ]]="Т3",
(IF(Таблица335[[#This Row],[Толщина]]&gt;16,"Δ8","Δ6")),Таблица335[[#This Row],[Толщина]])</f>
        <v>14</v>
      </c>
      <c r="AD1106" s="153"/>
      <c r="AE1106"/>
    </row>
    <row r="1107" spans="1:31" x14ac:dyDescent="0.2">
      <c r="A1107" s="117">
        <f t="shared" si="1119"/>
        <v>1107</v>
      </c>
      <c r="B1107" s="97" t="str">
        <f>IF(ISNUMBER(Таблица335[[#This Row],[№8]]), "Поперечник", "Продол")</f>
        <v>Поперечник</v>
      </c>
      <c r="C1107" s="11" t="str">
        <f>CONCATENATE(I1107,J1107,K1107,L1107,Таблица335[[#This Row],[№12]],N1107,O1107,P1107,Q1107,R1107,S1107,T1107,U1107,)</f>
        <v>11А-Т1/1 росп1,2,3</v>
      </c>
      <c r="D1107" s="11" t="str">
        <f t="shared" si="1082"/>
        <v>Т3</v>
      </c>
      <c r="E1107" s="11" t="str">
        <f t="shared" si="1117"/>
        <v>100 Δ6</v>
      </c>
      <c r="F1107" s="101"/>
      <c r="G1107" s="101"/>
      <c r="H11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7" s="132">
        <f t="shared" ref="I1107:J1107" si="1134">I1106</f>
        <v>11</v>
      </c>
      <c r="J1107" s="132" t="str">
        <f t="shared" si="1134"/>
        <v>А</v>
      </c>
      <c r="K1107" s="133" t="str">
        <f>IF(Таблица335[[#This Row],[условие]]="Да", "-", "")</f>
        <v>-</v>
      </c>
      <c r="L1107" s="101" t="s">
        <v>83</v>
      </c>
      <c r="M1107" s="114" t="str">
        <f>IF(Таблица335[[#This Row],[условие]]="Да", "", " - ")</f>
        <v/>
      </c>
      <c r="N1107" s="101"/>
      <c r="O1107" s="114" t="str">
        <f>IF(Таблица335[[#This Row],[условие]]="Да", "", " )")</f>
        <v/>
      </c>
      <c r="P1107" s="115"/>
      <c r="Q1107" s="101" t="str">
        <f t="shared" ref="Q1107:Q1109" si="1135">"/"</f>
        <v>/</v>
      </c>
      <c r="R1107" s="101">
        <v>1</v>
      </c>
      <c r="S1107" s="116" t="str">
        <f>IF(Таблица335[[#This Row],[Тип СШ]]="Т3", " росп", "")</f>
        <v xml:space="preserve"> росп</v>
      </c>
      <c r="T1107" s="116" t="str">
        <f>IF(AND(Таблица335[[#This Row],[Тип]]="Поперечник", Таблица335[[#This Row],[условие]]="Да", Таблица335[[#This Row],[№18]]=" росп"), "1,2,3",
"")</f>
        <v>1,2,3</v>
      </c>
      <c r="U1107" s="116" t="str">
        <f>IF(AND(Таблица335[[#This Row],[Тип]]="Продол", Таблица335[[#This Row],[условие]]="Да", Таблица335[[#This Row],[№18]]=" росп"), "1,2",
"")</f>
        <v/>
      </c>
      <c r="V1107" s="101" t="s">
        <v>88</v>
      </c>
      <c r="W11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07" s="152" t="str">
        <f>IF(Таблица335[[#This Row],[Тип СШ]]="Т3",
(IF(Таблица335[[#This Row],[Толщина]]&gt;16,"Δ8","Δ6")),Таблица335[[#This Row],[Толщина]])</f>
        <v>Δ6</v>
      </c>
      <c r="AD1107" s="153"/>
      <c r="AE1107"/>
    </row>
    <row r="1108" spans="1:31" x14ac:dyDescent="0.2">
      <c r="A1108" s="117">
        <f t="shared" si="1119"/>
        <v>1108</v>
      </c>
      <c r="B1108" s="97" t="str">
        <f>IF(ISNUMBER(Таблица335[[#This Row],[№8]]), "Поперечник", "Продол")</f>
        <v>Поперечник</v>
      </c>
      <c r="C1108" s="11" t="str">
        <f>CONCATENATE(I1108,J1108,K1108,L1108,Таблица335[[#This Row],[№12]],N1108,O1108,P1108,Q1108,R1108,S1108,T1108,U1108,)</f>
        <v>11А-Т1/2</v>
      </c>
      <c r="D1108" s="11" t="str">
        <f t="shared" si="1082"/>
        <v>Т8</v>
      </c>
      <c r="E1108" s="11" t="str">
        <f t="shared" si="1117"/>
        <v>100×14</v>
      </c>
      <c r="F1108" s="101"/>
      <c r="G1108" s="101"/>
      <c r="H11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8" s="132">
        <f t="shared" ref="I1108:J1108" si="1136">I1107</f>
        <v>11</v>
      </c>
      <c r="J1108" s="132" t="str">
        <f t="shared" si="1136"/>
        <v>А</v>
      </c>
      <c r="K1108" s="133" t="str">
        <f>IF(Таблица335[[#This Row],[условие]]="Да", "-", "")</f>
        <v>-</v>
      </c>
      <c r="L1108" s="101" t="s">
        <v>83</v>
      </c>
      <c r="M1108" s="114" t="str">
        <f>IF(Таблица335[[#This Row],[условие]]="Да", "", " - ")</f>
        <v/>
      </c>
      <c r="N1108" s="101"/>
      <c r="O1108" s="114" t="str">
        <f>IF(Таблица335[[#This Row],[условие]]="Да", "", " )")</f>
        <v/>
      </c>
      <c r="P1108" s="115"/>
      <c r="Q1108" s="101" t="str">
        <f t="shared" si="1135"/>
        <v>/</v>
      </c>
      <c r="R1108" s="101">
        <v>2</v>
      </c>
      <c r="S1108" s="116" t="str">
        <f>IF(Таблица335[[#This Row],[Тип СШ]]="Т3", " росп", "")</f>
        <v/>
      </c>
      <c r="T1108" s="116" t="str">
        <f>IF(AND(Таблица335[[#This Row],[Тип]]="Поперечник", Таблица335[[#This Row],[условие]]="Да", Таблица335[[#This Row],[№18]]=" росп"), "1,2,3",
"")</f>
        <v/>
      </c>
      <c r="U1108" s="116" t="str">
        <f>IF(AND(Таблица335[[#This Row],[Тип]]="Продол", Таблица335[[#This Row],[условие]]="Да", Таблица335[[#This Row],[№18]]=" росп"), "1,2",
"")</f>
        <v/>
      </c>
      <c r="V1108" s="101" t="s">
        <v>89</v>
      </c>
      <c r="W11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0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08" s="152">
        <f>IF(Таблица335[[#This Row],[Тип СШ]]="Т3",
(IF(Таблица335[[#This Row],[Толщина]]&gt;16,"Δ8","Δ6")),Таблица335[[#This Row],[Толщина]])</f>
        <v>14</v>
      </c>
      <c r="AD1108" s="153"/>
      <c r="AE1108"/>
    </row>
    <row r="1109" spans="1:31" x14ac:dyDescent="0.2">
      <c r="A1109" s="117">
        <f t="shared" si="1119"/>
        <v>1109</v>
      </c>
      <c r="B1109" s="97" t="str">
        <f>IF(ISNUMBER(Таблица335[[#This Row],[№8]]), "Поперечник", "Продол")</f>
        <v>Поперечник</v>
      </c>
      <c r="C1109" s="11" t="str">
        <f>CONCATENATE(I1109,J1109,K1109,L1109,Таблица335[[#This Row],[№12]],N1109,O1109,P1109,Q1109,R1109,S1109,T1109,U1109,)</f>
        <v>11А-Т1/2 росп1,2,3</v>
      </c>
      <c r="D1109" s="11" t="str">
        <f t="shared" si="1082"/>
        <v>Т3</v>
      </c>
      <c r="E1109" s="11" t="str">
        <f t="shared" si="1117"/>
        <v>100 Δ6</v>
      </c>
      <c r="F1109" s="101"/>
      <c r="G1109" s="101"/>
      <c r="H11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09" s="132">
        <f t="shared" ref="I1109:J1109" si="1137">I1108</f>
        <v>11</v>
      </c>
      <c r="J1109" s="132" t="str">
        <f t="shared" si="1137"/>
        <v>А</v>
      </c>
      <c r="K1109" s="133" t="str">
        <f>IF(Таблица335[[#This Row],[условие]]="Да", "-", "")</f>
        <v>-</v>
      </c>
      <c r="L1109" s="101" t="s">
        <v>83</v>
      </c>
      <c r="M1109" s="114" t="str">
        <f>IF(Таблица335[[#This Row],[условие]]="Да", "", " - ")</f>
        <v/>
      </c>
      <c r="N1109" s="101"/>
      <c r="O1109" s="114" t="str">
        <f>IF(Таблица335[[#This Row],[условие]]="Да", "", " )")</f>
        <v/>
      </c>
      <c r="P1109" s="115"/>
      <c r="Q1109" s="101" t="str">
        <f t="shared" si="1135"/>
        <v>/</v>
      </c>
      <c r="R1109" s="101">
        <v>2</v>
      </c>
      <c r="S1109" s="116" t="str">
        <f>IF(Таблица335[[#This Row],[Тип СШ]]="Т3", " росп", "")</f>
        <v xml:space="preserve"> росп</v>
      </c>
      <c r="T1109" s="116" t="str">
        <f>IF(AND(Таблица335[[#This Row],[Тип]]="Поперечник", Таблица335[[#This Row],[условие]]="Да", Таблица335[[#This Row],[№18]]=" росп"), "1,2,3",
"")</f>
        <v>1,2,3</v>
      </c>
      <c r="U1109" s="116" t="str">
        <f>IF(AND(Таблица335[[#This Row],[Тип]]="Продол", Таблица335[[#This Row],[условие]]="Да", Таблица335[[#This Row],[№18]]=" росп"), "1,2",
"")</f>
        <v/>
      </c>
      <c r="V1109" s="101" t="s">
        <v>88</v>
      </c>
      <c r="W11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0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09" s="152" t="str">
        <f>IF(Таблица335[[#This Row],[Тип СШ]]="Т3",
(IF(Таблица335[[#This Row],[Толщина]]&gt;16,"Δ8","Δ6")),Таблица335[[#This Row],[Толщина]])</f>
        <v>Δ6</v>
      </c>
      <c r="AD1109" s="153"/>
      <c r="AE1109"/>
    </row>
    <row r="1110" spans="1:31" x14ac:dyDescent="0.2">
      <c r="A1110" s="117">
        <f t="shared" si="1119"/>
        <v>1110</v>
      </c>
      <c r="B1110" s="97" t="str">
        <f>IF(ISNUMBER(Таблица335[[#This Row],[№8]]), "Поперечник", "Продол")</f>
        <v>Поперечник</v>
      </c>
      <c r="C1110" s="11" t="str">
        <f>CONCATENATE(I1110,J1110,K1110,L1110,Таблица335[[#This Row],[№12]],N1110,O1110,P1110,Q1110,R1110,S1110,T1110,U1110,)</f>
        <v>11А-ВП_Р5 росп1,2,3</v>
      </c>
      <c r="D1110" s="11" t="str">
        <f t="shared" si="1082"/>
        <v>Т3</v>
      </c>
      <c r="E1110" s="11" t="str">
        <f t="shared" si="1117"/>
        <v>528 Δ6</v>
      </c>
      <c r="F1110" s="101"/>
      <c r="G1110" s="101"/>
      <c r="H11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0" s="132">
        <f t="shared" ref="I1110:J1110" si="1138">I1109</f>
        <v>11</v>
      </c>
      <c r="J1110" s="132" t="str">
        <f t="shared" si="1138"/>
        <v>А</v>
      </c>
      <c r="K1110" s="133" t="str">
        <f>IF(Таблица335[[#This Row],[условие]]="Да", "-", "")</f>
        <v>-</v>
      </c>
      <c r="L1110" s="101" t="s">
        <v>35</v>
      </c>
      <c r="M1110" s="114" t="str">
        <f>IF(Таблица335[[#This Row],[условие]]="Да", "", " - ")</f>
        <v/>
      </c>
      <c r="N1110" s="101"/>
      <c r="O1110" s="114" t="str">
        <f>IF(Таблица335[[#This Row],[условие]]="Да", "", " )")</f>
        <v/>
      </c>
      <c r="P1110" s="115"/>
      <c r="Q1110" s="101" t="s">
        <v>140</v>
      </c>
      <c r="R1110" s="101" t="s">
        <v>77</v>
      </c>
      <c r="S1110" s="116" t="str">
        <f>IF(Таблица335[[#This Row],[Тип СШ]]="Т3", " росп", "")</f>
        <v xml:space="preserve"> росп</v>
      </c>
      <c r="T1110" s="116" t="str">
        <f>IF(AND(Таблица335[[#This Row],[Тип]]="Поперечник", Таблица335[[#This Row],[условие]]="Да", Таблица335[[#This Row],[№18]]=" росп"), "1,2,3",
"")</f>
        <v>1,2,3</v>
      </c>
      <c r="U1110" s="116" t="str">
        <f>IF(AND(Таблица335[[#This Row],[Тип]]="Продол", Таблица335[[#This Row],[условие]]="Да", Таблица335[[#This Row],[№18]]=" росп"), "1,2",
"")</f>
        <v/>
      </c>
      <c r="V1110" s="101" t="s">
        <v>88</v>
      </c>
      <c r="W11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10" s="152" t="str">
        <f>IF(Таблица335[[#This Row],[Тип СШ]]="Т3",
(IF(Таблица335[[#This Row],[Толщина]]&gt;16,"Δ8","Δ6")),Таблица335[[#This Row],[Толщина]])</f>
        <v>Δ6</v>
      </c>
      <c r="AD1110" s="153"/>
      <c r="AE1110"/>
    </row>
    <row r="1111" spans="1:31" x14ac:dyDescent="0.2">
      <c r="A1111" s="117">
        <f t="shared" si="1119"/>
        <v>1111</v>
      </c>
      <c r="B1111" s="97" t="str">
        <f>IF(ISNUMBER(Таблица335[[#This Row],[№8]]), "Поперечник", "Продол")</f>
        <v>Поперечник</v>
      </c>
      <c r="C1111" s="11" t="str">
        <f>CONCATENATE(I1111,J1111,K1111,L1111,Таблица335[[#This Row],[№12]],N1111,O1111,P1111,Q1111,R1111,S1111,T1111,U1111,)</f>
        <v>11А-ВП_Р6 росп1,2,3</v>
      </c>
      <c r="D1111" s="11" t="str">
        <f t="shared" si="1082"/>
        <v>Т3</v>
      </c>
      <c r="E1111" s="11" t="str">
        <f t="shared" si="1117"/>
        <v>528 Δ6</v>
      </c>
      <c r="F1111" s="101"/>
      <c r="G1111" s="101"/>
      <c r="H11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1" s="132">
        <f t="shared" ref="I1111:J1111" si="1139">I1110</f>
        <v>11</v>
      </c>
      <c r="J1111" s="132" t="str">
        <f t="shared" si="1139"/>
        <v>А</v>
      </c>
      <c r="K1111" s="133" t="str">
        <f>IF(Таблица335[[#This Row],[условие]]="Да", "-", "")</f>
        <v>-</v>
      </c>
      <c r="L1111" s="101" t="s">
        <v>35</v>
      </c>
      <c r="M1111" s="114" t="str">
        <f>IF(Таблица335[[#This Row],[условие]]="Да", "", " - ")</f>
        <v/>
      </c>
      <c r="N1111" s="101"/>
      <c r="O1111" s="114" t="str">
        <f>IF(Таблица335[[#This Row],[условие]]="Да", "", " )")</f>
        <v/>
      </c>
      <c r="P1111" s="115"/>
      <c r="Q1111" s="101" t="s">
        <v>140</v>
      </c>
      <c r="R1111" s="101" t="s">
        <v>80</v>
      </c>
      <c r="S1111" s="116" t="str">
        <f>IF(Таблица335[[#This Row],[Тип СШ]]="Т3", " росп", "")</f>
        <v xml:space="preserve"> росп</v>
      </c>
      <c r="T1111" s="116" t="str">
        <f>IF(AND(Таблица335[[#This Row],[Тип]]="Поперечник", Таблица335[[#This Row],[условие]]="Да", Таблица335[[#This Row],[№18]]=" росп"), "1,2,3",
"")</f>
        <v>1,2,3</v>
      </c>
      <c r="U1111" s="116" t="str">
        <f>IF(AND(Таблица335[[#This Row],[Тип]]="Продол", Таблица335[[#This Row],[условие]]="Да", Таблица335[[#This Row],[№18]]=" росп"), "1,2",
"")</f>
        <v/>
      </c>
      <c r="V1111" s="101" t="s">
        <v>88</v>
      </c>
      <c r="W11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11" s="152" t="str">
        <f>IF(Таблица335[[#This Row],[Тип СШ]]="Т3",
(IF(Таблица335[[#This Row],[Толщина]]&gt;16,"Δ8","Δ6")),Таблица335[[#This Row],[Толщина]])</f>
        <v>Δ6</v>
      </c>
      <c r="AD1111" s="153"/>
      <c r="AE1111"/>
    </row>
    <row r="1112" spans="1:31" x14ac:dyDescent="0.2">
      <c r="A1112" s="117">
        <f t="shared" si="1119"/>
        <v>1112</v>
      </c>
      <c r="B1112" s="97" t="str">
        <f>IF(ISNUMBER(Таблица335[[#This Row],[№8]]), "Поперечник", "Продол")</f>
        <v>Поперечник</v>
      </c>
      <c r="C1112" s="11" t="str">
        <f>CONCATENATE(I1112,J1112,K1112,L1112,Таблица335[[#This Row],[№12]],N1112,O1112,P1112,Q1112,R1112,S1112,T1112,U1112,)</f>
        <v>11А-ВП_Р7 росп1,2,3</v>
      </c>
      <c r="D1112" s="11" t="str">
        <f t="shared" si="1082"/>
        <v>Т3</v>
      </c>
      <c r="E1112" s="11" t="str">
        <f t="shared" si="1117"/>
        <v>528 Δ6</v>
      </c>
      <c r="F1112" s="101"/>
      <c r="G1112" s="101"/>
      <c r="H11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2" s="132">
        <f t="shared" ref="I1112:J1112" si="1140">I1111</f>
        <v>11</v>
      </c>
      <c r="J1112" s="132" t="str">
        <f t="shared" si="1140"/>
        <v>А</v>
      </c>
      <c r="K1112" s="133" t="str">
        <f>IF(Таблица335[[#This Row],[условие]]="Да", "-", "")</f>
        <v>-</v>
      </c>
      <c r="L1112" s="101" t="s">
        <v>35</v>
      </c>
      <c r="M1112" s="114" t="str">
        <f>IF(Таблица335[[#This Row],[условие]]="Да", "", " - ")</f>
        <v/>
      </c>
      <c r="N1112" s="101"/>
      <c r="O1112" s="114" t="str">
        <f>IF(Таблица335[[#This Row],[условие]]="Да", "", " )")</f>
        <v/>
      </c>
      <c r="P1112" s="115"/>
      <c r="Q1112" s="101" t="s">
        <v>140</v>
      </c>
      <c r="R1112" s="101" t="s">
        <v>81</v>
      </c>
      <c r="S1112" s="116" t="str">
        <f>IF(Таблица335[[#This Row],[Тип СШ]]="Т3", " росп", "")</f>
        <v xml:space="preserve"> росп</v>
      </c>
      <c r="T1112" s="116" t="str">
        <f>IF(AND(Таблица335[[#This Row],[Тип]]="Поперечник", Таблица335[[#This Row],[условие]]="Да", Таблица335[[#This Row],[№18]]=" росп"), "1,2,3",
"")</f>
        <v>1,2,3</v>
      </c>
      <c r="U1112" s="116" t="str">
        <f>IF(AND(Таблица335[[#This Row],[Тип]]="Продол", Таблица335[[#This Row],[условие]]="Да", Таблица335[[#This Row],[№18]]=" росп"), "1,2",
"")</f>
        <v/>
      </c>
      <c r="V1112" s="101" t="s">
        <v>88</v>
      </c>
      <c r="W11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12" s="152" t="str">
        <f>IF(Таблица335[[#This Row],[Тип СШ]]="Т3",
(IF(Таблица335[[#This Row],[Толщина]]&gt;16,"Δ8","Δ6")),Таблица335[[#This Row],[Толщина]])</f>
        <v>Δ6</v>
      </c>
      <c r="AD1112" s="153"/>
      <c r="AE1112"/>
    </row>
    <row r="1113" spans="1:31" x14ac:dyDescent="0.2">
      <c r="A1113" s="117">
        <f t="shared" si="1119"/>
        <v>1113</v>
      </c>
      <c r="B1113" s="97" t="str">
        <f>IF(ISNUMBER(Таблица335[[#This Row],[№8]]), "Поперечник", "Продол")</f>
        <v>Поперечник</v>
      </c>
      <c r="C1113" s="11" t="str">
        <f>CONCATENATE(I1113,J1113,K1113,L1113,Таблица335[[#This Row],[№12]],N1113,O1113,P1113,Q1113,R1113,S1113,T1113,U1113,)</f>
        <v>11А-ВП_Р8 росп1,2,3</v>
      </c>
      <c r="D1113" s="11" t="str">
        <f t="shared" si="1082"/>
        <v>Т3</v>
      </c>
      <c r="E1113" s="11" t="str">
        <f t="shared" si="1117"/>
        <v>528 Δ6</v>
      </c>
      <c r="F1113" s="101"/>
      <c r="G1113" s="101"/>
      <c r="H11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3" s="132">
        <f t="shared" ref="I1113:J1113" si="1141">I1112</f>
        <v>11</v>
      </c>
      <c r="J1113" s="132" t="str">
        <f t="shared" si="1141"/>
        <v>А</v>
      </c>
      <c r="K1113" s="133" t="str">
        <f>IF(Таблица335[[#This Row],[условие]]="Да", "-", "")</f>
        <v>-</v>
      </c>
      <c r="L1113" s="101" t="s">
        <v>35</v>
      </c>
      <c r="M1113" s="114" t="str">
        <f>IF(Таблица335[[#This Row],[условие]]="Да", "", " - ")</f>
        <v/>
      </c>
      <c r="N1113" s="101"/>
      <c r="O1113" s="114" t="str">
        <f>IF(Таблица335[[#This Row],[условие]]="Да", "", " )")</f>
        <v/>
      </c>
      <c r="P1113" s="115"/>
      <c r="Q1113" s="101" t="s">
        <v>140</v>
      </c>
      <c r="R1113" s="101" t="s">
        <v>82</v>
      </c>
      <c r="S1113" s="116" t="str">
        <f>IF(Таблица335[[#This Row],[Тип СШ]]="Т3", " росп", "")</f>
        <v xml:space="preserve"> росп</v>
      </c>
      <c r="T1113" s="116" t="str">
        <f>IF(AND(Таблица335[[#This Row],[Тип]]="Поперечник", Таблица335[[#This Row],[условие]]="Да", Таблица335[[#This Row],[№18]]=" росп"), "1,2,3",
"")</f>
        <v>1,2,3</v>
      </c>
      <c r="U1113" s="116" t="str">
        <f>IF(AND(Таблица335[[#This Row],[Тип]]="Продол", Таблица335[[#This Row],[условие]]="Да", Таблица335[[#This Row],[№18]]=" росп"), "1,2",
"")</f>
        <v/>
      </c>
      <c r="V1113" s="101" t="s">
        <v>88</v>
      </c>
      <c r="W11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13" s="152" t="str">
        <f>IF(Таблица335[[#This Row],[Тип СШ]]="Т3",
(IF(Таблица335[[#This Row],[Толщина]]&gt;16,"Δ8","Δ6")),Таблица335[[#This Row],[Толщина]])</f>
        <v>Δ6</v>
      </c>
      <c r="AD1113" s="153"/>
      <c r="AE1113"/>
    </row>
    <row r="1114" spans="1:31" x14ac:dyDescent="0.2">
      <c r="A1114" s="117">
        <f t="shared" si="1119"/>
        <v>1114</v>
      </c>
      <c r="B1114" s="97" t="str">
        <f>IF(ISNUMBER(Таблица335[[#This Row],[№8]]), "Поперечник", "Продол")</f>
        <v>Поперечник</v>
      </c>
      <c r="C1114" s="11" t="str">
        <f>CONCATENATE(I1114,J1114,K1114,L1114,Таблица335[[#This Row],[№12]],N1114,O1114,P1114,Q1114,R1114,S1114,T1114,U1114,)</f>
        <v>11А-НП</v>
      </c>
      <c r="D1114" s="11" t="str">
        <f t="shared" si="1082"/>
        <v>С18</v>
      </c>
      <c r="E1114" s="11" t="str">
        <f t="shared" si="1117"/>
        <v>700×32</v>
      </c>
      <c r="F1114" s="101"/>
      <c r="G1114" s="101"/>
      <c r="H11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4" s="132">
        <f t="shared" ref="I1114:J1114" si="1142">I1113</f>
        <v>11</v>
      </c>
      <c r="J1114" s="132" t="str">
        <f t="shared" si="1142"/>
        <v>А</v>
      </c>
      <c r="K1114" s="133" t="str">
        <f>IF(Таблица335[[#This Row],[условие]]="Да", "-", "")</f>
        <v>-</v>
      </c>
      <c r="L1114" s="101" t="s">
        <v>13</v>
      </c>
      <c r="M1114" s="114" t="str">
        <f>IF(Таблица335[[#This Row],[условие]]="Да", "", " - ")</f>
        <v/>
      </c>
      <c r="N1114" s="101"/>
      <c r="O1114" s="114" t="str">
        <f>IF(Таблица335[[#This Row],[условие]]="Да", "", " )")</f>
        <v/>
      </c>
      <c r="P1114" s="115"/>
      <c r="Q1114" s="101"/>
      <c r="R1114" s="101"/>
      <c r="S1114" s="116" t="str">
        <f>IF(Таблица335[[#This Row],[Тип СШ]]="Т3", " росп", "")</f>
        <v/>
      </c>
      <c r="T1114" s="116" t="str">
        <f>IF(AND(Таблица335[[#This Row],[Тип]]="Поперечник", Таблица335[[#This Row],[условие]]="Да", Таблица335[[#This Row],[№18]]=" росп"), "1,2,3",
"")</f>
        <v/>
      </c>
      <c r="U1114" s="116" t="str">
        <f>IF(AND(Таблица335[[#This Row],[Тип]]="Продол", Таблица335[[#This Row],[условие]]="Да", Таблица335[[#This Row],[№18]]=" росп"), "1,2",
"")</f>
        <v/>
      </c>
      <c r="V1114" s="101" t="s">
        <v>87</v>
      </c>
      <c r="W111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1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114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114" s="152">
        <f>IF(Таблица335[[#This Row],[Тип СШ]]="Т3",
(IF(Таблица335[[#This Row],[Толщина]]&gt;16,"Δ8","Δ6")),Таблица335[[#This Row],[Толщина]])</f>
        <v>32</v>
      </c>
      <c r="AD1114" s="153"/>
      <c r="AE1114"/>
    </row>
    <row r="1115" spans="1:31" x14ac:dyDescent="0.2">
      <c r="A1115" s="117">
        <f t="shared" si="1119"/>
        <v>1115</v>
      </c>
      <c r="B1115" s="97" t="str">
        <f>IF(ISNUMBER(Таблица335[[#This Row],[№8]]), "Поперечник", "Продол")</f>
        <v>Поперечник</v>
      </c>
      <c r="C1115" s="11" t="str">
        <f>CONCATENATE(I1115,J1115,K1115,L1115,Таблица335[[#This Row],[№12]],N1115,O1115,P1115,Q1115,R1115,S1115,T1115,U1115,)</f>
        <v>11А-Т2/1</v>
      </c>
      <c r="D1115" s="11" t="str">
        <f t="shared" si="1082"/>
        <v>Т8</v>
      </c>
      <c r="E1115" s="11" t="str">
        <f t="shared" si="1117"/>
        <v>100×14</v>
      </c>
      <c r="F1115" s="101"/>
      <c r="G1115" s="101"/>
      <c r="H11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5" s="132">
        <f t="shared" ref="I1115:J1115" si="1143">I1114</f>
        <v>11</v>
      </c>
      <c r="J1115" s="132" t="str">
        <f t="shared" si="1143"/>
        <v>А</v>
      </c>
      <c r="K1115" s="133" t="str">
        <f>IF(Таблица335[[#This Row],[условие]]="Да", "-", "")</f>
        <v>-</v>
      </c>
      <c r="L1115" s="101" t="s">
        <v>84</v>
      </c>
      <c r="M1115" s="114" t="str">
        <f>IF(Таблица335[[#This Row],[условие]]="Да", "", " - ")</f>
        <v/>
      </c>
      <c r="N1115" s="101"/>
      <c r="O1115" s="114" t="str">
        <f>IF(Таблица335[[#This Row],[условие]]="Да", "", " )")</f>
        <v/>
      </c>
      <c r="P1115" s="115"/>
      <c r="Q1115" s="101" t="str">
        <f>"/"</f>
        <v>/</v>
      </c>
      <c r="R1115" s="101">
        <v>1</v>
      </c>
      <c r="S1115" s="116" t="str">
        <f>IF(Таблица335[[#This Row],[Тип СШ]]="Т3", " росп", "")</f>
        <v/>
      </c>
      <c r="T1115" s="116" t="str">
        <f>IF(AND(Таблица335[[#This Row],[Тип]]="Поперечник", Таблица335[[#This Row],[условие]]="Да", Таблица335[[#This Row],[№18]]=" росп"), "1,2,3",
"")</f>
        <v/>
      </c>
      <c r="U1115" s="116" t="str">
        <f>IF(AND(Таблица335[[#This Row],[Тип]]="Продол", Таблица335[[#This Row],[условие]]="Да", Таблица335[[#This Row],[№18]]=" росп"), "1,2",
"")</f>
        <v/>
      </c>
      <c r="V1115" s="101" t="s">
        <v>89</v>
      </c>
      <c r="W11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15" s="152">
        <f>IF(Таблица335[[#This Row],[Тип СШ]]="Т3",
(IF(Таблица335[[#This Row],[Толщина]]&gt;16,"Δ8","Δ6")),Таблица335[[#This Row],[Толщина]])</f>
        <v>14</v>
      </c>
      <c r="AD1115" s="153"/>
      <c r="AE1115"/>
    </row>
    <row r="1116" spans="1:31" x14ac:dyDescent="0.2">
      <c r="A1116" s="117">
        <f t="shared" si="1119"/>
        <v>1116</v>
      </c>
      <c r="B1116" s="97" t="str">
        <f>IF(ISNUMBER(Таблица335[[#This Row],[№8]]), "Поперечник", "Продол")</f>
        <v>Поперечник</v>
      </c>
      <c r="C1116" s="11" t="str">
        <f>CONCATENATE(I1116,J1116,K1116,L1116,Таблица335[[#This Row],[№12]],N1116,O1116,P1116,Q1116,R1116,S1116,T1116,U1116,)</f>
        <v>11А-Т2/1 росп1,2,3</v>
      </c>
      <c r="D1116" s="11" t="str">
        <f t="shared" si="1082"/>
        <v>Т3</v>
      </c>
      <c r="E1116" s="11" t="str">
        <f t="shared" si="1117"/>
        <v>100 Δ6</v>
      </c>
      <c r="F1116" s="101"/>
      <c r="G1116" s="101"/>
      <c r="H11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6" s="132">
        <f t="shared" ref="I1116:J1116" si="1144">I1115</f>
        <v>11</v>
      </c>
      <c r="J1116" s="132" t="str">
        <f t="shared" si="1144"/>
        <v>А</v>
      </c>
      <c r="K1116" s="133" t="str">
        <f>IF(Таблица335[[#This Row],[условие]]="Да", "-", "")</f>
        <v>-</v>
      </c>
      <c r="L1116" s="101" t="s">
        <v>84</v>
      </c>
      <c r="M1116" s="114" t="str">
        <f>IF(Таблица335[[#This Row],[условие]]="Да", "", " - ")</f>
        <v/>
      </c>
      <c r="N1116" s="101"/>
      <c r="O1116" s="114" t="str">
        <f>IF(Таблица335[[#This Row],[условие]]="Да", "", " )")</f>
        <v/>
      </c>
      <c r="P1116" s="115"/>
      <c r="Q1116" s="101" t="str">
        <f t="shared" ref="Q1116:Q1118" si="1145">"/"</f>
        <v>/</v>
      </c>
      <c r="R1116" s="101">
        <v>1</v>
      </c>
      <c r="S1116" s="116" t="str">
        <f>IF(Таблица335[[#This Row],[Тип СШ]]="Т3", " росп", "")</f>
        <v xml:space="preserve"> росп</v>
      </c>
      <c r="T1116" s="116" t="str">
        <f>IF(AND(Таблица335[[#This Row],[Тип]]="Поперечник", Таблица335[[#This Row],[условие]]="Да", Таблица335[[#This Row],[№18]]=" росп"), "1,2,3",
"")</f>
        <v>1,2,3</v>
      </c>
      <c r="U1116" s="116" t="str">
        <f>IF(AND(Таблица335[[#This Row],[Тип]]="Продол", Таблица335[[#This Row],[условие]]="Да", Таблица335[[#This Row],[№18]]=" росп"), "1,2",
"")</f>
        <v/>
      </c>
      <c r="V1116" s="101" t="s">
        <v>88</v>
      </c>
      <c r="W11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16" s="152" t="str">
        <f>IF(Таблица335[[#This Row],[Тип СШ]]="Т3",
(IF(Таблица335[[#This Row],[Толщина]]&gt;16,"Δ8","Δ6")),Таблица335[[#This Row],[Толщина]])</f>
        <v>Δ6</v>
      </c>
      <c r="AD1116" s="153"/>
      <c r="AE1116"/>
    </row>
    <row r="1117" spans="1:31" x14ac:dyDescent="0.2">
      <c r="A1117" s="117">
        <f t="shared" si="1119"/>
        <v>1117</v>
      </c>
      <c r="B1117" s="97" t="str">
        <f>IF(ISNUMBER(Таблица335[[#This Row],[№8]]), "Поперечник", "Продол")</f>
        <v>Поперечник</v>
      </c>
      <c r="C1117" s="11" t="str">
        <f>CONCATENATE(I1117,J1117,K1117,L1117,Таблица335[[#This Row],[№12]],N1117,O1117,P1117,Q1117,R1117,S1117,T1117,U1117,)</f>
        <v>11А-Т2/2</v>
      </c>
      <c r="D1117" s="11" t="str">
        <f t="shared" si="1082"/>
        <v>Т8</v>
      </c>
      <c r="E1117" s="11" t="str">
        <f t="shared" si="1117"/>
        <v>100×14</v>
      </c>
      <c r="F1117" s="101"/>
      <c r="G1117" s="101"/>
      <c r="H11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7" s="132">
        <f t="shared" ref="I1117:J1117" si="1146">I1116</f>
        <v>11</v>
      </c>
      <c r="J1117" s="132" t="str">
        <f t="shared" si="1146"/>
        <v>А</v>
      </c>
      <c r="K1117" s="133" t="str">
        <f>IF(Таблица335[[#This Row],[условие]]="Да", "-", "")</f>
        <v>-</v>
      </c>
      <c r="L1117" s="101" t="s">
        <v>84</v>
      </c>
      <c r="M1117" s="114" t="str">
        <f>IF(Таблица335[[#This Row],[условие]]="Да", "", " - ")</f>
        <v/>
      </c>
      <c r="N1117" s="101"/>
      <c r="O1117" s="114" t="str">
        <f>IF(Таблица335[[#This Row],[условие]]="Да", "", " )")</f>
        <v/>
      </c>
      <c r="P1117" s="115"/>
      <c r="Q1117" s="101" t="str">
        <f t="shared" si="1145"/>
        <v>/</v>
      </c>
      <c r="R1117" s="101">
        <v>2</v>
      </c>
      <c r="S1117" s="116" t="str">
        <f>IF(Таблица335[[#This Row],[Тип СШ]]="Т3", " росп", "")</f>
        <v/>
      </c>
      <c r="T1117" s="116" t="str">
        <f>IF(AND(Таблица335[[#This Row],[Тип]]="Поперечник", Таблица335[[#This Row],[условие]]="Да", Таблица335[[#This Row],[№18]]=" росп"), "1,2,3",
"")</f>
        <v/>
      </c>
      <c r="U1117" s="116" t="str">
        <f>IF(AND(Таблица335[[#This Row],[Тип]]="Продол", Таблица335[[#This Row],[условие]]="Да", Таблица335[[#This Row],[№18]]=" росп"), "1,2",
"")</f>
        <v/>
      </c>
      <c r="V1117" s="101" t="s">
        <v>89</v>
      </c>
      <c r="W11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17" s="152">
        <f>IF(Таблица335[[#This Row],[Тип СШ]]="Т3",
(IF(Таблица335[[#This Row],[Толщина]]&gt;16,"Δ8","Δ6")),Таблица335[[#This Row],[Толщина]])</f>
        <v>14</v>
      </c>
      <c r="AD1117" s="153"/>
      <c r="AE1117"/>
    </row>
    <row r="1118" spans="1:31" x14ac:dyDescent="0.2">
      <c r="A1118" s="117">
        <f t="shared" si="1119"/>
        <v>1118</v>
      </c>
      <c r="B1118" s="97" t="str">
        <f>IF(ISNUMBER(Таблица335[[#This Row],[№8]]), "Поперечник", "Продол")</f>
        <v>Поперечник</v>
      </c>
      <c r="C1118" s="11" t="str">
        <f>CONCATENATE(I1118,J1118,K1118,L1118,Таблица335[[#This Row],[№12]],N1118,O1118,P1118,Q1118,R1118,S1118,T1118,U1118,)</f>
        <v>11А-Т2/2 росп1,2,3</v>
      </c>
      <c r="D1118" s="11" t="str">
        <f t="shared" si="1082"/>
        <v>Т3</v>
      </c>
      <c r="E1118" s="11" t="str">
        <f t="shared" si="1117"/>
        <v>100 Δ6</v>
      </c>
      <c r="F1118" s="101"/>
      <c r="G1118" s="101"/>
      <c r="H11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8" s="132">
        <f t="shared" ref="I1118:J1118" si="1147">I1117</f>
        <v>11</v>
      </c>
      <c r="J1118" s="132" t="str">
        <f t="shared" si="1147"/>
        <v>А</v>
      </c>
      <c r="K1118" s="133" t="str">
        <f>IF(Таблица335[[#This Row],[условие]]="Да", "-", "")</f>
        <v>-</v>
      </c>
      <c r="L1118" s="101" t="s">
        <v>84</v>
      </c>
      <c r="M1118" s="114" t="str">
        <f>IF(Таблица335[[#This Row],[условие]]="Да", "", " - ")</f>
        <v/>
      </c>
      <c r="N1118" s="101"/>
      <c r="O1118" s="114" t="str">
        <f>IF(Таблица335[[#This Row],[условие]]="Да", "", " )")</f>
        <v/>
      </c>
      <c r="P1118" s="115"/>
      <c r="Q1118" s="101" t="str">
        <f t="shared" si="1145"/>
        <v>/</v>
      </c>
      <c r="R1118" s="101">
        <v>2</v>
      </c>
      <c r="S1118" s="116" t="str">
        <f>IF(Таблица335[[#This Row],[Тип СШ]]="Т3", " росп", "")</f>
        <v xml:space="preserve"> росп</v>
      </c>
      <c r="T1118" s="116" t="str">
        <f>IF(AND(Таблица335[[#This Row],[Тип]]="Поперечник", Таблица335[[#This Row],[условие]]="Да", Таблица335[[#This Row],[№18]]=" росп"), "1,2,3",
"")</f>
        <v>1,2,3</v>
      </c>
      <c r="U1118" s="116" t="str">
        <f>IF(AND(Таблица335[[#This Row],[Тип]]="Продол", Таблица335[[#This Row],[условие]]="Да", Таблица335[[#This Row],[№18]]=" росп"), "1,2",
"")</f>
        <v/>
      </c>
      <c r="V1118" s="101" t="s">
        <v>88</v>
      </c>
      <c r="W11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18" s="152" t="str">
        <f>IF(Таблица335[[#This Row],[Тип СШ]]="Т3",
(IF(Таблица335[[#This Row],[Толщина]]&gt;16,"Δ8","Δ6")),Таблица335[[#This Row],[Толщина]])</f>
        <v>Δ6</v>
      </c>
      <c r="AD1118" s="153"/>
      <c r="AE1118"/>
    </row>
    <row r="1119" spans="1:31" x14ac:dyDescent="0.2">
      <c r="A1119" s="117">
        <f t="shared" si="1119"/>
        <v>1119</v>
      </c>
      <c r="B1119" s="97" t="str">
        <f>IF(ISNUMBER(Таблица335[[#This Row],[№8]]), "Поперечник", "Продол")</f>
        <v>Поперечник</v>
      </c>
      <c r="C1119" s="11" t="str">
        <f>CONCATENATE(I1119,J1119,K1119,L1119,Таблица335[[#This Row],[№12]],N1119,O1119,P1119,Q1119,R1119,S1119,T1119,U1119,)</f>
        <v>11Б-ВП</v>
      </c>
      <c r="D1119" s="11" t="str">
        <f t="shared" si="1082"/>
        <v>С4</v>
      </c>
      <c r="E1119" s="11" t="str">
        <f t="shared" si="1117"/>
        <v>2488×14</v>
      </c>
      <c r="F1119" s="101"/>
      <c r="G1119" s="101" t="s">
        <v>61</v>
      </c>
      <c r="H11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19" s="134">
        <f t="shared" ref="I1119:J1119" si="1148">I1118</f>
        <v>11</v>
      </c>
      <c r="J1119" s="134" t="str">
        <f>Таблица335[[#This Row],[№7]]</f>
        <v>Б</v>
      </c>
      <c r="K1119" s="133" t="str">
        <f>IF(Таблица335[[#This Row],[условие]]="Да", "-", "")</f>
        <v>-</v>
      </c>
      <c r="L1119" s="72" t="s">
        <v>35</v>
      </c>
      <c r="M1119" s="114" t="str">
        <f>IF(Таблица335[[#This Row],[условие]]="Да", "", " - ")</f>
        <v/>
      </c>
      <c r="N1119" s="72"/>
      <c r="O1119" s="114" t="str">
        <f>IF(Таблица335[[#This Row],[условие]]="Да", "", " )")</f>
        <v/>
      </c>
      <c r="P1119" s="115"/>
      <c r="Q1119" s="130"/>
      <c r="R1119" s="130"/>
      <c r="S1119" s="116" t="str">
        <f>IF(Таблица335[[#This Row],[Тип СШ]]="Т3", " росп", "")</f>
        <v/>
      </c>
      <c r="T1119" s="116" t="str">
        <f>IF(AND(Таблица335[[#This Row],[Тип]]="Поперечник", Таблица335[[#This Row],[условие]]="Да", Таблица335[[#This Row],[№18]]=" росп"), "1,2,3",
"")</f>
        <v/>
      </c>
      <c r="U1119" s="116" t="str">
        <f>IF(AND(Таблица335[[#This Row],[Тип]]="Продол", Таблица335[[#This Row],[условие]]="Да", Таблица335[[#This Row],[№18]]=" росп"), "1,2",
"")</f>
        <v/>
      </c>
      <c r="V1119" s="130" t="s">
        <v>109</v>
      </c>
      <c r="W11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1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1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1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119" s="152">
        <f>IF(Таблица335[[#This Row],[Тип СШ]]="Т3",
(IF(Таблица335[[#This Row],[Толщина]]&gt;16,"Δ8","Δ6")),Таблица335[[#This Row],[Толщина]])</f>
        <v>14</v>
      </c>
      <c r="AD1119" s="153"/>
      <c r="AE1119"/>
    </row>
    <row r="1120" spans="1:31" x14ac:dyDescent="0.2">
      <c r="A1120" s="117">
        <f t="shared" si="1119"/>
        <v>1120</v>
      </c>
      <c r="B1120" s="97" t="str">
        <f>IF(ISNUMBER(Таблица335[[#This Row],[№8]]), "Поперечник", "Продол")</f>
        <v>Поперечник</v>
      </c>
      <c r="C1120" s="11" t="str">
        <f>CONCATENATE(I1120,J1120,K1120,L1120,Таблица335[[#This Row],[№12]],N1120,O1120,P1120,Q1120,R1120,S1120,T1120,U1120,)</f>
        <v>11Б-ВП_Р1 росп1,2,3</v>
      </c>
      <c r="D1120" s="11" t="str">
        <f t="shared" si="1082"/>
        <v>Т3</v>
      </c>
      <c r="E1120" s="11" t="str">
        <f t="shared" si="1117"/>
        <v>528 Δ6</v>
      </c>
      <c r="F1120" s="101"/>
      <c r="G1120" s="101"/>
      <c r="H11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0" s="132">
        <f t="shared" ref="I1120:J1120" si="1149">I1119</f>
        <v>11</v>
      </c>
      <c r="J1120" s="132" t="str">
        <f>J1119</f>
        <v>Б</v>
      </c>
      <c r="K1120" s="133" t="str">
        <f>IF(Таблица335[[#This Row],[условие]]="Да", "-", "")</f>
        <v>-</v>
      </c>
      <c r="L1120" s="101" t="s">
        <v>35</v>
      </c>
      <c r="M1120" s="114" t="str">
        <f>IF(Таблица335[[#This Row],[условие]]="Да", "", " - ")</f>
        <v/>
      </c>
      <c r="N1120" s="101"/>
      <c r="O1120" s="114" t="str">
        <f>IF(Таблица335[[#This Row],[условие]]="Да", "", " )")</f>
        <v/>
      </c>
      <c r="P1120" s="115"/>
      <c r="Q1120" s="101" t="s">
        <v>140</v>
      </c>
      <c r="R1120" s="101" t="s">
        <v>73</v>
      </c>
      <c r="S1120" s="116" t="str">
        <f>IF(Таблица335[[#This Row],[Тип СШ]]="Т3", " росп", "")</f>
        <v xml:space="preserve"> росп</v>
      </c>
      <c r="T1120" s="116" t="str">
        <f>IF(AND(Таблица335[[#This Row],[Тип]]="Поперечник", Таблица335[[#This Row],[условие]]="Да", Таблица335[[#This Row],[№18]]=" росп"), "1,2,3",
"")</f>
        <v>1,2,3</v>
      </c>
      <c r="U1120" s="116" t="str">
        <f>IF(AND(Таблица335[[#This Row],[Тип]]="Продол", Таблица335[[#This Row],[условие]]="Да", Таблица335[[#This Row],[№18]]=" росп"), "1,2",
"")</f>
        <v/>
      </c>
      <c r="V1120" s="101" t="s">
        <v>88</v>
      </c>
      <c r="W11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20" s="152" t="str">
        <f>IF(Таблица335[[#This Row],[Тип СШ]]="Т3",
(IF(Таблица335[[#This Row],[Толщина]]&gt;16,"Δ8","Δ6")),Таблица335[[#This Row],[Толщина]])</f>
        <v>Δ6</v>
      </c>
      <c r="AD1120" s="153"/>
      <c r="AE1120"/>
    </row>
    <row r="1121" spans="1:31" x14ac:dyDescent="0.2">
      <c r="A1121" s="117">
        <f t="shared" si="1119"/>
        <v>1121</v>
      </c>
      <c r="B1121" s="97" t="str">
        <f>IF(ISNUMBER(Таблица335[[#This Row],[№8]]), "Поперечник", "Продол")</f>
        <v>Поперечник</v>
      </c>
      <c r="C1121" s="11" t="str">
        <f>CONCATENATE(I1121,J1121,K1121,L1121,Таблица335[[#This Row],[№12]],N1121,O1121,P1121,Q1121,R1121,S1121,T1121,U1121,)</f>
        <v>11Б-ВП_Р2 росп1,2,3</v>
      </c>
      <c r="D1121" s="11" t="str">
        <f t="shared" si="1082"/>
        <v>Т3</v>
      </c>
      <c r="E1121" s="11" t="str">
        <f t="shared" si="1117"/>
        <v>528 Δ6</v>
      </c>
      <c r="F1121" s="101"/>
      <c r="G1121" s="101"/>
      <c r="H11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1" s="132">
        <f t="shared" ref="I1121:J1121" si="1150">I1120</f>
        <v>11</v>
      </c>
      <c r="J1121" s="132" t="str">
        <f t="shared" si="1150"/>
        <v>Б</v>
      </c>
      <c r="K1121" s="133" t="str">
        <f>IF(Таблица335[[#This Row],[условие]]="Да", "-", "")</f>
        <v>-</v>
      </c>
      <c r="L1121" s="101" t="s">
        <v>35</v>
      </c>
      <c r="M1121" s="114" t="str">
        <f>IF(Таблица335[[#This Row],[условие]]="Да", "", " - ")</f>
        <v/>
      </c>
      <c r="N1121" s="101"/>
      <c r="O1121" s="114" t="str">
        <f>IF(Таблица335[[#This Row],[условие]]="Да", "", " )")</f>
        <v/>
      </c>
      <c r="P1121" s="115"/>
      <c r="Q1121" s="101" t="s">
        <v>140</v>
      </c>
      <c r="R1121" s="101" t="s">
        <v>74</v>
      </c>
      <c r="S1121" s="116" t="str">
        <f>IF(Таблица335[[#This Row],[Тип СШ]]="Т3", " росп", "")</f>
        <v xml:space="preserve"> росп</v>
      </c>
      <c r="T1121" s="116" t="str">
        <f>IF(AND(Таблица335[[#This Row],[Тип]]="Поперечник", Таблица335[[#This Row],[условие]]="Да", Таблица335[[#This Row],[№18]]=" росп"), "1,2,3",
"")</f>
        <v>1,2,3</v>
      </c>
      <c r="U1121" s="116" t="str">
        <f>IF(AND(Таблица335[[#This Row],[Тип]]="Продол", Таблица335[[#This Row],[условие]]="Да", Таблица335[[#This Row],[№18]]=" росп"), "1,2",
"")</f>
        <v/>
      </c>
      <c r="V1121" s="101" t="s">
        <v>88</v>
      </c>
      <c r="W11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21" s="152" t="str">
        <f>IF(Таблица335[[#This Row],[Тип СШ]]="Т3",
(IF(Таблица335[[#This Row],[Толщина]]&gt;16,"Δ8","Δ6")),Таблица335[[#This Row],[Толщина]])</f>
        <v>Δ6</v>
      </c>
      <c r="AD1121" s="153"/>
      <c r="AE1121"/>
    </row>
    <row r="1122" spans="1:31" x14ac:dyDescent="0.2">
      <c r="A1122" s="117">
        <f t="shared" si="1119"/>
        <v>1122</v>
      </c>
      <c r="B1122" s="97" t="str">
        <f>IF(ISNUMBER(Таблица335[[#This Row],[№8]]), "Поперечник", "Продол")</f>
        <v>Поперечник</v>
      </c>
      <c r="C1122" s="11" t="str">
        <f>CONCATENATE(I1122,J1122,K1122,L1122,Таблица335[[#This Row],[№12]],N1122,O1122,P1122,Q1122,R1122,S1122,T1122,U1122,)</f>
        <v>11Б-ВП_Р3 росп1,2,3</v>
      </c>
      <c r="D1122" s="11" t="str">
        <f t="shared" si="1082"/>
        <v>Т3</v>
      </c>
      <c r="E1122" s="11" t="str">
        <f t="shared" si="1117"/>
        <v>528 Δ6</v>
      </c>
      <c r="F1122" s="101"/>
      <c r="G1122" s="101"/>
      <c r="H11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2" s="132">
        <f t="shared" ref="I1122:J1122" si="1151">I1121</f>
        <v>11</v>
      </c>
      <c r="J1122" s="132" t="str">
        <f t="shared" si="1151"/>
        <v>Б</v>
      </c>
      <c r="K1122" s="133" t="str">
        <f>IF(Таблица335[[#This Row],[условие]]="Да", "-", "")</f>
        <v>-</v>
      </c>
      <c r="L1122" s="101" t="s">
        <v>35</v>
      </c>
      <c r="M1122" s="114" t="str">
        <f>IF(Таблица335[[#This Row],[условие]]="Да", "", " - ")</f>
        <v/>
      </c>
      <c r="N1122" s="101"/>
      <c r="O1122" s="114" t="str">
        <f>IF(Таблица335[[#This Row],[условие]]="Да", "", " )")</f>
        <v/>
      </c>
      <c r="P1122" s="115"/>
      <c r="Q1122" s="101" t="s">
        <v>140</v>
      </c>
      <c r="R1122" s="101" t="s">
        <v>75</v>
      </c>
      <c r="S1122" s="116" t="str">
        <f>IF(Таблица335[[#This Row],[Тип СШ]]="Т3", " росп", "")</f>
        <v xml:space="preserve"> росп</v>
      </c>
      <c r="T1122" s="116" t="str">
        <f>IF(AND(Таблица335[[#This Row],[Тип]]="Поперечник", Таблица335[[#This Row],[условие]]="Да", Таблица335[[#This Row],[№18]]=" росп"), "1,2,3",
"")</f>
        <v>1,2,3</v>
      </c>
      <c r="U1122" s="116" t="str">
        <f>IF(AND(Таблица335[[#This Row],[Тип]]="Продол", Таблица335[[#This Row],[условие]]="Да", Таблица335[[#This Row],[№18]]=" росп"), "1,2",
"")</f>
        <v/>
      </c>
      <c r="V1122" s="101" t="s">
        <v>88</v>
      </c>
      <c r="W11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22" s="152" t="str">
        <f>IF(Таблица335[[#This Row],[Тип СШ]]="Т3",
(IF(Таблица335[[#This Row],[Толщина]]&gt;16,"Δ8","Δ6")),Таблица335[[#This Row],[Толщина]])</f>
        <v>Δ6</v>
      </c>
      <c r="AD1122" s="153"/>
      <c r="AE1122"/>
    </row>
    <row r="1123" spans="1:31" x14ac:dyDescent="0.2">
      <c r="A1123" s="117">
        <f t="shared" si="1119"/>
        <v>1123</v>
      </c>
      <c r="B1123" s="97" t="str">
        <f>IF(ISNUMBER(Таблица335[[#This Row],[№8]]), "Поперечник", "Продол")</f>
        <v>Поперечник</v>
      </c>
      <c r="C1123" s="11" t="str">
        <f>CONCATENATE(I1123,J1123,K1123,L1123,Таблица335[[#This Row],[№12]],N1123,O1123,P1123,Q1123,R1123,S1123,T1123,U1123,)</f>
        <v>11Б-ВП_Р4 росп1,2,3</v>
      </c>
      <c r="D1123" s="11" t="str">
        <f t="shared" ref="D1123:D1186" si="1152">V1123</f>
        <v>Т3</v>
      </c>
      <c r="E1123" s="11" t="str">
        <f t="shared" si="1117"/>
        <v>528 Δ6</v>
      </c>
      <c r="F1123" s="101"/>
      <c r="G1123" s="101"/>
      <c r="H11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3" s="132">
        <f t="shared" ref="I1123:J1123" si="1153">I1122</f>
        <v>11</v>
      </c>
      <c r="J1123" s="132" t="str">
        <f t="shared" si="1153"/>
        <v>Б</v>
      </c>
      <c r="K1123" s="133" t="str">
        <f>IF(Таблица335[[#This Row],[условие]]="Да", "-", "")</f>
        <v>-</v>
      </c>
      <c r="L1123" s="101" t="s">
        <v>35</v>
      </c>
      <c r="M1123" s="114" t="str">
        <f>IF(Таблица335[[#This Row],[условие]]="Да", "", " - ")</f>
        <v/>
      </c>
      <c r="N1123" s="101"/>
      <c r="O1123" s="114" t="str">
        <f>IF(Таблица335[[#This Row],[условие]]="Да", "", " )")</f>
        <v/>
      </c>
      <c r="P1123" s="115"/>
      <c r="Q1123" s="101" t="s">
        <v>140</v>
      </c>
      <c r="R1123" s="101" t="s">
        <v>76</v>
      </c>
      <c r="S1123" s="116" t="str">
        <f>IF(Таблица335[[#This Row],[Тип СШ]]="Т3", " росп", "")</f>
        <v xml:space="preserve"> росп</v>
      </c>
      <c r="T1123" s="116" t="str">
        <f>IF(AND(Таблица335[[#This Row],[Тип]]="Поперечник", Таблица335[[#This Row],[условие]]="Да", Таблица335[[#This Row],[№18]]=" росп"), "1,2,3",
"")</f>
        <v>1,2,3</v>
      </c>
      <c r="U1123" s="116" t="str">
        <f>IF(AND(Таблица335[[#This Row],[Тип]]="Продол", Таблица335[[#This Row],[условие]]="Да", Таблица335[[#This Row],[№18]]=" росп"), "1,2",
"")</f>
        <v/>
      </c>
      <c r="V1123" s="101" t="s">
        <v>88</v>
      </c>
      <c r="W11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23" s="152" t="str">
        <f>IF(Таблица335[[#This Row],[Тип СШ]]="Т3",
(IF(Таблица335[[#This Row],[Толщина]]&gt;16,"Δ8","Δ6")),Таблица335[[#This Row],[Толщина]])</f>
        <v>Δ6</v>
      </c>
      <c r="AD1123" s="153"/>
      <c r="AE1123"/>
    </row>
    <row r="1124" spans="1:31" x14ac:dyDescent="0.2">
      <c r="A1124" s="117">
        <f t="shared" si="1119"/>
        <v>1124</v>
      </c>
      <c r="B1124" s="97" t="str">
        <f>IF(ISNUMBER(Таблица335[[#This Row],[№8]]), "Поперечник", "Продол")</f>
        <v>Поперечник</v>
      </c>
      <c r="C1124" s="11" t="str">
        <f>CONCATENATE(I1124,J1124,K1124,L1124,Таблица335[[#This Row],[№12]],N1124,O1124,P1124,Q1124,R1124,S1124,T1124,U1124,)</f>
        <v>11Б-Т1/1</v>
      </c>
      <c r="D1124" s="11" t="str">
        <f t="shared" si="1152"/>
        <v>Т8</v>
      </c>
      <c r="E1124" s="11" t="str">
        <f t="shared" si="1117"/>
        <v>100×14</v>
      </c>
      <c r="F1124" s="101"/>
      <c r="G1124" s="101"/>
      <c r="H11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4" s="132">
        <f t="shared" ref="I1124:J1124" si="1154">I1123</f>
        <v>11</v>
      </c>
      <c r="J1124" s="132" t="str">
        <f t="shared" si="1154"/>
        <v>Б</v>
      </c>
      <c r="K1124" s="133" t="str">
        <f>IF(Таблица335[[#This Row],[условие]]="Да", "-", "")</f>
        <v>-</v>
      </c>
      <c r="L1124" s="101" t="s">
        <v>83</v>
      </c>
      <c r="M1124" s="114" t="str">
        <f>IF(Таблица335[[#This Row],[условие]]="Да", "", " - ")</f>
        <v/>
      </c>
      <c r="N1124" s="101"/>
      <c r="O1124" s="114" t="str">
        <f>IF(Таблица335[[#This Row],[условие]]="Да", "", " )")</f>
        <v/>
      </c>
      <c r="P1124" s="115"/>
      <c r="Q1124" s="101" t="str">
        <f>"/"</f>
        <v>/</v>
      </c>
      <c r="R1124" s="101">
        <v>1</v>
      </c>
      <c r="S1124" s="116" t="str">
        <f>IF(Таблица335[[#This Row],[Тип СШ]]="Т3", " росп", "")</f>
        <v/>
      </c>
      <c r="T1124" s="116" t="str">
        <f>IF(AND(Таблица335[[#This Row],[Тип]]="Поперечник", Таблица335[[#This Row],[условие]]="Да", Таблица335[[#This Row],[№18]]=" росп"), "1,2,3",
"")</f>
        <v/>
      </c>
      <c r="U1124" s="116" t="str">
        <f>IF(AND(Таблица335[[#This Row],[Тип]]="Продол", Таблица335[[#This Row],[условие]]="Да", Таблица335[[#This Row],[№18]]=" росп"), "1,2",
"")</f>
        <v/>
      </c>
      <c r="V1124" s="101" t="s">
        <v>89</v>
      </c>
      <c r="W11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24" s="152">
        <f>IF(Таблица335[[#This Row],[Тип СШ]]="Т3",
(IF(Таблица335[[#This Row],[Толщина]]&gt;16,"Δ8","Δ6")),Таблица335[[#This Row],[Толщина]])</f>
        <v>14</v>
      </c>
      <c r="AD1124" s="153"/>
      <c r="AE1124"/>
    </row>
    <row r="1125" spans="1:31" x14ac:dyDescent="0.2">
      <c r="A1125" s="117">
        <f t="shared" si="1119"/>
        <v>1125</v>
      </c>
      <c r="B1125" s="97" t="str">
        <f>IF(ISNUMBER(Таблица335[[#This Row],[№8]]), "Поперечник", "Продол")</f>
        <v>Поперечник</v>
      </c>
      <c r="C1125" s="11" t="str">
        <f>CONCATENATE(I1125,J1125,K1125,L1125,Таблица335[[#This Row],[№12]],N1125,O1125,P1125,Q1125,R1125,S1125,T1125,U1125,)</f>
        <v>11Б-Т1/1 росп1,2,3</v>
      </c>
      <c r="D1125" s="11" t="str">
        <f t="shared" si="1152"/>
        <v>Т3</v>
      </c>
      <c r="E1125" s="11" t="str">
        <f t="shared" si="1117"/>
        <v>100 Δ6</v>
      </c>
      <c r="F1125" s="101"/>
      <c r="G1125" s="101"/>
      <c r="H11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5" s="132">
        <f t="shared" ref="I1125:J1125" si="1155">I1124</f>
        <v>11</v>
      </c>
      <c r="J1125" s="132" t="str">
        <f t="shared" si="1155"/>
        <v>Б</v>
      </c>
      <c r="K1125" s="133" t="str">
        <f>IF(Таблица335[[#This Row],[условие]]="Да", "-", "")</f>
        <v>-</v>
      </c>
      <c r="L1125" s="101" t="s">
        <v>83</v>
      </c>
      <c r="M1125" s="114" t="str">
        <f>IF(Таблица335[[#This Row],[условие]]="Да", "", " - ")</f>
        <v/>
      </c>
      <c r="N1125" s="101"/>
      <c r="O1125" s="114" t="str">
        <f>IF(Таблица335[[#This Row],[условие]]="Да", "", " )")</f>
        <v/>
      </c>
      <c r="P1125" s="115"/>
      <c r="Q1125" s="101" t="str">
        <f t="shared" ref="Q1125:Q1127" si="1156">"/"</f>
        <v>/</v>
      </c>
      <c r="R1125" s="101">
        <v>1</v>
      </c>
      <c r="S1125" s="116" t="str">
        <f>IF(Таблица335[[#This Row],[Тип СШ]]="Т3", " росп", "")</f>
        <v xml:space="preserve"> росп</v>
      </c>
      <c r="T1125" s="116" t="str">
        <f>IF(AND(Таблица335[[#This Row],[Тип]]="Поперечник", Таблица335[[#This Row],[условие]]="Да", Таблица335[[#This Row],[№18]]=" росп"), "1,2,3",
"")</f>
        <v>1,2,3</v>
      </c>
      <c r="U1125" s="116" t="str">
        <f>IF(AND(Таблица335[[#This Row],[Тип]]="Продол", Таблица335[[#This Row],[условие]]="Да", Таблица335[[#This Row],[№18]]=" росп"), "1,2",
"")</f>
        <v/>
      </c>
      <c r="V1125" s="101" t="s">
        <v>88</v>
      </c>
      <c r="W11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25" s="152" t="str">
        <f>IF(Таблица335[[#This Row],[Тип СШ]]="Т3",
(IF(Таблица335[[#This Row],[Толщина]]&gt;16,"Δ8","Δ6")),Таблица335[[#This Row],[Толщина]])</f>
        <v>Δ6</v>
      </c>
      <c r="AD1125" s="153"/>
      <c r="AE1125"/>
    </row>
    <row r="1126" spans="1:31" x14ac:dyDescent="0.2">
      <c r="A1126" s="117">
        <f t="shared" si="1119"/>
        <v>1126</v>
      </c>
      <c r="B1126" s="97" t="str">
        <f>IF(ISNUMBER(Таблица335[[#This Row],[№8]]), "Поперечник", "Продол")</f>
        <v>Поперечник</v>
      </c>
      <c r="C1126" s="11" t="str">
        <f>CONCATENATE(I1126,J1126,K1126,L1126,Таблица335[[#This Row],[№12]],N1126,O1126,P1126,Q1126,R1126,S1126,T1126,U1126,)</f>
        <v>11Б-Т1/2</v>
      </c>
      <c r="D1126" s="11" t="str">
        <f t="shared" si="1152"/>
        <v>Т8</v>
      </c>
      <c r="E1126" s="11" t="str">
        <f t="shared" si="1117"/>
        <v>100×14</v>
      </c>
      <c r="F1126" s="101"/>
      <c r="G1126" s="101"/>
      <c r="H11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6" s="132">
        <f t="shared" ref="I1126:J1126" si="1157">I1125</f>
        <v>11</v>
      </c>
      <c r="J1126" s="132" t="str">
        <f t="shared" si="1157"/>
        <v>Б</v>
      </c>
      <c r="K1126" s="133" t="str">
        <f>IF(Таблица335[[#This Row],[условие]]="Да", "-", "")</f>
        <v>-</v>
      </c>
      <c r="L1126" s="101" t="s">
        <v>83</v>
      </c>
      <c r="M1126" s="114" t="str">
        <f>IF(Таблица335[[#This Row],[условие]]="Да", "", " - ")</f>
        <v/>
      </c>
      <c r="N1126" s="101"/>
      <c r="O1126" s="114" t="str">
        <f>IF(Таблица335[[#This Row],[условие]]="Да", "", " )")</f>
        <v/>
      </c>
      <c r="P1126" s="115"/>
      <c r="Q1126" s="101" t="str">
        <f t="shared" si="1156"/>
        <v>/</v>
      </c>
      <c r="R1126" s="101">
        <v>2</v>
      </c>
      <c r="S1126" s="116" t="str">
        <f>IF(Таблица335[[#This Row],[Тип СШ]]="Т3", " росп", "")</f>
        <v/>
      </c>
      <c r="T1126" s="116" t="str">
        <f>IF(AND(Таблица335[[#This Row],[Тип]]="Поперечник", Таблица335[[#This Row],[условие]]="Да", Таблица335[[#This Row],[№18]]=" росп"), "1,2,3",
"")</f>
        <v/>
      </c>
      <c r="U1126" s="116" t="str">
        <f>IF(AND(Таблица335[[#This Row],[Тип]]="Продол", Таблица335[[#This Row],[условие]]="Да", Таблица335[[#This Row],[№18]]=" росп"), "1,2",
"")</f>
        <v/>
      </c>
      <c r="V1126" s="101" t="s">
        <v>89</v>
      </c>
      <c r="W11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26" s="152">
        <f>IF(Таблица335[[#This Row],[Тип СШ]]="Т3",
(IF(Таблица335[[#This Row],[Толщина]]&gt;16,"Δ8","Δ6")),Таблица335[[#This Row],[Толщина]])</f>
        <v>14</v>
      </c>
      <c r="AD1126" s="153"/>
      <c r="AE1126"/>
    </row>
    <row r="1127" spans="1:31" x14ac:dyDescent="0.2">
      <c r="A1127" s="117">
        <f t="shared" si="1119"/>
        <v>1127</v>
      </c>
      <c r="B1127" s="97" t="str">
        <f>IF(ISNUMBER(Таблица335[[#This Row],[№8]]), "Поперечник", "Продол")</f>
        <v>Поперечник</v>
      </c>
      <c r="C1127" s="11" t="str">
        <f>CONCATENATE(I1127,J1127,K1127,L1127,Таблица335[[#This Row],[№12]],N1127,O1127,P1127,Q1127,R1127,S1127,T1127,U1127,)</f>
        <v>11Б-Т1/2 росп1,2,3</v>
      </c>
      <c r="D1127" s="11" t="str">
        <f t="shared" si="1152"/>
        <v>Т3</v>
      </c>
      <c r="E1127" s="11" t="str">
        <f t="shared" si="1117"/>
        <v>100 Δ6</v>
      </c>
      <c r="F1127" s="101"/>
      <c r="G1127" s="101"/>
      <c r="H11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7" s="132">
        <f t="shared" ref="I1127:J1127" si="1158">I1126</f>
        <v>11</v>
      </c>
      <c r="J1127" s="132" t="str">
        <f t="shared" si="1158"/>
        <v>Б</v>
      </c>
      <c r="K1127" s="133" t="str">
        <f>IF(Таблица335[[#This Row],[условие]]="Да", "-", "")</f>
        <v>-</v>
      </c>
      <c r="L1127" s="101" t="s">
        <v>83</v>
      </c>
      <c r="M1127" s="114" t="str">
        <f>IF(Таблица335[[#This Row],[условие]]="Да", "", " - ")</f>
        <v/>
      </c>
      <c r="N1127" s="101"/>
      <c r="O1127" s="114" t="str">
        <f>IF(Таблица335[[#This Row],[условие]]="Да", "", " )")</f>
        <v/>
      </c>
      <c r="P1127" s="115"/>
      <c r="Q1127" s="101" t="str">
        <f t="shared" si="1156"/>
        <v>/</v>
      </c>
      <c r="R1127" s="101">
        <v>2</v>
      </c>
      <c r="S1127" s="116" t="str">
        <f>IF(Таблица335[[#This Row],[Тип СШ]]="Т3", " росп", "")</f>
        <v xml:space="preserve"> росп</v>
      </c>
      <c r="T1127" s="116" t="str">
        <f>IF(AND(Таблица335[[#This Row],[Тип]]="Поперечник", Таблица335[[#This Row],[условие]]="Да", Таблица335[[#This Row],[№18]]=" росп"), "1,2,3",
"")</f>
        <v>1,2,3</v>
      </c>
      <c r="U1127" s="116" t="str">
        <f>IF(AND(Таблица335[[#This Row],[Тип]]="Продол", Таблица335[[#This Row],[условие]]="Да", Таблица335[[#This Row],[№18]]=" росп"), "1,2",
"")</f>
        <v/>
      </c>
      <c r="V1127" s="101" t="s">
        <v>88</v>
      </c>
      <c r="W11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27" s="152" t="str">
        <f>IF(Таблица335[[#This Row],[Тип СШ]]="Т3",
(IF(Таблица335[[#This Row],[Толщина]]&gt;16,"Δ8","Δ6")),Таблица335[[#This Row],[Толщина]])</f>
        <v>Δ6</v>
      </c>
      <c r="AD1127" s="153"/>
      <c r="AE1127"/>
    </row>
    <row r="1128" spans="1:31" x14ac:dyDescent="0.2">
      <c r="A1128" s="117">
        <f t="shared" si="1119"/>
        <v>1128</v>
      </c>
      <c r="B1128" s="97" t="str">
        <f>IF(ISNUMBER(Таблица335[[#This Row],[№8]]), "Поперечник", "Продол")</f>
        <v>Поперечник</v>
      </c>
      <c r="C1128" s="11" t="str">
        <f>CONCATENATE(I1128,J1128,K1128,L1128,Таблица335[[#This Row],[№12]],N1128,O1128,P1128,Q1128,R1128,S1128,T1128,U1128,)</f>
        <v>11Б-ВП_Р5 росп1,2,3</v>
      </c>
      <c r="D1128" s="11" t="str">
        <f t="shared" si="1152"/>
        <v>Т3</v>
      </c>
      <c r="E1128" s="11" t="str">
        <f t="shared" si="1117"/>
        <v>528 Δ6</v>
      </c>
      <c r="F1128" s="101"/>
      <c r="G1128" s="101"/>
      <c r="H11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8" s="132">
        <f t="shared" ref="I1128:J1128" si="1159">I1127</f>
        <v>11</v>
      </c>
      <c r="J1128" s="132" t="str">
        <f t="shared" si="1159"/>
        <v>Б</v>
      </c>
      <c r="K1128" s="133" t="str">
        <f>IF(Таблица335[[#This Row],[условие]]="Да", "-", "")</f>
        <v>-</v>
      </c>
      <c r="L1128" s="101" t="s">
        <v>35</v>
      </c>
      <c r="M1128" s="114" t="str">
        <f>IF(Таблица335[[#This Row],[условие]]="Да", "", " - ")</f>
        <v/>
      </c>
      <c r="N1128" s="101"/>
      <c r="O1128" s="114" t="str">
        <f>IF(Таблица335[[#This Row],[условие]]="Да", "", " )")</f>
        <v/>
      </c>
      <c r="P1128" s="115"/>
      <c r="Q1128" s="101" t="s">
        <v>140</v>
      </c>
      <c r="R1128" s="101" t="s">
        <v>77</v>
      </c>
      <c r="S1128" s="116" t="str">
        <f>IF(Таблица335[[#This Row],[Тип СШ]]="Т3", " росп", "")</f>
        <v xml:space="preserve"> росп</v>
      </c>
      <c r="T1128" s="116" t="str">
        <f>IF(AND(Таблица335[[#This Row],[Тип]]="Поперечник", Таблица335[[#This Row],[условие]]="Да", Таблица335[[#This Row],[№18]]=" росп"), "1,2,3",
"")</f>
        <v>1,2,3</v>
      </c>
      <c r="U1128" s="116" t="str">
        <f>IF(AND(Таблица335[[#This Row],[Тип]]="Продол", Таблица335[[#This Row],[условие]]="Да", Таблица335[[#This Row],[№18]]=" росп"), "1,2",
"")</f>
        <v/>
      </c>
      <c r="V1128" s="101" t="s">
        <v>88</v>
      </c>
      <c r="W11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28" s="152" t="str">
        <f>IF(Таблица335[[#This Row],[Тип СШ]]="Т3",
(IF(Таблица335[[#This Row],[Толщина]]&gt;16,"Δ8","Δ6")),Таблица335[[#This Row],[Толщина]])</f>
        <v>Δ6</v>
      </c>
      <c r="AD1128" s="153"/>
      <c r="AE1128"/>
    </row>
    <row r="1129" spans="1:31" x14ac:dyDescent="0.2">
      <c r="A1129" s="117">
        <f t="shared" si="1119"/>
        <v>1129</v>
      </c>
      <c r="B1129" s="97" t="str">
        <f>IF(ISNUMBER(Таблица335[[#This Row],[№8]]), "Поперечник", "Продол")</f>
        <v>Поперечник</v>
      </c>
      <c r="C1129" s="11" t="str">
        <f>CONCATENATE(I1129,J1129,K1129,L1129,Таблица335[[#This Row],[№12]],N1129,O1129,P1129,Q1129,R1129,S1129,T1129,U1129,)</f>
        <v>11Б-ВП_Р6 росп1,2,3</v>
      </c>
      <c r="D1129" s="11" t="str">
        <f t="shared" si="1152"/>
        <v>Т3</v>
      </c>
      <c r="E1129" s="11" t="str">
        <f t="shared" si="1117"/>
        <v>528 Δ6</v>
      </c>
      <c r="F1129" s="101"/>
      <c r="G1129" s="101"/>
      <c r="H11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29" s="132">
        <f t="shared" ref="I1129:J1129" si="1160">I1128</f>
        <v>11</v>
      </c>
      <c r="J1129" s="132" t="str">
        <f t="shared" si="1160"/>
        <v>Б</v>
      </c>
      <c r="K1129" s="133" t="str">
        <f>IF(Таблица335[[#This Row],[условие]]="Да", "-", "")</f>
        <v>-</v>
      </c>
      <c r="L1129" s="101" t="s">
        <v>35</v>
      </c>
      <c r="M1129" s="114" t="str">
        <f>IF(Таблица335[[#This Row],[условие]]="Да", "", " - ")</f>
        <v/>
      </c>
      <c r="N1129" s="101"/>
      <c r="O1129" s="114" t="str">
        <f>IF(Таблица335[[#This Row],[условие]]="Да", "", " )")</f>
        <v/>
      </c>
      <c r="P1129" s="115"/>
      <c r="Q1129" s="101" t="s">
        <v>140</v>
      </c>
      <c r="R1129" s="101" t="s">
        <v>80</v>
      </c>
      <c r="S1129" s="116" t="str">
        <f>IF(Таблица335[[#This Row],[Тип СШ]]="Т3", " росп", "")</f>
        <v xml:space="preserve"> росп</v>
      </c>
      <c r="T1129" s="116" t="str">
        <f>IF(AND(Таблица335[[#This Row],[Тип]]="Поперечник", Таблица335[[#This Row],[условие]]="Да", Таблица335[[#This Row],[№18]]=" росп"), "1,2,3",
"")</f>
        <v>1,2,3</v>
      </c>
      <c r="U1129" s="116" t="str">
        <f>IF(AND(Таблица335[[#This Row],[Тип]]="Продол", Таблица335[[#This Row],[условие]]="Да", Таблица335[[#This Row],[№18]]=" росп"), "1,2",
"")</f>
        <v/>
      </c>
      <c r="V1129" s="101" t="s">
        <v>88</v>
      </c>
      <c r="W11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29" s="152" t="str">
        <f>IF(Таблица335[[#This Row],[Тип СШ]]="Т3",
(IF(Таблица335[[#This Row],[Толщина]]&gt;16,"Δ8","Δ6")),Таблица335[[#This Row],[Толщина]])</f>
        <v>Δ6</v>
      </c>
      <c r="AD1129" s="153"/>
      <c r="AE1129"/>
    </row>
    <row r="1130" spans="1:31" x14ac:dyDescent="0.2">
      <c r="A1130" s="117">
        <f t="shared" si="1119"/>
        <v>1130</v>
      </c>
      <c r="B1130" s="97" t="str">
        <f>IF(ISNUMBER(Таблица335[[#This Row],[№8]]), "Поперечник", "Продол")</f>
        <v>Поперечник</v>
      </c>
      <c r="C1130" s="11" t="str">
        <f>CONCATENATE(I1130,J1130,K1130,L1130,Таблица335[[#This Row],[№12]],N1130,O1130,P1130,Q1130,R1130,S1130,T1130,U1130,)</f>
        <v>11Б-ВП_Р7 росп1,2,3</v>
      </c>
      <c r="D1130" s="11" t="str">
        <f t="shared" si="1152"/>
        <v>Т3</v>
      </c>
      <c r="E1130" s="11" t="str">
        <f t="shared" si="1117"/>
        <v>528 Δ6</v>
      </c>
      <c r="F1130" s="101"/>
      <c r="G1130" s="101"/>
      <c r="H11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0" s="132">
        <f t="shared" ref="I1130:J1130" si="1161">I1129</f>
        <v>11</v>
      </c>
      <c r="J1130" s="132" t="str">
        <f t="shared" si="1161"/>
        <v>Б</v>
      </c>
      <c r="K1130" s="133" t="str">
        <f>IF(Таблица335[[#This Row],[условие]]="Да", "-", "")</f>
        <v>-</v>
      </c>
      <c r="L1130" s="101" t="s">
        <v>35</v>
      </c>
      <c r="M1130" s="114" t="str">
        <f>IF(Таблица335[[#This Row],[условие]]="Да", "", " - ")</f>
        <v/>
      </c>
      <c r="N1130" s="101"/>
      <c r="O1130" s="114" t="str">
        <f>IF(Таблица335[[#This Row],[условие]]="Да", "", " )")</f>
        <v/>
      </c>
      <c r="P1130" s="115"/>
      <c r="Q1130" s="101" t="s">
        <v>140</v>
      </c>
      <c r="R1130" s="101" t="s">
        <v>81</v>
      </c>
      <c r="S1130" s="116" t="str">
        <f>IF(Таблица335[[#This Row],[Тип СШ]]="Т3", " росп", "")</f>
        <v xml:space="preserve"> росп</v>
      </c>
      <c r="T1130" s="116" t="str">
        <f>IF(AND(Таблица335[[#This Row],[Тип]]="Поперечник", Таблица335[[#This Row],[условие]]="Да", Таблица335[[#This Row],[№18]]=" росп"), "1,2,3",
"")</f>
        <v>1,2,3</v>
      </c>
      <c r="U1130" s="116" t="str">
        <f>IF(AND(Таблица335[[#This Row],[Тип]]="Продол", Таблица335[[#This Row],[условие]]="Да", Таблица335[[#This Row],[№18]]=" росп"), "1,2",
"")</f>
        <v/>
      </c>
      <c r="V1130" s="101" t="s">
        <v>88</v>
      </c>
      <c r="W11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30" s="152" t="str">
        <f>IF(Таблица335[[#This Row],[Тип СШ]]="Т3",
(IF(Таблица335[[#This Row],[Толщина]]&gt;16,"Δ8","Δ6")),Таблица335[[#This Row],[Толщина]])</f>
        <v>Δ6</v>
      </c>
      <c r="AD1130" s="153"/>
      <c r="AE1130"/>
    </row>
    <row r="1131" spans="1:31" x14ac:dyDescent="0.2">
      <c r="A1131" s="117">
        <f t="shared" si="1119"/>
        <v>1131</v>
      </c>
      <c r="B1131" s="97" t="str">
        <f>IF(ISNUMBER(Таблица335[[#This Row],[№8]]), "Поперечник", "Продол")</f>
        <v>Поперечник</v>
      </c>
      <c r="C1131" s="11" t="str">
        <f>CONCATENATE(I1131,J1131,K1131,L1131,Таблица335[[#This Row],[№12]],N1131,O1131,P1131,Q1131,R1131,S1131,T1131,U1131,)</f>
        <v>11Б-ВП_Р8 росп1,2,3</v>
      </c>
      <c r="D1131" s="11" t="str">
        <f t="shared" si="1152"/>
        <v>Т3</v>
      </c>
      <c r="E1131" s="11" t="str">
        <f t="shared" si="1117"/>
        <v>528 Δ6</v>
      </c>
      <c r="F1131" s="101"/>
      <c r="G1131" s="101"/>
      <c r="H11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1" s="132">
        <f t="shared" ref="I1131:J1131" si="1162">I1130</f>
        <v>11</v>
      </c>
      <c r="J1131" s="132" t="str">
        <f t="shared" si="1162"/>
        <v>Б</v>
      </c>
      <c r="K1131" s="133" t="str">
        <f>IF(Таблица335[[#This Row],[условие]]="Да", "-", "")</f>
        <v>-</v>
      </c>
      <c r="L1131" s="101" t="s">
        <v>35</v>
      </c>
      <c r="M1131" s="114" t="str">
        <f>IF(Таблица335[[#This Row],[условие]]="Да", "", " - ")</f>
        <v/>
      </c>
      <c r="N1131" s="101"/>
      <c r="O1131" s="114" t="str">
        <f>IF(Таблица335[[#This Row],[условие]]="Да", "", " )")</f>
        <v/>
      </c>
      <c r="P1131" s="115"/>
      <c r="Q1131" s="101" t="s">
        <v>140</v>
      </c>
      <c r="R1131" s="101" t="s">
        <v>82</v>
      </c>
      <c r="S1131" s="116" t="str">
        <f>IF(Таблица335[[#This Row],[Тип СШ]]="Т3", " росп", "")</f>
        <v xml:space="preserve"> росп</v>
      </c>
      <c r="T1131" s="116" t="str">
        <f>IF(AND(Таблица335[[#This Row],[Тип]]="Поперечник", Таблица335[[#This Row],[условие]]="Да", Таблица335[[#This Row],[№18]]=" росп"), "1,2,3",
"")</f>
        <v>1,2,3</v>
      </c>
      <c r="U1131" s="116" t="str">
        <f>IF(AND(Таблица335[[#This Row],[Тип]]="Продол", Таблица335[[#This Row],[условие]]="Да", Таблица335[[#This Row],[№18]]=" росп"), "1,2",
"")</f>
        <v/>
      </c>
      <c r="V1131" s="101" t="s">
        <v>88</v>
      </c>
      <c r="W11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31" s="152" t="str">
        <f>IF(Таблица335[[#This Row],[Тип СШ]]="Т3",
(IF(Таблица335[[#This Row],[Толщина]]&gt;16,"Δ8","Δ6")),Таблица335[[#This Row],[Толщина]])</f>
        <v>Δ6</v>
      </c>
      <c r="AD1131" s="153"/>
      <c r="AE1131"/>
    </row>
    <row r="1132" spans="1:31" x14ac:dyDescent="0.2">
      <c r="A1132" s="117">
        <f t="shared" si="1119"/>
        <v>1132</v>
      </c>
      <c r="B1132" s="97" t="str">
        <f>IF(ISNUMBER(Таблица335[[#This Row],[№8]]), "Поперечник", "Продол")</f>
        <v>Поперечник</v>
      </c>
      <c r="C1132" s="11" t="str">
        <f>CONCATENATE(I1132,J1132,K1132,L1132,Таблица335[[#This Row],[№12]],N1132,O1132,P1132,Q1132,R1132,S1132,T1132,U1132,)</f>
        <v>11Б-НП</v>
      </c>
      <c r="D1132" s="11" t="str">
        <f t="shared" si="1152"/>
        <v>С18</v>
      </c>
      <c r="E1132" s="11" t="str">
        <f t="shared" si="1117"/>
        <v>600×32</v>
      </c>
      <c r="F1132" s="101"/>
      <c r="G1132" s="101"/>
      <c r="H11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2" s="132">
        <f t="shared" ref="I1132:J1132" si="1163">I1131</f>
        <v>11</v>
      </c>
      <c r="J1132" s="132" t="str">
        <f t="shared" si="1163"/>
        <v>Б</v>
      </c>
      <c r="K1132" s="133" t="str">
        <f>IF(Таблица335[[#This Row],[условие]]="Да", "-", "")</f>
        <v>-</v>
      </c>
      <c r="L1132" s="101" t="s">
        <v>13</v>
      </c>
      <c r="M1132" s="114" t="str">
        <f>IF(Таблица335[[#This Row],[условие]]="Да", "", " - ")</f>
        <v/>
      </c>
      <c r="N1132" s="101"/>
      <c r="O1132" s="114" t="str">
        <f>IF(Таблица335[[#This Row],[условие]]="Да", "", " )")</f>
        <v/>
      </c>
      <c r="P1132" s="115"/>
      <c r="Q1132" s="101"/>
      <c r="R1132" s="101"/>
      <c r="S1132" s="116" t="str">
        <f>IF(Таблица335[[#This Row],[Тип СШ]]="Т3", " росп", "")</f>
        <v/>
      </c>
      <c r="T1132" s="116" t="str">
        <f>IF(AND(Таблица335[[#This Row],[Тип]]="Поперечник", Таблица335[[#This Row],[условие]]="Да", Таблица335[[#This Row],[№18]]=" росп"), "1,2,3",
"")</f>
        <v/>
      </c>
      <c r="U1132" s="116" t="str">
        <f>IF(AND(Таблица335[[#This Row],[Тип]]="Продол", Таблица335[[#This Row],[условие]]="Да", Таблица335[[#This Row],[№18]]=" росп"), "1,2",
"")</f>
        <v/>
      </c>
      <c r="V1132" s="101" t="s">
        <v>87</v>
      </c>
      <c r="W113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1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132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132" s="152">
        <f>IF(Таблица335[[#This Row],[Тип СШ]]="Т3",
(IF(Таблица335[[#This Row],[Толщина]]&gt;16,"Δ8","Δ6")),Таблица335[[#This Row],[Толщина]])</f>
        <v>32</v>
      </c>
      <c r="AD1132" s="153"/>
      <c r="AE1132"/>
    </row>
    <row r="1133" spans="1:31" x14ac:dyDescent="0.2">
      <c r="A1133" s="117">
        <f t="shared" si="1119"/>
        <v>1133</v>
      </c>
      <c r="B1133" s="97" t="str">
        <f>IF(ISNUMBER(Таблица335[[#This Row],[№8]]), "Поперечник", "Продол")</f>
        <v>Поперечник</v>
      </c>
      <c r="C1133" s="11" t="str">
        <f>CONCATENATE(I1133,J1133,K1133,L1133,Таблица335[[#This Row],[№12]],N1133,O1133,P1133,Q1133,R1133,S1133,T1133,U1133,)</f>
        <v>11Б-Т2/1</v>
      </c>
      <c r="D1133" s="11" t="str">
        <f t="shared" si="1152"/>
        <v>Т8</v>
      </c>
      <c r="E1133" s="11" t="str">
        <f t="shared" si="1117"/>
        <v>100×14</v>
      </c>
      <c r="F1133" s="101"/>
      <c r="G1133" s="101"/>
      <c r="H11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3" s="132">
        <f t="shared" ref="I1133:J1133" si="1164">I1132</f>
        <v>11</v>
      </c>
      <c r="J1133" s="132" t="str">
        <f t="shared" si="1164"/>
        <v>Б</v>
      </c>
      <c r="K1133" s="133" t="str">
        <f>IF(Таблица335[[#This Row],[условие]]="Да", "-", "")</f>
        <v>-</v>
      </c>
      <c r="L1133" s="101" t="s">
        <v>84</v>
      </c>
      <c r="M1133" s="114" t="str">
        <f>IF(Таблица335[[#This Row],[условие]]="Да", "", " - ")</f>
        <v/>
      </c>
      <c r="N1133" s="101"/>
      <c r="O1133" s="114" t="str">
        <f>IF(Таблица335[[#This Row],[условие]]="Да", "", " )")</f>
        <v/>
      </c>
      <c r="P1133" s="115"/>
      <c r="Q1133" s="101" t="str">
        <f>"/"</f>
        <v>/</v>
      </c>
      <c r="R1133" s="101">
        <v>1</v>
      </c>
      <c r="S1133" s="116" t="str">
        <f>IF(Таблица335[[#This Row],[Тип СШ]]="Т3", " росп", "")</f>
        <v/>
      </c>
      <c r="T1133" s="116" t="str">
        <f>IF(AND(Таблица335[[#This Row],[Тип]]="Поперечник", Таблица335[[#This Row],[условие]]="Да", Таблица335[[#This Row],[№18]]=" росп"), "1,2,3",
"")</f>
        <v/>
      </c>
      <c r="U1133" s="116" t="str">
        <f>IF(AND(Таблица335[[#This Row],[Тип]]="Продол", Таблица335[[#This Row],[условие]]="Да", Таблица335[[#This Row],[№18]]=" росп"), "1,2",
"")</f>
        <v/>
      </c>
      <c r="V1133" s="101" t="s">
        <v>89</v>
      </c>
      <c r="W11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33" s="152">
        <f>IF(Таблица335[[#This Row],[Тип СШ]]="Т3",
(IF(Таблица335[[#This Row],[Толщина]]&gt;16,"Δ8","Δ6")),Таблица335[[#This Row],[Толщина]])</f>
        <v>14</v>
      </c>
      <c r="AD1133" s="153"/>
      <c r="AE1133"/>
    </row>
    <row r="1134" spans="1:31" x14ac:dyDescent="0.2">
      <c r="A1134" s="117">
        <f t="shared" si="1119"/>
        <v>1134</v>
      </c>
      <c r="B1134" s="97" t="str">
        <f>IF(ISNUMBER(Таблица335[[#This Row],[№8]]), "Поперечник", "Продол")</f>
        <v>Поперечник</v>
      </c>
      <c r="C1134" s="11" t="str">
        <f>CONCATENATE(I1134,J1134,K1134,L1134,Таблица335[[#This Row],[№12]],N1134,O1134,P1134,Q1134,R1134,S1134,T1134,U1134,)</f>
        <v>11Б-Т2/1 росп1,2,3</v>
      </c>
      <c r="D1134" s="11" t="str">
        <f t="shared" si="1152"/>
        <v>Т3</v>
      </c>
      <c r="E1134" s="11" t="str">
        <f t="shared" si="1117"/>
        <v>100 Δ6</v>
      </c>
      <c r="F1134" s="101"/>
      <c r="G1134" s="101"/>
      <c r="H11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4" s="132">
        <f t="shared" ref="I1134:J1134" si="1165">I1133</f>
        <v>11</v>
      </c>
      <c r="J1134" s="132" t="str">
        <f t="shared" si="1165"/>
        <v>Б</v>
      </c>
      <c r="K1134" s="133" t="str">
        <f>IF(Таблица335[[#This Row],[условие]]="Да", "-", "")</f>
        <v>-</v>
      </c>
      <c r="L1134" s="101" t="s">
        <v>84</v>
      </c>
      <c r="M1134" s="114" t="str">
        <f>IF(Таблица335[[#This Row],[условие]]="Да", "", " - ")</f>
        <v/>
      </c>
      <c r="N1134" s="101"/>
      <c r="O1134" s="114" t="str">
        <f>IF(Таблица335[[#This Row],[условие]]="Да", "", " )")</f>
        <v/>
      </c>
      <c r="P1134" s="115"/>
      <c r="Q1134" s="101" t="str">
        <f t="shared" ref="Q1134:Q1136" si="1166">"/"</f>
        <v>/</v>
      </c>
      <c r="R1134" s="101">
        <v>1</v>
      </c>
      <c r="S1134" s="116" t="str">
        <f>IF(Таблица335[[#This Row],[Тип СШ]]="Т3", " росп", "")</f>
        <v xml:space="preserve"> росп</v>
      </c>
      <c r="T1134" s="116" t="str">
        <f>IF(AND(Таблица335[[#This Row],[Тип]]="Поперечник", Таблица335[[#This Row],[условие]]="Да", Таблица335[[#This Row],[№18]]=" росп"), "1,2,3",
"")</f>
        <v>1,2,3</v>
      </c>
      <c r="U1134" s="116" t="str">
        <f>IF(AND(Таблица335[[#This Row],[Тип]]="Продол", Таблица335[[#This Row],[условие]]="Да", Таблица335[[#This Row],[№18]]=" росп"), "1,2",
"")</f>
        <v/>
      </c>
      <c r="V1134" s="101" t="s">
        <v>88</v>
      </c>
      <c r="W11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34" s="152" t="str">
        <f>IF(Таблица335[[#This Row],[Тип СШ]]="Т3",
(IF(Таблица335[[#This Row],[Толщина]]&gt;16,"Δ8","Δ6")),Таблица335[[#This Row],[Толщина]])</f>
        <v>Δ6</v>
      </c>
      <c r="AD1134" s="153"/>
      <c r="AE1134"/>
    </row>
    <row r="1135" spans="1:31" x14ac:dyDescent="0.2">
      <c r="A1135" s="117">
        <f t="shared" si="1119"/>
        <v>1135</v>
      </c>
      <c r="B1135" s="97" t="str">
        <f>IF(ISNUMBER(Таблица335[[#This Row],[№8]]), "Поперечник", "Продол")</f>
        <v>Поперечник</v>
      </c>
      <c r="C1135" s="11" t="str">
        <f>CONCATENATE(I1135,J1135,K1135,L1135,Таблица335[[#This Row],[№12]],N1135,O1135,P1135,Q1135,R1135,S1135,T1135,U1135,)</f>
        <v>11Б-Т2/2</v>
      </c>
      <c r="D1135" s="11" t="str">
        <f t="shared" si="1152"/>
        <v>Т8</v>
      </c>
      <c r="E1135" s="11" t="str">
        <f t="shared" si="1117"/>
        <v>100×14</v>
      </c>
      <c r="F1135" s="101"/>
      <c r="G1135" s="101"/>
      <c r="H11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5" s="132">
        <f t="shared" ref="I1135:J1135" si="1167">I1134</f>
        <v>11</v>
      </c>
      <c r="J1135" s="132" t="str">
        <f t="shared" si="1167"/>
        <v>Б</v>
      </c>
      <c r="K1135" s="133" t="str">
        <f>IF(Таблица335[[#This Row],[условие]]="Да", "-", "")</f>
        <v>-</v>
      </c>
      <c r="L1135" s="101" t="s">
        <v>84</v>
      </c>
      <c r="M1135" s="114" t="str">
        <f>IF(Таблица335[[#This Row],[условие]]="Да", "", " - ")</f>
        <v/>
      </c>
      <c r="N1135" s="101"/>
      <c r="O1135" s="114" t="str">
        <f>IF(Таблица335[[#This Row],[условие]]="Да", "", " )")</f>
        <v/>
      </c>
      <c r="P1135" s="115"/>
      <c r="Q1135" s="101" t="str">
        <f t="shared" si="1166"/>
        <v>/</v>
      </c>
      <c r="R1135" s="101">
        <v>2</v>
      </c>
      <c r="S1135" s="116" t="str">
        <f>IF(Таблица335[[#This Row],[Тип СШ]]="Т3", " росп", "")</f>
        <v/>
      </c>
      <c r="T1135" s="116" t="str">
        <f>IF(AND(Таблица335[[#This Row],[Тип]]="Поперечник", Таблица335[[#This Row],[условие]]="Да", Таблица335[[#This Row],[№18]]=" росп"), "1,2,3",
"")</f>
        <v/>
      </c>
      <c r="U1135" s="116" t="str">
        <f>IF(AND(Таблица335[[#This Row],[Тип]]="Продол", Таблица335[[#This Row],[условие]]="Да", Таблица335[[#This Row],[№18]]=" росп"), "1,2",
"")</f>
        <v/>
      </c>
      <c r="V1135" s="101" t="s">
        <v>89</v>
      </c>
      <c r="W11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35" s="152">
        <f>IF(Таблица335[[#This Row],[Тип СШ]]="Т3",
(IF(Таблица335[[#This Row],[Толщина]]&gt;16,"Δ8","Δ6")),Таблица335[[#This Row],[Толщина]])</f>
        <v>14</v>
      </c>
      <c r="AD1135" s="153"/>
      <c r="AE1135"/>
    </row>
    <row r="1136" spans="1:31" x14ac:dyDescent="0.2">
      <c r="A1136" s="117">
        <f t="shared" si="1119"/>
        <v>1136</v>
      </c>
      <c r="B1136" s="97" t="str">
        <f>IF(ISNUMBER(Таблица335[[#This Row],[№8]]), "Поперечник", "Продол")</f>
        <v>Поперечник</v>
      </c>
      <c r="C1136" s="11" t="str">
        <f>CONCATENATE(I1136,J1136,K1136,L1136,Таблица335[[#This Row],[№12]],N1136,O1136,P1136,Q1136,R1136,S1136,T1136,U1136,)</f>
        <v>11Б-Т2/2 росп1,2,3</v>
      </c>
      <c r="D1136" s="11" t="str">
        <f t="shared" si="1152"/>
        <v>Т3</v>
      </c>
      <c r="E1136" s="11" t="str">
        <f t="shared" si="1117"/>
        <v>100 Δ6</v>
      </c>
      <c r="F1136" s="101"/>
      <c r="G1136" s="101"/>
      <c r="H11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6" s="132">
        <f t="shared" ref="I1136:J1136" si="1168">I1135</f>
        <v>11</v>
      </c>
      <c r="J1136" s="132" t="str">
        <f t="shared" si="1168"/>
        <v>Б</v>
      </c>
      <c r="K1136" s="133" t="str">
        <f>IF(Таблица335[[#This Row],[условие]]="Да", "-", "")</f>
        <v>-</v>
      </c>
      <c r="L1136" s="101" t="s">
        <v>84</v>
      </c>
      <c r="M1136" s="114" t="str">
        <f>IF(Таблица335[[#This Row],[условие]]="Да", "", " - ")</f>
        <v/>
      </c>
      <c r="N1136" s="101"/>
      <c r="O1136" s="114" t="str">
        <f>IF(Таблица335[[#This Row],[условие]]="Да", "", " )")</f>
        <v/>
      </c>
      <c r="P1136" s="115"/>
      <c r="Q1136" s="101" t="str">
        <f t="shared" si="1166"/>
        <v>/</v>
      </c>
      <c r="R1136" s="101">
        <v>2</v>
      </c>
      <c r="S1136" s="116" t="str">
        <f>IF(Таблица335[[#This Row],[Тип СШ]]="Т3", " росп", "")</f>
        <v xml:space="preserve"> росп</v>
      </c>
      <c r="T1136" s="116" t="str">
        <f>IF(AND(Таблица335[[#This Row],[Тип]]="Поперечник", Таблица335[[#This Row],[условие]]="Да", Таблица335[[#This Row],[№18]]=" росп"), "1,2,3",
"")</f>
        <v>1,2,3</v>
      </c>
      <c r="U1136" s="116" t="str">
        <f>IF(AND(Таблица335[[#This Row],[Тип]]="Продол", Таблица335[[#This Row],[условие]]="Да", Таблица335[[#This Row],[№18]]=" росп"), "1,2",
"")</f>
        <v/>
      </c>
      <c r="V1136" s="101" t="s">
        <v>88</v>
      </c>
      <c r="W11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36" s="152" t="str">
        <f>IF(Таблица335[[#This Row],[Тип СШ]]="Т3",
(IF(Таблица335[[#This Row],[Толщина]]&gt;16,"Δ8","Δ6")),Таблица335[[#This Row],[Толщина]])</f>
        <v>Δ6</v>
      </c>
      <c r="AD1136" s="153"/>
      <c r="AE1136"/>
    </row>
    <row r="1137" spans="1:31" x14ac:dyDescent="0.2">
      <c r="A1137" s="117">
        <f t="shared" si="1119"/>
        <v>1137</v>
      </c>
      <c r="B1137" s="97" t="str">
        <f>IF(ISNUMBER(Таблица335[[#This Row],[№8]]), "Поперечник", "Продол")</f>
        <v>Поперечник</v>
      </c>
      <c r="C1137" s="11" t="str">
        <f>CONCATENATE(I1137,J1137,K1137,L1137,Таблица335[[#This Row],[№12]],N1137,O1137,P1137,Q1137,R1137,S1137,T1137,U1137,)</f>
        <v>11В-ВП</v>
      </c>
      <c r="D1137" s="11" t="str">
        <f t="shared" si="1152"/>
        <v>С4</v>
      </c>
      <c r="E1137" s="11" t="str">
        <f t="shared" si="1117"/>
        <v>2488×14</v>
      </c>
      <c r="F1137" s="101"/>
      <c r="G1137" s="101" t="s">
        <v>41</v>
      </c>
      <c r="H11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7" s="134">
        <f t="shared" ref="I1137:J1137" si="1169">I1136</f>
        <v>11</v>
      </c>
      <c r="J1137" s="134" t="str">
        <f>Таблица335[[#This Row],[№7]]</f>
        <v>В</v>
      </c>
      <c r="K1137" s="133" t="str">
        <f>IF(Таблица335[[#This Row],[условие]]="Да", "-", "")</f>
        <v>-</v>
      </c>
      <c r="L1137" s="72" t="s">
        <v>35</v>
      </c>
      <c r="M1137" s="114" t="str">
        <f>IF(Таблица335[[#This Row],[условие]]="Да", "", " - ")</f>
        <v/>
      </c>
      <c r="N1137" s="72"/>
      <c r="O1137" s="114" t="str">
        <f>IF(Таблица335[[#This Row],[условие]]="Да", "", " )")</f>
        <v/>
      </c>
      <c r="P1137" s="115"/>
      <c r="Q1137" s="130"/>
      <c r="R1137" s="130"/>
      <c r="S1137" s="116" t="str">
        <f>IF(Таблица335[[#This Row],[Тип СШ]]="Т3", " росп", "")</f>
        <v/>
      </c>
      <c r="T1137" s="116" t="str">
        <f>IF(AND(Таблица335[[#This Row],[Тип]]="Поперечник", Таблица335[[#This Row],[условие]]="Да", Таблица335[[#This Row],[№18]]=" росп"), "1,2,3",
"")</f>
        <v/>
      </c>
      <c r="U1137" s="116" t="str">
        <f>IF(AND(Таблица335[[#This Row],[Тип]]="Продол", Таблица335[[#This Row],[условие]]="Да", Таблица335[[#This Row],[№18]]=" росп"), "1,2",
"")</f>
        <v/>
      </c>
      <c r="V1137" s="130" t="s">
        <v>109</v>
      </c>
      <c r="W11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1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137" s="152">
        <f>IF(Таблица335[[#This Row],[Тип СШ]]="Т3",
(IF(Таблица335[[#This Row],[Толщина]]&gt;16,"Δ8","Δ6")),Таблица335[[#This Row],[Толщина]])</f>
        <v>14</v>
      </c>
      <c r="AD1137" s="153"/>
      <c r="AE1137"/>
    </row>
    <row r="1138" spans="1:31" x14ac:dyDescent="0.2">
      <c r="A1138" s="117">
        <f t="shared" si="1119"/>
        <v>1138</v>
      </c>
      <c r="B1138" s="97" t="str">
        <f>IF(ISNUMBER(Таблица335[[#This Row],[№8]]), "Поперечник", "Продол")</f>
        <v>Поперечник</v>
      </c>
      <c r="C1138" s="11" t="str">
        <f>CONCATENATE(I1138,J1138,K1138,L1138,Таблица335[[#This Row],[№12]],N1138,O1138,P1138,Q1138,R1138,S1138,T1138,U1138,)</f>
        <v>11В-ВП_Р1 росп1,2,3</v>
      </c>
      <c r="D1138" s="11" t="str">
        <f t="shared" si="1152"/>
        <v>Т3</v>
      </c>
      <c r="E1138" s="11" t="str">
        <f t="shared" si="1117"/>
        <v>528 Δ6</v>
      </c>
      <c r="F1138" s="101"/>
      <c r="G1138" s="101"/>
      <c r="H11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8" s="132">
        <f t="shared" ref="I1138:J1138" si="1170">I1137</f>
        <v>11</v>
      </c>
      <c r="J1138" s="132" t="str">
        <f>J1137</f>
        <v>В</v>
      </c>
      <c r="K1138" s="133" t="str">
        <f>IF(Таблица335[[#This Row],[условие]]="Да", "-", "")</f>
        <v>-</v>
      </c>
      <c r="L1138" s="101" t="s">
        <v>35</v>
      </c>
      <c r="M1138" s="114" t="str">
        <f>IF(Таблица335[[#This Row],[условие]]="Да", "", " - ")</f>
        <v/>
      </c>
      <c r="N1138" s="101"/>
      <c r="O1138" s="114" t="str">
        <f>IF(Таблица335[[#This Row],[условие]]="Да", "", " )")</f>
        <v/>
      </c>
      <c r="P1138" s="115"/>
      <c r="Q1138" s="101" t="s">
        <v>140</v>
      </c>
      <c r="R1138" s="101" t="s">
        <v>73</v>
      </c>
      <c r="S1138" s="116" t="str">
        <f>IF(Таблица335[[#This Row],[Тип СШ]]="Т3", " росп", "")</f>
        <v xml:space="preserve"> росп</v>
      </c>
      <c r="T1138" s="116" t="str">
        <f>IF(AND(Таблица335[[#This Row],[Тип]]="Поперечник", Таблица335[[#This Row],[условие]]="Да", Таблица335[[#This Row],[№18]]=" росп"), "1,2,3",
"")</f>
        <v>1,2,3</v>
      </c>
      <c r="U1138" s="116" t="str">
        <f>IF(AND(Таблица335[[#This Row],[Тип]]="Продол", Таблица335[[#This Row],[условие]]="Да", Таблица335[[#This Row],[№18]]=" росп"), "1,2",
"")</f>
        <v/>
      </c>
      <c r="V1138" s="101" t="s">
        <v>88</v>
      </c>
      <c r="W11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38" s="152" t="str">
        <f>IF(Таблица335[[#This Row],[Тип СШ]]="Т3",
(IF(Таблица335[[#This Row],[Толщина]]&gt;16,"Δ8","Δ6")),Таблица335[[#This Row],[Толщина]])</f>
        <v>Δ6</v>
      </c>
      <c r="AD1138" s="153"/>
      <c r="AE1138"/>
    </row>
    <row r="1139" spans="1:31" x14ac:dyDescent="0.2">
      <c r="A1139" s="117">
        <f t="shared" si="1119"/>
        <v>1139</v>
      </c>
      <c r="B1139" s="97" t="str">
        <f>IF(ISNUMBER(Таблица335[[#This Row],[№8]]), "Поперечник", "Продол")</f>
        <v>Поперечник</v>
      </c>
      <c r="C1139" s="11" t="str">
        <f>CONCATENATE(I1139,J1139,K1139,L1139,Таблица335[[#This Row],[№12]],N1139,O1139,P1139,Q1139,R1139,S1139,T1139,U1139,)</f>
        <v>11В-ВП_Р2 росп1,2,3</v>
      </c>
      <c r="D1139" s="11" t="str">
        <f t="shared" si="1152"/>
        <v>Т3</v>
      </c>
      <c r="E1139" s="11" t="str">
        <f t="shared" si="1117"/>
        <v>528 Δ6</v>
      </c>
      <c r="F1139" s="101"/>
      <c r="G1139" s="101"/>
      <c r="H11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39" s="132">
        <f t="shared" ref="I1139:J1139" si="1171">I1138</f>
        <v>11</v>
      </c>
      <c r="J1139" s="132" t="str">
        <f t="shared" si="1171"/>
        <v>В</v>
      </c>
      <c r="K1139" s="133" t="str">
        <f>IF(Таблица335[[#This Row],[условие]]="Да", "-", "")</f>
        <v>-</v>
      </c>
      <c r="L1139" s="101" t="s">
        <v>35</v>
      </c>
      <c r="M1139" s="114" t="str">
        <f>IF(Таблица335[[#This Row],[условие]]="Да", "", " - ")</f>
        <v/>
      </c>
      <c r="N1139" s="101"/>
      <c r="O1139" s="114" t="str">
        <f>IF(Таблица335[[#This Row],[условие]]="Да", "", " )")</f>
        <v/>
      </c>
      <c r="P1139" s="115"/>
      <c r="Q1139" s="101" t="s">
        <v>140</v>
      </c>
      <c r="R1139" s="101" t="s">
        <v>74</v>
      </c>
      <c r="S1139" s="116" t="str">
        <f>IF(Таблица335[[#This Row],[Тип СШ]]="Т3", " росп", "")</f>
        <v xml:space="preserve"> росп</v>
      </c>
      <c r="T1139" s="116" t="str">
        <f>IF(AND(Таблица335[[#This Row],[Тип]]="Поперечник", Таблица335[[#This Row],[условие]]="Да", Таблица335[[#This Row],[№18]]=" росп"), "1,2,3",
"")</f>
        <v>1,2,3</v>
      </c>
      <c r="U1139" s="116" t="str">
        <f>IF(AND(Таблица335[[#This Row],[Тип]]="Продол", Таблица335[[#This Row],[условие]]="Да", Таблица335[[#This Row],[№18]]=" росп"), "1,2",
"")</f>
        <v/>
      </c>
      <c r="V1139" s="101" t="s">
        <v>88</v>
      </c>
      <c r="W11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39" s="152" t="str">
        <f>IF(Таблица335[[#This Row],[Тип СШ]]="Т3",
(IF(Таблица335[[#This Row],[Толщина]]&gt;16,"Δ8","Δ6")),Таблица335[[#This Row],[Толщина]])</f>
        <v>Δ6</v>
      </c>
      <c r="AD1139" s="153"/>
      <c r="AE1139"/>
    </row>
    <row r="1140" spans="1:31" x14ac:dyDescent="0.2">
      <c r="A1140" s="117">
        <f t="shared" si="1119"/>
        <v>1140</v>
      </c>
      <c r="B1140" s="97" t="str">
        <f>IF(ISNUMBER(Таблица335[[#This Row],[№8]]), "Поперечник", "Продол")</f>
        <v>Поперечник</v>
      </c>
      <c r="C1140" s="11" t="str">
        <f>CONCATENATE(I1140,J1140,K1140,L1140,Таблица335[[#This Row],[№12]],N1140,O1140,P1140,Q1140,R1140,S1140,T1140,U1140,)</f>
        <v>11В-ВП_Р3 росп1,2,3</v>
      </c>
      <c r="D1140" s="11" t="str">
        <f t="shared" si="1152"/>
        <v>Т3</v>
      </c>
      <c r="E1140" s="11" t="str">
        <f t="shared" si="1117"/>
        <v>528 Δ6</v>
      </c>
      <c r="F1140" s="101"/>
      <c r="G1140" s="101"/>
      <c r="H11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0" s="132">
        <f t="shared" ref="I1140:J1140" si="1172">I1139</f>
        <v>11</v>
      </c>
      <c r="J1140" s="132" t="str">
        <f t="shared" si="1172"/>
        <v>В</v>
      </c>
      <c r="K1140" s="133" t="str">
        <f>IF(Таблица335[[#This Row],[условие]]="Да", "-", "")</f>
        <v>-</v>
      </c>
      <c r="L1140" s="101" t="s">
        <v>35</v>
      </c>
      <c r="M1140" s="114" t="str">
        <f>IF(Таблица335[[#This Row],[условие]]="Да", "", " - ")</f>
        <v/>
      </c>
      <c r="N1140" s="101"/>
      <c r="O1140" s="114" t="str">
        <f>IF(Таблица335[[#This Row],[условие]]="Да", "", " )")</f>
        <v/>
      </c>
      <c r="P1140" s="115"/>
      <c r="Q1140" s="101" t="s">
        <v>140</v>
      </c>
      <c r="R1140" s="101" t="s">
        <v>75</v>
      </c>
      <c r="S1140" s="116" t="str">
        <f>IF(Таблица335[[#This Row],[Тип СШ]]="Т3", " росп", "")</f>
        <v xml:space="preserve"> росп</v>
      </c>
      <c r="T1140" s="116" t="str">
        <f>IF(AND(Таблица335[[#This Row],[Тип]]="Поперечник", Таблица335[[#This Row],[условие]]="Да", Таблица335[[#This Row],[№18]]=" росп"), "1,2,3",
"")</f>
        <v>1,2,3</v>
      </c>
      <c r="U1140" s="116" t="str">
        <f>IF(AND(Таблица335[[#This Row],[Тип]]="Продол", Таблица335[[#This Row],[условие]]="Да", Таблица335[[#This Row],[№18]]=" росп"), "1,2",
"")</f>
        <v/>
      </c>
      <c r="V1140" s="101" t="s">
        <v>88</v>
      </c>
      <c r="W11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40" s="152" t="str">
        <f>IF(Таблица335[[#This Row],[Тип СШ]]="Т3",
(IF(Таблица335[[#This Row],[Толщина]]&gt;16,"Δ8","Δ6")),Таблица335[[#This Row],[Толщина]])</f>
        <v>Δ6</v>
      </c>
      <c r="AD1140" s="153"/>
      <c r="AE1140"/>
    </row>
    <row r="1141" spans="1:31" x14ac:dyDescent="0.2">
      <c r="A1141" s="117">
        <f t="shared" si="1119"/>
        <v>1141</v>
      </c>
      <c r="B1141" s="97" t="str">
        <f>IF(ISNUMBER(Таблица335[[#This Row],[№8]]), "Поперечник", "Продол")</f>
        <v>Поперечник</v>
      </c>
      <c r="C1141" s="11" t="str">
        <f>CONCATENATE(I1141,J1141,K1141,L1141,Таблица335[[#This Row],[№12]],N1141,O1141,P1141,Q1141,R1141,S1141,T1141,U1141,)</f>
        <v>11В-ВП_Р4 росп1,2,3</v>
      </c>
      <c r="D1141" s="11" t="str">
        <f t="shared" si="1152"/>
        <v>Т3</v>
      </c>
      <c r="E1141" s="11" t="str">
        <f t="shared" si="1117"/>
        <v>528 Δ6</v>
      </c>
      <c r="F1141" s="101"/>
      <c r="G1141" s="101"/>
      <c r="H11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1" s="132">
        <f t="shared" ref="I1141:J1141" si="1173">I1140</f>
        <v>11</v>
      </c>
      <c r="J1141" s="132" t="str">
        <f t="shared" si="1173"/>
        <v>В</v>
      </c>
      <c r="K1141" s="133" t="str">
        <f>IF(Таблица335[[#This Row],[условие]]="Да", "-", "")</f>
        <v>-</v>
      </c>
      <c r="L1141" s="101" t="s">
        <v>35</v>
      </c>
      <c r="M1141" s="114" t="str">
        <f>IF(Таблица335[[#This Row],[условие]]="Да", "", " - ")</f>
        <v/>
      </c>
      <c r="N1141" s="101"/>
      <c r="O1141" s="114" t="str">
        <f>IF(Таблица335[[#This Row],[условие]]="Да", "", " )")</f>
        <v/>
      </c>
      <c r="P1141" s="115"/>
      <c r="Q1141" s="101" t="s">
        <v>140</v>
      </c>
      <c r="R1141" s="101" t="s">
        <v>76</v>
      </c>
      <c r="S1141" s="116" t="str">
        <f>IF(Таблица335[[#This Row],[Тип СШ]]="Т3", " росп", "")</f>
        <v xml:space="preserve"> росп</v>
      </c>
      <c r="T1141" s="116" t="str">
        <f>IF(AND(Таблица335[[#This Row],[Тип]]="Поперечник", Таблица335[[#This Row],[условие]]="Да", Таблица335[[#This Row],[№18]]=" росп"), "1,2,3",
"")</f>
        <v>1,2,3</v>
      </c>
      <c r="U1141" s="116" t="str">
        <f>IF(AND(Таблица335[[#This Row],[Тип]]="Продол", Таблица335[[#This Row],[условие]]="Да", Таблица335[[#This Row],[№18]]=" росп"), "1,2",
"")</f>
        <v/>
      </c>
      <c r="V1141" s="101" t="s">
        <v>88</v>
      </c>
      <c r="W11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41" s="152" t="str">
        <f>IF(Таблица335[[#This Row],[Тип СШ]]="Т3",
(IF(Таблица335[[#This Row],[Толщина]]&gt;16,"Δ8","Δ6")),Таблица335[[#This Row],[Толщина]])</f>
        <v>Δ6</v>
      </c>
      <c r="AD1141" s="153"/>
      <c r="AE1141"/>
    </row>
    <row r="1142" spans="1:31" x14ac:dyDescent="0.2">
      <c r="A1142" s="117">
        <f t="shared" si="1119"/>
        <v>1142</v>
      </c>
      <c r="B1142" s="97" t="str">
        <f>IF(ISNUMBER(Таблица335[[#This Row],[№8]]), "Поперечник", "Продол")</f>
        <v>Поперечник</v>
      </c>
      <c r="C1142" s="11" t="str">
        <f>CONCATENATE(I1142,J1142,K1142,L1142,Таблица335[[#This Row],[№12]],N1142,O1142,P1142,Q1142,R1142,S1142,T1142,U1142,)</f>
        <v>11В-Т1/1</v>
      </c>
      <c r="D1142" s="11" t="str">
        <f t="shared" si="1152"/>
        <v>Т8</v>
      </c>
      <c r="E1142" s="11" t="str">
        <f t="shared" si="1117"/>
        <v>100×14</v>
      </c>
      <c r="F1142" s="101"/>
      <c r="G1142" s="101"/>
      <c r="H11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2" s="132">
        <f t="shared" ref="I1142:J1142" si="1174">I1141</f>
        <v>11</v>
      </c>
      <c r="J1142" s="132" t="str">
        <f t="shared" si="1174"/>
        <v>В</v>
      </c>
      <c r="K1142" s="133" t="str">
        <f>IF(Таблица335[[#This Row],[условие]]="Да", "-", "")</f>
        <v>-</v>
      </c>
      <c r="L1142" s="101" t="s">
        <v>83</v>
      </c>
      <c r="M1142" s="114" t="str">
        <f>IF(Таблица335[[#This Row],[условие]]="Да", "", " - ")</f>
        <v/>
      </c>
      <c r="N1142" s="101"/>
      <c r="O1142" s="114" t="str">
        <f>IF(Таблица335[[#This Row],[условие]]="Да", "", " )")</f>
        <v/>
      </c>
      <c r="P1142" s="115"/>
      <c r="Q1142" s="101" t="str">
        <f>"/"</f>
        <v>/</v>
      </c>
      <c r="R1142" s="101">
        <v>1</v>
      </c>
      <c r="S1142" s="116" t="str">
        <f>IF(Таблица335[[#This Row],[Тип СШ]]="Т3", " росп", "")</f>
        <v/>
      </c>
      <c r="T1142" s="116" t="str">
        <f>IF(AND(Таблица335[[#This Row],[Тип]]="Поперечник", Таблица335[[#This Row],[условие]]="Да", Таблица335[[#This Row],[№18]]=" росп"), "1,2,3",
"")</f>
        <v/>
      </c>
      <c r="U1142" s="116" t="str">
        <f>IF(AND(Таблица335[[#This Row],[Тип]]="Продол", Таблица335[[#This Row],[условие]]="Да", Таблица335[[#This Row],[№18]]=" росп"), "1,2",
"")</f>
        <v/>
      </c>
      <c r="V1142" s="101" t="s">
        <v>89</v>
      </c>
      <c r="W11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42" s="152">
        <f>IF(Таблица335[[#This Row],[Тип СШ]]="Т3",
(IF(Таблица335[[#This Row],[Толщина]]&gt;16,"Δ8","Δ6")),Таблица335[[#This Row],[Толщина]])</f>
        <v>14</v>
      </c>
      <c r="AD1142" s="153"/>
      <c r="AE1142"/>
    </row>
    <row r="1143" spans="1:31" x14ac:dyDescent="0.2">
      <c r="A1143" s="117">
        <f t="shared" si="1119"/>
        <v>1143</v>
      </c>
      <c r="B1143" s="97" t="str">
        <f>IF(ISNUMBER(Таблица335[[#This Row],[№8]]), "Поперечник", "Продол")</f>
        <v>Поперечник</v>
      </c>
      <c r="C1143" s="11" t="str">
        <f>CONCATENATE(I1143,J1143,K1143,L1143,Таблица335[[#This Row],[№12]],N1143,O1143,P1143,Q1143,R1143,S1143,T1143,U1143,)</f>
        <v>11В-Т1/1 росп1,2,3</v>
      </c>
      <c r="D1143" s="11" t="str">
        <f t="shared" si="1152"/>
        <v>Т3</v>
      </c>
      <c r="E1143" s="11" t="str">
        <f t="shared" si="1117"/>
        <v>100 Δ6</v>
      </c>
      <c r="F1143" s="101"/>
      <c r="G1143" s="101"/>
      <c r="H11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3" s="132">
        <f t="shared" ref="I1143:J1143" si="1175">I1142</f>
        <v>11</v>
      </c>
      <c r="J1143" s="132" t="str">
        <f t="shared" si="1175"/>
        <v>В</v>
      </c>
      <c r="K1143" s="133" t="str">
        <f>IF(Таблица335[[#This Row],[условие]]="Да", "-", "")</f>
        <v>-</v>
      </c>
      <c r="L1143" s="101" t="s">
        <v>83</v>
      </c>
      <c r="M1143" s="114" t="str">
        <f>IF(Таблица335[[#This Row],[условие]]="Да", "", " - ")</f>
        <v/>
      </c>
      <c r="N1143" s="101"/>
      <c r="O1143" s="114" t="str">
        <f>IF(Таблица335[[#This Row],[условие]]="Да", "", " )")</f>
        <v/>
      </c>
      <c r="P1143" s="115"/>
      <c r="Q1143" s="101" t="str">
        <f t="shared" ref="Q1143:Q1145" si="1176">"/"</f>
        <v>/</v>
      </c>
      <c r="R1143" s="101">
        <v>1</v>
      </c>
      <c r="S1143" s="116" t="str">
        <f>IF(Таблица335[[#This Row],[Тип СШ]]="Т3", " росп", "")</f>
        <v xml:space="preserve"> росп</v>
      </c>
      <c r="T1143" s="116" t="str">
        <f>IF(AND(Таблица335[[#This Row],[Тип]]="Поперечник", Таблица335[[#This Row],[условие]]="Да", Таблица335[[#This Row],[№18]]=" росп"), "1,2,3",
"")</f>
        <v>1,2,3</v>
      </c>
      <c r="U1143" s="116" t="str">
        <f>IF(AND(Таблица335[[#This Row],[Тип]]="Продол", Таблица335[[#This Row],[условие]]="Да", Таблица335[[#This Row],[№18]]=" росп"), "1,2",
"")</f>
        <v/>
      </c>
      <c r="V1143" s="101" t="s">
        <v>88</v>
      </c>
      <c r="W11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43" s="152" t="str">
        <f>IF(Таблица335[[#This Row],[Тип СШ]]="Т3",
(IF(Таблица335[[#This Row],[Толщина]]&gt;16,"Δ8","Δ6")),Таблица335[[#This Row],[Толщина]])</f>
        <v>Δ6</v>
      </c>
      <c r="AD1143" s="153"/>
      <c r="AE1143"/>
    </row>
    <row r="1144" spans="1:31" x14ac:dyDescent="0.2">
      <c r="A1144" s="117">
        <f t="shared" si="1119"/>
        <v>1144</v>
      </c>
      <c r="B1144" s="97" t="str">
        <f>IF(ISNUMBER(Таблица335[[#This Row],[№8]]), "Поперечник", "Продол")</f>
        <v>Поперечник</v>
      </c>
      <c r="C1144" s="11" t="str">
        <f>CONCATENATE(I1144,J1144,K1144,L1144,Таблица335[[#This Row],[№12]],N1144,O1144,P1144,Q1144,R1144,S1144,T1144,U1144,)</f>
        <v>11В-Т1/2</v>
      </c>
      <c r="D1144" s="11" t="str">
        <f t="shared" si="1152"/>
        <v>Т8</v>
      </c>
      <c r="E1144" s="11" t="str">
        <f t="shared" si="1117"/>
        <v>100×14</v>
      </c>
      <c r="F1144" s="101"/>
      <c r="G1144" s="101"/>
      <c r="H11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4" s="132">
        <f t="shared" ref="I1144:J1144" si="1177">I1143</f>
        <v>11</v>
      </c>
      <c r="J1144" s="132" t="str">
        <f t="shared" si="1177"/>
        <v>В</v>
      </c>
      <c r="K1144" s="133" t="str">
        <f>IF(Таблица335[[#This Row],[условие]]="Да", "-", "")</f>
        <v>-</v>
      </c>
      <c r="L1144" s="101" t="s">
        <v>83</v>
      </c>
      <c r="M1144" s="114" t="str">
        <f>IF(Таблица335[[#This Row],[условие]]="Да", "", " - ")</f>
        <v/>
      </c>
      <c r="N1144" s="101"/>
      <c r="O1144" s="114" t="str">
        <f>IF(Таблица335[[#This Row],[условие]]="Да", "", " )")</f>
        <v/>
      </c>
      <c r="P1144" s="115"/>
      <c r="Q1144" s="101" t="str">
        <f t="shared" si="1176"/>
        <v>/</v>
      </c>
      <c r="R1144" s="101">
        <v>2</v>
      </c>
      <c r="S1144" s="116" t="str">
        <f>IF(Таблица335[[#This Row],[Тип СШ]]="Т3", " росп", "")</f>
        <v/>
      </c>
      <c r="T1144" s="116" t="str">
        <f>IF(AND(Таблица335[[#This Row],[Тип]]="Поперечник", Таблица335[[#This Row],[условие]]="Да", Таблица335[[#This Row],[№18]]=" росп"), "1,2,3",
"")</f>
        <v/>
      </c>
      <c r="U1144" s="116" t="str">
        <f>IF(AND(Таблица335[[#This Row],[Тип]]="Продол", Таблица335[[#This Row],[условие]]="Да", Таблица335[[#This Row],[№18]]=" росп"), "1,2",
"")</f>
        <v/>
      </c>
      <c r="V1144" s="101" t="s">
        <v>89</v>
      </c>
      <c r="W11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44" s="152">
        <f>IF(Таблица335[[#This Row],[Тип СШ]]="Т3",
(IF(Таблица335[[#This Row],[Толщина]]&gt;16,"Δ8","Δ6")),Таблица335[[#This Row],[Толщина]])</f>
        <v>14</v>
      </c>
      <c r="AD1144" s="153"/>
      <c r="AE1144"/>
    </row>
    <row r="1145" spans="1:31" x14ac:dyDescent="0.2">
      <c r="A1145" s="117">
        <f t="shared" si="1119"/>
        <v>1145</v>
      </c>
      <c r="B1145" s="97" t="str">
        <f>IF(ISNUMBER(Таблица335[[#This Row],[№8]]), "Поперечник", "Продол")</f>
        <v>Поперечник</v>
      </c>
      <c r="C1145" s="11" t="str">
        <f>CONCATENATE(I1145,J1145,K1145,L1145,Таблица335[[#This Row],[№12]],N1145,O1145,P1145,Q1145,R1145,S1145,T1145,U1145,)</f>
        <v>11В-Т1/2 росп1,2,3</v>
      </c>
      <c r="D1145" s="11" t="str">
        <f t="shared" si="1152"/>
        <v>Т3</v>
      </c>
      <c r="E1145" s="11" t="str">
        <f t="shared" si="1117"/>
        <v>100 Δ6</v>
      </c>
      <c r="F1145" s="101"/>
      <c r="G1145" s="101"/>
      <c r="H11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5" s="132">
        <f t="shared" ref="I1145:J1145" si="1178">I1144</f>
        <v>11</v>
      </c>
      <c r="J1145" s="132" t="str">
        <f t="shared" si="1178"/>
        <v>В</v>
      </c>
      <c r="K1145" s="133" t="str">
        <f>IF(Таблица335[[#This Row],[условие]]="Да", "-", "")</f>
        <v>-</v>
      </c>
      <c r="L1145" s="101" t="s">
        <v>83</v>
      </c>
      <c r="M1145" s="114" t="str">
        <f>IF(Таблица335[[#This Row],[условие]]="Да", "", " - ")</f>
        <v/>
      </c>
      <c r="N1145" s="101"/>
      <c r="O1145" s="114" t="str">
        <f>IF(Таблица335[[#This Row],[условие]]="Да", "", " )")</f>
        <v/>
      </c>
      <c r="P1145" s="115"/>
      <c r="Q1145" s="101" t="str">
        <f t="shared" si="1176"/>
        <v>/</v>
      </c>
      <c r="R1145" s="101">
        <v>2</v>
      </c>
      <c r="S1145" s="116" t="str">
        <f>IF(Таблица335[[#This Row],[Тип СШ]]="Т3", " росп", "")</f>
        <v xml:space="preserve"> росп</v>
      </c>
      <c r="T1145" s="116" t="str">
        <f>IF(AND(Таблица335[[#This Row],[Тип]]="Поперечник", Таблица335[[#This Row],[условие]]="Да", Таблица335[[#This Row],[№18]]=" росп"), "1,2,3",
"")</f>
        <v>1,2,3</v>
      </c>
      <c r="U1145" s="116" t="str">
        <f>IF(AND(Таблица335[[#This Row],[Тип]]="Продол", Таблица335[[#This Row],[условие]]="Да", Таблица335[[#This Row],[№18]]=" росп"), "1,2",
"")</f>
        <v/>
      </c>
      <c r="V1145" s="101" t="s">
        <v>88</v>
      </c>
      <c r="W11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45" s="152" t="str">
        <f>IF(Таблица335[[#This Row],[Тип СШ]]="Т3",
(IF(Таблица335[[#This Row],[Толщина]]&gt;16,"Δ8","Δ6")),Таблица335[[#This Row],[Толщина]])</f>
        <v>Δ6</v>
      </c>
      <c r="AD1145" s="153"/>
      <c r="AE1145"/>
    </row>
    <row r="1146" spans="1:31" x14ac:dyDescent="0.2">
      <c r="A1146" s="117">
        <f t="shared" si="1119"/>
        <v>1146</v>
      </c>
      <c r="B1146" s="97" t="str">
        <f>IF(ISNUMBER(Таблица335[[#This Row],[№8]]), "Поперечник", "Продол")</f>
        <v>Поперечник</v>
      </c>
      <c r="C1146" s="11" t="str">
        <f>CONCATENATE(I1146,J1146,K1146,L1146,Таблица335[[#This Row],[№12]],N1146,O1146,P1146,Q1146,R1146,S1146,T1146,U1146,)</f>
        <v>11В-ВП_Р5 росп1,2,3</v>
      </c>
      <c r="D1146" s="11" t="str">
        <f t="shared" si="1152"/>
        <v>Т3</v>
      </c>
      <c r="E1146" s="11" t="str">
        <f t="shared" si="1117"/>
        <v>528 Δ6</v>
      </c>
      <c r="F1146" s="101"/>
      <c r="G1146" s="101"/>
      <c r="H11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6" s="132">
        <f t="shared" ref="I1146:J1146" si="1179">I1145</f>
        <v>11</v>
      </c>
      <c r="J1146" s="132" t="str">
        <f t="shared" si="1179"/>
        <v>В</v>
      </c>
      <c r="K1146" s="133" t="str">
        <f>IF(Таблица335[[#This Row],[условие]]="Да", "-", "")</f>
        <v>-</v>
      </c>
      <c r="L1146" s="101" t="s">
        <v>35</v>
      </c>
      <c r="M1146" s="114" t="str">
        <f>IF(Таблица335[[#This Row],[условие]]="Да", "", " - ")</f>
        <v/>
      </c>
      <c r="N1146" s="101"/>
      <c r="O1146" s="114" t="str">
        <f>IF(Таблица335[[#This Row],[условие]]="Да", "", " )")</f>
        <v/>
      </c>
      <c r="P1146" s="115"/>
      <c r="Q1146" s="101" t="s">
        <v>140</v>
      </c>
      <c r="R1146" s="101" t="s">
        <v>77</v>
      </c>
      <c r="S1146" s="116" t="str">
        <f>IF(Таблица335[[#This Row],[Тип СШ]]="Т3", " росп", "")</f>
        <v xml:space="preserve"> росп</v>
      </c>
      <c r="T1146" s="116" t="str">
        <f>IF(AND(Таблица335[[#This Row],[Тип]]="Поперечник", Таблица335[[#This Row],[условие]]="Да", Таблица335[[#This Row],[№18]]=" росп"), "1,2,3",
"")</f>
        <v>1,2,3</v>
      </c>
      <c r="U1146" s="116" t="str">
        <f>IF(AND(Таблица335[[#This Row],[Тип]]="Продол", Таблица335[[#This Row],[условие]]="Да", Таблица335[[#This Row],[№18]]=" росп"), "1,2",
"")</f>
        <v/>
      </c>
      <c r="V1146" s="101" t="s">
        <v>88</v>
      </c>
      <c r="W11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46" s="152" t="str">
        <f>IF(Таблица335[[#This Row],[Тип СШ]]="Т3",
(IF(Таблица335[[#This Row],[Толщина]]&gt;16,"Δ8","Δ6")),Таблица335[[#This Row],[Толщина]])</f>
        <v>Δ6</v>
      </c>
      <c r="AD1146" s="153"/>
      <c r="AE1146"/>
    </row>
    <row r="1147" spans="1:31" x14ac:dyDescent="0.2">
      <c r="A1147" s="117">
        <f t="shared" si="1119"/>
        <v>1147</v>
      </c>
      <c r="B1147" s="97" t="str">
        <f>IF(ISNUMBER(Таблица335[[#This Row],[№8]]), "Поперечник", "Продол")</f>
        <v>Поперечник</v>
      </c>
      <c r="C1147" s="11" t="str">
        <f>CONCATENATE(I1147,J1147,K1147,L1147,Таблица335[[#This Row],[№12]],N1147,O1147,P1147,Q1147,R1147,S1147,T1147,U1147,)</f>
        <v>11В-ВП_Р6 росп1,2,3</v>
      </c>
      <c r="D1147" s="11" t="str">
        <f t="shared" si="1152"/>
        <v>Т3</v>
      </c>
      <c r="E1147" s="11" t="str">
        <f t="shared" si="1117"/>
        <v>528 Δ6</v>
      </c>
      <c r="F1147" s="101"/>
      <c r="G1147" s="101"/>
      <c r="H11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7" s="132">
        <f t="shared" ref="I1147:J1147" si="1180">I1146</f>
        <v>11</v>
      </c>
      <c r="J1147" s="132" t="str">
        <f t="shared" si="1180"/>
        <v>В</v>
      </c>
      <c r="K1147" s="133" t="str">
        <f>IF(Таблица335[[#This Row],[условие]]="Да", "-", "")</f>
        <v>-</v>
      </c>
      <c r="L1147" s="101" t="s">
        <v>35</v>
      </c>
      <c r="M1147" s="114" t="str">
        <f>IF(Таблица335[[#This Row],[условие]]="Да", "", " - ")</f>
        <v/>
      </c>
      <c r="N1147" s="101"/>
      <c r="O1147" s="114" t="str">
        <f>IF(Таблица335[[#This Row],[условие]]="Да", "", " )")</f>
        <v/>
      </c>
      <c r="P1147" s="115"/>
      <c r="Q1147" s="101" t="s">
        <v>140</v>
      </c>
      <c r="R1147" s="101" t="s">
        <v>80</v>
      </c>
      <c r="S1147" s="116" t="str">
        <f>IF(Таблица335[[#This Row],[Тип СШ]]="Т3", " росп", "")</f>
        <v xml:space="preserve"> росп</v>
      </c>
      <c r="T1147" s="116" t="str">
        <f>IF(AND(Таблица335[[#This Row],[Тип]]="Поперечник", Таблица335[[#This Row],[условие]]="Да", Таблица335[[#This Row],[№18]]=" росп"), "1,2,3",
"")</f>
        <v>1,2,3</v>
      </c>
      <c r="U1147" s="116" t="str">
        <f>IF(AND(Таблица335[[#This Row],[Тип]]="Продол", Таблица335[[#This Row],[условие]]="Да", Таблица335[[#This Row],[№18]]=" росп"), "1,2",
"")</f>
        <v/>
      </c>
      <c r="V1147" s="101" t="s">
        <v>88</v>
      </c>
      <c r="W11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47" s="152" t="str">
        <f>IF(Таблица335[[#This Row],[Тип СШ]]="Т3",
(IF(Таблица335[[#This Row],[Толщина]]&gt;16,"Δ8","Δ6")),Таблица335[[#This Row],[Толщина]])</f>
        <v>Δ6</v>
      </c>
      <c r="AD1147" s="153"/>
      <c r="AE1147"/>
    </row>
    <row r="1148" spans="1:31" x14ac:dyDescent="0.2">
      <c r="A1148" s="117">
        <f t="shared" si="1119"/>
        <v>1148</v>
      </c>
      <c r="B1148" s="97" t="str">
        <f>IF(ISNUMBER(Таблица335[[#This Row],[№8]]), "Поперечник", "Продол")</f>
        <v>Поперечник</v>
      </c>
      <c r="C1148" s="11" t="str">
        <f>CONCATENATE(I1148,J1148,K1148,L1148,Таблица335[[#This Row],[№12]],N1148,O1148,P1148,Q1148,R1148,S1148,T1148,U1148,)</f>
        <v>11В-ВП_Р7 росп1,2,3</v>
      </c>
      <c r="D1148" s="11" t="str">
        <f t="shared" si="1152"/>
        <v>Т3</v>
      </c>
      <c r="E1148" s="11" t="str">
        <f t="shared" si="1117"/>
        <v>528 Δ6</v>
      </c>
      <c r="F1148" s="101"/>
      <c r="G1148" s="101"/>
      <c r="H11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8" s="132">
        <f t="shared" ref="I1148:J1148" si="1181">I1147</f>
        <v>11</v>
      </c>
      <c r="J1148" s="132" t="str">
        <f t="shared" si="1181"/>
        <v>В</v>
      </c>
      <c r="K1148" s="133" t="str">
        <f>IF(Таблица335[[#This Row],[условие]]="Да", "-", "")</f>
        <v>-</v>
      </c>
      <c r="L1148" s="101" t="s">
        <v>35</v>
      </c>
      <c r="M1148" s="114" t="str">
        <f>IF(Таблица335[[#This Row],[условие]]="Да", "", " - ")</f>
        <v/>
      </c>
      <c r="N1148" s="101"/>
      <c r="O1148" s="114" t="str">
        <f>IF(Таблица335[[#This Row],[условие]]="Да", "", " )")</f>
        <v/>
      </c>
      <c r="P1148" s="115"/>
      <c r="Q1148" s="101" t="s">
        <v>140</v>
      </c>
      <c r="R1148" s="101" t="s">
        <v>81</v>
      </c>
      <c r="S1148" s="116" t="str">
        <f>IF(Таблица335[[#This Row],[Тип СШ]]="Т3", " росп", "")</f>
        <v xml:space="preserve"> росп</v>
      </c>
      <c r="T1148" s="116" t="str">
        <f>IF(AND(Таблица335[[#This Row],[Тип]]="Поперечник", Таблица335[[#This Row],[условие]]="Да", Таблица335[[#This Row],[№18]]=" росп"), "1,2,3",
"")</f>
        <v>1,2,3</v>
      </c>
      <c r="U1148" s="116" t="str">
        <f>IF(AND(Таблица335[[#This Row],[Тип]]="Продол", Таблица335[[#This Row],[условие]]="Да", Таблица335[[#This Row],[№18]]=" росп"), "1,2",
"")</f>
        <v/>
      </c>
      <c r="V1148" s="101" t="s">
        <v>88</v>
      </c>
      <c r="W11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48" s="152" t="str">
        <f>IF(Таблица335[[#This Row],[Тип СШ]]="Т3",
(IF(Таблица335[[#This Row],[Толщина]]&gt;16,"Δ8","Δ6")),Таблица335[[#This Row],[Толщина]])</f>
        <v>Δ6</v>
      </c>
      <c r="AD1148" s="153"/>
      <c r="AE1148"/>
    </row>
    <row r="1149" spans="1:31" x14ac:dyDescent="0.2">
      <c r="A1149" s="117">
        <f t="shared" si="1119"/>
        <v>1149</v>
      </c>
      <c r="B1149" s="97" t="str">
        <f>IF(ISNUMBER(Таблица335[[#This Row],[№8]]), "Поперечник", "Продол")</f>
        <v>Поперечник</v>
      </c>
      <c r="C1149" s="11" t="str">
        <f>CONCATENATE(I1149,J1149,K1149,L1149,Таблица335[[#This Row],[№12]],N1149,O1149,P1149,Q1149,R1149,S1149,T1149,U1149,)</f>
        <v>11В-ВП_Р8 росп1,2,3</v>
      </c>
      <c r="D1149" s="11" t="str">
        <f t="shared" si="1152"/>
        <v>Т3</v>
      </c>
      <c r="E1149" s="11" t="str">
        <f t="shared" si="1117"/>
        <v>528 Δ6</v>
      </c>
      <c r="F1149" s="101"/>
      <c r="G1149" s="101"/>
      <c r="H11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49" s="132">
        <f t="shared" ref="I1149:J1149" si="1182">I1148</f>
        <v>11</v>
      </c>
      <c r="J1149" s="132" t="str">
        <f t="shared" si="1182"/>
        <v>В</v>
      </c>
      <c r="K1149" s="133" t="str">
        <f>IF(Таблица335[[#This Row],[условие]]="Да", "-", "")</f>
        <v>-</v>
      </c>
      <c r="L1149" s="101" t="s">
        <v>35</v>
      </c>
      <c r="M1149" s="114" t="str">
        <f>IF(Таблица335[[#This Row],[условие]]="Да", "", " - ")</f>
        <v/>
      </c>
      <c r="N1149" s="101"/>
      <c r="O1149" s="114" t="str">
        <f>IF(Таблица335[[#This Row],[условие]]="Да", "", " )")</f>
        <v/>
      </c>
      <c r="P1149" s="115"/>
      <c r="Q1149" s="101" t="s">
        <v>140</v>
      </c>
      <c r="R1149" s="101" t="s">
        <v>82</v>
      </c>
      <c r="S1149" s="116" t="str">
        <f>IF(Таблица335[[#This Row],[Тип СШ]]="Т3", " росп", "")</f>
        <v xml:space="preserve"> росп</v>
      </c>
      <c r="T1149" s="116" t="str">
        <f>IF(AND(Таблица335[[#This Row],[Тип]]="Поперечник", Таблица335[[#This Row],[условие]]="Да", Таблица335[[#This Row],[№18]]=" росп"), "1,2,3",
"")</f>
        <v>1,2,3</v>
      </c>
      <c r="U1149" s="116" t="str">
        <f>IF(AND(Таблица335[[#This Row],[Тип]]="Продол", Таблица335[[#This Row],[условие]]="Да", Таблица335[[#This Row],[№18]]=" росп"), "1,2",
"")</f>
        <v/>
      </c>
      <c r="V1149" s="101" t="s">
        <v>88</v>
      </c>
      <c r="W11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49" s="152" t="str">
        <f>IF(Таблица335[[#This Row],[Тип СШ]]="Т3",
(IF(Таблица335[[#This Row],[Толщина]]&gt;16,"Δ8","Δ6")),Таблица335[[#This Row],[Толщина]])</f>
        <v>Δ6</v>
      </c>
      <c r="AD1149" s="153"/>
      <c r="AE1149"/>
    </row>
    <row r="1150" spans="1:31" x14ac:dyDescent="0.2">
      <c r="A1150" s="117">
        <f t="shared" si="1119"/>
        <v>1150</v>
      </c>
      <c r="B1150" s="97" t="str">
        <f>IF(ISNUMBER(Таблица335[[#This Row],[№8]]), "Поперечник", "Продол")</f>
        <v>Поперечник</v>
      </c>
      <c r="C1150" s="11" t="str">
        <f>CONCATENATE(I1150,J1150,K1150,L1150,Таблица335[[#This Row],[№12]],N1150,O1150,P1150,Q1150,R1150,S1150,T1150,U1150,)</f>
        <v>11В-НП</v>
      </c>
      <c r="D1150" s="11" t="str">
        <f t="shared" si="1152"/>
        <v>С18</v>
      </c>
      <c r="E1150" s="11" t="str">
        <f t="shared" si="1117"/>
        <v>500×20</v>
      </c>
      <c r="F1150" s="101"/>
      <c r="G1150" s="101"/>
      <c r="H11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0" s="132">
        <f t="shared" ref="I1150:J1150" si="1183">I1149</f>
        <v>11</v>
      </c>
      <c r="J1150" s="132" t="str">
        <f t="shared" si="1183"/>
        <v>В</v>
      </c>
      <c r="K1150" s="133" t="str">
        <f>IF(Таблица335[[#This Row],[условие]]="Да", "-", "")</f>
        <v>-</v>
      </c>
      <c r="L1150" s="101" t="s">
        <v>13</v>
      </c>
      <c r="M1150" s="114" t="str">
        <f>IF(Таблица335[[#This Row],[условие]]="Да", "", " - ")</f>
        <v/>
      </c>
      <c r="N1150" s="101"/>
      <c r="O1150" s="114" t="str">
        <f>IF(Таблица335[[#This Row],[условие]]="Да", "", " )")</f>
        <v/>
      </c>
      <c r="P1150" s="115"/>
      <c r="Q1150" s="101"/>
      <c r="R1150" s="101"/>
      <c r="S1150" s="116" t="str">
        <f>IF(Таблица335[[#This Row],[Тип СШ]]="Т3", " росп", "")</f>
        <v/>
      </c>
      <c r="T1150" s="116" t="str">
        <f>IF(AND(Таблица335[[#This Row],[Тип]]="Поперечник", Таблица335[[#This Row],[условие]]="Да", Таблица335[[#This Row],[№18]]=" росп"), "1,2,3",
"")</f>
        <v/>
      </c>
      <c r="U1150" s="116" t="str">
        <f>IF(AND(Таблица335[[#This Row],[Тип]]="Продол", Таблица335[[#This Row],[условие]]="Да", Таблица335[[#This Row],[№18]]=" росп"), "1,2",
"")</f>
        <v/>
      </c>
      <c r="V1150" s="101" t="s">
        <v>87</v>
      </c>
      <c r="W115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1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50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150" s="152">
        <f>IF(Таблица335[[#This Row],[Тип СШ]]="Т3",
(IF(Таблица335[[#This Row],[Толщина]]&gt;16,"Δ8","Δ6")),Таблица335[[#This Row],[Толщина]])</f>
        <v>20</v>
      </c>
      <c r="AD1150" s="153"/>
      <c r="AE1150"/>
    </row>
    <row r="1151" spans="1:31" x14ac:dyDescent="0.2">
      <c r="A1151" s="117">
        <f t="shared" si="1119"/>
        <v>1151</v>
      </c>
      <c r="B1151" s="97" t="str">
        <f>IF(ISNUMBER(Таблица335[[#This Row],[№8]]), "Поперечник", "Продол")</f>
        <v>Поперечник</v>
      </c>
      <c r="C1151" s="11" t="str">
        <f>CONCATENATE(I1151,J1151,K1151,L1151,Таблица335[[#This Row],[№12]],N1151,O1151,P1151,Q1151,R1151,S1151,T1151,U1151,)</f>
        <v>11В-Т2/1</v>
      </c>
      <c r="D1151" s="11" t="str">
        <f t="shared" si="1152"/>
        <v>Т8</v>
      </c>
      <c r="E1151" s="11" t="str">
        <f t="shared" si="1117"/>
        <v>100×14</v>
      </c>
      <c r="F1151" s="101"/>
      <c r="G1151" s="101"/>
      <c r="H11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1" s="132">
        <f t="shared" ref="I1151:J1151" si="1184">I1150</f>
        <v>11</v>
      </c>
      <c r="J1151" s="132" t="str">
        <f t="shared" si="1184"/>
        <v>В</v>
      </c>
      <c r="K1151" s="133" t="str">
        <f>IF(Таблица335[[#This Row],[условие]]="Да", "-", "")</f>
        <v>-</v>
      </c>
      <c r="L1151" s="101" t="s">
        <v>84</v>
      </c>
      <c r="M1151" s="114" t="str">
        <f>IF(Таблица335[[#This Row],[условие]]="Да", "", " - ")</f>
        <v/>
      </c>
      <c r="N1151" s="101"/>
      <c r="O1151" s="114" t="str">
        <f>IF(Таблица335[[#This Row],[условие]]="Да", "", " )")</f>
        <v/>
      </c>
      <c r="P1151" s="115"/>
      <c r="Q1151" s="101" t="str">
        <f>"/"</f>
        <v>/</v>
      </c>
      <c r="R1151" s="101">
        <v>1</v>
      </c>
      <c r="S1151" s="116" t="str">
        <f>IF(Таблица335[[#This Row],[Тип СШ]]="Т3", " росп", "")</f>
        <v/>
      </c>
      <c r="T1151" s="116" t="str">
        <f>IF(AND(Таблица335[[#This Row],[Тип]]="Поперечник", Таблица335[[#This Row],[условие]]="Да", Таблица335[[#This Row],[№18]]=" росп"), "1,2,3",
"")</f>
        <v/>
      </c>
      <c r="U1151" s="116" t="str">
        <f>IF(AND(Таблица335[[#This Row],[Тип]]="Продол", Таблица335[[#This Row],[условие]]="Да", Таблица335[[#This Row],[№18]]=" росп"), "1,2",
"")</f>
        <v/>
      </c>
      <c r="V1151" s="101" t="s">
        <v>89</v>
      </c>
      <c r="W11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51" s="152">
        <f>IF(Таблица335[[#This Row],[Тип СШ]]="Т3",
(IF(Таблица335[[#This Row],[Толщина]]&gt;16,"Δ8","Δ6")),Таблица335[[#This Row],[Толщина]])</f>
        <v>14</v>
      </c>
      <c r="AD1151" s="153"/>
      <c r="AE1151"/>
    </row>
    <row r="1152" spans="1:31" x14ac:dyDescent="0.2">
      <c r="A1152" s="117">
        <f t="shared" si="1119"/>
        <v>1152</v>
      </c>
      <c r="B1152" s="97" t="str">
        <f>IF(ISNUMBER(Таблица335[[#This Row],[№8]]), "Поперечник", "Продол")</f>
        <v>Поперечник</v>
      </c>
      <c r="C1152" s="11" t="str">
        <f>CONCATENATE(I1152,J1152,K1152,L1152,Таблица335[[#This Row],[№12]],N1152,O1152,P1152,Q1152,R1152,S1152,T1152,U1152,)</f>
        <v>11В-Т2/1 росп1,2,3</v>
      </c>
      <c r="D1152" s="11" t="str">
        <f t="shared" si="1152"/>
        <v>Т3</v>
      </c>
      <c r="E1152" s="11" t="str">
        <f t="shared" si="1117"/>
        <v>100 Δ6</v>
      </c>
      <c r="F1152" s="101"/>
      <c r="G1152" s="101"/>
      <c r="H11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2" s="132">
        <f t="shared" ref="I1152:J1152" si="1185">I1151</f>
        <v>11</v>
      </c>
      <c r="J1152" s="132" t="str">
        <f t="shared" si="1185"/>
        <v>В</v>
      </c>
      <c r="K1152" s="133" t="str">
        <f>IF(Таблица335[[#This Row],[условие]]="Да", "-", "")</f>
        <v>-</v>
      </c>
      <c r="L1152" s="101" t="s">
        <v>84</v>
      </c>
      <c r="M1152" s="114" t="str">
        <f>IF(Таблица335[[#This Row],[условие]]="Да", "", " - ")</f>
        <v/>
      </c>
      <c r="N1152" s="101"/>
      <c r="O1152" s="114" t="str">
        <f>IF(Таблица335[[#This Row],[условие]]="Да", "", " )")</f>
        <v/>
      </c>
      <c r="P1152" s="115"/>
      <c r="Q1152" s="101" t="str">
        <f t="shared" ref="Q1152:Q1154" si="1186">"/"</f>
        <v>/</v>
      </c>
      <c r="R1152" s="101">
        <v>1</v>
      </c>
      <c r="S1152" s="116" t="str">
        <f>IF(Таблица335[[#This Row],[Тип СШ]]="Т3", " росп", "")</f>
        <v xml:space="preserve"> росп</v>
      </c>
      <c r="T1152" s="116" t="str">
        <f>IF(AND(Таблица335[[#This Row],[Тип]]="Поперечник", Таблица335[[#This Row],[условие]]="Да", Таблица335[[#This Row],[№18]]=" росп"), "1,2,3",
"")</f>
        <v>1,2,3</v>
      </c>
      <c r="U1152" s="116" t="str">
        <f>IF(AND(Таблица335[[#This Row],[Тип]]="Продол", Таблица335[[#This Row],[условие]]="Да", Таблица335[[#This Row],[№18]]=" росп"), "1,2",
"")</f>
        <v/>
      </c>
      <c r="V1152" s="101" t="s">
        <v>88</v>
      </c>
      <c r="W11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52" s="152" t="str">
        <f>IF(Таблица335[[#This Row],[Тип СШ]]="Т3",
(IF(Таблица335[[#This Row],[Толщина]]&gt;16,"Δ8","Δ6")),Таблица335[[#This Row],[Толщина]])</f>
        <v>Δ6</v>
      </c>
      <c r="AD1152" s="153"/>
      <c r="AE1152"/>
    </row>
    <row r="1153" spans="1:31" x14ac:dyDescent="0.2">
      <c r="A1153" s="117">
        <f t="shared" si="1119"/>
        <v>1153</v>
      </c>
      <c r="B1153" s="97" t="str">
        <f>IF(ISNUMBER(Таблица335[[#This Row],[№8]]), "Поперечник", "Продол")</f>
        <v>Поперечник</v>
      </c>
      <c r="C1153" s="11" t="str">
        <f>CONCATENATE(I1153,J1153,K1153,L1153,Таблица335[[#This Row],[№12]],N1153,O1153,P1153,Q1153,R1153,S1153,T1153,U1153,)</f>
        <v>11В-Т2/2</v>
      </c>
      <c r="D1153" s="11" t="str">
        <f t="shared" si="1152"/>
        <v>Т8</v>
      </c>
      <c r="E1153" s="11" t="str">
        <f t="shared" si="1117"/>
        <v>100×14</v>
      </c>
      <c r="F1153" s="101"/>
      <c r="G1153" s="101"/>
      <c r="H11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3" s="132">
        <f t="shared" ref="I1153:J1153" si="1187">I1152</f>
        <v>11</v>
      </c>
      <c r="J1153" s="132" t="str">
        <f t="shared" si="1187"/>
        <v>В</v>
      </c>
      <c r="K1153" s="133" t="str">
        <f>IF(Таблица335[[#This Row],[условие]]="Да", "-", "")</f>
        <v>-</v>
      </c>
      <c r="L1153" s="101" t="s">
        <v>84</v>
      </c>
      <c r="M1153" s="114" t="str">
        <f>IF(Таблица335[[#This Row],[условие]]="Да", "", " - ")</f>
        <v/>
      </c>
      <c r="N1153" s="101"/>
      <c r="O1153" s="114" t="str">
        <f>IF(Таблица335[[#This Row],[условие]]="Да", "", " )")</f>
        <v/>
      </c>
      <c r="P1153" s="115"/>
      <c r="Q1153" s="101" t="str">
        <f t="shared" si="1186"/>
        <v>/</v>
      </c>
      <c r="R1153" s="101">
        <v>2</v>
      </c>
      <c r="S1153" s="116" t="str">
        <f>IF(Таблица335[[#This Row],[Тип СШ]]="Т3", " росп", "")</f>
        <v/>
      </c>
      <c r="T1153" s="116" t="str">
        <f>IF(AND(Таблица335[[#This Row],[Тип]]="Поперечник", Таблица335[[#This Row],[условие]]="Да", Таблица335[[#This Row],[№18]]=" росп"), "1,2,3",
"")</f>
        <v/>
      </c>
      <c r="U1153" s="116" t="str">
        <f>IF(AND(Таблица335[[#This Row],[Тип]]="Продол", Таблица335[[#This Row],[условие]]="Да", Таблица335[[#This Row],[№18]]=" росп"), "1,2",
"")</f>
        <v/>
      </c>
      <c r="V1153" s="101" t="s">
        <v>89</v>
      </c>
      <c r="W11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53" s="152">
        <f>IF(Таблица335[[#This Row],[Тип СШ]]="Т3",
(IF(Таблица335[[#This Row],[Толщина]]&gt;16,"Δ8","Δ6")),Таблица335[[#This Row],[Толщина]])</f>
        <v>14</v>
      </c>
      <c r="AD1153" s="153"/>
      <c r="AE1153"/>
    </row>
    <row r="1154" spans="1:31" x14ac:dyDescent="0.2">
      <c r="A1154" s="117">
        <f t="shared" si="1119"/>
        <v>1154</v>
      </c>
      <c r="B1154" s="97" t="str">
        <f>IF(ISNUMBER(Таблица335[[#This Row],[№8]]), "Поперечник", "Продол")</f>
        <v>Поперечник</v>
      </c>
      <c r="C1154" s="11" t="str">
        <f>CONCATENATE(I1154,J1154,K1154,L1154,Таблица335[[#This Row],[№12]],N1154,O1154,P1154,Q1154,R1154,S1154,T1154,U1154,)</f>
        <v>11В-Т2/2 росп1,2,3</v>
      </c>
      <c r="D1154" s="11" t="str">
        <f t="shared" si="1152"/>
        <v>Т3</v>
      </c>
      <c r="E1154" s="11" t="str">
        <f t="shared" ref="E1154:E1217" si="1188">IF(V1154="Т3",(CONCATENATE(AB1154," ",AC1154)),(CONCATENATE(AB1154,"×",AC1154)))</f>
        <v>100 Δ6</v>
      </c>
      <c r="F1154" s="101"/>
      <c r="G1154" s="101"/>
      <c r="H11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4" s="132">
        <f t="shared" ref="I1154:J1154" si="1189">I1153</f>
        <v>11</v>
      </c>
      <c r="J1154" s="132" t="str">
        <f t="shared" si="1189"/>
        <v>В</v>
      </c>
      <c r="K1154" s="133" t="str">
        <f>IF(Таблица335[[#This Row],[условие]]="Да", "-", "")</f>
        <v>-</v>
      </c>
      <c r="L1154" s="101" t="s">
        <v>84</v>
      </c>
      <c r="M1154" s="114" t="str">
        <f>IF(Таблица335[[#This Row],[условие]]="Да", "", " - ")</f>
        <v/>
      </c>
      <c r="N1154" s="101"/>
      <c r="O1154" s="114" t="str">
        <f>IF(Таблица335[[#This Row],[условие]]="Да", "", " )")</f>
        <v/>
      </c>
      <c r="P1154" s="115"/>
      <c r="Q1154" s="101" t="str">
        <f t="shared" si="1186"/>
        <v>/</v>
      </c>
      <c r="R1154" s="101">
        <v>2</v>
      </c>
      <c r="S1154" s="116" t="str">
        <f>IF(Таблица335[[#This Row],[Тип СШ]]="Т3", " росп", "")</f>
        <v xml:space="preserve"> росп</v>
      </c>
      <c r="T1154" s="116" t="str">
        <f>IF(AND(Таблица335[[#This Row],[Тип]]="Поперечник", Таблица335[[#This Row],[условие]]="Да", Таблица335[[#This Row],[№18]]=" росп"), "1,2,3",
"")</f>
        <v>1,2,3</v>
      </c>
      <c r="U1154" s="116" t="str">
        <f>IF(AND(Таблица335[[#This Row],[Тип]]="Продол", Таблица335[[#This Row],[условие]]="Да", Таблица335[[#This Row],[№18]]=" росп"), "1,2",
"")</f>
        <v/>
      </c>
      <c r="V1154" s="101" t="s">
        <v>88</v>
      </c>
      <c r="W11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54" s="152" t="str">
        <f>IF(Таблица335[[#This Row],[Тип СШ]]="Т3",
(IF(Таблица335[[#This Row],[Толщина]]&gt;16,"Δ8","Δ6")),Таблица335[[#This Row],[Толщина]])</f>
        <v>Δ6</v>
      </c>
      <c r="AD1154" s="153"/>
      <c r="AE1154"/>
    </row>
    <row r="1155" spans="1:31" x14ac:dyDescent="0.2">
      <c r="A1155" s="117">
        <f t="shared" ref="A1155:A1218" si="1190">A1154+1</f>
        <v>1155</v>
      </c>
      <c r="B1155" s="97" t="str">
        <f>IF(ISNUMBER(Таблица335[[#This Row],[№8]]), "Поперечник", "Продол")</f>
        <v>Поперечник</v>
      </c>
      <c r="C1155" s="11" t="str">
        <f>CONCATENATE(I1155,J1155,K1155,L1155,Таблица335[[#This Row],[№12]],N1155,O1155,P1155,Q1155,R1155,S1155,T1155,U1155,)</f>
        <v>11Г-ВП</v>
      </c>
      <c r="D1155" s="11" t="str">
        <f t="shared" si="1152"/>
        <v>С4</v>
      </c>
      <c r="E1155" s="11" t="str">
        <f t="shared" si="1188"/>
        <v>2488×14</v>
      </c>
      <c r="F1155" s="101"/>
      <c r="G1155" s="101" t="s">
        <v>42</v>
      </c>
      <c r="H11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5" s="134">
        <f t="shared" ref="I1155:J1155" si="1191">I1154</f>
        <v>11</v>
      </c>
      <c r="J1155" s="134" t="str">
        <f>Таблица335[[#This Row],[№7]]</f>
        <v>Г</v>
      </c>
      <c r="K1155" s="133" t="str">
        <f>IF(Таблица335[[#This Row],[условие]]="Да", "-", "")</f>
        <v>-</v>
      </c>
      <c r="L1155" s="72" t="s">
        <v>35</v>
      </c>
      <c r="M1155" s="114" t="str">
        <f>IF(Таблица335[[#This Row],[условие]]="Да", "", " - ")</f>
        <v/>
      </c>
      <c r="N1155" s="72"/>
      <c r="O1155" s="114" t="str">
        <f>IF(Таблица335[[#This Row],[условие]]="Да", "", " )")</f>
        <v/>
      </c>
      <c r="P1155" s="115"/>
      <c r="Q1155" s="130"/>
      <c r="R1155" s="130"/>
      <c r="S1155" s="116" t="str">
        <f>IF(Таблица335[[#This Row],[Тип СШ]]="Т3", " росп", "")</f>
        <v/>
      </c>
      <c r="T1155" s="116" t="str">
        <f>IF(AND(Таблица335[[#This Row],[Тип]]="Поперечник", Таблица335[[#This Row],[условие]]="Да", Таблица335[[#This Row],[№18]]=" росп"), "1,2,3",
"")</f>
        <v/>
      </c>
      <c r="U1155" s="116" t="str">
        <f>IF(AND(Таблица335[[#This Row],[Тип]]="Продол", Таблица335[[#This Row],[условие]]="Да", Таблица335[[#This Row],[№18]]=" росп"), "1,2",
"")</f>
        <v/>
      </c>
      <c r="V1155" s="130" t="s">
        <v>109</v>
      </c>
      <c r="W11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1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155" s="152">
        <f>IF(Таблица335[[#This Row],[Тип СШ]]="Т3",
(IF(Таблица335[[#This Row],[Толщина]]&gt;16,"Δ8","Δ6")),Таблица335[[#This Row],[Толщина]])</f>
        <v>14</v>
      </c>
      <c r="AD1155" s="153"/>
      <c r="AE1155"/>
    </row>
    <row r="1156" spans="1:31" x14ac:dyDescent="0.2">
      <c r="A1156" s="117">
        <f t="shared" si="1190"/>
        <v>1156</v>
      </c>
      <c r="B1156" s="97" t="str">
        <f>IF(ISNUMBER(Таблица335[[#This Row],[№8]]), "Поперечник", "Продол")</f>
        <v>Поперечник</v>
      </c>
      <c r="C1156" s="11" t="str">
        <f>CONCATENATE(I1156,J1156,K1156,L1156,Таблица335[[#This Row],[№12]],N1156,O1156,P1156,Q1156,R1156,S1156,T1156,U1156,)</f>
        <v>11Г-ВП_Р1 росп1,2,3</v>
      </c>
      <c r="D1156" s="11" t="str">
        <f t="shared" si="1152"/>
        <v>Т3</v>
      </c>
      <c r="E1156" s="11" t="str">
        <f t="shared" si="1188"/>
        <v>528 Δ6</v>
      </c>
      <c r="F1156" s="101"/>
      <c r="G1156" s="101"/>
      <c r="H11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6" s="132">
        <f t="shared" ref="I1156:J1156" si="1192">I1155</f>
        <v>11</v>
      </c>
      <c r="J1156" s="132" t="str">
        <f>J1155</f>
        <v>Г</v>
      </c>
      <c r="K1156" s="133" t="str">
        <f>IF(Таблица335[[#This Row],[условие]]="Да", "-", "")</f>
        <v>-</v>
      </c>
      <c r="L1156" s="101" t="s">
        <v>35</v>
      </c>
      <c r="M1156" s="114" t="str">
        <f>IF(Таблица335[[#This Row],[условие]]="Да", "", " - ")</f>
        <v/>
      </c>
      <c r="N1156" s="101"/>
      <c r="O1156" s="114" t="str">
        <f>IF(Таблица335[[#This Row],[условие]]="Да", "", " )")</f>
        <v/>
      </c>
      <c r="P1156" s="115"/>
      <c r="Q1156" s="101" t="s">
        <v>140</v>
      </c>
      <c r="R1156" s="101" t="s">
        <v>73</v>
      </c>
      <c r="S1156" s="116" t="str">
        <f>IF(Таблица335[[#This Row],[Тип СШ]]="Т3", " росп", "")</f>
        <v xml:space="preserve"> росп</v>
      </c>
      <c r="T1156" s="116" t="str">
        <f>IF(AND(Таблица335[[#This Row],[Тип]]="Поперечник", Таблица335[[#This Row],[условие]]="Да", Таблица335[[#This Row],[№18]]=" росп"), "1,2,3",
"")</f>
        <v>1,2,3</v>
      </c>
      <c r="U1156" s="116" t="str">
        <f>IF(AND(Таблица335[[#This Row],[Тип]]="Продол", Таблица335[[#This Row],[условие]]="Да", Таблица335[[#This Row],[№18]]=" росп"), "1,2",
"")</f>
        <v/>
      </c>
      <c r="V1156" s="101" t="s">
        <v>88</v>
      </c>
      <c r="W11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56" s="152" t="str">
        <f>IF(Таблица335[[#This Row],[Тип СШ]]="Т3",
(IF(Таблица335[[#This Row],[Толщина]]&gt;16,"Δ8","Δ6")),Таблица335[[#This Row],[Толщина]])</f>
        <v>Δ6</v>
      </c>
      <c r="AD1156" s="153"/>
      <c r="AE1156"/>
    </row>
    <row r="1157" spans="1:31" x14ac:dyDescent="0.2">
      <c r="A1157" s="117">
        <f t="shared" si="1190"/>
        <v>1157</v>
      </c>
      <c r="B1157" s="97" t="str">
        <f>IF(ISNUMBER(Таблица335[[#This Row],[№8]]), "Поперечник", "Продол")</f>
        <v>Поперечник</v>
      </c>
      <c r="C1157" s="11" t="str">
        <f>CONCATENATE(I1157,J1157,K1157,L1157,Таблица335[[#This Row],[№12]],N1157,O1157,P1157,Q1157,R1157,S1157,T1157,U1157,)</f>
        <v>11Г-ВП_Р2 росп1,2,3</v>
      </c>
      <c r="D1157" s="11" t="str">
        <f t="shared" si="1152"/>
        <v>Т3</v>
      </c>
      <c r="E1157" s="11" t="str">
        <f t="shared" si="1188"/>
        <v>528 Δ6</v>
      </c>
      <c r="F1157" s="101"/>
      <c r="G1157" s="101"/>
      <c r="H11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7" s="132">
        <f t="shared" ref="I1157:J1157" si="1193">I1156</f>
        <v>11</v>
      </c>
      <c r="J1157" s="132" t="str">
        <f t="shared" si="1193"/>
        <v>Г</v>
      </c>
      <c r="K1157" s="133" t="str">
        <f>IF(Таблица335[[#This Row],[условие]]="Да", "-", "")</f>
        <v>-</v>
      </c>
      <c r="L1157" s="101" t="s">
        <v>35</v>
      </c>
      <c r="M1157" s="114" t="str">
        <f>IF(Таблица335[[#This Row],[условие]]="Да", "", " - ")</f>
        <v/>
      </c>
      <c r="N1157" s="101"/>
      <c r="O1157" s="114" t="str">
        <f>IF(Таблица335[[#This Row],[условие]]="Да", "", " )")</f>
        <v/>
      </c>
      <c r="P1157" s="115"/>
      <c r="Q1157" s="101" t="s">
        <v>140</v>
      </c>
      <c r="R1157" s="101" t="s">
        <v>74</v>
      </c>
      <c r="S1157" s="116" t="str">
        <f>IF(Таблица335[[#This Row],[Тип СШ]]="Т3", " росп", "")</f>
        <v xml:space="preserve"> росп</v>
      </c>
      <c r="T1157" s="116" t="str">
        <f>IF(AND(Таблица335[[#This Row],[Тип]]="Поперечник", Таблица335[[#This Row],[условие]]="Да", Таблица335[[#This Row],[№18]]=" росп"), "1,2,3",
"")</f>
        <v>1,2,3</v>
      </c>
      <c r="U1157" s="116" t="str">
        <f>IF(AND(Таблица335[[#This Row],[Тип]]="Продол", Таблица335[[#This Row],[условие]]="Да", Таблица335[[#This Row],[№18]]=" росп"), "1,2",
"")</f>
        <v/>
      </c>
      <c r="V1157" s="101" t="s">
        <v>88</v>
      </c>
      <c r="W11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57" s="152" t="str">
        <f>IF(Таблица335[[#This Row],[Тип СШ]]="Т3",
(IF(Таблица335[[#This Row],[Толщина]]&gt;16,"Δ8","Δ6")),Таблица335[[#This Row],[Толщина]])</f>
        <v>Δ6</v>
      </c>
      <c r="AD1157" s="153"/>
      <c r="AE1157"/>
    </row>
    <row r="1158" spans="1:31" x14ac:dyDescent="0.2">
      <c r="A1158" s="117">
        <f t="shared" si="1190"/>
        <v>1158</v>
      </c>
      <c r="B1158" s="97" t="str">
        <f>IF(ISNUMBER(Таблица335[[#This Row],[№8]]), "Поперечник", "Продол")</f>
        <v>Поперечник</v>
      </c>
      <c r="C1158" s="11" t="str">
        <f>CONCATENATE(I1158,J1158,K1158,L1158,Таблица335[[#This Row],[№12]],N1158,O1158,P1158,Q1158,R1158,S1158,T1158,U1158,)</f>
        <v>11Г-ВП_Р3 росп1,2,3</v>
      </c>
      <c r="D1158" s="11" t="str">
        <f t="shared" si="1152"/>
        <v>Т3</v>
      </c>
      <c r="E1158" s="11" t="str">
        <f t="shared" si="1188"/>
        <v>528 Δ6</v>
      </c>
      <c r="F1158" s="101"/>
      <c r="G1158" s="101"/>
      <c r="H11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8" s="132">
        <f t="shared" ref="I1158:J1158" si="1194">I1157</f>
        <v>11</v>
      </c>
      <c r="J1158" s="132" t="str">
        <f t="shared" si="1194"/>
        <v>Г</v>
      </c>
      <c r="K1158" s="133" t="str">
        <f>IF(Таблица335[[#This Row],[условие]]="Да", "-", "")</f>
        <v>-</v>
      </c>
      <c r="L1158" s="101" t="s">
        <v>35</v>
      </c>
      <c r="M1158" s="114" t="str">
        <f>IF(Таблица335[[#This Row],[условие]]="Да", "", " - ")</f>
        <v/>
      </c>
      <c r="N1158" s="101"/>
      <c r="O1158" s="114" t="str">
        <f>IF(Таблица335[[#This Row],[условие]]="Да", "", " )")</f>
        <v/>
      </c>
      <c r="P1158" s="115"/>
      <c r="Q1158" s="101" t="s">
        <v>140</v>
      </c>
      <c r="R1158" s="101" t="s">
        <v>75</v>
      </c>
      <c r="S1158" s="116" t="str">
        <f>IF(Таблица335[[#This Row],[Тип СШ]]="Т3", " росп", "")</f>
        <v xml:space="preserve"> росп</v>
      </c>
      <c r="T1158" s="116" t="str">
        <f>IF(AND(Таблица335[[#This Row],[Тип]]="Поперечник", Таблица335[[#This Row],[условие]]="Да", Таблица335[[#This Row],[№18]]=" росп"), "1,2,3",
"")</f>
        <v>1,2,3</v>
      </c>
      <c r="U1158" s="116" t="str">
        <f>IF(AND(Таблица335[[#This Row],[Тип]]="Продол", Таблица335[[#This Row],[условие]]="Да", Таблица335[[#This Row],[№18]]=" росп"), "1,2",
"")</f>
        <v/>
      </c>
      <c r="V1158" s="101" t="s">
        <v>88</v>
      </c>
      <c r="W11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58" s="152" t="str">
        <f>IF(Таблица335[[#This Row],[Тип СШ]]="Т3",
(IF(Таблица335[[#This Row],[Толщина]]&gt;16,"Δ8","Δ6")),Таблица335[[#This Row],[Толщина]])</f>
        <v>Δ6</v>
      </c>
      <c r="AD1158" s="153"/>
      <c r="AE1158"/>
    </row>
    <row r="1159" spans="1:31" x14ac:dyDescent="0.2">
      <c r="A1159" s="117">
        <f t="shared" si="1190"/>
        <v>1159</v>
      </c>
      <c r="B1159" s="97" t="str">
        <f>IF(ISNUMBER(Таблица335[[#This Row],[№8]]), "Поперечник", "Продол")</f>
        <v>Поперечник</v>
      </c>
      <c r="C1159" s="11" t="str">
        <f>CONCATENATE(I1159,J1159,K1159,L1159,Таблица335[[#This Row],[№12]],N1159,O1159,P1159,Q1159,R1159,S1159,T1159,U1159,)</f>
        <v>11Г-ВП_Р4 росп1,2,3</v>
      </c>
      <c r="D1159" s="11" t="str">
        <f t="shared" si="1152"/>
        <v>Т3</v>
      </c>
      <c r="E1159" s="11" t="str">
        <f t="shared" si="1188"/>
        <v>528 Δ6</v>
      </c>
      <c r="F1159" s="101"/>
      <c r="G1159" s="101"/>
      <c r="H11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59" s="132">
        <f t="shared" ref="I1159:J1159" si="1195">I1158</f>
        <v>11</v>
      </c>
      <c r="J1159" s="132" t="str">
        <f t="shared" si="1195"/>
        <v>Г</v>
      </c>
      <c r="K1159" s="133" t="str">
        <f>IF(Таблица335[[#This Row],[условие]]="Да", "-", "")</f>
        <v>-</v>
      </c>
      <c r="L1159" s="101" t="s">
        <v>35</v>
      </c>
      <c r="M1159" s="114" t="str">
        <f>IF(Таблица335[[#This Row],[условие]]="Да", "", " - ")</f>
        <v/>
      </c>
      <c r="N1159" s="101"/>
      <c r="O1159" s="114" t="str">
        <f>IF(Таблица335[[#This Row],[условие]]="Да", "", " )")</f>
        <v/>
      </c>
      <c r="P1159" s="115"/>
      <c r="Q1159" s="101" t="s">
        <v>140</v>
      </c>
      <c r="R1159" s="101" t="s">
        <v>76</v>
      </c>
      <c r="S1159" s="116" t="str">
        <f>IF(Таблица335[[#This Row],[Тип СШ]]="Т3", " росп", "")</f>
        <v xml:space="preserve"> росп</v>
      </c>
      <c r="T1159" s="116" t="str">
        <f>IF(AND(Таблица335[[#This Row],[Тип]]="Поперечник", Таблица335[[#This Row],[условие]]="Да", Таблица335[[#This Row],[№18]]=" росп"), "1,2,3",
"")</f>
        <v>1,2,3</v>
      </c>
      <c r="U1159" s="116" t="str">
        <f>IF(AND(Таблица335[[#This Row],[Тип]]="Продол", Таблица335[[#This Row],[условие]]="Да", Таблица335[[#This Row],[№18]]=" росп"), "1,2",
"")</f>
        <v/>
      </c>
      <c r="V1159" s="101" t="s">
        <v>88</v>
      </c>
      <c r="W11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59" s="152" t="str">
        <f>IF(Таблица335[[#This Row],[Тип СШ]]="Т3",
(IF(Таблица335[[#This Row],[Толщина]]&gt;16,"Δ8","Δ6")),Таблица335[[#This Row],[Толщина]])</f>
        <v>Δ6</v>
      </c>
      <c r="AD1159" s="153"/>
      <c r="AE1159"/>
    </row>
    <row r="1160" spans="1:31" x14ac:dyDescent="0.2">
      <c r="A1160" s="117">
        <f t="shared" si="1190"/>
        <v>1160</v>
      </c>
      <c r="B1160" s="97" t="str">
        <f>IF(ISNUMBER(Таблица335[[#This Row],[№8]]), "Поперечник", "Продол")</f>
        <v>Поперечник</v>
      </c>
      <c r="C1160" s="11" t="str">
        <f>CONCATENATE(I1160,J1160,K1160,L1160,Таблица335[[#This Row],[№12]],N1160,O1160,P1160,Q1160,R1160,S1160,T1160,U1160,)</f>
        <v>11Г-Т1/1</v>
      </c>
      <c r="D1160" s="11" t="str">
        <f t="shared" si="1152"/>
        <v>Т8</v>
      </c>
      <c r="E1160" s="11" t="str">
        <f t="shared" si="1188"/>
        <v>100×14</v>
      </c>
      <c r="F1160" s="101"/>
      <c r="G1160" s="101"/>
      <c r="H11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0" s="132">
        <f t="shared" ref="I1160:J1160" si="1196">I1159</f>
        <v>11</v>
      </c>
      <c r="J1160" s="132" t="str">
        <f t="shared" si="1196"/>
        <v>Г</v>
      </c>
      <c r="K1160" s="133" t="str">
        <f>IF(Таблица335[[#This Row],[условие]]="Да", "-", "")</f>
        <v>-</v>
      </c>
      <c r="L1160" s="101" t="s">
        <v>83</v>
      </c>
      <c r="M1160" s="114" t="str">
        <f>IF(Таблица335[[#This Row],[условие]]="Да", "", " - ")</f>
        <v/>
      </c>
      <c r="N1160" s="101"/>
      <c r="O1160" s="114" t="str">
        <f>IF(Таблица335[[#This Row],[условие]]="Да", "", " )")</f>
        <v/>
      </c>
      <c r="P1160" s="115"/>
      <c r="Q1160" s="101" t="str">
        <f>"/"</f>
        <v>/</v>
      </c>
      <c r="R1160" s="101">
        <v>1</v>
      </c>
      <c r="S1160" s="116" t="str">
        <f>IF(Таблица335[[#This Row],[Тип СШ]]="Т3", " росп", "")</f>
        <v/>
      </c>
      <c r="T1160" s="116" t="str">
        <f>IF(AND(Таблица335[[#This Row],[Тип]]="Поперечник", Таблица335[[#This Row],[условие]]="Да", Таблица335[[#This Row],[№18]]=" росп"), "1,2,3",
"")</f>
        <v/>
      </c>
      <c r="U1160" s="116" t="str">
        <f>IF(AND(Таблица335[[#This Row],[Тип]]="Продол", Таблица335[[#This Row],[условие]]="Да", Таблица335[[#This Row],[№18]]=" росп"), "1,2",
"")</f>
        <v/>
      </c>
      <c r="V1160" s="101" t="s">
        <v>89</v>
      </c>
      <c r="W11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60" s="152">
        <f>IF(Таблица335[[#This Row],[Тип СШ]]="Т3",
(IF(Таблица335[[#This Row],[Толщина]]&gt;16,"Δ8","Δ6")),Таблица335[[#This Row],[Толщина]])</f>
        <v>14</v>
      </c>
      <c r="AD1160" s="153"/>
      <c r="AE1160"/>
    </row>
    <row r="1161" spans="1:31" x14ac:dyDescent="0.2">
      <c r="A1161" s="117">
        <f t="shared" si="1190"/>
        <v>1161</v>
      </c>
      <c r="B1161" s="97" t="str">
        <f>IF(ISNUMBER(Таблица335[[#This Row],[№8]]), "Поперечник", "Продол")</f>
        <v>Поперечник</v>
      </c>
      <c r="C1161" s="11" t="str">
        <f>CONCATENATE(I1161,J1161,K1161,L1161,Таблица335[[#This Row],[№12]],N1161,O1161,P1161,Q1161,R1161,S1161,T1161,U1161,)</f>
        <v>11Г-Т1/1 росп1,2,3</v>
      </c>
      <c r="D1161" s="11" t="str">
        <f t="shared" si="1152"/>
        <v>Т3</v>
      </c>
      <c r="E1161" s="11" t="str">
        <f t="shared" si="1188"/>
        <v>100 Δ6</v>
      </c>
      <c r="F1161" s="101"/>
      <c r="G1161" s="101"/>
      <c r="H11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1" s="132">
        <f t="shared" ref="I1161:J1161" si="1197">I1160</f>
        <v>11</v>
      </c>
      <c r="J1161" s="132" t="str">
        <f t="shared" si="1197"/>
        <v>Г</v>
      </c>
      <c r="K1161" s="133" t="str">
        <f>IF(Таблица335[[#This Row],[условие]]="Да", "-", "")</f>
        <v>-</v>
      </c>
      <c r="L1161" s="101" t="s">
        <v>83</v>
      </c>
      <c r="M1161" s="114" t="str">
        <f>IF(Таблица335[[#This Row],[условие]]="Да", "", " - ")</f>
        <v/>
      </c>
      <c r="N1161" s="101"/>
      <c r="O1161" s="114" t="str">
        <f>IF(Таблица335[[#This Row],[условие]]="Да", "", " )")</f>
        <v/>
      </c>
      <c r="P1161" s="115"/>
      <c r="Q1161" s="101" t="str">
        <f t="shared" ref="Q1161:Q1163" si="1198">"/"</f>
        <v>/</v>
      </c>
      <c r="R1161" s="101">
        <v>1</v>
      </c>
      <c r="S1161" s="116" t="str">
        <f>IF(Таблица335[[#This Row],[Тип СШ]]="Т3", " росп", "")</f>
        <v xml:space="preserve"> росп</v>
      </c>
      <c r="T1161" s="116" t="str">
        <f>IF(AND(Таблица335[[#This Row],[Тип]]="Поперечник", Таблица335[[#This Row],[условие]]="Да", Таблица335[[#This Row],[№18]]=" росп"), "1,2,3",
"")</f>
        <v>1,2,3</v>
      </c>
      <c r="U1161" s="116" t="str">
        <f>IF(AND(Таблица335[[#This Row],[Тип]]="Продол", Таблица335[[#This Row],[условие]]="Да", Таблица335[[#This Row],[№18]]=" росп"), "1,2",
"")</f>
        <v/>
      </c>
      <c r="V1161" s="101" t="s">
        <v>88</v>
      </c>
      <c r="W11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61" s="152" t="str">
        <f>IF(Таблица335[[#This Row],[Тип СШ]]="Т3",
(IF(Таблица335[[#This Row],[Толщина]]&gt;16,"Δ8","Δ6")),Таблица335[[#This Row],[Толщина]])</f>
        <v>Δ6</v>
      </c>
      <c r="AD1161" s="153"/>
      <c r="AE1161"/>
    </row>
    <row r="1162" spans="1:31" x14ac:dyDescent="0.2">
      <c r="A1162" s="117">
        <f t="shared" si="1190"/>
        <v>1162</v>
      </c>
      <c r="B1162" s="97" t="str">
        <f>IF(ISNUMBER(Таблица335[[#This Row],[№8]]), "Поперечник", "Продол")</f>
        <v>Поперечник</v>
      </c>
      <c r="C1162" s="11" t="str">
        <f>CONCATENATE(I1162,J1162,K1162,L1162,Таблица335[[#This Row],[№12]],N1162,O1162,P1162,Q1162,R1162,S1162,T1162,U1162,)</f>
        <v>11Г-Т1/2</v>
      </c>
      <c r="D1162" s="11" t="str">
        <f t="shared" si="1152"/>
        <v>Т8</v>
      </c>
      <c r="E1162" s="11" t="str">
        <f t="shared" si="1188"/>
        <v>100×14</v>
      </c>
      <c r="F1162" s="101"/>
      <c r="G1162" s="101"/>
      <c r="H11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2" s="132">
        <f t="shared" ref="I1162:J1162" si="1199">I1161</f>
        <v>11</v>
      </c>
      <c r="J1162" s="132" t="str">
        <f t="shared" si="1199"/>
        <v>Г</v>
      </c>
      <c r="K1162" s="133" t="str">
        <f>IF(Таблица335[[#This Row],[условие]]="Да", "-", "")</f>
        <v>-</v>
      </c>
      <c r="L1162" s="101" t="s">
        <v>83</v>
      </c>
      <c r="M1162" s="114" t="str">
        <f>IF(Таблица335[[#This Row],[условие]]="Да", "", " - ")</f>
        <v/>
      </c>
      <c r="N1162" s="101"/>
      <c r="O1162" s="114" t="str">
        <f>IF(Таблица335[[#This Row],[условие]]="Да", "", " )")</f>
        <v/>
      </c>
      <c r="P1162" s="115"/>
      <c r="Q1162" s="101" t="str">
        <f t="shared" si="1198"/>
        <v>/</v>
      </c>
      <c r="R1162" s="101">
        <v>2</v>
      </c>
      <c r="S1162" s="116" t="str">
        <f>IF(Таблица335[[#This Row],[Тип СШ]]="Т3", " росп", "")</f>
        <v/>
      </c>
      <c r="T1162" s="116" t="str">
        <f>IF(AND(Таблица335[[#This Row],[Тип]]="Поперечник", Таблица335[[#This Row],[условие]]="Да", Таблица335[[#This Row],[№18]]=" росп"), "1,2,3",
"")</f>
        <v/>
      </c>
      <c r="U1162" s="116" t="str">
        <f>IF(AND(Таблица335[[#This Row],[Тип]]="Продол", Таблица335[[#This Row],[условие]]="Да", Таблица335[[#This Row],[№18]]=" росп"), "1,2",
"")</f>
        <v/>
      </c>
      <c r="V1162" s="101" t="s">
        <v>89</v>
      </c>
      <c r="W11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62" s="152">
        <f>IF(Таблица335[[#This Row],[Тип СШ]]="Т3",
(IF(Таблица335[[#This Row],[Толщина]]&gt;16,"Δ8","Δ6")),Таблица335[[#This Row],[Толщина]])</f>
        <v>14</v>
      </c>
      <c r="AD1162" s="153"/>
      <c r="AE1162"/>
    </row>
    <row r="1163" spans="1:31" x14ac:dyDescent="0.2">
      <c r="A1163" s="117">
        <f t="shared" si="1190"/>
        <v>1163</v>
      </c>
      <c r="B1163" s="97" t="str">
        <f>IF(ISNUMBER(Таблица335[[#This Row],[№8]]), "Поперечник", "Продол")</f>
        <v>Поперечник</v>
      </c>
      <c r="C1163" s="11" t="str">
        <f>CONCATENATE(I1163,J1163,K1163,L1163,Таблица335[[#This Row],[№12]],N1163,O1163,P1163,Q1163,R1163,S1163,T1163,U1163,)</f>
        <v>11Г-Т1/2 росп1,2,3</v>
      </c>
      <c r="D1163" s="11" t="str">
        <f t="shared" si="1152"/>
        <v>Т3</v>
      </c>
      <c r="E1163" s="11" t="str">
        <f t="shared" si="1188"/>
        <v>100 Δ6</v>
      </c>
      <c r="F1163" s="101"/>
      <c r="G1163" s="101"/>
      <c r="H11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3" s="132">
        <f t="shared" ref="I1163:J1163" si="1200">I1162</f>
        <v>11</v>
      </c>
      <c r="J1163" s="132" t="str">
        <f t="shared" si="1200"/>
        <v>Г</v>
      </c>
      <c r="K1163" s="133" t="str">
        <f>IF(Таблица335[[#This Row],[условие]]="Да", "-", "")</f>
        <v>-</v>
      </c>
      <c r="L1163" s="101" t="s">
        <v>83</v>
      </c>
      <c r="M1163" s="114" t="str">
        <f>IF(Таблица335[[#This Row],[условие]]="Да", "", " - ")</f>
        <v/>
      </c>
      <c r="N1163" s="101"/>
      <c r="O1163" s="114" t="str">
        <f>IF(Таблица335[[#This Row],[условие]]="Да", "", " )")</f>
        <v/>
      </c>
      <c r="P1163" s="115"/>
      <c r="Q1163" s="101" t="str">
        <f t="shared" si="1198"/>
        <v>/</v>
      </c>
      <c r="R1163" s="101">
        <v>2</v>
      </c>
      <c r="S1163" s="116" t="str">
        <f>IF(Таблица335[[#This Row],[Тип СШ]]="Т3", " росп", "")</f>
        <v xml:space="preserve"> росп</v>
      </c>
      <c r="T1163" s="116" t="str">
        <f>IF(AND(Таблица335[[#This Row],[Тип]]="Поперечник", Таблица335[[#This Row],[условие]]="Да", Таблица335[[#This Row],[№18]]=" росп"), "1,2,3",
"")</f>
        <v>1,2,3</v>
      </c>
      <c r="U1163" s="116" t="str">
        <f>IF(AND(Таблица335[[#This Row],[Тип]]="Продол", Таблица335[[#This Row],[условие]]="Да", Таблица335[[#This Row],[№18]]=" росп"), "1,2",
"")</f>
        <v/>
      </c>
      <c r="V1163" s="101" t="s">
        <v>88</v>
      </c>
      <c r="W11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63" s="152" t="str">
        <f>IF(Таблица335[[#This Row],[Тип СШ]]="Т3",
(IF(Таблица335[[#This Row],[Толщина]]&gt;16,"Δ8","Δ6")),Таблица335[[#This Row],[Толщина]])</f>
        <v>Δ6</v>
      </c>
      <c r="AD1163" s="153"/>
      <c r="AE1163"/>
    </row>
    <row r="1164" spans="1:31" x14ac:dyDescent="0.2">
      <c r="A1164" s="117">
        <f t="shared" si="1190"/>
        <v>1164</v>
      </c>
      <c r="B1164" s="97" t="str">
        <f>IF(ISNUMBER(Таблица335[[#This Row],[№8]]), "Поперечник", "Продол")</f>
        <v>Поперечник</v>
      </c>
      <c r="C1164" s="11" t="str">
        <f>CONCATENATE(I1164,J1164,K1164,L1164,Таблица335[[#This Row],[№12]],N1164,O1164,P1164,Q1164,R1164,S1164,T1164,U1164,)</f>
        <v>11Г-ВП_Р5 росп1,2,3</v>
      </c>
      <c r="D1164" s="11" t="str">
        <f t="shared" si="1152"/>
        <v>Т3</v>
      </c>
      <c r="E1164" s="11" t="str">
        <f t="shared" si="1188"/>
        <v>528 Δ6</v>
      </c>
      <c r="F1164" s="101"/>
      <c r="G1164" s="101"/>
      <c r="H11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4" s="132">
        <f t="shared" ref="I1164:J1164" si="1201">I1163</f>
        <v>11</v>
      </c>
      <c r="J1164" s="132" t="str">
        <f t="shared" si="1201"/>
        <v>Г</v>
      </c>
      <c r="K1164" s="133" t="str">
        <f>IF(Таблица335[[#This Row],[условие]]="Да", "-", "")</f>
        <v>-</v>
      </c>
      <c r="L1164" s="101" t="s">
        <v>35</v>
      </c>
      <c r="M1164" s="114" t="str">
        <f>IF(Таблица335[[#This Row],[условие]]="Да", "", " - ")</f>
        <v/>
      </c>
      <c r="N1164" s="101"/>
      <c r="O1164" s="114" t="str">
        <f>IF(Таблица335[[#This Row],[условие]]="Да", "", " )")</f>
        <v/>
      </c>
      <c r="P1164" s="115"/>
      <c r="Q1164" s="101" t="s">
        <v>140</v>
      </c>
      <c r="R1164" s="101" t="s">
        <v>77</v>
      </c>
      <c r="S1164" s="116" t="str">
        <f>IF(Таблица335[[#This Row],[Тип СШ]]="Т3", " росп", "")</f>
        <v xml:space="preserve"> росп</v>
      </c>
      <c r="T1164" s="116" t="str">
        <f>IF(AND(Таблица335[[#This Row],[Тип]]="Поперечник", Таблица335[[#This Row],[условие]]="Да", Таблица335[[#This Row],[№18]]=" росп"), "1,2,3",
"")</f>
        <v>1,2,3</v>
      </c>
      <c r="U1164" s="116" t="str">
        <f>IF(AND(Таблица335[[#This Row],[Тип]]="Продол", Таблица335[[#This Row],[условие]]="Да", Таблица335[[#This Row],[№18]]=" росп"), "1,2",
"")</f>
        <v/>
      </c>
      <c r="V1164" s="101" t="s">
        <v>88</v>
      </c>
      <c r="W11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64" s="152" t="str">
        <f>IF(Таблица335[[#This Row],[Тип СШ]]="Т3",
(IF(Таблица335[[#This Row],[Толщина]]&gt;16,"Δ8","Δ6")),Таблица335[[#This Row],[Толщина]])</f>
        <v>Δ6</v>
      </c>
      <c r="AD1164" s="153"/>
      <c r="AE1164"/>
    </row>
    <row r="1165" spans="1:31" x14ac:dyDescent="0.2">
      <c r="A1165" s="117">
        <f t="shared" si="1190"/>
        <v>1165</v>
      </c>
      <c r="B1165" s="97" t="str">
        <f>IF(ISNUMBER(Таблица335[[#This Row],[№8]]), "Поперечник", "Продол")</f>
        <v>Поперечник</v>
      </c>
      <c r="C1165" s="11" t="str">
        <f>CONCATENATE(I1165,J1165,K1165,L1165,Таблица335[[#This Row],[№12]],N1165,O1165,P1165,Q1165,R1165,S1165,T1165,U1165,)</f>
        <v>11Г-ВП_Р6 росп1,2,3</v>
      </c>
      <c r="D1165" s="11" t="str">
        <f t="shared" si="1152"/>
        <v>Т3</v>
      </c>
      <c r="E1165" s="11" t="str">
        <f t="shared" si="1188"/>
        <v>528 Δ6</v>
      </c>
      <c r="F1165" s="101"/>
      <c r="G1165" s="101"/>
      <c r="H11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5" s="132">
        <f t="shared" ref="I1165:J1165" si="1202">I1164</f>
        <v>11</v>
      </c>
      <c r="J1165" s="132" t="str">
        <f t="shared" si="1202"/>
        <v>Г</v>
      </c>
      <c r="K1165" s="133" t="str">
        <f>IF(Таблица335[[#This Row],[условие]]="Да", "-", "")</f>
        <v>-</v>
      </c>
      <c r="L1165" s="101" t="s">
        <v>35</v>
      </c>
      <c r="M1165" s="114" t="str">
        <f>IF(Таблица335[[#This Row],[условие]]="Да", "", " - ")</f>
        <v/>
      </c>
      <c r="N1165" s="101"/>
      <c r="O1165" s="114" t="str">
        <f>IF(Таблица335[[#This Row],[условие]]="Да", "", " )")</f>
        <v/>
      </c>
      <c r="P1165" s="115"/>
      <c r="Q1165" s="101" t="s">
        <v>140</v>
      </c>
      <c r="R1165" s="101" t="s">
        <v>80</v>
      </c>
      <c r="S1165" s="116" t="str">
        <f>IF(Таблица335[[#This Row],[Тип СШ]]="Т3", " росп", "")</f>
        <v xml:space="preserve"> росп</v>
      </c>
      <c r="T1165" s="116" t="str">
        <f>IF(AND(Таблица335[[#This Row],[Тип]]="Поперечник", Таблица335[[#This Row],[условие]]="Да", Таблица335[[#This Row],[№18]]=" росп"), "1,2,3",
"")</f>
        <v>1,2,3</v>
      </c>
      <c r="U1165" s="116" t="str">
        <f>IF(AND(Таблица335[[#This Row],[Тип]]="Продол", Таблица335[[#This Row],[условие]]="Да", Таблица335[[#This Row],[№18]]=" росп"), "1,2",
"")</f>
        <v/>
      </c>
      <c r="V1165" s="101" t="s">
        <v>88</v>
      </c>
      <c r="W11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65" s="152" t="str">
        <f>IF(Таблица335[[#This Row],[Тип СШ]]="Т3",
(IF(Таблица335[[#This Row],[Толщина]]&gt;16,"Δ8","Δ6")),Таблица335[[#This Row],[Толщина]])</f>
        <v>Δ6</v>
      </c>
      <c r="AD1165" s="153"/>
      <c r="AE1165"/>
    </row>
    <row r="1166" spans="1:31" x14ac:dyDescent="0.2">
      <c r="A1166" s="117">
        <f t="shared" si="1190"/>
        <v>1166</v>
      </c>
      <c r="B1166" s="97" t="str">
        <f>IF(ISNUMBER(Таблица335[[#This Row],[№8]]), "Поперечник", "Продол")</f>
        <v>Поперечник</v>
      </c>
      <c r="C1166" s="11" t="str">
        <f>CONCATENATE(I1166,J1166,K1166,L1166,Таблица335[[#This Row],[№12]],N1166,O1166,P1166,Q1166,R1166,S1166,T1166,U1166,)</f>
        <v>11Г-ВП_Р7 росп1,2,3</v>
      </c>
      <c r="D1166" s="11" t="str">
        <f t="shared" si="1152"/>
        <v>Т3</v>
      </c>
      <c r="E1166" s="11" t="str">
        <f t="shared" si="1188"/>
        <v>528 Δ6</v>
      </c>
      <c r="F1166" s="101"/>
      <c r="G1166" s="101"/>
      <c r="H11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6" s="132">
        <f t="shared" ref="I1166:J1166" si="1203">I1165</f>
        <v>11</v>
      </c>
      <c r="J1166" s="132" t="str">
        <f t="shared" si="1203"/>
        <v>Г</v>
      </c>
      <c r="K1166" s="133" t="str">
        <f>IF(Таблица335[[#This Row],[условие]]="Да", "-", "")</f>
        <v>-</v>
      </c>
      <c r="L1166" s="101" t="s">
        <v>35</v>
      </c>
      <c r="M1166" s="114" t="str">
        <f>IF(Таблица335[[#This Row],[условие]]="Да", "", " - ")</f>
        <v/>
      </c>
      <c r="N1166" s="101"/>
      <c r="O1166" s="114" t="str">
        <f>IF(Таблица335[[#This Row],[условие]]="Да", "", " )")</f>
        <v/>
      </c>
      <c r="P1166" s="115"/>
      <c r="Q1166" s="101" t="s">
        <v>140</v>
      </c>
      <c r="R1166" s="101" t="s">
        <v>81</v>
      </c>
      <c r="S1166" s="116" t="str">
        <f>IF(Таблица335[[#This Row],[Тип СШ]]="Т3", " росп", "")</f>
        <v xml:space="preserve"> росп</v>
      </c>
      <c r="T1166" s="116" t="str">
        <f>IF(AND(Таблица335[[#This Row],[Тип]]="Поперечник", Таблица335[[#This Row],[условие]]="Да", Таблица335[[#This Row],[№18]]=" росп"), "1,2,3",
"")</f>
        <v>1,2,3</v>
      </c>
      <c r="U1166" s="116" t="str">
        <f>IF(AND(Таблица335[[#This Row],[Тип]]="Продол", Таблица335[[#This Row],[условие]]="Да", Таблица335[[#This Row],[№18]]=" росп"), "1,2",
"")</f>
        <v/>
      </c>
      <c r="V1166" s="101" t="s">
        <v>88</v>
      </c>
      <c r="W11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66" s="152" t="str">
        <f>IF(Таблица335[[#This Row],[Тип СШ]]="Т3",
(IF(Таблица335[[#This Row],[Толщина]]&gt;16,"Δ8","Δ6")),Таблица335[[#This Row],[Толщина]])</f>
        <v>Δ6</v>
      </c>
      <c r="AD1166" s="153"/>
      <c r="AE1166"/>
    </row>
    <row r="1167" spans="1:31" x14ac:dyDescent="0.2">
      <c r="A1167" s="117">
        <f t="shared" si="1190"/>
        <v>1167</v>
      </c>
      <c r="B1167" s="97" t="str">
        <f>IF(ISNUMBER(Таблица335[[#This Row],[№8]]), "Поперечник", "Продол")</f>
        <v>Поперечник</v>
      </c>
      <c r="C1167" s="11" t="str">
        <f>CONCATENATE(I1167,J1167,K1167,L1167,Таблица335[[#This Row],[№12]],N1167,O1167,P1167,Q1167,R1167,S1167,T1167,U1167,)</f>
        <v>11Г-ВП_Р8 росп1,2,3</v>
      </c>
      <c r="D1167" s="11" t="str">
        <f t="shared" si="1152"/>
        <v>Т3</v>
      </c>
      <c r="E1167" s="11" t="str">
        <f t="shared" si="1188"/>
        <v>528 Δ6</v>
      </c>
      <c r="F1167" s="101"/>
      <c r="G1167" s="101"/>
      <c r="H11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7" s="132">
        <f t="shared" ref="I1167:J1167" si="1204">I1166</f>
        <v>11</v>
      </c>
      <c r="J1167" s="132" t="str">
        <f t="shared" si="1204"/>
        <v>Г</v>
      </c>
      <c r="K1167" s="133" t="str">
        <f>IF(Таблица335[[#This Row],[условие]]="Да", "-", "")</f>
        <v>-</v>
      </c>
      <c r="L1167" s="101" t="s">
        <v>35</v>
      </c>
      <c r="M1167" s="114" t="str">
        <f>IF(Таблица335[[#This Row],[условие]]="Да", "", " - ")</f>
        <v/>
      </c>
      <c r="N1167" s="101"/>
      <c r="O1167" s="114" t="str">
        <f>IF(Таблица335[[#This Row],[условие]]="Да", "", " )")</f>
        <v/>
      </c>
      <c r="P1167" s="115"/>
      <c r="Q1167" s="101" t="s">
        <v>140</v>
      </c>
      <c r="R1167" s="101" t="s">
        <v>82</v>
      </c>
      <c r="S1167" s="116" t="str">
        <f>IF(Таблица335[[#This Row],[Тип СШ]]="Т3", " росп", "")</f>
        <v xml:space="preserve"> росп</v>
      </c>
      <c r="T1167" s="116" t="str">
        <f>IF(AND(Таблица335[[#This Row],[Тип]]="Поперечник", Таблица335[[#This Row],[условие]]="Да", Таблица335[[#This Row],[№18]]=" росп"), "1,2,3",
"")</f>
        <v>1,2,3</v>
      </c>
      <c r="U1167" s="116" t="str">
        <f>IF(AND(Таблица335[[#This Row],[Тип]]="Продол", Таблица335[[#This Row],[условие]]="Да", Таблица335[[#This Row],[№18]]=" росп"), "1,2",
"")</f>
        <v/>
      </c>
      <c r="V1167" s="101" t="s">
        <v>88</v>
      </c>
      <c r="W11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67" s="152" t="str">
        <f>IF(Таблица335[[#This Row],[Тип СШ]]="Т3",
(IF(Таблица335[[#This Row],[Толщина]]&gt;16,"Δ8","Δ6")),Таблица335[[#This Row],[Толщина]])</f>
        <v>Δ6</v>
      </c>
      <c r="AD1167" s="153"/>
      <c r="AE1167"/>
    </row>
    <row r="1168" spans="1:31" x14ac:dyDescent="0.2">
      <c r="A1168" s="117">
        <f t="shared" si="1190"/>
        <v>1168</v>
      </c>
      <c r="B1168" s="97" t="str">
        <f>IF(ISNUMBER(Таблица335[[#This Row],[№8]]), "Поперечник", "Продол")</f>
        <v>Поперечник</v>
      </c>
      <c r="C1168" s="11" t="str">
        <f>CONCATENATE(I1168,J1168,K1168,L1168,Таблица335[[#This Row],[№12]],N1168,O1168,P1168,Q1168,R1168,S1168,T1168,U1168,)</f>
        <v>11Г-НП</v>
      </c>
      <c r="D1168" s="11" t="str">
        <f t="shared" si="1152"/>
        <v>С18</v>
      </c>
      <c r="E1168" s="11" t="str">
        <f t="shared" si="1188"/>
        <v>600×32</v>
      </c>
      <c r="F1168" s="101"/>
      <c r="G1168" s="101"/>
      <c r="H11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8" s="132">
        <f t="shared" ref="I1168:J1168" si="1205">I1167</f>
        <v>11</v>
      </c>
      <c r="J1168" s="132" t="str">
        <f t="shared" si="1205"/>
        <v>Г</v>
      </c>
      <c r="K1168" s="133" t="str">
        <f>IF(Таблица335[[#This Row],[условие]]="Да", "-", "")</f>
        <v>-</v>
      </c>
      <c r="L1168" s="101" t="s">
        <v>13</v>
      </c>
      <c r="M1168" s="114" t="str">
        <f>IF(Таблица335[[#This Row],[условие]]="Да", "", " - ")</f>
        <v/>
      </c>
      <c r="N1168" s="101"/>
      <c r="O1168" s="114" t="str">
        <f>IF(Таблица335[[#This Row],[условие]]="Да", "", " )")</f>
        <v/>
      </c>
      <c r="P1168" s="115"/>
      <c r="Q1168" s="101"/>
      <c r="R1168" s="101"/>
      <c r="S1168" s="116" t="str">
        <f>IF(Таблица335[[#This Row],[Тип СШ]]="Т3", " росп", "")</f>
        <v/>
      </c>
      <c r="T1168" s="116" t="str">
        <f>IF(AND(Таблица335[[#This Row],[Тип]]="Поперечник", Таблица335[[#This Row],[условие]]="Да", Таблица335[[#This Row],[№18]]=" росп"), "1,2,3",
"")</f>
        <v/>
      </c>
      <c r="U1168" s="116" t="str">
        <f>IF(AND(Таблица335[[#This Row],[Тип]]="Продол", Таблица335[[#This Row],[условие]]="Да", Таблица335[[#This Row],[№18]]=" росп"), "1,2",
"")</f>
        <v/>
      </c>
      <c r="V1168" s="101" t="s">
        <v>87</v>
      </c>
      <c r="W116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1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6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168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168" s="152">
        <f>IF(Таблица335[[#This Row],[Тип СШ]]="Т3",
(IF(Таблица335[[#This Row],[Толщина]]&gt;16,"Δ8","Δ6")),Таблица335[[#This Row],[Толщина]])</f>
        <v>32</v>
      </c>
      <c r="AD1168" s="153"/>
      <c r="AE1168"/>
    </row>
    <row r="1169" spans="1:31" x14ac:dyDescent="0.2">
      <c r="A1169" s="117">
        <f t="shared" si="1190"/>
        <v>1169</v>
      </c>
      <c r="B1169" s="97" t="str">
        <f>IF(ISNUMBER(Таблица335[[#This Row],[№8]]), "Поперечник", "Продол")</f>
        <v>Поперечник</v>
      </c>
      <c r="C1169" s="11" t="str">
        <f>CONCATENATE(I1169,J1169,K1169,L1169,Таблица335[[#This Row],[№12]],N1169,O1169,P1169,Q1169,R1169,S1169,T1169,U1169,)</f>
        <v>11Г-Т2/1</v>
      </c>
      <c r="D1169" s="11" t="str">
        <f t="shared" si="1152"/>
        <v>Т8</v>
      </c>
      <c r="E1169" s="11" t="str">
        <f t="shared" si="1188"/>
        <v>100×14</v>
      </c>
      <c r="F1169" s="101"/>
      <c r="G1169" s="101"/>
      <c r="H11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69" s="132">
        <f t="shared" ref="I1169:J1169" si="1206">I1168</f>
        <v>11</v>
      </c>
      <c r="J1169" s="132" t="str">
        <f t="shared" si="1206"/>
        <v>Г</v>
      </c>
      <c r="K1169" s="133" t="str">
        <f>IF(Таблица335[[#This Row],[условие]]="Да", "-", "")</f>
        <v>-</v>
      </c>
      <c r="L1169" s="101" t="s">
        <v>84</v>
      </c>
      <c r="M1169" s="114" t="str">
        <f>IF(Таблица335[[#This Row],[условие]]="Да", "", " - ")</f>
        <v/>
      </c>
      <c r="N1169" s="101"/>
      <c r="O1169" s="114" t="str">
        <f>IF(Таблица335[[#This Row],[условие]]="Да", "", " )")</f>
        <v/>
      </c>
      <c r="P1169" s="115"/>
      <c r="Q1169" s="101" t="str">
        <f>"/"</f>
        <v>/</v>
      </c>
      <c r="R1169" s="101">
        <v>1</v>
      </c>
      <c r="S1169" s="116" t="str">
        <f>IF(Таблица335[[#This Row],[Тип СШ]]="Т3", " росп", "")</f>
        <v/>
      </c>
      <c r="T1169" s="116" t="str">
        <f>IF(AND(Таблица335[[#This Row],[Тип]]="Поперечник", Таблица335[[#This Row],[условие]]="Да", Таблица335[[#This Row],[№18]]=" росп"), "1,2,3",
"")</f>
        <v/>
      </c>
      <c r="U1169" s="116" t="str">
        <f>IF(AND(Таблица335[[#This Row],[Тип]]="Продол", Таблица335[[#This Row],[условие]]="Да", Таблица335[[#This Row],[№18]]=" росп"), "1,2",
"")</f>
        <v/>
      </c>
      <c r="V1169" s="101" t="s">
        <v>89</v>
      </c>
      <c r="W11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69" s="152">
        <f>IF(Таблица335[[#This Row],[Тип СШ]]="Т3",
(IF(Таблица335[[#This Row],[Толщина]]&gt;16,"Δ8","Δ6")),Таблица335[[#This Row],[Толщина]])</f>
        <v>14</v>
      </c>
      <c r="AD1169" s="153"/>
      <c r="AE1169"/>
    </row>
    <row r="1170" spans="1:31" x14ac:dyDescent="0.2">
      <c r="A1170" s="117">
        <f t="shared" si="1190"/>
        <v>1170</v>
      </c>
      <c r="B1170" s="97" t="str">
        <f>IF(ISNUMBER(Таблица335[[#This Row],[№8]]), "Поперечник", "Продол")</f>
        <v>Поперечник</v>
      </c>
      <c r="C1170" s="11" t="str">
        <f>CONCATENATE(I1170,J1170,K1170,L1170,Таблица335[[#This Row],[№12]],N1170,O1170,P1170,Q1170,R1170,S1170,T1170,U1170,)</f>
        <v>11Г-Т2/1 росп1,2,3</v>
      </c>
      <c r="D1170" s="11" t="str">
        <f t="shared" si="1152"/>
        <v>Т3</v>
      </c>
      <c r="E1170" s="11" t="str">
        <f t="shared" si="1188"/>
        <v>100 Δ6</v>
      </c>
      <c r="F1170" s="101"/>
      <c r="G1170" s="101"/>
      <c r="H11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0" s="132">
        <f t="shared" ref="I1170:J1170" si="1207">I1169</f>
        <v>11</v>
      </c>
      <c r="J1170" s="132" t="str">
        <f t="shared" si="1207"/>
        <v>Г</v>
      </c>
      <c r="K1170" s="133" t="str">
        <f>IF(Таблица335[[#This Row],[условие]]="Да", "-", "")</f>
        <v>-</v>
      </c>
      <c r="L1170" s="101" t="s">
        <v>84</v>
      </c>
      <c r="M1170" s="114" t="str">
        <f>IF(Таблица335[[#This Row],[условие]]="Да", "", " - ")</f>
        <v/>
      </c>
      <c r="N1170" s="101"/>
      <c r="O1170" s="114" t="str">
        <f>IF(Таблица335[[#This Row],[условие]]="Да", "", " )")</f>
        <v/>
      </c>
      <c r="P1170" s="115"/>
      <c r="Q1170" s="101" t="str">
        <f t="shared" ref="Q1170:Q1172" si="1208">"/"</f>
        <v>/</v>
      </c>
      <c r="R1170" s="101">
        <v>1</v>
      </c>
      <c r="S1170" s="116" t="str">
        <f>IF(Таблица335[[#This Row],[Тип СШ]]="Т3", " росп", "")</f>
        <v xml:space="preserve"> росп</v>
      </c>
      <c r="T1170" s="116" t="str">
        <f>IF(AND(Таблица335[[#This Row],[Тип]]="Поперечник", Таблица335[[#This Row],[условие]]="Да", Таблица335[[#This Row],[№18]]=" росп"), "1,2,3",
"")</f>
        <v>1,2,3</v>
      </c>
      <c r="U1170" s="116" t="str">
        <f>IF(AND(Таблица335[[#This Row],[Тип]]="Продол", Таблица335[[#This Row],[условие]]="Да", Таблица335[[#This Row],[№18]]=" росп"), "1,2",
"")</f>
        <v/>
      </c>
      <c r="V1170" s="101" t="s">
        <v>88</v>
      </c>
      <c r="W11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70" s="152" t="str">
        <f>IF(Таблица335[[#This Row],[Тип СШ]]="Т3",
(IF(Таблица335[[#This Row],[Толщина]]&gt;16,"Δ8","Δ6")),Таблица335[[#This Row],[Толщина]])</f>
        <v>Δ6</v>
      </c>
      <c r="AD1170" s="153"/>
      <c r="AE1170"/>
    </row>
    <row r="1171" spans="1:31" x14ac:dyDescent="0.2">
      <c r="A1171" s="117">
        <f t="shared" si="1190"/>
        <v>1171</v>
      </c>
      <c r="B1171" s="97" t="str">
        <f>IF(ISNUMBER(Таблица335[[#This Row],[№8]]), "Поперечник", "Продол")</f>
        <v>Поперечник</v>
      </c>
      <c r="C1171" s="11" t="str">
        <f>CONCATENATE(I1171,J1171,K1171,L1171,Таблица335[[#This Row],[№12]],N1171,O1171,P1171,Q1171,R1171,S1171,T1171,U1171,)</f>
        <v>11Г-Т2/2</v>
      </c>
      <c r="D1171" s="11" t="str">
        <f t="shared" si="1152"/>
        <v>Т8</v>
      </c>
      <c r="E1171" s="11" t="str">
        <f t="shared" si="1188"/>
        <v>100×14</v>
      </c>
      <c r="F1171" s="101"/>
      <c r="G1171" s="101"/>
      <c r="H11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1" s="132">
        <f t="shared" ref="I1171:J1171" si="1209">I1170</f>
        <v>11</v>
      </c>
      <c r="J1171" s="132" t="str">
        <f t="shared" si="1209"/>
        <v>Г</v>
      </c>
      <c r="K1171" s="133" t="str">
        <f>IF(Таблица335[[#This Row],[условие]]="Да", "-", "")</f>
        <v>-</v>
      </c>
      <c r="L1171" s="101" t="s">
        <v>84</v>
      </c>
      <c r="M1171" s="114" t="str">
        <f>IF(Таблица335[[#This Row],[условие]]="Да", "", " - ")</f>
        <v/>
      </c>
      <c r="N1171" s="101"/>
      <c r="O1171" s="114" t="str">
        <f>IF(Таблица335[[#This Row],[условие]]="Да", "", " )")</f>
        <v/>
      </c>
      <c r="P1171" s="115"/>
      <c r="Q1171" s="101" t="str">
        <f t="shared" si="1208"/>
        <v>/</v>
      </c>
      <c r="R1171" s="101">
        <v>2</v>
      </c>
      <c r="S1171" s="116" t="str">
        <f>IF(Таблица335[[#This Row],[Тип СШ]]="Т3", " росп", "")</f>
        <v/>
      </c>
      <c r="T1171" s="116" t="str">
        <f>IF(AND(Таблица335[[#This Row],[Тип]]="Поперечник", Таблица335[[#This Row],[условие]]="Да", Таблица335[[#This Row],[№18]]=" росп"), "1,2,3",
"")</f>
        <v/>
      </c>
      <c r="U1171" s="116" t="str">
        <f>IF(AND(Таблица335[[#This Row],[Тип]]="Продол", Таблица335[[#This Row],[условие]]="Да", Таблица335[[#This Row],[№18]]=" росп"), "1,2",
"")</f>
        <v/>
      </c>
      <c r="V1171" s="101" t="s">
        <v>89</v>
      </c>
      <c r="W11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71" s="152">
        <f>IF(Таблица335[[#This Row],[Тип СШ]]="Т3",
(IF(Таблица335[[#This Row],[Толщина]]&gt;16,"Δ8","Δ6")),Таблица335[[#This Row],[Толщина]])</f>
        <v>14</v>
      </c>
      <c r="AD1171" s="153"/>
      <c r="AE1171"/>
    </row>
    <row r="1172" spans="1:31" x14ac:dyDescent="0.2">
      <c r="A1172" s="117">
        <f t="shared" si="1190"/>
        <v>1172</v>
      </c>
      <c r="B1172" s="97" t="str">
        <f>IF(ISNUMBER(Таблица335[[#This Row],[№8]]), "Поперечник", "Продол")</f>
        <v>Поперечник</v>
      </c>
      <c r="C1172" s="11" t="str">
        <f>CONCATENATE(I1172,J1172,K1172,L1172,Таблица335[[#This Row],[№12]],N1172,O1172,P1172,Q1172,R1172,S1172,T1172,U1172,)</f>
        <v>11Г-Т2/2 росп1,2,3</v>
      </c>
      <c r="D1172" s="11" t="str">
        <f t="shared" si="1152"/>
        <v>Т3</v>
      </c>
      <c r="E1172" s="11" t="str">
        <f t="shared" si="1188"/>
        <v>100 Δ6</v>
      </c>
      <c r="F1172" s="101"/>
      <c r="G1172" s="101"/>
      <c r="H11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2" s="132">
        <f t="shared" ref="I1172:J1172" si="1210">I1171</f>
        <v>11</v>
      </c>
      <c r="J1172" s="132" t="str">
        <f t="shared" si="1210"/>
        <v>Г</v>
      </c>
      <c r="K1172" s="133" t="str">
        <f>IF(Таблица335[[#This Row],[условие]]="Да", "-", "")</f>
        <v>-</v>
      </c>
      <c r="L1172" s="101" t="s">
        <v>84</v>
      </c>
      <c r="M1172" s="114" t="str">
        <f>IF(Таблица335[[#This Row],[условие]]="Да", "", " - ")</f>
        <v/>
      </c>
      <c r="N1172" s="101"/>
      <c r="O1172" s="114" t="str">
        <f>IF(Таблица335[[#This Row],[условие]]="Да", "", " )")</f>
        <v/>
      </c>
      <c r="P1172" s="115"/>
      <c r="Q1172" s="101" t="str">
        <f t="shared" si="1208"/>
        <v>/</v>
      </c>
      <c r="R1172" s="101">
        <v>2</v>
      </c>
      <c r="S1172" s="116" t="str">
        <f>IF(Таблица335[[#This Row],[Тип СШ]]="Т3", " росп", "")</f>
        <v xml:space="preserve"> росп</v>
      </c>
      <c r="T1172" s="116" t="str">
        <f>IF(AND(Таблица335[[#This Row],[Тип]]="Поперечник", Таблица335[[#This Row],[условие]]="Да", Таблица335[[#This Row],[№18]]=" росп"), "1,2,3",
"")</f>
        <v>1,2,3</v>
      </c>
      <c r="U1172" s="116" t="str">
        <f>IF(AND(Таблица335[[#This Row],[Тип]]="Продол", Таблица335[[#This Row],[условие]]="Да", Таблица335[[#This Row],[№18]]=" росп"), "1,2",
"")</f>
        <v/>
      </c>
      <c r="V1172" s="101" t="s">
        <v>88</v>
      </c>
      <c r="W11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72" s="152" t="str">
        <f>IF(Таблица335[[#This Row],[Тип СШ]]="Т3",
(IF(Таблица335[[#This Row],[Толщина]]&gt;16,"Δ8","Δ6")),Таблица335[[#This Row],[Толщина]])</f>
        <v>Δ6</v>
      </c>
      <c r="AD1172" s="153"/>
      <c r="AE1172"/>
    </row>
    <row r="1173" spans="1:31" x14ac:dyDescent="0.2">
      <c r="A1173" s="117">
        <f t="shared" si="1190"/>
        <v>1173</v>
      </c>
      <c r="B1173" s="97" t="str">
        <f>IF(ISNUMBER(Таблица335[[#This Row],[№8]]), "Поперечник", "Продол")</f>
        <v>Поперечник</v>
      </c>
      <c r="C1173" s="11" t="str">
        <f>CONCATENATE(I1173,J1173,K1173,L1173,Таблица335[[#This Row],[№12]],N1173,O1173,P1173,Q1173,R1173,S1173,T1173,U1173,)</f>
        <v>11Д-ВП</v>
      </c>
      <c r="D1173" s="11" t="str">
        <f t="shared" si="1152"/>
        <v>С4</v>
      </c>
      <c r="E1173" s="11" t="str">
        <f t="shared" si="1188"/>
        <v>2488×14</v>
      </c>
      <c r="F1173" s="101"/>
      <c r="G1173" s="101" t="s">
        <v>43</v>
      </c>
      <c r="H117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3" s="134">
        <f t="shared" ref="I1173:J1173" si="1211">I1172</f>
        <v>11</v>
      </c>
      <c r="J1173" s="134" t="str">
        <f>Таблица335[[#This Row],[№7]]</f>
        <v>Д</v>
      </c>
      <c r="K1173" s="133" t="str">
        <f>IF(Таблица335[[#This Row],[условие]]="Да", "-", "")</f>
        <v>-</v>
      </c>
      <c r="L1173" s="72" t="s">
        <v>35</v>
      </c>
      <c r="M1173" s="114" t="str">
        <f>IF(Таблица335[[#This Row],[условие]]="Да", "", " - ")</f>
        <v/>
      </c>
      <c r="N1173" s="72"/>
      <c r="O1173" s="114" t="str">
        <f>IF(Таблица335[[#This Row],[условие]]="Да", "", " )")</f>
        <v/>
      </c>
      <c r="P1173" s="115"/>
      <c r="Q1173" s="130"/>
      <c r="R1173" s="130"/>
      <c r="S1173" s="116" t="str">
        <f>IF(Таблица335[[#This Row],[Тип СШ]]="Т3", " росп", "")</f>
        <v/>
      </c>
      <c r="T1173" s="116" t="str">
        <f>IF(AND(Таблица335[[#This Row],[Тип]]="Поперечник", Таблица335[[#This Row],[условие]]="Да", Таблица335[[#This Row],[№18]]=" росп"), "1,2,3",
"")</f>
        <v/>
      </c>
      <c r="U1173" s="116" t="str">
        <f>IF(AND(Таблица335[[#This Row],[Тип]]="Продол", Таблица335[[#This Row],[условие]]="Да", Таблица335[[#This Row],[№18]]=" росп"), "1,2",
"")</f>
        <v/>
      </c>
      <c r="V1173" s="130" t="s">
        <v>109</v>
      </c>
      <c r="W11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1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173" s="152">
        <f>IF(Таблица335[[#This Row],[Тип СШ]]="Т3",
(IF(Таблица335[[#This Row],[Толщина]]&gt;16,"Δ8","Δ6")),Таблица335[[#This Row],[Толщина]])</f>
        <v>14</v>
      </c>
      <c r="AD1173" s="153"/>
      <c r="AE1173"/>
    </row>
    <row r="1174" spans="1:31" x14ac:dyDescent="0.2">
      <c r="A1174" s="117">
        <f t="shared" si="1190"/>
        <v>1174</v>
      </c>
      <c r="B1174" s="97" t="str">
        <f>IF(ISNUMBER(Таблица335[[#This Row],[№8]]), "Поперечник", "Продол")</f>
        <v>Поперечник</v>
      </c>
      <c r="C1174" s="11" t="str">
        <f>CONCATENATE(I1174,J1174,K1174,L1174,Таблица335[[#This Row],[№12]],N1174,O1174,P1174,Q1174,R1174,S1174,T1174,U1174,)</f>
        <v>11Д-ВП_Р1 росп1,2,3</v>
      </c>
      <c r="D1174" s="11" t="str">
        <f t="shared" si="1152"/>
        <v>Т3</v>
      </c>
      <c r="E1174" s="11" t="str">
        <f t="shared" si="1188"/>
        <v>528 Δ6</v>
      </c>
      <c r="F1174" s="101"/>
      <c r="G1174" s="101"/>
      <c r="H11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4" s="132">
        <f t="shared" ref="I1174:J1174" si="1212">I1173</f>
        <v>11</v>
      </c>
      <c r="J1174" s="132" t="str">
        <f>J1173</f>
        <v>Д</v>
      </c>
      <c r="K1174" s="133" t="str">
        <f>IF(Таблица335[[#This Row],[условие]]="Да", "-", "")</f>
        <v>-</v>
      </c>
      <c r="L1174" s="101" t="s">
        <v>35</v>
      </c>
      <c r="M1174" s="114" t="str">
        <f>IF(Таблица335[[#This Row],[условие]]="Да", "", " - ")</f>
        <v/>
      </c>
      <c r="N1174" s="101"/>
      <c r="O1174" s="114" t="str">
        <f>IF(Таблица335[[#This Row],[условие]]="Да", "", " )")</f>
        <v/>
      </c>
      <c r="P1174" s="115"/>
      <c r="Q1174" s="101" t="s">
        <v>140</v>
      </c>
      <c r="R1174" s="101" t="s">
        <v>73</v>
      </c>
      <c r="S1174" s="116" t="str">
        <f>IF(Таблица335[[#This Row],[Тип СШ]]="Т3", " росп", "")</f>
        <v xml:space="preserve"> росп</v>
      </c>
      <c r="T1174" s="116" t="str">
        <f>IF(AND(Таблица335[[#This Row],[Тип]]="Поперечник", Таблица335[[#This Row],[условие]]="Да", Таблица335[[#This Row],[№18]]=" росп"), "1,2,3",
"")</f>
        <v>1,2,3</v>
      </c>
      <c r="U1174" s="116" t="str">
        <f>IF(AND(Таблица335[[#This Row],[Тип]]="Продол", Таблица335[[#This Row],[условие]]="Да", Таблица335[[#This Row],[№18]]=" росп"), "1,2",
"")</f>
        <v/>
      </c>
      <c r="V1174" s="101" t="s">
        <v>88</v>
      </c>
      <c r="W11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74" s="152" t="str">
        <f>IF(Таблица335[[#This Row],[Тип СШ]]="Т3",
(IF(Таблица335[[#This Row],[Толщина]]&gt;16,"Δ8","Δ6")),Таблица335[[#This Row],[Толщина]])</f>
        <v>Δ6</v>
      </c>
      <c r="AD1174" s="153"/>
      <c r="AE1174"/>
    </row>
    <row r="1175" spans="1:31" x14ac:dyDescent="0.2">
      <c r="A1175" s="117">
        <f t="shared" si="1190"/>
        <v>1175</v>
      </c>
      <c r="B1175" s="97" t="str">
        <f>IF(ISNUMBER(Таблица335[[#This Row],[№8]]), "Поперечник", "Продол")</f>
        <v>Поперечник</v>
      </c>
      <c r="C1175" s="11" t="str">
        <f>CONCATENATE(I1175,J1175,K1175,L1175,Таблица335[[#This Row],[№12]],N1175,O1175,P1175,Q1175,R1175,S1175,T1175,U1175,)</f>
        <v>11Д-ВП_Р2 росп1,2,3</v>
      </c>
      <c r="D1175" s="11" t="str">
        <f t="shared" si="1152"/>
        <v>Т3</v>
      </c>
      <c r="E1175" s="11" t="str">
        <f t="shared" si="1188"/>
        <v>528 Δ6</v>
      </c>
      <c r="F1175" s="101"/>
      <c r="G1175" s="101"/>
      <c r="H11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5" s="132">
        <f t="shared" ref="I1175:J1175" si="1213">I1174</f>
        <v>11</v>
      </c>
      <c r="J1175" s="132" t="str">
        <f t="shared" si="1213"/>
        <v>Д</v>
      </c>
      <c r="K1175" s="133" t="str">
        <f>IF(Таблица335[[#This Row],[условие]]="Да", "-", "")</f>
        <v>-</v>
      </c>
      <c r="L1175" s="101" t="s">
        <v>35</v>
      </c>
      <c r="M1175" s="114" t="str">
        <f>IF(Таблица335[[#This Row],[условие]]="Да", "", " - ")</f>
        <v/>
      </c>
      <c r="N1175" s="101"/>
      <c r="O1175" s="114" t="str">
        <f>IF(Таблица335[[#This Row],[условие]]="Да", "", " )")</f>
        <v/>
      </c>
      <c r="P1175" s="115"/>
      <c r="Q1175" s="101" t="s">
        <v>140</v>
      </c>
      <c r="R1175" s="101" t="s">
        <v>74</v>
      </c>
      <c r="S1175" s="116" t="str">
        <f>IF(Таблица335[[#This Row],[Тип СШ]]="Т3", " росп", "")</f>
        <v xml:space="preserve"> росп</v>
      </c>
      <c r="T1175" s="116" t="str">
        <f>IF(AND(Таблица335[[#This Row],[Тип]]="Поперечник", Таблица335[[#This Row],[условие]]="Да", Таблица335[[#This Row],[№18]]=" росп"), "1,2,3",
"")</f>
        <v>1,2,3</v>
      </c>
      <c r="U1175" s="116" t="str">
        <f>IF(AND(Таблица335[[#This Row],[Тип]]="Продол", Таблица335[[#This Row],[условие]]="Да", Таблица335[[#This Row],[№18]]=" росп"), "1,2",
"")</f>
        <v/>
      </c>
      <c r="V1175" s="101" t="s">
        <v>88</v>
      </c>
      <c r="W11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75" s="152" t="str">
        <f>IF(Таблица335[[#This Row],[Тип СШ]]="Т3",
(IF(Таблица335[[#This Row],[Толщина]]&gt;16,"Δ8","Δ6")),Таблица335[[#This Row],[Толщина]])</f>
        <v>Δ6</v>
      </c>
      <c r="AD1175" s="153"/>
      <c r="AE1175"/>
    </row>
    <row r="1176" spans="1:31" x14ac:dyDescent="0.2">
      <c r="A1176" s="117">
        <f t="shared" si="1190"/>
        <v>1176</v>
      </c>
      <c r="B1176" s="97" t="str">
        <f>IF(ISNUMBER(Таблица335[[#This Row],[№8]]), "Поперечник", "Продол")</f>
        <v>Поперечник</v>
      </c>
      <c r="C1176" s="11" t="str">
        <f>CONCATENATE(I1176,J1176,K1176,L1176,Таблица335[[#This Row],[№12]],N1176,O1176,P1176,Q1176,R1176,S1176,T1176,U1176,)</f>
        <v>11Д-ВП_Р3 росп1,2,3</v>
      </c>
      <c r="D1176" s="11" t="str">
        <f t="shared" si="1152"/>
        <v>Т3</v>
      </c>
      <c r="E1176" s="11" t="str">
        <f t="shared" si="1188"/>
        <v>528 Δ6</v>
      </c>
      <c r="F1176" s="101"/>
      <c r="G1176" s="101"/>
      <c r="H11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6" s="132">
        <f t="shared" ref="I1176:J1176" si="1214">I1175</f>
        <v>11</v>
      </c>
      <c r="J1176" s="132" t="str">
        <f t="shared" si="1214"/>
        <v>Д</v>
      </c>
      <c r="K1176" s="133" t="str">
        <f>IF(Таблица335[[#This Row],[условие]]="Да", "-", "")</f>
        <v>-</v>
      </c>
      <c r="L1176" s="101" t="s">
        <v>35</v>
      </c>
      <c r="M1176" s="114" t="str">
        <f>IF(Таблица335[[#This Row],[условие]]="Да", "", " - ")</f>
        <v/>
      </c>
      <c r="N1176" s="101"/>
      <c r="O1176" s="114" t="str">
        <f>IF(Таблица335[[#This Row],[условие]]="Да", "", " )")</f>
        <v/>
      </c>
      <c r="P1176" s="115"/>
      <c r="Q1176" s="101" t="s">
        <v>140</v>
      </c>
      <c r="R1176" s="101" t="s">
        <v>75</v>
      </c>
      <c r="S1176" s="116" t="str">
        <f>IF(Таблица335[[#This Row],[Тип СШ]]="Т3", " росп", "")</f>
        <v xml:space="preserve"> росп</v>
      </c>
      <c r="T1176" s="116" t="str">
        <f>IF(AND(Таблица335[[#This Row],[Тип]]="Поперечник", Таблица335[[#This Row],[условие]]="Да", Таблица335[[#This Row],[№18]]=" росп"), "1,2,3",
"")</f>
        <v>1,2,3</v>
      </c>
      <c r="U1176" s="116" t="str">
        <f>IF(AND(Таблица335[[#This Row],[Тип]]="Продол", Таблица335[[#This Row],[условие]]="Да", Таблица335[[#This Row],[№18]]=" росп"), "1,2",
"")</f>
        <v/>
      </c>
      <c r="V1176" s="101" t="s">
        <v>88</v>
      </c>
      <c r="W11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76" s="152" t="str">
        <f>IF(Таблица335[[#This Row],[Тип СШ]]="Т3",
(IF(Таблица335[[#This Row],[Толщина]]&gt;16,"Δ8","Δ6")),Таблица335[[#This Row],[Толщина]])</f>
        <v>Δ6</v>
      </c>
      <c r="AD1176" s="153"/>
      <c r="AE1176"/>
    </row>
    <row r="1177" spans="1:31" x14ac:dyDescent="0.2">
      <c r="A1177" s="117">
        <f t="shared" si="1190"/>
        <v>1177</v>
      </c>
      <c r="B1177" s="97" t="str">
        <f>IF(ISNUMBER(Таблица335[[#This Row],[№8]]), "Поперечник", "Продол")</f>
        <v>Поперечник</v>
      </c>
      <c r="C1177" s="11" t="str">
        <f>CONCATENATE(I1177,J1177,K1177,L1177,Таблица335[[#This Row],[№12]],N1177,O1177,P1177,Q1177,R1177,S1177,T1177,U1177,)</f>
        <v>11Д-ВП_Р4 росп1,2,3</v>
      </c>
      <c r="D1177" s="11" t="str">
        <f t="shared" si="1152"/>
        <v>Т3</v>
      </c>
      <c r="E1177" s="11" t="str">
        <f t="shared" si="1188"/>
        <v>528 Δ6</v>
      </c>
      <c r="F1177" s="101"/>
      <c r="G1177" s="101"/>
      <c r="H11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7" s="132">
        <f t="shared" ref="I1177:J1177" si="1215">I1176</f>
        <v>11</v>
      </c>
      <c r="J1177" s="132" t="str">
        <f t="shared" si="1215"/>
        <v>Д</v>
      </c>
      <c r="K1177" s="133" t="str">
        <f>IF(Таблица335[[#This Row],[условие]]="Да", "-", "")</f>
        <v>-</v>
      </c>
      <c r="L1177" s="101" t="s">
        <v>35</v>
      </c>
      <c r="M1177" s="114" t="str">
        <f>IF(Таблица335[[#This Row],[условие]]="Да", "", " - ")</f>
        <v/>
      </c>
      <c r="N1177" s="101"/>
      <c r="O1177" s="114" t="str">
        <f>IF(Таблица335[[#This Row],[условие]]="Да", "", " )")</f>
        <v/>
      </c>
      <c r="P1177" s="115"/>
      <c r="Q1177" s="101" t="s">
        <v>140</v>
      </c>
      <c r="R1177" s="101" t="s">
        <v>76</v>
      </c>
      <c r="S1177" s="116" t="str">
        <f>IF(Таблица335[[#This Row],[Тип СШ]]="Т3", " росп", "")</f>
        <v xml:space="preserve"> росп</v>
      </c>
      <c r="T1177" s="116" t="str">
        <f>IF(AND(Таблица335[[#This Row],[Тип]]="Поперечник", Таблица335[[#This Row],[условие]]="Да", Таблица335[[#This Row],[№18]]=" росп"), "1,2,3",
"")</f>
        <v>1,2,3</v>
      </c>
      <c r="U1177" s="116" t="str">
        <f>IF(AND(Таблица335[[#This Row],[Тип]]="Продол", Таблица335[[#This Row],[условие]]="Да", Таблица335[[#This Row],[№18]]=" росп"), "1,2",
"")</f>
        <v/>
      </c>
      <c r="V1177" s="101" t="s">
        <v>88</v>
      </c>
      <c r="W11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77" s="152" t="str">
        <f>IF(Таблица335[[#This Row],[Тип СШ]]="Т3",
(IF(Таблица335[[#This Row],[Толщина]]&gt;16,"Δ8","Δ6")),Таблица335[[#This Row],[Толщина]])</f>
        <v>Δ6</v>
      </c>
      <c r="AD1177" s="153"/>
      <c r="AE1177"/>
    </row>
    <row r="1178" spans="1:31" x14ac:dyDescent="0.2">
      <c r="A1178" s="117">
        <f t="shared" si="1190"/>
        <v>1178</v>
      </c>
      <c r="B1178" s="97" t="str">
        <f>IF(ISNUMBER(Таблица335[[#This Row],[№8]]), "Поперечник", "Продол")</f>
        <v>Поперечник</v>
      </c>
      <c r="C1178" s="11" t="str">
        <f>CONCATENATE(I1178,J1178,K1178,L1178,Таблица335[[#This Row],[№12]],N1178,O1178,P1178,Q1178,R1178,S1178,T1178,U1178,)</f>
        <v>11Д-Т1/1</v>
      </c>
      <c r="D1178" s="11" t="str">
        <f t="shared" si="1152"/>
        <v>Т8</v>
      </c>
      <c r="E1178" s="11" t="str">
        <f t="shared" si="1188"/>
        <v>100×14</v>
      </c>
      <c r="F1178" s="101"/>
      <c r="G1178" s="101"/>
      <c r="H11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8" s="132">
        <f t="shared" ref="I1178:J1178" si="1216">I1177</f>
        <v>11</v>
      </c>
      <c r="J1178" s="132" t="str">
        <f t="shared" si="1216"/>
        <v>Д</v>
      </c>
      <c r="K1178" s="133" t="str">
        <f>IF(Таблица335[[#This Row],[условие]]="Да", "-", "")</f>
        <v>-</v>
      </c>
      <c r="L1178" s="101" t="s">
        <v>83</v>
      </c>
      <c r="M1178" s="114" t="str">
        <f>IF(Таблица335[[#This Row],[условие]]="Да", "", " - ")</f>
        <v/>
      </c>
      <c r="N1178" s="101"/>
      <c r="O1178" s="114" t="str">
        <f>IF(Таблица335[[#This Row],[условие]]="Да", "", " )")</f>
        <v/>
      </c>
      <c r="P1178" s="115"/>
      <c r="Q1178" s="101" t="str">
        <f>"/"</f>
        <v>/</v>
      </c>
      <c r="R1178" s="101">
        <v>1</v>
      </c>
      <c r="S1178" s="116" t="str">
        <f>IF(Таблица335[[#This Row],[Тип СШ]]="Т3", " росп", "")</f>
        <v/>
      </c>
      <c r="T1178" s="116" t="str">
        <f>IF(AND(Таблица335[[#This Row],[Тип]]="Поперечник", Таблица335[[#This Row],[условие]]="Да", Таблица335[[#This Row],[№18]]=" росп"), "1,2,3",
"")</f>
        <v/>
      </c>
      <c r="U1178" s="116" t="str">
        <f>IF(AND(Таблица335[[#This Row],[Тип]]="Продол", Таблица335[[#This Row],[условие]]="Да", Таблица335[[#This Row],[№18]]=" росп"), "1,2",
"")</f>
        <v/>
      </c>
      <c r="V1178" s="101" t="s">
        <v>89</v>
      </c>
      <c r="W11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78" s="152">
        <f>IF(Таблица335[[#This Row],[Тип СШ]]="Т3",
(IF(Таблица335[[#This Row],[Толщина]]&gt;16,"Δ8","Δ6")),Таблица335[[#This Row],[Толщина]])</f>
        <v>14</v>
      </c>
      <c r="AD1178" s="153"/>
      <c r="AE1178"/>
    </row>
    <row r="1179" spans="1:31" x14ac:dyDescent="0.2">
      <c r="A1179" s="117">
        <f t="shared" si="1190"/>
        <v>1179</v>
      </c>
      <c r="B1179" s="97" t="str">
        <f>IF(ISNUMBER(Таблица335[[#This Row],[№8]]), "Поперечник", "Продол")</f>
        <v>Поперечник</v>
      </c>
      <c r="C1179" s="11" t="str">
        <f>CONCATENATE(I1179,J1179,K1179,L1179,Таблица335[[#This Row],[№12]],N1179,O1179,P1179,Q1179,R1179,S1179,T1179,U1179,)</f>
        <v>11Д-Т1/1 росп1,2,3</v>
      </c>
      <c r="D1179" s="11" t="str">
        <f t="shared" si="1152"/>
        <v>Т3</v>
      </c>
      <c r="E1179" s="11" t="str">
        <f t="shared" si="1188"/>
        <v>100 Δ6</v>
      </c>
      <c r="F1179" s="101"/>
      <c r="G1179" s="101"/>
      <c r="H11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79" s="132">
        <f t="shared" ref="I1179:J1179" si="1217">I1178</f>
        <v>11</v>
      </c>
      <c r="J1179" s="132" t="str">
        <f t="shared" si="1217"/>
        <v>Д</v>
      </c>
      <c r="K1179" s="133" t="str">
        <f>IF(Таблица335[[#This Row],[условие]]="Да", "-", "")</f>
        <v>-</v>
      </c>
      <c r="L1179" s="101" t="s">
        <v>83</v>
      </c>
      <c r="M1179" s="114" t="str">
        <f>IF(Таблица335[[#This Row],[условие]]="Да", "", " - ")</f>
        <v/>
      </c>
      <c r="N1179" s="101"/>
      <c r="O1179" s="114" t="str">
        <f>IF(Таблица335[[#This Row],[условие]]="Да", "", " )")</f>
        <v/>
      </c>
      <c r="P1179" s="115"/>
      <c r="Q1179" s="101" t="str">
        <f t="shared" ref="Q1179:Q1181" si="1218">"/"</f>
        <v>/</v>
      </c>
      <c r="R1179" s="101">
        <v>1</v>
      </c>
      <c r="S1179" s="116" t="str">
        <f>IF(Таблица335[[#This Row],[Тип СШ]]="Т3", " росп", "")</f>
        <v xml:space="preserve"> росп</v>
      </c>
      <c r="T1179" s="116" t="str">
        <f>IF(AND(Таблица335[[#This Row],[Тип]]="Поперечник", Таблица335[[#This Row],[условие]]="Да", Таблица335[[#This Row],[№18]]=" росп"), "1,2,3",
"")</f>
        <v>1,2,3</v>
      </c>
      <c r="U1179" s="116" t="str">
        <f>IF(AND(Таблица335[[#This Row],[Тип]]="Продол", Таблица335[[#This Row],[условие]]="Да", Таблица335[[#This Row],[№18]]=" росп"), "1,2",
"")</f>
        <v/>
      </c>
      <c r="V1179" s="101" t="s">
        <v>88</v>
      </c>
      <c r="W11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79" s="152" t="str">
        <f>IF(Таблица335[[#This Row],[Тип СШ]]="Т3",
(IF(Таблица335[[#This Row],[Толщина]]&gt;16,"Δ8","Δ6")),Таблица335[[#This Row],[Толщина]])</f>
        <v>Δ6</v>
      </c>
      <c r="AD1179" s="153"/>
      <c r="AE1179"/>
    </row>
    <row r="1180" spans="1:31" x14ac:dyDescent="0.2">
      <c r="A1180" s="117">
        <f t="shared" si="1190"/>
        <v>1180</v>
      </c>
      <c r="B1180" s="97" t="str">
        <f>IF(ISNUMBER(Таблица335[[#This Row],[№8]]), "Поперечник", "Продол")</f>
        <v>Поперечник</v>
      </c>
      <c r="C1180" s="11" t="str">
        <f>CONCATENATE(I1180,J1180,K1180,L1180,Таблица335[[#This Row],[№12]],N1180,O1180,P1180,Q1180,R1180,S1180,T1180,U1180,)</f>
        <v>11Д-Т1/2</v>
      </c>
      <c r="D1180" s="11" t="str">
        <f t="shared" si="1152"/>
        <v>Т8</v>
      </c>
      <c r="E1180" s="11" t="str">
        <f t="shared" si="1188"/>
        <v>100×14</v>
      </c>
      <c r="F1180" s="101"/>
      <c r="G1180" s="101"/>
      <c r="H11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0" s="132">
        <f t="shared" ref="I1180:J1180" si="1219">I1179</f>
        <v>11</v>
      </c>
      <c r="J1180" s="132" t="str">
        <f t="shared" si="1219"/>
        <v>Д</v>
      </c>
      <c r="K1180" s="133" t="str">
        <f>IF(Таблица335[[#This Row],[условие]]="Да", "-", "")</f>
        <v>-</v>
      </c>
      <c r="L1180" s="101" t="s">
        <v>83</v>
      </c>
      <c r="M1180" s="114" t="str">
        <f>IF(Таблица335[[#This Row],[условие]]="Да", "", " - ")</f>
        <v/>
      </c>
      <c r="N1180" s="101"/>
      <c r="O1180" s="114" t="str">
        <f>IF(Таблица335[[#This Row],[условие]]="Да", "", " )")</f>
        <v/>
      </c>
      <c r="P1180" s="115"/>
      <c r="Q1180" s="101" t="str">
        <f t="shared" si="1218"/>
        <v>/</v>
      </c>
      <c r="R1180" s="101">
        <v>2</v>
      </c>
      <c r="S1180" s="116" t="str">
        <f>IF(Таблица335[[#This Row],[Тип СШ]]="Т3", " росп", "")</f>
        <v/>
      </c>
      <c r="T1180" s="116" t="str">
        <f>IF(AND(Таблица335[[#This Row],[Тип]]="Поперечник", Таблица335[[#This Row],[условие]]="Да", Таблица335[[#This Row],[№18]]=" росп"), "1,2,3",
"")</f>
        <v/>
      </c>
      <c r="U1180" s="116" t="str">
        <f>IF(AND(Таблица335[[#This Row],[Тип]]="Продол", Таблица335[[#This Row],[условие]]="Да", Таблица335[[#This Row],[№18]]=" росп"), "1,2",
"")</f>
        <v/>
      </c>
      <c r="V1180" s="101" t="s">
        <v>89</v>
      </c>
      <c r="W11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80" s="152">
        <f>IF(Таблица335[[#This Row],[Тип СШ]]="Т3",
(IF(Таблица335[[#This Row],[Толщина]]&gt;16,"Δ8","Δ6")),Таблица335[[#This Row],[Толщина]])</f>
        <v>14</v>
      </c>
      <c r="AD1180" s="153"/>
      <c r="AE1180"/>
    </row>
    <row r="1181" spans="1:31" x14ac:dyDescent="0.2">
      <c r="A1181" s="117">
        <f t="shared" si="1190"/>
        <v>1181</v>
      </c>
      <c r="B1181" s="97" t="str">
        <f>IF(ISNUMBER(Таблица335[[#This Row],[№8]]), "Поперечник", "Продол")</f>
        <v>Поперечник</v>
      </c>
      <c r="C1181" s="11" t="str">
        <f>CONCATENATE(I1181,J1181,K1181,L1181,Таблица335[[#This Row],[№12]],N1181,O1181,P1181,Q1181,R1181,S1181,T1181,U1181,)</f>
        <v>11Д-Т1/2 росп1,2,3</v>
      </c>
      <c r="D1181" s="11" t="str">
        <f t="shared" si="1152"/>
        <v>Т3</v>
      </c>
      <c r="E1181" s="11" t="str">
        <f t="shared" si="1188"/>
        <v>100 Δ6</v>
      </c>
      <c r="F1181" s="101"/>
      <c r="G1181" s="101"/>
      <c r="H11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1" s="132">
        <f t="shared" ref="I1181:J1181" si="1220">I1180</f>
        <v>11</v>
      </c>
      <c r="J1181" s="132" t="str">
        <f t="shared" si="1220"/>
        <v>Д</v>
      </c>
      <c r="K1181" s="133" t="str">
        <f>IF(Таблица335[[#This Row],[условие]]="Да", "-", "")</f>
        <v>-</v>
      </c>
      <c r="L1181" s="101" t="s">
        <v>83</v>
      </c>
      <c r="M1181" s="114" t="str">
        <f>IF(Таблица335[[#This Row],[условие]]="Да", "", " - ")</f>
        <v/>
      </c>
      <c r="N1181" s="101"/>
      <c r="O1181" s="114" t="str">
        <f>IF(Таблица335[[#This Row],[условие]]="Да", "", " )")</f>
        <v/>
      </c>
      <c r="P1181" s="115"/>
      <c r="Q1181" s="101" t="str">
        <f t="shared" si="1218"/>
        <v>/</v>
      </c>
      <c r="R1181" s="101">
        <v>2</v>
      </c>
      <c r="S1181" s="116" t="str">
        <f>IF(Таблица335[[#This Row],[Тип СШ]]="Т3", " росп", "")</f>
        <v xml:space="preserve"> росп</v>
      </c>
      <c r="T1181" s="116" t="str">
        <f>IF(AND(Таблица335[[#This Row],[Тип]]="Поперечник", Таблица335[[#This Row],[условие]]="Да", Таблица335[[#This Row],[№18]]=" росп"), "1,2,3",
"")</f>
        <v>1,2,3</v>
      </c>
      <c r="U1181" s="116" t="str">
        <f>IF(AND(Таблица335[[#This Row],[Тип]]="Продол", Таблица335[[#This Row],[условие]]="Да", Таблица335[[#This Row],[№18]]=" росп"), "1,2",
"")</f>
        <v/>
      </c>
      <c r="V1181" s="101" t="s">
        <v>88</v>
      </c>
      <c r="W11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81" s="152" t="str">
        <f>IF(Таблица335[[#This Row],[Тип СШ]]="Т3",
(IF(Таблица335[[#This Row],[Толщина]]&gt;16,"Δ8","Δ6")),Таблица335[[#This Row],[Толщина]])</f>
        <v>Δ6</v>
      </c>
      <c r="AD1181" s="153"/>
      <c r="AE1181"/>
    </row>
    <row r="1182" spans="1:31" x14ac:dyDescent="0.2">
      <c r="A1182" s="117">
        <f t="shared" si="1190"/>
        <v>1182</v>
      </c>
      <c r="B1182" s="97" t="str">
        <f>IF(ISNUMBER(Таблица335[[#This Row],[№8]]), "Поперечник", "Продол")</f>
        <v>Поперечник</v>
      </c>
      <c r="C1182" s="11" t="str">
        <f>CONCATENATE(I1182,J1182,K1182,L1182,Таблица335[[#This Row],[№12]],N1182,O1182,P1182,Q1182,R1182,S1182,T1182,U1182,)</f>
        <v>11Д-ВП_Р5 росп1,2,3</v>
      </c>
      <c r="D1182" s="11" t="str">
        <f t="shared" si="1152"/>
        <v>Т3</v>
      </c>
      <c r="E1182" s="11" t="str">
        <f t="shared" si="1188"/>
        <v>528 Δ6</v>
      </c>
      <c r="F1182" s="101"/>
      <c r="G1182" s="101"/>
      <c r="H11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2" s="132">
        <f t="shared" ref="I1182:J1182" si="1221">I1181</f>
        <v>11</v>
      </c>
      <c r="J1182" s="132" t="str">
        <f t="shared" si="1221"/>
        <v>Д</v>
      </c>
      <c r="K1182" s="133" t="str">
        <f>IF(Таблица335[[#This Row],[условие]]="Да", "-", "")</f>
        <v>-</v>
      </c>
      <c r="L1182" s="101" t="s">
        <v>35</v>
      </c>
      <c r="M1182" s="114" t="str">
        <f>IF(Таблица335[[#This Row],[условие]]="Да", "", " - ")</f>
        <v/>
      </c>
      <c r="N1182" s="101"/>
      <c r="O1182" s="114" t="str">
        <f>IF(Таблица335[[#This Row],[условие]]="Да", "", " )")</f>
        <v/>
      </c>
      <c r="P1182" s="115"/>
      <c r="Q1182" s="101" t="s">
        <v>140</v>
      </c>
      <c r="R1182" s="101" t="s">
        <v>77</v>
      </c>
      <c r="S1182" s="116" t="str">
        <f>IF(Таблица335[[#This Row],[Тип СШ]]="Т3", " росп", "")</f>
        <v xml:space="preserve"> росп</v>
      </c>
      <c r="T1182" s="116" t="str">
        <f>IF(AND(Таблица335[[#This Row],[Тип]]="Поперечник", Таблица335[[#This Row],[условие]]="Да", Таблица335[[#This Row],[№18]]=" росп"), "1,2,3",
"")</f>
        <v>1,2,3</v>
      </c>
      <c r="U1182" s="116" t="str">
        <f>IF(AND(Таблица335[[#This Row],[Тип]]="Продол", Таблица335[[#This Row],[условие]]="Да", Таблица335[[#This Row],[№18]]=" росп"), "1,2",
"")</f>
        <v/>
      </c>
      <c r="V1182" s="101" t="s">
        <v>88</v>
      </c>
      <c r="W11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82" s="152" t="str">
        <f>IF(Таблица335[[#This Row],[Тип СШ]]="Т3",
(IF(Таблица335[[#This Row],[Толщина]]&gt;16,"Δ8","Δ6")),Таблица335[[#This Row],[Толщина]])</f>
        <v>Δ6</v>
      </c>
      <c r="AD1182" s="153"/>
      <c r="AE1182"/>
    </row>
    <row r="1183" spans="1:31" x14ac:dyDescent="0.2">
      <c r="A1183" s="117">
        <f t="shared" si="1190"/>
        <v>1183</v>
      </c>
      <c r="B1183" s="97" t="str">
        <f>IF(ISNUMBER(Таблица335[[#This Row],[№8]]), "Поперечник", "Продол")</f>
        <v>Поперечник</v>
      </c>
      <c r="C1183" s="11" t="str">
        <f>CONCATENATE(I1183,J1183,K1183,L1183,Таблица335[[#This Row],[№12]],N1183,O1183,P1183,Q1183,R1183,S1183,T1183,U1183,)</f>
        <v>11Д-ВП_Р6 росп1,2,3</v>
      </c>
      <c r="D1183" s="11" t="str">
        <f t="shared" si="1152"/>
        <v>Т3</v>
      </c>
      <c r="E1183" s="11" t="str">
        <f t="shared" si="1188"/>
        <v>528 Δ6</v>
      </c>
      <c r="F1183" s="101"/>
      <c r="G1183" s="101"/>
      <c r="H11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3" s="132">
        <f t="shared" ref="I1183:J1183" si="1222">I1182</f>
        <v>11</v>
      </c>
      <c r="J1183" s="132" t="str">
        <f t="shared" si="1222"/>
        <v>Д</v>
      </c>
      <c r="K1183" s="133" t="str">
        <f>IF(Таблица335[[#This Row],[условие]]="Да", "-", "")</f>
        <v>-</v>
      </c>
      <c r="L1183" s="101" t="s">
        <v>35</v>
      </c>
      <c r="M1183" s="114" t="str">
        <f>IF(Таблица335[[#This Row],[условие]]="Да", "", " - ")</f>
        <v/>
      </c>
      <c r="N1183" s="101"/>
      <c r="O1183" s="114" t="str">
        <f>IF(Таблица335[[#This Row],[условие]]="Да", "", " )")</f>
        <v/>
      </c>
      <c r="P1183" s="115"/>
      <c r="Q1183" s="101" t="s">
        <v>140</v>
      </c>
      <c r="R1183" s="101" t="s">
        <v>80</v>
      </c>
      <c r="S1183" s="116" t="str">
        <f>IF(Таблица335[[#This Row],[Тип СШ]]="Т3", " росп", "")</f>
        <v xml:space="preserve"> росп</v>
      </c>
      <c r="T1183" s="116" t="str">
        <f>IF(AND(Таблица335[[#This Row],[Тип]]="Поперечник", Таблица335[[#This Row],[условие]]="Да", Таблица335[[#This Row],[№18]]=" росп"), "1,2,3",
"")</f>
        <v>1,2,3</v>
      </c>
      <c r="U1183" s="116" t="str">
        <f>IF(AND(Таблица335[[#This Row],[Тип]]="Продол", Таблица335[[#This Row],[условие]]="Да", Таблица335[[#This Row],[№18]]=" росп"), "1,2",
"")</f>
        <v/>
      </c>
      <c r="V1183" s="101" t="s">
        <v>88</v>
      </c>
      <c r="W11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83" s="152" t="str">
        <f>IF(Таблица335[[#This Row],[Тип СШ]]="Т3",
(IF(Таблица335[[#This Row],[Толщина]]&gt;16,"Δ8","Δ6")),Таблица335[[#This Row],[Толщина]])</f>
        <v>Δ6</v>
      </c>
      <c r="AD1183" s="153"/>
      <c r="AE1183"/>
    </row>
    <row r="1184" spans="1:31" x14ac:dyDescent="0.2">
      <c r="A1184" s="117">
        <f t="shared" si="1190"/>
        <v>1184</v>
      </c>
      <c r="B1184" s="97" t="str">
        <f>IF(ISNUMBER(Таблица335[[#This Row],[№8]]), "Поперечник", "Продол")</f>
        <v>Поперечник</v>
      </c>
      <c r="C1184" s="11" t="str">
        <f>CONCATENATE(I1184,J1184,K1184,L1184,Таблица335[[#This Row],[№12]],N1184,O1184,P1184,Q1184,R1184,S1184,T1184,U1184,)</f>
        <v>11Д-ВП_Р7 росп1,2,3</v>
      </c>
      <c r="D1184" s="11" t="str">
        <f t="shared" si="1152"/>
        <v>Т3</v>
      </c>
      <c r="E1184" s="11" t="str">
        <f t="shared" si="1188"/>
        <v>528 Δ6</v>
      </c>
      <c r="F1184" s="101"/>
      <c r="G1184" s="101"/>
      <c r="H11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4" s="132">
        <f t="shared" ref="I1184:J1184" si="1223">I1183</f>
        <v>11</v>
      </c>
      <c r="J1184" s="132" t="str">
        <f t="shared" si="1223"/>
        <v>Д</v>
      </c>
      <c r="K1184" s="133" t="str">
        <f>IF(Таблица335[[#This Row],[условие]]="Да", "-", "")</f>
        <v>-</v>
      </c>
      <c r="L1184" s="101" t="s">
        <v>35</v>
      </c>
      <c r="M1184" s="114" t="str">
        <f>IF(Таблица335[[#This Row],[условие]]="Да", "", " - ")</f>
        <v/>
      </c>
      <c r="N1184" s="101"/>
      <c r="O1184" s="114" t="str">
        <f>IF(Таблица335[[#This Row],[условие]]="Да", "", " )")</f>
        <v/>
      </c>
      <c r="P1184" s="115"/>
      <c r="Q1184" s="101" t="s">
        <v>140</v>
      </c>
      <c r="R1184" s="101" t="s">
        <v>81</v>
      </c>
      <c r="S1184" s="116" t="str">
        <f>IF(Таблица335[[#This Row],[Тип СШ]]="Т3", " росп", "")</f>
        <v xml:space="preserve"> росп</v>
      </c>
      <c r="T1184" s="116" t="str">
        <f>IF(AND(Таблица335[[#This Row],[Тип]]="Поперечник", Таблица335[[#This Row],[условие]]="Да", Таблица335[[#This Row],[№18]]=" росп"), "1,2,3",
"")</f>
        <v>1,2,3</v>
      </c>
      <c r="U1184" s="116" t="str">
        <f>IF(AND(Таблица335[[#This Row],[Тип]]="Продол", Таблица335[[#This Row],[условие]]="Да", Таблица335[[#This Row],[№18]]=" росп"), "1,2",
"")</f>
        <v/>
      </c>
      <c r="V1184" s="101" t="s">
        <v>88</v>
      </c>
      <c r="W11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84" s="152" t="str">
        <f>IF(Таблица335[[#This Row],[Тип СШ]]="Т3",
(IF(Таблица335[[#This Row],[Толщина]]&gt;16,"Δ8","Δ6")),Таблица335[[#This Row],[Толщина]])</f>
        <v>Δ6</v>
      </c>
      <c r="AD1184" s="153"/>
      <c r="AE1184"/>
    </row>
    <row r="1185" spans="1:31" x14ac:dyDescent="0.2">
      <c r="A1185" s="117">
        <f t="shared" si="1190"/>
        <v>1185</v>
      </c>
      <c r="B1185" s="97" t="str">
        <f>IF(ISNUMBER(Таблица335[[#This Row],[№8]]), "Поперечник", "Продол")</f>
        <v>Поперечник</v>
      </c>
      <c r="C1185" s="11" t="str">
        <f>CONCATENATE(I1185,J1185,K1185,L1185,Таблица335[[#This Row],[№12]],N1185,O1185,P1185,Q1185,R1185,S1185,T1185,U1185,)</f>
        <v>11Д-ВП_Р8 росп1,2,3</v>
      </c>
      <c r="D1185" s="11" t="str">
        <f t="shared" si="1152"/>
        <v>Т3</v>
      </c>
      <c r="E1185" s="11" t="str">
        <f t="shared" si="1188"/>
        <v>528 Δ6</v>
      </c>
      <c r="F1185" s="101"/>
      <c r="G1185" s="101"/>
      <c r="H11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5" s="132">
        <f t="shared" ref="I1185:J1185" si="1224">I1184</f>
        <v>11</v>
      </c>
      <c r="J1185" s="132" t="str">
        <f t="shared" si="1224"/>
        <v>Д</v>
      </c>
      <c r="K1185" s="133" t="str">
        <f>IF(Таблица335[[#This Row],[условие]]="Да", "-", "")</f>
        <v>-</v>
      </c>
      <c r="L1185" s="101" t="s">
        <v>35</v>
      </c>
      <c r="M1185" s="114" t="str">
        <f>IF(Таблица335[[#This Row],[условие]]="Да", "", " - ")</f>
        <v/>
      </c>
      <c r="N1185" s="101"/>
      <c r="O1185" s="114" t="str">
        <f>IF(Таблица335[[#This Row],[условие]]="Да", "", " )")</f>
        <v/>
      </c>
      <c r="P1185" s="115"/>
      <c r="Q1185" s="101" t="s">
        <v>140</v>
      </c>
      <c r="R1185" s="101" t="s">
        <v>82</v>
      </c>
      <c r="S1185" s="116" t="str">
        <f>IF(Таблица335[[#This Row],[Тип СШ]]="Т3", " росп", "")</f>
        <v xml:space="preserve"> росп</v>
      </c>
      <c r="T1185" s="116" t="str">
        <f>IF(AND(Таблица335[[#This Row],[Тип]]="Поперечник", Таблица335[[#This Row],[условие]]="Да", Таблица335[[#This Row],[№18]]=" росп"), "1,2,3",
"")</f>
        <v>1,2,3</v>
      </c>
      <c r="U1185" s="116" t="str">
        <f>IF(AND(Таблица335[[#This Row],[Тип]]="Продол", Таблица335[[#This Row],[условие]]="Да", Таблица335[[#This Row],[№18]]=" росп"), "1,2",
"")</f>
        <v/>
      </c>
      <c r="V1185" s="101" t="s">
        <v>88</v>
      </c>
      <c r="W11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85" s="152" t="str">
        <f>IF(Таблица335[[#This Row],[Тип СШ]]="Т3",
(IF(Таблица335[[#This Row],[Толщина]]&gt;16,"Δ8","Δ6")),Таблица335[[#This Row],[Толщина]])</f>
        <v>Δ6</v>
      </c>
      <c r="AD1185" s="153"/>
      <c r="AE1185"/>
    </row>
    <row r="1186" spans="1:31" x14ac:dyDescent="0.2">
      <c r="A1186" s="117">
        <f t="shared" si="1190"/>
        <v>1186</v>
      </c>
      <c r="B1186" s="97" t="str">
        <f>IF(ISNUMBER(Таблица335[[#This Row],[№8]]), "Поперечник", "Продол")</f>
        <v>Поперечник</v>
      </c>
      <c r="C1186" s="11" t="str">
        <f>CONCATENATE(I1186,J1186,K1186,L1186,Таблица335[[#This Row],[№12]],N1186,O1186,P1186,Q1186,R1186,S1186,T1186,U1186,)</f>
        <v>11Д-НП</v>
      </c>
      <c r="D1186" s="11" t="str">
        <f t="shared" si="1152"/>
        <v>С18</v>
      </c>
      <c r="E1186" s="11" t="str">
        <f t="shared" si="1188"/>
        <v>700×32</v>
      </c>
      <c r="F1186" s="101"/>
      <c r="G1186" s="101"/>
      <c r="H11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6" s="132">
        <f t="shared" ref="I1186:J1186" si="1225">I1185</f>
        <v>11</v>
      </c>
      <c r="J1186" s="132" t="str">
        <f t="shared" si="1225"/>
        <v>Д</v>
      </c>
      <c r="K1186" s="133" t="str">
        <f>IF(Таблица335[[#This Row],[условие]]="Да", "-", "")</f>
        <v>-</v>
      </c>
      <c r="L1186" s="101" t="s">
        <v>13</v>
      </c>
      <c r="M1186" s="114" t="str">
        <f>IF(Таблица335[[#This Row],[условие]]="Да", "", " - ")</f>
        <v/>
      </c>
      <c r="N1186" s="101"/>
      <c r="O1186" s="114" t="str">
        <f>IF(Таблица335[[#This Row],[условие]]="Да", "", " )")</f>
        <v/>
      </c>
      <c r="P1186" s="115"/>
      <c r="Q1186" s="101"/>
      <c r="R1186" s="101"/>
      <c r="S1186" s="116" t="str">
        <f>IF(Таблица335[[#This Row],[Тип СШ]]="Т3", " росп", "")</f>
        <v/>
      </c>
      <c r="T1186" s="116" t="str">
        <f>IF(AND(Таблица335[[#This Row],[Тип]]="Поперечник", Таблица335[[#This Row],[условие]]="Да", Таблица335[[#This Row],[№18]]=" росп"), "1,2,3",
"")</f>
        <v/>
      </c>
      <c r="U1186" s="116" t="str">
        <f>IF(AND(Таблица335[[#This Row],[Тип]]="Продол", Таблица335[[#This Row],[условие]]="Да", Таблица335[[#This Row],[№18]]=" росп"), "1,2",
"")</f>
        <v/>
      </c>
      <c r="V1186" s="101" t="s">
        <v>87</v>
      </c>
      <c r="W118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1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186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186" s="152">
        <f>IF(Таблица335[[#This Row],[Тип СШ]]="Т3",
(IF(Таблица335[[#This Row],[Толщина]]&gt;16,"Δ8","Δ6")),Таблица335[[#This Row],[Толщина]])</f>
        <v>32</v>
      </c>
      <c r="AD1186" s="153"/>
      <c r="AE1186"/>
    </row>
    <row r="1187" spans="1:31" x14ac:dyDescent="0.2">
      <c r="A1187" s="117">
        <f t="shared" si="1190"/>
        <v>1187</v>
      </c>
      <c r="B1187" s="97" t="str">
        <f>IF(ISNUMBER(Таблица335[[#This Row],[№8]]), "Поперечник", "Продол")</f>
        <v>Поперечник</v>
      </c>
      <c r="C1187" s="11" t="str">
        <f>CONCATENATE(I1187,J1187,K1187,L1187,Таблица335[[#This Row],[№12]],N1187,O1187,P1187,Q1187,R1187,S1187,T1187,U1187,)</f>
        <v>11Д-Т2/1</v>
      </c>
      <c r="D1187" s="11" t="str">
        <f t="shared" ref="D1187:D1250" si="1226">V1187</f>
        <v>Т8</v>
      </c>
      <c r="E1187" s="11" t="str">
        <f t="shared" si="1188"/>
        <v>100×14</v>
      </c>
      <c r="F1187" s="101"/>
      <c r="G1187" s="101"/>
      <c r="H11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7" s="132">
        <f t="shared" ref="I1187:J1187" si="1227">I1186</f>
        <v>11</v>
      </c>
      <c r="J1187" s="132" t="str">
        <f t="shared" si="1227"/>
        <v>Д</v>
      </c>
      <c r="K1187" s="133" t="str">
        <f>IF(Таблица335[[#This Row],[условие]]="Да", "-", "")</f>
        <v>-</v>
      </c>
      <c r="L1187" s="101" t="s">
        <v>84</v>
      </c>
      <c r="M1187" s="114" t="str">
        <f>IF(Таблица335[[#This Row],[условие]]="Да", "", " - ")</f>
        <v/>
      </c>
      <c r="N1187" s="101"/>
      <c r="O1187" s="114" t="str">
        <f>IF(Таблица335[[#This Row],[условие]]="Да", "", " )")</f>
        <v/>
      </c>
      <c r="P1187" s="115"/>
      <c r="Q1187" s="101" t="str">
        <f>"/"</f>
        <v>/</v>
      </c>
      <c r="R1187" s="101">
        <v>1</v>
      </c>
      <c r="S1187" s="116" t="str">
        <f>IF(Таблица335[[#This Row],[Тип СШ]]="Т3", " росп", "")</f>
        <v/>
      </c>
      <c r="T1187" s="116" t="str">
        <f>IF(AND(Таблица335[[#This Row],[Тип]]="Поперечник", Таблица335[[#This Row],[условие]]="Да", Таблица335[[#This Row],[№18]]=" росп"), "1,2,3",
"")</f>
        <v/>
      </c>
      <c r="U1187" s="116" t="str">
        <f>IF(AND(Таблица335[[#This Row],[Тип]]="Продол", Таблица335[[#This Row],[условие]]="Да", Таблица335[[#This Row],[№18]]=" росп"), "1,2",
"")</f>
        <v/>
      </c>
      <c r="V1187" s="101" t="s">
        <v>89</v>
      </c>
      <c r="W11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87" s="152">
        <f>IF(Таблица335[[#This Row],[Тип СШ]]="Т3",
(IF(Таблица335[[#This Row],[Толщина]]&gt;16,"Δ8","Δ6")),Таблица335[[#This Row],[Толщина]])</f>
        <v>14</v>
      </c>
      <c r="AD1187" s="153"/>
      <c r="AE1187"/>
    </row>
    <row r="1188" spans="1:31" x14ac:dyDescent="0.2">
      <c r="A1188" s="117">
        <f t="shared" si="1190"/>
        <v>1188</v>
      </c>
      <c r="B1188" s="97" t="str">
        <f>IF(ISNUMBER(Таблица335[[#This Row],[№8]]), "Поперечник", "Продол")</f>
        <v>Поперечник</v>
      </c>
      <c r="C1188" s="11" t="str">
        <f>CONCATENATE(I1188,J1188,K1188,L1188,Таблица335[[#This Row],[№12]],N1188,O1188,P1188,Q1188,R1188,S1188,T1188,U1188,)</f>
        <v>11Д-Т2/1 росп1,2,3</v>
      </c>
      <c r="D1188" s="11" t="str">
        <f t="shared" si="1226"/>
        <v>Т3</v>
      </c>
      <c r="E1188" s="11" t="str">
        <f t="shared" si="1188"/>
        <v>100 Δ6</v>
      </c>
      <c r="F1188" s="101"/>
      <c r="G1188" s="101"/>
      <c r="H11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8" s="132">
        <f t="shared" ref="I1188:J1188" si="1228">I1187</f>
        <v>11</v>
      </c>
      <c r="J1188" s="132" t="str">
        <f t="shared" si="1228"/>
        <v>Д</v>
      </c>
      <c r="K1188" s="133" t="str">
        <f>IF(Таблица335[[#This Row],[условие]]="Да", "-", "")</f>
        <v>-</v>
      </c>
      <c r="L1188" s="101" t="s">
        <v>84</v>
      </c>
      <c r="M1188" s="114" t="str">
        <f>IF(Таблица335[[#This Row],[условие]]="Да", "", " - ")</f>
        <v/>
      </c>
      <c r="N1188" s="101"/>
      <c r="O1188" s="114" t="str">
        <f>IF(Таблица335[[#This Row],[условие]]="Да", "", " )")</f>
        <v/>
      </c>
      <c r="P1188" s="115"/>
      <c r="Q1188" s="101" t="str">
        <f t="shared" ref="Q1188:Q1190" si="1229">"/"</f>
        <v>/</v>
      </c>
      <c r="R1188" s="101">
        <v>1</v>
      </c>
      <c r="S1188" s="116" t="str">
        <f>IF(Таблица335[[#This Row],[Тип СШ]]="Т3", " росп", "")</f>
        <v xml:space="preserve"> росп</v>
      </c>
      <c r="T1188" s="116" t="str">
        <f>IF(AND(Таблица335[[#This Row],[Тип]]="Поперечник", Таблица335[[#This Row],[условие]]="Да", Таблица335[[#This Row],[№18]]=" росп"), "1,2,3",
"")</f>
        <v>1,2,3</v>
      </c>
      <c r="U1188" s="116" t="str">
        <f>IF(AND(Таблица335[[#This Row],[Тип]]="Продол", Таблица335[[#This Row],[условие]]="Да", Таблица335[[#This Row],[№18]]=" росп"), "1,2",
"")</f>
        <v/>
      </c>
      <c r="V1188" s="101" t="s">
        <v>88</v>
      </c>
      <c r="W11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88" s="152" t="str">
        <f>IF(Таблица335[[#This Row],[Тип СШ]]="Т3",
(IF(Таблица335[[#This Row],[Толщина]]&gt;16,"Δ8","Δ6")),Таблица335[[#This Row],[Толщина]])</f>
        <v>Δ6</v>
      </c>
      <c r="AD1188" s="153"/>
      <c r="AE1188"/>
    </row>
    <row r="1189" spans="1:31" x14ac:dyDescent="0.2">
      <c r="A1189" s="117">
        <f t="shared" si="1190"/>
        <v>1189</v>
      </c>
      <c r="B1189" s="97" t="str">
        <f>IF(ISNUMBER(Таблица335[[#This Row],[№8]]), "Поперечник", "Продол")</f>
        <v>Поперечник</v>
      </c>
      <c r="C1189" s="11" t="str">
        <f>CONCATENATE(I1189,J1189,K1189,L1189,Таблица335[[#This Row],[№12]],N1189,O1189,P1189,Q1189,R1189,S1189,T1189,U1189,)</f>
        <v>11Д-Т2/2</v>
      </c>
      <c r="D1189" s="11" t="str">
        <f t="shared" si="1226"/>
        <v>Т8</v>
      </c>
      <c r="E1189" s="11" t="str">
        <f t="shared" si="1188"/>
        <v>100×14</v>
      </c>
      <c r="F1189" s="101"/>
      <c r="G1189" s="101"/>
      <c r="H11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89" s="132">
        <f t="shared" ref="I1189:J1189" si="1230">I1188</f>
        <v>11</v>
      </c>
      <c r="J1189" s="132" t="str">
        <f t="shared" si="1230"/>
        <v>Д</v>
      </c>
      <c r="K1189" s="133" t="str">
        <f>IF(Таблица335[[#This Row],[условие]]="Да", "-", "")</f>
        <v>-</v>
      </c>
      <c r="L1189" s="101" t="s">
        <v>84</v>
      </c>
      <c r="M1189" s="114" t="str">
        <f>IF(Таблица335[[#This Row],[условие]]="Да", "", " - ")</f>
        <v/>
      </c>
      <c r="N1189" s="101"/>
      <c r="O1189" s="114" t="str">
        <f>IF(Таблица335[[#This Row],[условие]]="Да", "", " )")</f>
        <v/>
      </c>
      <c r="P1189" s="115"/>
      <c r="Q1189" s="101" t="str">
        <f t="shared" si="1229"/>
        <v>/</v>
      </c>
      <c r="R1189" s="101">
        <v>2</v>
      </c>
      <c r="S1189" s="116" t="str">
        <f>IF(Таблица335[[#This Row],[Тип СШ]]="Т3", " росп", "")</f>
        <v/>
      </c>
      <c r="T1189" s="116" t="str">
        <f>IF(AND(Таблица335[[#This Row],[Тип]]="Поперечник", Таблица335[[#This Row],[условие]]="Да", Таблица335[[#This Row],[№18]]=" росп"), "1,2,3",
"")</f>
        <v/>
      </c>
      <c r="U1189" s="116" t="str">
        <f>IF(AND(Таблица335[[#This Row],[Тип]]="Продол", Таблица335[[#This Row],[условие]]="Да", Таблица335[[#This Row],[№18]]=" росп"), "1,2",
"")</f>
        <v/>
      </c>
      <c r="V1189" s="101" t="s">
        <v>89</v>
      </c>
      <c r="W11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1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89" s="152">
        <f>IF(Таблица335[[#This Row],[Тип СШ]]="Т3",
(IF(Таблица335[[#This Row],[Толщина]]&gt;16,"Δ8","Δ6")),Таблица335[[#This Row],[Толщина]])</f>
        <v>14</v>
      </c>
      <c r="AD1189" s="153"/>
      <c r="AE1189"/>
    </row>
    <row r="1190" spans="1:31" x14ac:dyDescent="0.2">
      <c r="A1190" s="117">
        <f t="shared" si="1190"/>
        <v>1190</v>
      </c>
      <c r="B1190" s="97" t="str">
        <f>IF(ISNUMBER(Таблица335[[#This Row],[№8]]), "Поперечник", "Продол")</f>
        <v>Поперечник</v>
      </c>
      <c r="C1190" s="11" t="str">
        <f>CONCATENATE(I1190,J1190,K1190,L1190,Таблица335[[#This Row],[№12]],N1190,O1190,P1190,Q1190,R1190,S1190,T1190,U1190,)</f>
        <v>11Д-Т2/2 росп1,2,3</v>
      </c>
      <c r="D1190" s="11" t="str">
        <f t="shared" si="1226"/>
        <v>Т3</v>
      </c>
      <c r="E1190" s="11" t="str">
        <f t="shared" si="1188"/>
        <v>100 Δ6</v>
      </c>
      <c r="F1190" s="101"/>
      <c r="G1190" s="101"/>
      <c r="H11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0" s="132">
        <f t="shared" ref="I1190:J1190" si="1231">I1189</f>
        <v>11</v>
      </c>
      <c r="J1190" s="132" t="str">
        <f t="shared" si="1231"/>
        <v>Д</v>
      </c>
      <c r="K1190" s="133" t="str">
        <f>IF(Таблица335[[#This Row],[условие]]="Да", "-", "")</f>
        <v>-</v>
      </c>
      <c r="L1190" s="101" t="s">
        <v>84</v>
      </c>
      <c r="M1190" s="114" t="str">
        <f>IF(Таблица335[[#This Row],[условие]]="Да", "", " - ")</f>
        <v/>
      </c>
      <c r="N1190" s="101"/>
      <c r="O1190" s="114" t="str">
        <f>IF(Таблица335[[#This Row],[условие]]="Да", "", " )")</f>
        <v/>
      </c>
      <c r="P1190" s="115"/>
      <c r="Q1190" s="101" t="str">
        <f t="shared" si="1229"/>
        <v>/</v>
      </c>
      <c r="R1190" s="101">
        <v>2</v>
      </c>
      <c r="S1190" s="116" t="str">
        <f>IF(Таблица335[[#This Row],[Тип СШ]]="Т3", " росп", "")</f>
        <v xml:space="preserve"> росп</v>
      </c>
      <c r="T1190" s="116" t="str">
        <f>IF(AND(Таблица335[[#This Row],[Тип]]="Поперечник", Таблица335[[#This Row],[условие]]="Да", Таблица335[[#This Row],[№18]]=" росп"), "1,2,3",
"")</f>
        <v>1,2,3</v>
      </c>
      <c r="U1190" s="116" t="str">
        <f>IF(AND(Таблица335[[#This Row],[Тип]]="Продол", Таблица335[[#This Row],[условие]]="Да", Таблица335[[#This Row],[№18]]=" росп"), "1,2",
"")</f>
        <v/>
      </c>
      <c r="V1190" s="101" t="s">
        <v>88</v>
      </c>
      <c r="W11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1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190" s="152" t="str">
        <f>IF(Таблица335[[#This Row],[Тип СШ]]="Т3",
(IF(Таблица335[[#This Row],[Толщина]]&gt;16,"Δ8","Δ6")),Таблица335[[#This Row],[Толщина]])</f>
        <v>Δ6</v>
      </c>
      <c r="AD1190" s="153"/>
      <c r="AE1190"/>
    </row>
    <row r="1191" spans="1:31" x14ac:dyDescent="0.2">
      <c r="A1191" s="117">
        <f t="shared" si="1190"/>
        <v>1191</v>
      </c>
      <c r="B1191" s="97" t="str">
        <f>IF(ISNUMBER(Таблица335[[#This Row],[№8]]), "Поперечник", "Продол")</f>
        <v>Поперечник</v>
      </c>
      <c r="C1191" s="11" t="str">
        <f>CONCATENATE(I1191,J1191,K1191,L1191,Таблица335[[#This Row],[№12]],N1191,O1191,P1191,Q1191,R1191,S1191,T1191,U1191,)</f>
        <v>11Д`-В1</v>
      </c>
      <c r="D1191" s="11" t="str">
        <f t="shared" si="1226"/>
        <v>С18</v>
      </c>
      <c r="E1191" s="11" t="str">
        <f t="shared" si="1188"/>
        <v>385×20</v>
      </c>
      <c r="F1191" s="101"/>
      <c r="G1191" s="101" t="s">
        <v>85</v>
      </c>
      <c r="H119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1" s="132">
        <f t="shared" ref="I1191:J1191" si="1232">I1190</f>
        <v>11</v>
      </c>
      <c r="J1191" s="134" t="str">
        <f>Таблица335[[#This Row],[№7]]</f>
        <v>Д`</v>
      </c>
      <c r="K1191" s="133" t="str">
        <f>IF(Таблица335[[#This Row],[условие]]="Да", "-", "")</f>
        <v>-</v>
      </c>
      <c r="L1191" s="72" t="s">
        <v>78</v>
      </c>
      <c r="M1191" s="114" t="str">
        <f>IF(Таблица335[[#This Row],[условие]]="Да", "", " - ")</f>
        <v/>
      </c>
      <c r="N1191" s="72"/>
      <c r="O1191" s="114" t="str">
        <f>IF(Таблица335[[#This Row],[условие]]="Да", "", " )")</f>
        <v/>
      </c>
      <c r="P1191" s="115"/>
      <c r="Q1191" s="130"/>
      <c r="R1191" s="130"/>
      <c r="S1191" s="116" t="str">
        <f>IF(Таблица335[[#This Row],[Тип СШ]]="Т3", " росп", "")</f>
        <v/>
      </c>
      <c r="T1191" s="116" t="str">
        <f>IF(AND(Таблица335[[#This Row],[Тип]]="Поперечник", Таблица335[[#This Row],[условие]]="Да", Таблица335[[#This Row],[№18]]=" росп"), "1,2,3",
"")</f>
        <v/>
      </c>
      <c r="U1191" s="116" t="str">
        <f>IF(AND(Таблица335[[#This Row],[Тип]]="Продол", Таблица335[[#This Row],[условие]]="Да", Таблица335[[#This Row],[№18]]=" росп"), "1,2",
"")</f>
        <v/>
      </c>
      <c r="V1191" s="130" t="s">
        <v>87</v>
      </c>
      <c r="W119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1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191" s="152">
        <f>IF(Таблица335[[#This Row],[Тип СШ]]="Т3",
(IF(Таблица335[[#This Row],[Толщина]]&gt;16,"Δ8","Δ6")),Таблица335[[#This Row],[Толщина]])</f>
        <v>20</v>
      </c>
      <c r="AD1191" s="153"/>
      <c r="AE1191"/>
    </row>
    <row r="1192" spans="1:31" x14ac:dyDescent="0.2">
      <c r="A1192" s="117">
        <f t="shared" si="1190"/>
        <v>1192</v>
      </c>
      <c r="B1192" s="97" t="str">
        <f>IF(ISNUMBER(Таблица335[[#This Row],[№8]]), "Поперечник", "Продол")</f>
        <v>Поперечник</v>
      </c>
      <c r="C1192" s="11" t="str">
        <f>CONCATENATE(I1192,J1192,K1192,L1192,Таблица335[[#This Row],[№12]],N1192,O1192,P1192,Q1192,R1192,S1192,T1192,U1192,)</f>
        <v>11Д`-В2</v>
      </c>
      <c r="D1192" s="11" t="str">
        <f t="shared" si="1226"/>
        <v>С18</v>
      </c>
      <c r="E1192" s="11" t="str">
        <f t="shared" si="1188"/>
        <v>385×20</v>
      </c>
      <c r="F1192" s="101"/>
      <c r="G1192" s="101"/>
      <c r="H11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2" s="132">
        <f t="shared" ref="I1192:J1192" si="1233">I1191</f>
        <v>11</v>
      </c>
      <c r="J1192" s="132" t="str">
        <f>J1191</f>
        <v>Д`</v>
      </c>
      <c r="K1192" s="133" t="str">
        <f>IF(Таблица335[[#This Row],[условие]]="Да", "-", "")</f>
        <v>-</v>
      </c>
      <c r="L1192" s="101" t="s">
        <v>79</v>
      </c>
      <c r="M1192" s="114" t="str">
        <f>IF(Таблица335[[#This Row],[условие]]="Да", "", " - ")</f>
        <v/>
      </c>
      <c r="N1192" s="101"/>
      <c r="O1192" s="114" t="str">
        <f>IF(Таблица335[[#This Row],[условие]]="Да", "", " )")</f>
        <v/>
      </c>
      <c r="P1192" s="115"/>
      <c r="Q1192" s="101"/>
      <c r="R1192" s="101"/>
      <c r="S1192" s="116" t="str">
        <f>IF(Таблица335[[#This Row],[Тип СШ]]="Т3", " росп", "")</f>
        <v/>
      </c>
      <c r="T1192" s="116" t="str">
        <f>IF(AND(Таблица335[[#This Row],[Тип]]="Поперечник", Таблица335[[#This Row],[условие]]="Да", Таблица335[[#This Row],[№18]]=" росп"), "1,2,3",
"")</f>
        <v/>
      </c>
      <c r="U1192" s="116" t="str">
        <f>IF(AND(Таблица335[[#This Row],[Тип]]="Продол", Таблица335[[#This Row],[условие]]="Да", Таблица335[[#This Row],[№18]]=" росп"), "1,2",
"")</f>
        <v/>
      </c>
      <c r="V1192" s="101" t="s">
        <v>87</v>
      </c>
      <c r="W119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1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192" s="152">
        <f>IF(Таблица335[[#This Row],[Тип СШ]]="Т3",
(IF(Таблица335[[#This Row],[Толщина]]&gt;16,"Δ8","Δ6")),Таблица335[[#This Row],[Толщина]])</f>
        <v>20</v>
      </c>
      <c r="AD1192" s="153"/>
      <c r="AE1192"/>
    </row>
    <row r="1193" spans="1:31" x14ac:dyDescent="0.2">
      <c r="A1193" s="117">
        <f t="shared" si="1190"/>
        <v>1193</v>
      </c>
      <c r="B1193" s="97" t="str">
        <f>IF(ISNUMBER(Таблица335[[#This Row],[№8]]), "Поперечник", "Продол")</f>
        <v>Поперечник</v>
      </c>
      <c r="C1193" s="11" t="str">
        <f>CONCATENATE(I1193,J1193,K1193,L1193,Таблица335[[#This Row],[№12]],N1193,O1193,P1193,Q1193,R1193,S1193,T1193,U1193,)</f>
        <v>11Д`-В  росп1,2,3</v>
      </c>
      <c r="D1193" s="11" t="str">
        <f t="shared" si="1226"/>
        <v>Т3</v>
      </c>
      <c r="E1193" s="11" t="str">
        <f t="shared" si="1188"/>
        <v>900 Δ8</v>
      </c>
      <c r="F1193" s="101"/>
      <c r="G1193" s="101"/>
      <c r="H119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3" s="132">
        <f t="shared" ref="I1193:J1193" si="1234">I1192</f>
        <v>11</v>
      </c>
      <c r="J1193" s="134" t="str">
        <f t="shared" si="1234"/>
        <v>Д`</v>
      </c>
      <c r="K1193" s="133" t="str">
        <f>IF(Таблица335[[#This Row],[условие]]="Да", "-", "")</f>
        <v>-</v>
      </c>
      <c r="L1193" s="72" t="s">
        <v>41</v>
      </c>
      <c r="M1193" s="114" t="str">
        <f>IF(Таблица335[[#This Row],[условие]]="Да", "", " - ")</f>
        <v/>
      </c>
      <c r="N1193" s="72"/>
      <c r="O1193" s="114" t="str">
        <f>IF(Таблица335[[#This Row],[условие]]="Да", "", " )")</f>
        <v/>
      </c>
      <c r="P1193" s="115"/>
      <c r="Q1193" s="101" t="s">
        <v>141</v>
      </c>
      <c r="R1193" s="101"/>
      <c r="S1193" s="116" t="str">
        <f>IF(Таблица335[[#This Row],[Тип СШ]]="Т3", " росп", "")</f>
        <v xml:space="preserve"> росп</v>
      </c>
      <c r="T1193" s="116" t="str">
        <f>IF(AND(Таблица335[[#This Row],[Тип]]="Поперечник", Таблица335[[#This Row],[условие]]="Да", Таблица335[[#This Row],[№18]]=" росп"), "1,2,3",
"")</f>
        <v>1,2,3</v>
      </c>
      <c r="U1193" s="116" t="str">
        <f>IF(AND(Таблица335[[#This Row],[Тип]]="Продол", Таблица335[[#This Row],[условие]]="Да", Таблица335[[#This Row],[№18]]=" росп"), "1,2",
"")</f>
        <v/>
      </c>
      <c r="V1193" s="101" t="s">
        <v>88</v>
      </c>
      <c r="W11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1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3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193" s="152" t="str">
        <f>IF(Таблица335[[#This Row],[Тип СШ]]="Т3",
(IF(Таблица335[[#This Row],[Толщина]]&gt;16,"Δ8","Δ6")),Таблица335[[#This Row],[Толщина]])</f>
        <v>Δ8</v>
      </c>
      <c r="AD1193" s="153"/>
      <c r="AE1193"/>
    </row>
    <row r="1194" spans="1:31" x14ac:dyDescent="0.2">
      <c r="A1194" s="117">
        <f t="shared" si="1190"/>
        <v>1194</v>
      </c>
      <c r="B1194" s="97" t="str">
        <f>IF(ISNUMBER(Таблица335[[#This Row],[№8]]), "Поперечник", "Продол")</f>
        <v>Поперечник</v>
      </c>
      <c r="C1194" s="11" t="str">
        <f>CONCATENATE(I1194,J1194,K1194,L1194,Таблица335[[#This Row],[№12]],N1194,O1194,P1194,Q1194,R1194,S1194,T1194,U1194,)</f>
        <v>11Д`-ВП</v>
      </c>
      <c r="D1194" s="11" t="str">
        <f t="shared" si="1226"/>
        <v>С4</v>
      </c>
      <c r="E1194" s="11" t="str">
        <f t="shared" si="1188"/>
        <v>1845×14</v>
      </c>
      <c r="F1194" s="101"/>
      <c r="G1194" s="101"/>
      <c r="H11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4" s="132">
        <f t="shared" ref="I1194:J1194" si="1235">I1193</f>
        <v>11</v>
      </c>
      <c r="J1194" s="132" t="str">
        <f t="shared" si="1235"/>
        <v>Д`</v>
      </c>
      <c r="K1194" s="133" t="str">
        <f>IF(Таблица335[[#This Row],[условие]]="Да", "-", "")</f>
        <v>-</v>
      </c>
      <c r="L1194" s="101" t="s">
        <v>35</v>
      </c>
      <c r="M1194" s="114" t="str">
        <f>IF(Таблица335[[#This Row],[условие]]="Да", "", " - ")</f>
        <v/>
      </c>
      <c r="N1194" s="101"/>
      <c r="O1194" s="114" t="str">
        <f>IF(Таблица335[[#This Row],[условие]]="Да", "", " )")</f>
        <v/>
      </c>
      <c r="P1194" s="115"/>
      <c r="Q1194" s="101"/>
      <c r="R1194" s="101"/>
      <c r="S1194" s="116" t="str">
        <f>IF(Таблица335[[#This Row],[Тип СШ]]="Т3", " росп", "")</f>
        <v/>
      </c>
      <c r="T1194" s="116" t="str">
        <f>IF(AND(Таблица335[[#This Row],[Тип]]="Поперечник", Таблица335[[#This Row],[условие]]="Да", Таблица335[[#This Row],[№18]]=" росп"), "1,2,3",
"")</f>
        <v/>
      </c>
      <c r="U1194" s="116" t="str">
        <f>IF(AND(Таблица335[[#This Row],[Тип]]="Продол", Таблица335[[#This Row],[условие]]="Да", Таблица335[[#This Row],[№18]]=" росп"), "1,2",
"")</f>
        <v/>
      </c>
      <c r="V1194" s="101" t="s">
        <v>109</v>
      </c>
      <c r="W11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1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1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194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194" s="152">
        <f>IF(Таблица335[[#This Row],[Тип СШ]]="Т3",
(IF(Таблица335[[#This Row],[Толщина]]&gt;16,"Δ8","Δ6")),Таблица335[[#This Row],[Толщина]])</f>
        <v>14</v>
      </c>
      <c r="AD1194" s="153"/>
      <c r="AE1194"/>
    </row>
    <row r="1195" spans="1:31" x14ac:dyDescent="0.2">
      <c r="A1195" s="117">
        <f t="shared" si="1190"/>
        <v>1195</v>
      </c>
      <c r="B1195" s="97" t="str">
        <f>IF(ISNUMBER(Таблица335[[#This Row],[№8]]), "Поперечник", "Продол")</f>
        <v>Поперечник</v>
      </c>
      <c r="C1195" s="11" t="str">
        <f>CONCATENATE(I1195,J1195,K1195,L1195,Таблица335[[#This Row],[№12]],N1195,O1195,P1195,Q1195,R1195,S1195,T1195,U1195,)</f>
        <v>11Д`-ВП_Р1 росп1,2,3</v>
      </c>
      <c r="D1195" s="11" t="str">
        <f t="shared" si="1226"/>
        <v>Т3</v>
      </c>
      <c r="E1195" s="11" t="str">
        <f t="shared" si="1188"/>
        <v>528 Δ8</v>
      </c>
      <c r="F1195" s="101"/>
      <c r="G1195" s="101"/>
      <c r="H11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5" s="132">
        <f t="shared" ref="I1195:J1195" si="1236">I1194</f>
        <v>11</v>
      </c>
      <c r="J1195" s="132" t="str">
        <f t="shared" si="1236"/>
        <v>Д`</v>
      </c>
      <c r="K1195" s="133" t="str">
        <f>IF(Таблица335[[#This Row],[условие]]="Да", "-", "")</f>
        <v>-</v>
      </c>
      <c r="L1195" s="101" t="s">
        <v>35</v>
      </c>
      <c r="M1195" s="114" t="str">
        <f>IF(Таблица335[[#This Row],[условие]]="Да", "", " - ")</f>
        <v/>
      </c>
      <c r="N1195" s="101"/>
      <c r="O1195" s="114" t="str">
        <f>IF(Таблица335[[#This Row],[условие]]="Да", "", " )")</f>
        <v/>
      </c>
      <c r="P1195" s="115"/>
      <c r="Q1195" s="101" t="s">
        <v>140</v>
      </c>
      <c r="R1195" s="101" t="s">
        <v>73</v>
      </c>
      <c r="S1195" s="116" t="str">
        <f>IF(Таблица335[[#This Row],[Тип СШ]]="Т3", " росп", "")</f>
        <v xml:space="preserve"> росп</v>
      </c>
      <c r="T1195" s="116" t="str">
        <f>IF(AND(Таблица335[[#This Row],[Тип]]="Поперечник", Таблица335[[#This Row],[условие]]="Да", Таблица335[[#This Row],[№18]]=" росп"), "1,2,3",
"")</f>
        <v>1,2,3</v>
      </c>
      <c r="U1195" s="116" t="str">
        <f>IF(AND(Таблица335[[#This Row],[Тип]]="Продол", Таблица335[[#This Row],[условие]]="Да", Таблица335[[#This Row],[№18]]=" росп"), "1,2",
"")</f>
        <v/>
      </c>
      <c r="V1195" s="101" t="s">
        <v>88</v>
      </c>
      <c r="W11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95" s="152" t="str">
        <f>IF(Таблица335[[#This Row],[Тип СШ]]="Т3",
(IF(Таблица335[[#This Row],[Толщина]]&gt;16,"Δ8","Δ6")),Таблица335[[#This Row],[Толщина]])</f>
        <v>Δ8</v>
      </c>
      <c r="AD1195" s="153"/>
      <c r="AE1195"/>
    </row>
    <row r="1196" spans="1:31" x14ac:dyDescent="0.2">
      <c r="A1196" s="117">
        <f t="shared" si="1190"/>
        <v>1196</v>
      </c>
      <c r="B1196" s="97" t="str">
        <f>IF(ISNUMBER(Таблица335[[#This Row],[№8]]), "Поперечник", "Продол")</f>
        <v>Поперечник</v>
      </c>
      <c r="C1196" s="11" t="str">
        <f>CONCATENATE(I1196,J1196,K1196,L1196,Таблица335[[#This Row],[№12]],N1196,O1196,P1196,Q1196,R1196,S1196,T1196,U1196,)</f>
        <v>11Д`-ВП_Р2 росп1,2,3</v>
      </c>
      <c r="D1196" s="11" t="str">
        <f t="shared" si="1226"/>
        <v>Т3</v>
      </c>
      <c r="E1196" s="11" t="str">
        <f t="shared" si="1188"/>
        <v>528 Δ8</v>
      </c>
      <c r="F1196" s="101"/>
      <c r="G1196" s="101"/>
      <c r="H11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6" s="132">
        <f t="shared" ref="I1196:J1196" si="1237">I1195</f>
        <v>11</v>
      </c>
      <c r="J1196" s="132" t="str">
        <f t="shared" si="1237"/>
        <v>Д`</v>
      </c>
      <c r="K1196" s="133" t="str">
        <f>IF(Таблица335[[#This Row],[условие]]="Да", "-", "")</f>
        <v>-</v>
      </c>
      <c r="L1196" s="101" t="s">
        <v>35</v>
      </c>
      <c r="M1196" s="114" t="str">
        <f>IF(Таблица335[[#This Row],[условие]]="Да", "", " - ")</f>
        <v/>
      </c>
      <c r="N1196" s="101"/>
      <c r="O1196" s="114" t="str">
        <f>IF(Таблица335[[#This Row],[условие]]="Да", "", " )")</f>
        <v/>
      </c>
      <c r="P1196" s="115"/>
      <c r="Q1196" s="101" t="s">
        <v>140</v>
      </c>
      <c r="R1196" s="101" t="s">
        <v>74</v>
      </c>
      <c r="S1196" s="116" t="str">
        <f>IF(Таблица335[[#This Row],[Тип СШ]]="Т3", " росп", "")</f>
        <v xml:space="preserve"> росп</v>
      </c>
      <c r="T1196" s="116" t="str">
        <f>IF(AND(Таблица335[[#This Row],[Тип]]="Поперечник", Таблица335[[#This Row],[условие]]="Да", Таблица335[[#This Row],[№18]]=" росп"), "1,2,3",
"")</f>
        <v>1,2,3</v>
      </c>
      <c r="U1196" s="116" t="str">
        <f>IF(AND(Таблица335[[#This Row],[Тип]]="Продол", Таблица335[[#This Row],[условие]]="Да", Таблица335[[#This Row],[№18]]=" росп"), "1,2",
"")</f>
        <v/>
      </c>
      <c r="V1196" s="101" t="s">
        <v>88</v>
      </c>
      <c r="W11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96" s="152" t="str">
        <f>IF(Таблица335[[#This Row],[Тип СШ]]="Т3",
(IF(Таблица335[[#This Row],[Толщина]]&gt;16,"Δ8","Δ6")),Таблица335[[#This Row],[Толщина]])</f>
        <v>Δ8</v>
      </c>
      <c r="AD1196" s="153"/>
      <c r="AE1196"/>
    </row>
    <row r="1197" spans="1:31" x14ac:dyDescent="0.2">
      <c r="A1197" s="117">
        <f t="shared" si="1190"/>
        <v>1197</v>
      </c>
      <c r="B1197" s="97" t="str">
        <f>IF(ISNUMBER(Таблица335[[#This Row],[№8]]), "Поперечник", "Продол")</f>
        <v>Поперечник</v>
      </c>
      <c r="C1197" s="11" t="str">
        <f>CONCATENATE(I1197,J1197,K1197,L1197,Таблица335[[#This Row],[№12]],N1197,O1197,P1197,Q1197,R1197,S1197,T1197,U1197,)</f>
        <v>11Д`-ВП_Р3 росп1,2,3</v>
      </c>
      <c r="D1197" s="11" t="str">
        <f t="shared" si="1226"/>
        <v>Т3</v>
      </c>
      <c r="E1197" s="11" t="str">
        <f t="shared" si="1188"/>
        <v>528 Δ8</v>
      </c>
      <c r="F1197" s="101"/>
      <c r="G1197" s="101"/>
      <c r="H11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7" s="132">
        <f t="shared" ref="I1197:J1197" si="1238">I1196</f>
        <v>11</v>
      </c>
      <c r="J1197" s="132" t="str">
        <f t="shared" si="1238"/>
        <v>Д`</v>
      </c>
      <c r="K1197" s="133" t="str">
        <f>IF(Таблица335[[#This Row],[условие]]="Да", "-", "")</f>
        <v>-</v>
      </c>
      <c r="L1197" s="101" t="s">
        <v>35</v>
      </c>
      <c r="M1197" s="114" t="str">
        <f>IF(Таблица335[[#This Row],[условие]]="Да", "", " - ")</f>
        <v/>
      </c>
      <c r="N1197" s="101"/>
      <c r="O1197" s="114" t="str">
        <f>IF(Таблица335[[#This Row],[условие]]="Да", "", " )")</f>
        <v/>
      </c>
      <c r="P1197" s="115"/>
      <c r="Q1197" s="101" t="s">
        <v>140</v>
      </c>
      <c r="R1197" s="101" t="s">
        <v>75</v>
      </c>
      <c r="S1197" s="116" t="str">
        <f>IF(Таблица335[[#This Row],[Тип СШ]]="Т3", " росп", "")</f>
        <v xml:space="preserve"> росп</v>
      </c>
      <c r="T1197" s="116" t="str">
        <f>IF(AND(Таблица335[[#This Row],[Тип]]="Поперечник", Таблица335[[#This Row],[условие]]="Да", Таблица335[[#This Row],[№18]]=" росп"), "1,2,3",
"")</f>
        <v>1,2,3</v>
      </c>
      <c r="U1197" s="116" t="str">
        <f>IF(AND(Таблица335[[#This Row],[Тип]]="Продол", Таблица335[[#This Row],[условие]]="Да", Таблица335[[#This Row],[№18]]=" росп"), "1,2",
"")</f>
        <v/>
      </c>
      <c r="V1197" s="101" t="s">
        <v>88</v>
      </c>
      <c r="W11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97" s="152" t="str">
        <f>IF(Таблица335[[#This Row],[Тип СШ]]="Т3",
(IF(Таблица335[[#This Row],[Толщина]]&gt;16,"Δ8","Δ6")),Таблица335[[#This Row],[Толщина]])</f>
        <v>Δ8</v>
      </c>
      <c r="AD1197" s="153"/>
      <c r="AE1197"/>
    </row>
    <row r="1198" spans="1:31" x14ac:dyDescent="0.2">
      <c r="A1198" s="117">
        <f t="shared" si="1190"/>
        <v>1198</v>
      </c>
      <c r="B1198" s="97" t="str">
        <f>IF(ISNUMBER(Таблица335[[#This Row],[№8]]), "Поперечник", "Продол")</f>
        <v>Поперечник</v>
      </c>
      <c r="C1198" s="11" t="str">
        <f>CONCATENATE(I1198,J1198,K1198,L1198,Таблица335[[#This Row],[№12]],N1198,O1198,P1198,Q1198,R1198,S1198,T1198,U1198,)</f>
        <v>11Д`-ВП_Р4 росп1,2,3</v>
      </c>
      <c r="D1198" s="11" t="str">
        <f t="shared" si="1226"/>
        <v>Т3</v>
      </c>
      <c r="E1198" s="11" t="str">
        <f t="shared" si="1188"/>
        <v>528 Δ8</v>
      </c>
      <c r="F1198" s="101"/>
      <c r="G1198" s="101"/>
      <c r="H11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8" s="132">
        <f t="shared" ref="I1198:J1198" si="1239">I1197</f>
        <v>11</v>
      </c>
      <c r="J1198" s="132" t="str">
        <f t="shared" si="1239"/>
        <v>Д`</v>
      </c>
      <c r="K1198" s="133" t="str">
        <f>IF(Таблица335[[#This Row],[условие]]="Да", "-", "")</f>
        <v>-</v>
      </c>
      <c r="L1198" s="101" t="s">
        <v>35</v>
      </c>
      <c r="M1198" s="114" t="str">
        <f>IF(Таблица335[[#This Row],[условие]]="Да", "", " - ")</f>
        <v/>
      </c>
      <c r="N1198" s="101"/>
      <c r="O1198" s="114" t="str">
        <f>IF(Таблица335[[#This Row],[условие]]="Да", "", " )")</f>
        <v/>
      </c>
      <c r="P1198" s="115"/>
      <c r="Q1198" s="101" t="s">
        <v>140</v>
      </c>
      <c r="R1198" s="101" t="s">
        <v>76</v>
      </c>
      <c r="S1198" s="116" t="str">
        <f>IF(Таблица335[[#This Row],[Тип СШ]]="Т3", " росп", "")</f>
        <v xml:space="preserve"> росп</v>
      </c>
      <c r="T1198" s="116" t="str">
        <f>IF(AND(Таблица335[[#This Row],[Тип]]="Поперечник", Таблица335[[#This Row],[условие]]="Да", Таблица335[[#This Row],[№18]]=" росп"), "1,2,3",
"")</f>
        <v>1,2,3</v>
      </c>
      <c r="U1198" s="116" t="str">
        <f>IF(AND(Таблица335[[#This Row],[Тип]]="Продол", Таблица335[[#This Row],[условие]]="Да", Таблица335[[#This Row],[№18]]=" росп"), "1,2",
"")</f>
        <v/>
      </c>
      <c r="V1198" s="101" t="s">
        <v>88</v>
      </c>
      <c r="W11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98" s="152" t="str">
        <f>IF(Таблица335[[#This Row],[Тип СШ]]="Т3",
(IF(Таблица335[[#This Row],[Толщина]]&gt;16,"Δ8","Δ6")),Таблица335[[#This Row],[Толщина]])</f>
        <v>Δ8</v>
      </c>
      <c r="AD1198" s="153"/>
      <c r="AE1198"/>
    </row>
    <row r="1199" spans="1:31" x14ac:dyDescent="0.2">
      <c r="A1199" s="117">
        <f t="shared" si="1190"/>
        <v>1199</v>
      </c>
      <c r="B1199" s="97" t="str">
        <f>IF(ISNUMBER(Таблица335[[#This Row],[№8]]), "Поперечник", "Продол")</f>
        <v>Поперечник</v>
      </c>
      <c r="C1199" s="11" t="str">
        <f>CONCATENATE(I1199,J1199,K1199,L1199,Таблица335[[#This Row],[№12]],N1199,O1199,P1199,Q1199,R1199,S1199,T1199,U1199,)</f>
        <v>11Д`-ВП_Р5 росп1,2,3</v>
      </c>
      <c r="D1199" s="11" t="str">
        <f t="shared" si="1226"/>
        <v>Т3</v>
      </c>
      <c r="E1199" s="11" t="str">
        <f t="shared" si="1188"/>
        <v>528 Δ8</v>
      </c>
      <c r="F1199" s="101"/>
      <c r="G1199" s="101"/>
      <c r="H11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199" s="132">
        <f t="shared" ref="I1199:J1199" si="1240">I1198</f>
        <v>11</v>
      </c>
      <c r="J1199" s="132" t="str">
        <f t="shared" si="1240"/>
        <v>Д`</v>
      </c>
      <c r="K1199" s="133" t="str">
        <f>IF(Таблица335[[#This Row],[условие]]="Да", "-", "")</f>
        <v>-</v>
      </c>
      <c r="L1199" s="101" t="s">
        <v>35</v>
      </c>
      <c r="M1199" s="114" t="str">
        <f>IF(Таблица335[[#This Row],[условие]]="Да", "", " - ")</f>
        <v/>
      </c>
      <c r="N1199" s="101"/>
      <c r="O1199" s="114" t="str">
        <f>IF(Таблица335[[#This Row],[условие]]="Да", "", " )")</f>
        <v/>
      </c>
      <c r="P1199" s="115"/>
      <c r="Q1199" s="101" t="s">
        <v>140</v>
      </c>
      <c r="R1199" s="101" t="s">
        <v>77</v>
      </c>
      <c r="S1199" s="116" t="str">
        <f>IF(Таблица335[[#This Row],[Тип СШ]]="Т3", " росп", "")</f>
        <v xml:space="preserve"> росп</v>
      </c>
      <c r="T1199" s="116" t="str">
        <f>IF(AND(Таблица335[[#This Row],[Тип]]="Поперечник", Таблица335[[#This Row],[условие]]="Да", Таблица335[[#This Row],[№18]]=" росп"), "1,2,3",
"")</f>
        <v>1,2,3</v>
      </c>
      <c r="U1199" s="116" t="str">
        <f>IF(AND(Таблица335[[#This Row],[Тип]]="Продол", Таблица335[[#This Row],[условие]]="Да", Таблица335[[#This Row],[№18]]=" росп"), "1,2",
"")</f>
        <v/>
      </c>
      <c r="V1199" s="101" t="s">
        <v>88</v>
      </c>
      <c r="W11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1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1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1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1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19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199" s="152" t="str">
        <f>IF(Таблица335[[#This Row],[Тип СШ]]="Т3",
(IF(Таблица335[[#This Row],[Толщина]]&gt;16,"Δ8","Δ6")),Таблица335[[#This Row],[Толщина]])</f>
        <v>Δ8</v>
      </c>
      <c r="AD1199" s="153"/>
      <c r="AE1199"/>
    </row>
    <row r="1200" spans="1:31" x14ac:dyDescent="0.2">
      <c r="A1200" s="117">
        <f t="shared" si="1190"/>
        <v>1200</v>
      </c>
      <c r="B1200" s="97" t="str">
        <f>IF(ISNUMBER(Таблица335[[#This Row],[№8]]), "Поперечник", "Продол")</f>
        <v>Поперечник</v>
      </c>
      <c r="C1200" s="11" t="str">
        <f>CONCATENATE(I1200,J1200,K1200,L1200,Таблица335[[#This Row],[№12]],N1200,O1200,P1200,Q1200,R1200,S1200,T1200,U1200,)</f>
        <v>11Д`-ВП_Р6 росп1,2,3</v>
      </c>
      <c r="D1200" s="11" t="str">
        <f t="shared" si="1226"/>
        <v>Т3</v>
      </c>
      <c r="E1200" s="11" t="str">
        <f t="shared" si="1188"/>
        <v>528 Δ8</v>
      </c>
      <c r="F1200" s="101"/>
      <c r="G1200" s="101"/>
      <c r="H12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0" s="158">
        <f>I1199</f>
        <v>11</v>
      </c>
      <c r="J1200" s="132" t="str">
        <f t="shared" ref="J1200:K1200" si="1241">J1199</f>
        <v>Д`</v>
      </c>
      <c r="K1200" s="160" t="str">
        <f>IF(Таблица335[[#This Row],[условие]]="Да", "-", "")</f>
        <v>-</v>
      </c>
      <c r="L1200" s="101" t="s">
        <v>35</v>
      </c>
      <c r="M1200" s="114" t="str">
        <f>IF(Таблица335[[#This Row],[условие]]="Да", "", " - ")</f>
        <v/>
      </c>
      <c r="N1200" s="162"/>
      <c r="O1200" s="114" t="str">
        <f>IF(Таблица335[[#This Row],[условие]]="Да", "", " )")</f>
        <v/>
      </c>
      <c r="P1200" s="115"/>
      <c r="Q1200" s="101" t="s">
        <v>140</v>
      </c>
      <c r="R1200" s="101" t="s">
        <v>80</v>
      </c>
      <c r="S1200" s="116" t="str">
        <f>IF(Таблица335[[#This Row],[Тип СШ]]="Т3", " росп", "")</f>
        <v xml:space="preserve"> росп</v>
      </c>
      <c r="T1200" s="116" t="str">
        <f>IF(AND(Таблица335[[#This Row],[Тип]]="Поперечник", Таблица335[[#This Row],[условие]]="Да", Таблица335[[#This Row],[№18]]=" росп"), "1,2,3",
"")</f>
        <v>1,2,3</v>
      </c>
      <c r="U1200" s="116" t="str">
        <f>IF(AND(Таблица335[[#This Row],[Тип]]="Продол", Таблица335[[#This Row],[условие]]="Да", Таблица335[[#This Row],[№18]]=" росп"), "1,2",
"")</f>
        <v/>
      </c>
      <c r="V1200" s="101" t="s">
        <v>88</v>
      </c>
      <c r="W1200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0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0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0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00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00" s="164" t="str">
        <f>IF(Таблица335[[#This Row],[Тип СШ]]="Т3",
(IF(Таблица335[[#This Row],[Толщина]]&gt;16,"Δ8","Δ6")),Таблица335[[#This Row],[Толщина]])</f>
        <v>Δ8</v>
      </c>
      <c r="AD1200" s="153"/>
      <c r="AE1200"/>
    </row>
    <row r="1201" spans="1:31" x14ac:dyDescent="0.2">
      <c r="A1201" s="117">
        <f t="shared" si="1190"/>
        <v>1201</v>
      </c>
      <c r="B1201" s="97" t="str">
        <f>IF(ISNUMBER(Таблица335[[#This Row],[№8]]), "Поперечник", "Продол")</f>
        <v>Поперечник</v>
      </c>
      <c r="C1201" s="11" t="str">
        <f>CONCATENATE(I1201,J1201,K1201,L1201,Таблица335[[#This Row],[№12]],N1201,O1201,P1201,Q1201,R1201,S1201,T1201,U1201,)</f>
        <v>12А`-В1</v>
      </c>
      <c r="D1201" s="11" t="str">
        <f t="shared" si="1226"/>
        <v>С18</v>
      </c>
      <c r="E1201" s="11" t="str">
        <f t="shared" si="1188"/>
        <v>385×20</v>
      </c>
      <c r="F1201" s="101">
        <f>F1092+1</f>
        <v>12</v>
      </c>
      <c r="G1201" s="101" t="s">
        <v>72</v>
      </c>
      <c r="H120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1" s="134">
        <f>Таблица335[[#This Row],[№6]]</f>
        <v>12</v>
      </c>
      <c r="J1201" s="134" t="str">
        <f>Таблица335[[#This Row],[№7]]</f>
        <v>А`</v>
      </c>
      <c r="K1201" s="133" t="str">
        <f>IF(Таблица335[[#This Row],[условие]]="Да", "-", "")</f>
        <v>-</v>
      </c>
      <c r="L1201" s="72" t="s">
        <v>78</v>
      </c>
      <c r="M1201" s="114" t="str">
        <f>IF(Таблица335[[#This Row],[условие]]="Да", "", " - ")</f>
        <v/>
      </c>
      <c r="N1201" s="72"/>
      <c r="O1201" s="114" t="str">
        <f>IF(Таблица335[[#This Row],[условие]]="Да", "", " )")</f>
        <v/>
      </c>
      <c r="P1201" s="115"/>
      <c r="Q1201" s="93"/>
      <c r="R1201" s="93"/>
      <c r="S1201" s="116" t="str">
        <f>IF(Таблица335[[#This Row],[Тип СШ]]="Т3", " росп", "")</f>
        <v/>
      </c>
      <c r="T1201" s="116" t="str">
        <f>IF(AND(Таблица335[[#This Row],[Тип]]="Поперечник", Таблица335[[#This Row],[условие]]="Да", Таблица335[[#This Row],[№18]]=" росп"), "1,2,3",
"")</f>
        <v/>
      </c>
      <c r="U1201" s="116" t="str">
        <f>IF(AND(Таблица335[[#This Row],[Тип]]="Продол", Таблица335[[#This Row],[условие]]="Да", Таблица335[[#This Row],[№18]]=" росп"), "1,2",
"")</f>
        <v/>
      </c>
      <c r="V1201" s="93" t="s">
        <v>87</v>
      </c>
      <c r="W120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2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201" s="152">
        <f>IF(Таблица335[[#This Row],[Тип СШ]]="Т3",
(IF(Таблица335[[#This Row],[Толщина]]&gt;16,"Δ8","Δ6")),Таблица335[[#This Row],[Толщина]])</f>
        <v>20</v>
      </c>
      <c r="AD1201" s="153"/>
      <c r="AE1201"/>
    </row>
    <row r="1202" spans="1:31" x14ac:dyDescent="0.2">
      <c r="A1202" s="117">
        <f t="shared" si="1190"/>
        <v>1202</v>
      </c>
      <c r="B1202" s="97" t="str">
        <f>IF(ISNUMBER(Таблица335[[#This Row],[№8]]), "Поперечник", "Продол")</f>
        <v>Поперечник</v>
      </c>
      <c r="C1202" s="11" t="str">
        <f>CONCATENATE(I1202,J1202,K1202,L1202,Таблица335[[#This Row],[№12]],N1202,O1202,P1202,Q1202,R1202,S1202,T1202,U1202,)</f>
        <v>12А`-В2</v>
      </c>
      <c r="D1202" s="11" t="str">
        <f t="shared" si="1226"/>
        <v>С18</v>
      </c>
      <c r="E1202" s="11" t="str">
        <f t="shared" si="1188"/>
        <v>385×20</v>
      </c>
      <c r="F1202" s="101"/>
      <c r="G1202" s="101"/>
      <c r="H12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2" s="132">
        <f>I1201</f>
        <v>12</v>
      </c>
      <c r="J1202" s="132" t="str">
        <f>J1201</f>
        <v>А`</v>
      </c>
      <c r="K1202" s="133" t="str">
        <f>IF(Таблица335[[#This Row],[условие]]="Да", "-", "")</f>
        <v>-</v>
      </c>
      <c r="L1202" s="101" t="s">
        <v>79</v>
      </c>
      <c r="M1202" s="114" t="str">
        <f>IF(Таблица335[[#This Row],[условие]]="Да", "", " - ")</f>
        <v/>
      </c>
      <c r="N1202" s="101"/>
      <c r="O1202" s="114" t="str">
        <f>IF(Таблица335[[#This Row],[условие]]="Да", "", " )")</f>
        <v/>
      </c>
      <c r="P1202" s="115"/>
      <c r="Q1202" s="101"/>
      <c r="R1202" s="101"/>
      <c r="S1202" s="116" t="str">
        <f>IF(Таблица335[[#This Row],[Тип СШ]]="Т3", " росп", "")</f>
        <v/>
      </c>
      <c r="T1202" s="116" t="str">
        <f>IF(AND(Таблица335[[#This Row],[Тип]]="Поперечник", Таблица335[[#This Row],[условие]]="Да", Таблица335[[#This Row],[№18]]=" росп"), "1,2,3",
"")</f>
        <v/>
      </c>
      <c r="U1202" s="116" t="str">
        <f>IF(AND(Таблица335[[#This Row],[Тип]]="Продол", Таблица335[[#This Row],[условие]]="Да", Таблица335[[#This Row],[№18]]=" росп"), "1,2",
"")</f>
        <v/>
      </c>
      <c r="V1202" s="101" t="s">
        <v>87</v>
      </c>
      <c r="W120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2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2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202" s="152">
        <f>IF(Таблица335[[#This Row],[Тип СШ]]="Т3",
(IF(Таблица335[[#This Row],[Толщина]]&gt;16,"Δ8","Δ6")),Таблица335[[#This Row],[Толщина]])</f>
        <v>20</v>
      </c>
      <c r="AD1202" s="153"/>
      <c r="AE1202"/>
    </row>
    <row r="1203" spans="1:31" x14ac:dyDescent="0.2">
      <c r="A1203" s="117">
        <f t="shared" si="1190"/>
        <v>1203</v>
      </c>
      <c r="B1203" s="97" t="str">
        <f>IF(ISNUMBER(Таблица335[[#This Row],[№8]]), "Поперечник", "Продол")</f>
        <v>Поперечник</v>
      </c>
      <c r="C1203" s="11" t="str">
        <f>CONCATENATE(I1203,J1203,K1203,L1203,Таблица335[[#This Row],[№12]],N1203,O1203,P1203,Q1203,R1203,S1203,T1203,U1203,)</f>
        <v>12А`-В росп1,2,3</v>
      </c>
      <c r="D1203" s="11" t="str">
        <f t="shared" si="1226"/>
        <v>Т3</v>
      </c>
      <c r="E1203" s="11" t="str">
        <f t="shared" si="1188"/>
        <v>900 Δ8</v>
      </c>
      <c r="F1203" s="101"/>
      <c r="G1203" s="101"/>
      <c r="H120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3" s="134">
        <f>I1202</f>
        <v>12</v>
      </c>
      <c r="J1203" s="134" t="str">
        <f t="shared" ref="J1203:K1203" si="1242">J1202</f>
        <v>А`</v>
      </c>
      <c r="K1203" s="133" t="str">
        <f>IF(Таблица335[[#This Row],[условие]]="Да", "-", "")</f>
        <v>-</v>
      </c>
      <c r="L1203" s="72" t="s">
        <v>41</v>
      </c>
      <c r="M1203" s="114" t="str">
        <f>IF(Таблица335[[#This Row],[условие]]="Да", "", " - ")</f>
        <v/>
      </c>
      <c r="N1203" s="72"/>
      <c r="O1203" s="114" t="str">
        <f>IF(Таблица335[[#This Row],[условие]]="Да", "", " )")</f>
        <v/>
      </c>
      <c r="P1203" s="115"/>
      <c r="Q1203" s="101"/>
      <c r="R1203" s="101"/>
      <c r="S1203" s="116" t="str">
        <f>IF(Таблица335[[#This Row],[Тип СШ]]="Т3", " росп", "")</f>
        <v xml:space="preserve"> росп</v>
      </c>
      <c r="T1203" s="116" t="str">
        <f>IF(AND(Таблица335[[#This Row],[Тип]]="Поперечник", Таблица335[[#This Row],[условие]]="Да", Таблица335[[#This Row],[№18]]=" росп"), "1,2,3",
"")</f>
        <v>1,2,3</v>
      </c>
      <c r="U1203" s="116" t="str">
        <f>IF(AND(Таблица335[[#This Row],[Тип]]="Продол", Таблица335[[#This Row],[условие]]="Да", Таблица335[[#This Row],[№18]]=" росп"), "1,2",
"")</f>
        <v/>
      </c>
      <c r="V1203" s="101" t="s">
        <v>88</v>
      </c>
      <c r="W12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2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3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203" s="152" t="str">
        <f>IF(Таблица335[[#This Row],[Тип СШ]]="Т3",
(IF(Таблица335[[#This Row],[Толщина]]&gt;16,"Δ8","Δ6")),Таблица335[[#This Row],[Толщина]])</f>
        <v>Δ8</v>
      </c>
      <c r="AD1203" s="153"/>
      <c r="AE1203"/>
    </row>
    <row r="1204" spans="1:31" x14ac:dyDescent="0.2">
      <c r="A1204" s="117">
        <f t="shared" si="1190"/>
        <v>1204</v>
      </c>
      <c r="B1204" s="97" t="str">
        <f>IF(ISNUMBER(Таблица335[[#This Row],[№8]]), "Поперечник", "Продол")</f>
        <v>Поперечник</v>
      </c>
      <c r="C1204" s="11" t="str">
        <f>CONCATENATE(I1204,J1204,K1204,L1204,Таблица335[[#This Row],[№12]],N1204,O1204,P1204,Q1204,R1204,S1204,T1204,U1204,)</f>
        <v>12А`-ВП</v>
      </c>
      <c r="D1204" s="11" t="str">
        <f t="shared" si="1226"/>
        <v>С4</v>
      </c>
      <c r="E1204" s="11" t="str">
        <f t="shared" si="1188"/>
        <v>1726×14</v>
      </c>
      <c r="F1204" s="101"/>
      <c r="G1204" s="101"/>
      <c r="H12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4" s="132">
        <f t="shared" ref="I1204:J1204" si="1243">I1203</f>
        <v>12</v>
      </c>
      <c r="J1204" s="132" t="str">
        <f t="shared" si="1243"/>
        <v>А`</v>
      </c>
      <c r="K1204" s="133" t="str">
        <f>IF(Таблица335[[#This Row],[условие]]="Да", "-", "")</f>
        <v>-</v>
      </c>
      <c r="L1204" s="101" t="s">
        <v>35</v>
      </c>
      <c r="M1204" s="114" t="str">
        <f>IF(Таблица335[[#This Row],[условие]]="Да", "", " - ")</f>
        <v/>
      </c>
      <c r="N1204" s="101"/>
      <c r="O1204" s="114" t="str">
        <f>IF(Таблица335[[#This Row],[условие]]="Да", "", " )")</f>
        <v/>
      </c>
      <c r="P1204" s="115"/>
      <c r="Q1204" s="101"/>
      <c r="R1204" s="101"/>
      <c r="S1204" s="116" t="str">
        <f>IF(Таблица335[[#This Row],[Тип СШ]]="Т3", " росп", "")</f>
        <v/>
      </c>
      <c r="T1204" s="116" t="str">
        <f>IF(AND(Таблица335[[#This Row],[Тип]]="Поперечник", Таблица335[[#This Row],[условие]]="Да", Таблица335[[#This Row],[№18]]=" росп"), "1,2,3",
"")</f>
        <v/>
      </c>
      <c r="U1204" s="116" t="str">
        <f>IF(AND(Таблица335[[#This Row],[Тип]]="Продол", Таблица335[[#This Row],[условие]]="Да", Таблица335[[#This Row],[№18]]=" росп"), "1,2",
"")</f>
        <v/>
      </c>
      <c r="V1204" s="101" t="s">
        <v>109</v>
      </c>
      <c r="W12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2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04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204" s="152">
        <f>IF(Таблица335[[#This Row],[Тип СШ]]="Т3",
(IF(Таблица335[[#This Row],[Толщина]]&gt;16,"Δ8","Δ6")),Таблица335[[#This Row],[Толщина]])</f>
        <v>14</v>
      </c>
      <c r="AD1204" s="153"/>
      <c r="AE1204"/>
    </row>
    <row r="1205" spans="1:31" x14ac:dyDescent="0.2">
      <c r="A1205" s="117">
        <f t="shared" si="1190"/>
        <v>1205</v>
      </c>
      <c r="B1205" s="97" t="str">
        <f>IF(ISNUMBER(Таблица335[[#This Row],[№8]]), "Поперечник", "Продол")</f>
        <v>Поперечник</v>
      </c>
      <c r="C1205" s="11" t="str">
        <f>CONCATENATE(I1205,J1205,K1205,L1205,Таблица335[[#This Row],[№12]],N1205,O1205,P1205,Q1205,R1205,S1205,T1205,U1205,)</f>
        <v>12А`-ВП_Р1 росп1,2,3</v>
      </c>
      <c r="D1205" s="11" t="str">
        <f t="shared" si="1226"/>
        <v>Т3</v>
      </c>
      <c r="E1205" s="11" t="str">
        <f t="shared" si="1188"/>
        <v>528 Δ8</v>
      </c>
      <c r="F1205" s="101"/>
      <c r="G1205" s="101"/>
      <c r="H12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5" s="132">
        <f t="shared" ref="I1205:J1205" si="1244">I1204</f>
        <v>12</v>
      </c>
      <c r="J1205" s="132" t="str">
        <f t="shared" si="1244"/>
        <v>А`</v>
      </c>
      <c r="K1205" s="133" t="str">
        <f>IF(Таблица335[[#This Row],[условие]]="Да", "-", "")</f>
        <v>-</v>
      </c>
      <c r="L1205" s="101" t="s">
        <v>35</v>
      </c>
      <c r="M1205" s="114" t="str">
        <f>IF(Таблица335[[#This Row],[условие]]="Да", "", " - ")</f>
        <v/>
      </c>
      <c r="N1205" s="101"/>
      <c r="O1205" s="114" t="str">
        <f>IF(Таблица335[[#This Row],[условие]]="Да", "", " )")</f>
        <v/>
      </c>
      <c r="P1205" s="115"/>
      <c r="Q1205" s="101" t="s">
        <v>140</v>
      </c>
      <c r="R1205" s="101" t="s">
        <v>73</v>
      </c>
      <c r="S1205" s="116" t="str">
        <f>IF(Таблица335[[#This Row],[Тип СШ]]="Т3", " росп", "")</f>
        <v xml:space="preserve"> росп</v>
      </c>
      <c r="T1205" s="116" t="str">
        <f>IF(AND(Таблица335[[#This Row],[Тип]]="Поперечник", Таблица335[[#This Row],[условие]]="Да", Таблица335[[#This Row],[№18]]=" росп"), "1,2,3",
"")</f>
        <v>1,2,3</v>
      </c>
      <c r="U1205" s="116" t="str">
        <f>IF(AND(Таблица335[[#This Row],[Тип]]="Продол", Таблица335[[#This Row],[условие]]="Да", Таблица335[[#This Row],[№18]]=" росп"), "1,2",
"")</f>
        <v/>
      </c>
      <c r="V1205" s="101" t="s">
        <v>88</v>
      </c>
      <c r="W12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05" s="152" t="str">
        <f>IF(Таблица335[[#This Row],[Тип СШ]]="Т3",
(IF(Таблица335[[#This Row],[Толщина]]&gt;16,"Δ8","Δ6")),Таблица335[[#This Row],[Толщина]])</f>
        <v>Δ8</v>
      </c>
      <c r="AD1205" s="153"/>
      <c r="AE1205"/>
    </row>
    <row r="1206" spans="1:31" x14ac:dyDescent="0.2">
      <c r="A1206" s="117">
        <f t="shared" si="1190"/>
        <v>1206</v>
      </c>
      <c r="B1206" s="97" t="str">
        <f>IF(ISNUMBER(Таблица335[[#This Row],[№8]]), "Поперечник", "Продол")</f>
        <v>Поперечник</v>
      </c>
      <c r="C1206" s="11" t="str">
        <f>CONCATENATE(I1206,J1206,K1206,L1206,Таблица335[[#This Row],[№12]],N1206,O1206,P1206,Q1206,R1206,S1206,T1206,U1206,)</f>
        <v>12А`-ВП_Р2 росп1,2,3</v>
      </c>
      <c r="D1206" s="11" t="str">
        <f t="shared" si="1226"/>
        <v>Т3</v>
      </c>
      <c r="E1206" s="11" t="str">
        <f t="shared" si="1188"/>
        <v>528 Δ8</v>
      </c>
      <c r="F1206" s="101"/>
      <c r="G1206" s="101"/>
      <c r="H12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6" s="132">
        <f t="shared" ref="I1206:J1206" si="1245">I1205</f>
        <v>12</v>
      </c>
      <c r="J1206" s="132" t="str">
        <f t="shared" si="1245"/>
        <v>А`</v>
      </c>
      <c r="K1206" s="133" t="str">
        <f>IF(Таблица335[[#This Row],[условие]]="Да", "-", "")</f>
        <v>-</v>
      </c>
      <c r="L1206" s="101" t="s">
        <v>35</v>
      </c>
      <c r="M1206" s="114" t="str">
        <f>IF(Таблица335[[#This Row],[условие]]="Да", "", " - ")</f>
        <v/>
      </c>
      <c r="N1206" s="101"/>
      <c r="O1206" s="114" t="str">
        <f>IF(Таблица335[[#This Row],[условие]]="Да", "", " )")</f>
        <v/>
      </c>
      <c r="P1206" s="115"/>
      <c r="Q1206" s="101" t="s">
        <v>140</v>
      </c>
      <c r="R1206" s="101" t="s">
        <v>74</v>
      </c>
      <c r="S1206" s="116" t="str">
        <f>IF(Таблица335[[#This Row],[Тип СШ]]="Т3", " росп", "")</f>
        <v xml:space="preserve"> росп</v>
      </c>
      <c r="T1206" s="116" t="str">
        <f>IF(AND(Таблица335[[#This Row],[Тип]]="Поперечник", Таблица335[[#This Row],[условие]]="Да", Таблица335[[#This Row],[№18]]=" росп"), "1,2,3",
"")</f>
        <v>1,2,3</v>
      </c>
      <c r="U1206" s="116" t="str">
        <f>IF(AND(Таблица335[[#This Row],[Тип]]="Продол", Таблица335[[#This Row],[условие]]="Да", Таблица335[[#This Row],[№18]]=" росп"), "1,2",
"")</f>
        <v/>
      </c>
      <c r="V1206" s="101" t="s">
        <v>88</v>
      </c>
      <c r="W12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06" s="152" t="str">
        <f>IF(Таблица335[[#This Row],[Тип СШ]]="Т3",
(IF(Таблица335[[#This Row],[Толщина]]&gt;16,"Δ8","Δ6")),Таблица335[[#This Row],[Толщина]])</f>
        <v>Δ8</v>
      </c>
      <c r="AD1206" s="153"/>
      <c r="AE1206"/>
    </row>
    <row r="1207" spans="1:31" x14ac:dyDescent="0.2">
      <c r="A1207" s="117">
        <f t="shared" si="1190"/>
        <v>1207</v>
      </c>
      <c r="B1207" s="97" t="str">
        <f>IF(ISNUMBER(Таблица335[[#This Row],[№8]]), "Поперечник", "Продол")</f>
        <v>Поперечник</v>
      </c>
      <c r="C1207" s="11" t="str">
        <f>CONCATENATE(I1207,J1207,K1207,L1207,Таблица335[[#This Row],[№12]],N1207,O1207,P1207,Q1207,R1207,S1207,T1207,U1207,)</f>
        <v>12А`-ВП_Р3 росп1,2,3</v>
      </c>
      <c r="D1207" s="11" t="str">
        <f t="shared" si="1226"/>
        <v>Т3</v>
      </c>
      <c r="E1207" s="11" t="str">
        <f t="shared" si="1188"/>
        <v>528 Δ8</v>
      </c>
      <c r="F1207" s="101"/>
      <c r="G1207" s="101"/>
      <c r="H12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7" s="132">
        <f t="shared" ref="I1207:J1207" si="1246">I1206</f>
        <v>12</v>
      </c>
      <c r="J1207" s="132" t="str">
        <f t="shared" si="1246"/>
        <v>А`</v>
      </c>
      <c r="K1207" s="133" t="str">
        <f>IF(Таблица335[[#This Row],[условие]]="Да", "-", "")</f>
        <v>-</v>
      </c>
      <c r="L1207" s="101" t="s">
        <v>35</v>
      </c>
      <c r="M1207" s="114" t="str">
        <f>IF(Таблица335[[#This Row],[условие]]="Да", "", " - ")</f>
        <v/>
      </c>
      <c r="N1207" s="101"/>
      <c r="O1207" s="114" t="str">
        <f>IF(Таблица335[[#This Row],[условие]]="Да", "", " )")</f>
        <v/>
      </c>
      <c r="P1207" s="115"/>
      <c r="Q1207" s="101" t="s">
        <v>140</v>
      </c>
      <c r="R1207" s="101" t="s">
        <v>75</v>
      </c>
      <c r="S1207" s="116" t="str">
        <f>IF(Таблица335[[#This Row],[Тип СШ]]="Т3", " росп", "")</f>
        <v xml:space="preserve"> росп</v>
      </c>
      <c r="T1207" s="116" t="str">
        <f>IF(AND(Таблица335[[#This Row],[Тип]]="Поперечник", Таблица335[[#This Row],[условие]]="Да", Таблица335[[#This Row],[№18]]=" росп"), "1,2,3",
"")</f>
        <v>1,2,3</v>
      </c>
      <c r="U1207" s="116" t="str">
        <f>IF(AND(Таблица335[[#This Row],[Тип]]="Продол", Таблица335[[#This Row],[условие]]="Да", Таблица335[[#This Row],[№18]]=" росп"), "1,2",
"")</f>
        <v/>
      </c>
      <c r="V1207" s="101" t="s">
        <v>88</v>
      </c>
      <c r="W12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07" s="152" t="str">
        <f>IF(Таблица335[[#This Row],[Тип СШ]]="Т3",
(IF(Таблица335[[#This Row],[Толщина]]&gt;16,"Δ8","Δ6")),Таблица335[[#This Row],[Толщина]])</f>
        <v>Δ8</v>
      </c>
      <c r="AD1207" s="153"/>
      <c r="AE1207"/>
    </row>
    <row r="1208" spans="1:31" x14ac:dyDescent="0.2">
      <c r="A1208" s="117">
        <f t="shared" si="1190"/>
        <v>1208</v>
      </c>
      <c r="B1208" s="97" t="str">
        <f>IF(ISNUMBER(Таблица335[[#This Row],[№8]]), "Поперечник", "Продол")</f>
        <v>Поперечник</v>
      </c>
      <c r="C1208" s="11" t="str">
        <f>CONCATENATE(I1208,J1208,K1208,L1208,Таблица335[[#This Row],[№12]],N1208,O1208,P1208,Q1208,R1208,S1208,T1208,U1208,)</f>
        <v>12А`-ВП_Р4 росп1,2,3</v>
      </c>
      <c r="D1208" s="11" t="str">
        <f t="shared" si="1226"/>
        <v>Т3</v>
      </c>
      <c r="E1208" s="11" t="str">
        <f t="shared" si="1188"/>
        <v>528 Δ8</v>
      </c>
      <c r="F1208" s="101"/>
      <c r="G1208" s="101"/>
      <c r="H12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8" s="132">
        <f t="shared" ref="I1208:J1208" si="1247">I1207</f>
        <v>12</v>
      </c>
      <c r="J1208" s="132" t="str">
        <f t="shared" si="1247"/>
        <v>А`</v>
      </c>
      <c r="K1208" s="133" t="str">
        <f>IF(Таблица335[[#This Row],[условие]]="Да", "-", "")</f>
        <v>-</v>
      </c>
      <c r="L1208" s="101" t="s">
        <v>35</v>
      </c>
      <c r="M1208" s="114" t="str">
        <f>IF(Таблица335[[#This Row],[условие]]="Да", "", " - ")</f>
        <v/>
      </c>
      <c r="N1208" s="101"/>
      <c r="O1208" s="114" t="str">
        <f>IF(Таблица335[[#This Row],[условие]]="Да", "", " )")</f>
        <v/>
      </c>
      <c r="P1208" s="115"/>
      <c r="Q1208" s="101" t="s">
        <v>140</v>
      </c>
      <c r="R1208" s="101" t="s">
        <v>76</v>
      </c>
      <c r="S1208" s="116" t="str">
        <f>IF(Таблица335[[#This Row],[Тип СШ]]="Т3", " росп", "")</f>
        <v xml:space="preserve"> росп</v>
      </c>
      <c r="T1208" s="116" t="str">
        <f>IF(AND(Таблица335[[#This Row],[Тип]]="Поперечник", Таблица335[[#This Row],[условие]]="Да", Таблица335[[#This Row],[№18]]=" росп"), "1,2,3",
"")</f>
        <v>1,2,3</v>
      </c>
      <c r="U1208" s="116" t="str">
        <f>IF(AND(Таблица335[[#This Row],[Тип]]="Продол", Таблица335[[#This Row],[условие]]="Да", Таблица335[[#This Row],[№18]]=" росп"), "1,2",
"")</f>
        <v/>
      </c>
      <c r="V1208" s="101" t="s">
        <v>88</v>
      </c>
      <c r="W12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08" s="152" t="str">
        <f>IF(Таблица335[[#This Row],[Тип СШ]]="Т3",
(IF(Таблица335[[#This Row],[Толщина]]&gt;16,"Δ8","Δ6")),Таблица335[[#This Row],[Толщина]])</f>
        <v>Δ8</v>
      </c>
      <c r="AD1208" s="153"/>
      <c r="AE1208"/>
    </row>
    <row r="1209" spans="1:31" x14ac:dyDescent="0.2">
      <c r="A1209" s="117">
        <f t="shared" si="1190"/>
        <v>1209</v>
      </c>
      <c r="B1209" s="97" t="str">
        <f>IF(ISNUMBER(Таблица335[[#This Row],[№8]]), "Поперечник", "Продол")</f>
        <v>Поперечник</v>
      </c>
      <c r="C1209" s="11" t="str">
        <f>CONCATENATE(I1209,J1209,K1209,L1209,Таблица335[[#This Row],[№12]],N1209,O1209,P1209,Q1209,R1209,S1209,T1209,U1209,)</f>
        <v>12А`-ВП_Р5 росп1,2,3</v>
      </c>
      <c r="D1209" s="11" t="str">
        <f t="shared" si="1226"/>
        <v>Т3</v>
      </c>
      <c r="E1209" s="11" t="str">
        <f t="shared" si="1188"/>
        <v>528 Δ8</v>
      </c>
      <c r="F1209" s="101"/>
      <c r="G1209" s="101"/>
      <c r="H12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09" s="132">
        <f t="shared" ref="I1209:J1209" si="1248">I1208</f>
        <v>12</v>
      </c>
      <c r="J1209" s="132" t="str">
        <f t="shared" si="1248"/>
        <v>А`</v>
      </c>
      <c r="K1209" s="133" t="str">
        <f>IF(Таблица335[[#This Row],[условие]]="Да", "-", "")</f>
        <v>-</v>
      </c>
      <c r="L1209" s="101" t="s">
        <v>35</v>
      </c>
      <c r="M1209" s="114" t="str">
        <f>IF(Таблица335[[#This Row],[условие]]="Да", "", " - ")</f>
        <v/>
      </c>
      <c r="N1209" s="101"/>
      <c r="O1209" s="114" t="str">
        <f>IF(Таблица335[[#This Row],[условие]]="Да", "", " )")</f>
        <v/>
      </c>
      <c r="P1209" s="115"/>
      <c r="Q1209" s="101" t="s">
        <v>140</v>
      </c>
      <c r="R1209" s="101" t="s">
        <v>77</v>
      </c>
      <c r="S1209" s="116" t="str">
        <f>IF(Таблица335[[#This Row],[Тип СШ]]="Т3", " росп", "")</f>
        <v xml:space="preserve"> росп</v>
      </c>
      <c r="T1209" s="116" t="str">
        <f>IF(AND(Таблица335[[#This Row],[Тип]]="Поперечник", Таблица335[[#This Row],[условие]]="Да", Таблица335[[#This Row],[№18]]=" росп"), "1,2,3",
"")</f>
        <v>1,2,3</v>
      </c>
      <c r="U1209" s="116" t="str">
        <f>IF(AND(Таблица335[[#This Row],[Тип]]="Продол", Таблица335[[#This Row],[условие]]="Да", Таблица335[[#This Row],[№18]]=" росп"), "1,2",
"")</f>
        <v/>
      </c>
      <c r="V1209" s="101" t="s">
        <v>88</v>
      </c>
      <c r="W12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0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09" s="152" t="str">
        <f>IF(Таблица335[[#This Row],[Тип СШ]]="Т3",
(IF(Таблица335[[#This Row],[Толщина]]&gt;16,"Δ8","Δ6")),Таблица335[[#This Row],[Толщина]])</f>
        <v>Δ8</v>
      </c>
      <c r="AD1209" s="153"/>
      <c r="AE1209"/>
    </row>
    <row r="1210" spans="1:31" x14ac:dyDescent="0.2">
      <c r="A1210" s="117">
        <f t="shared" si="1190"/>
        <v>1210</v>
      </c>
      <c r="B1210" s="97" t="str">
        <f>IF(ISNUMBER(Таблица335[[#This Row],[№8]]), "Поперечник", "Продол")</f>
        <v>Поперечник</v>
      </c>
      <c r="C1210" s="11" t="str">
        <f>CONCATENATE(I1210,J1210,K1210,L1210,Таблица335[[#This Row],[№12]],N1210,O1210,P1210,Q1210,R1210,S1210,T1210,U1210,)</f>
        <v>12А-ВП</v>
      </c>
      <c r="D1210" s="11" t="str">
        <f t="shared" si="1226"/>
        <v>С4</v>
      </c>
      <c r="E1210" s="11" t="str">
        <f t="shared" si="1188"/>
        <v>2488×14</v>
      </c>
      <c r="F1210" s="101"/>
      <c r="G1210" s="101" t="s">
        <v>40</v>
      </c>
      <c r="H12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0" s="134">
        <f t="shared" ref="I1210:J1210" si="1249">I1209</f>
        <v>12</v>
      </c>
      <c r="J1210" s="134" t="str">
        <f>Таблица335[[#This Row],[№7]]</f>
        <v>А</v>
      </c>
      <c r="K1210" s="133" t="str">
        <f>IF(Таблица335[[#This Row],[условие]]="Да", "-", "")</f>
        <v>-</v>
      </c>
      <c r="L1210" s="72" t="s">
        <v>35</v>
      </c>
      <c r="M1210" s="114" t="str">
        <f>IF(Таблица335[[#This Row],[условие]]="Да", "", " - ")</f>
        <v/>
      </c>
      <c r="N1210" s="72"/>
      <c r="O1210" s="114" t="str">
        <f>IF(Таблица335[[#This Row],[условие]]="Да", "", " )")</f>
        <v/>
      </c>
      <c r="P1210" s="115"/>
      <c r="Q1210" s="130"/>
      <c r="R1210" s="130"/>
      <c r="S1210" s="116" t="str">
        <f>IF(Таблица335[[#This Row],[Тип СШ]]="Т3", " росп", "")</f>
        <v/>
      </c>
      <c r="T1210" s="116" t="str">
        <f>IF(AND(Таблица335[[#This Row],[Тип]]="Поперечник", Таблица335[[#This Row],[условие]]="Да", Таблица335[[#This Row],[№18]]=" росп"), "1,2,3",
"")</f>
        <v/>
      </c>
      <c r="U1210" s="116" t="str">
        <f>IF(AND(Таблица335[[#This Row],[Тип]]="Продол", Таблица335[[#This Row],[условие]]="Да", Таблица335[[#This Row],[№18]]=" росп"), "1,2",
"")</f>
        <v/>
      </c>
      <c r="V1210" s="130" t="s">
        <v>109</v>
      </c>
      <c r="W12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2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1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210" s="152">
        <f>IF(Таблица335[[#This Row],[Тип СШ]]="Т3",
(IF(Таблица335[[#This Row],[Толщина]]&gt;16,"Δ8","Δ6")),Таблица335[[#This Row],[Толщина]])</f>
        <v>14</v>
      </c>
      <c r="AD1210" s="153"/>
      <c r="AE1210"/>
    </row>
    <row r="1211" spans="1:31" x14ac:dyDescent="0.2">
      <c r="A1211" s="117">
        <f t="shared" si="1190"/>
        <v>1211</v>
      </c>
      <c r="B1211" s="97" t="str">
        <f>IF(ISNUMBER(Таблица335[[#This Row],[№8]]), "Поперечник", "Продол")</f>
        <v>Поперечник</v>
      </c>
      <c r="C1211" s="11" t="str">
        <f>CONCATENATE(I1211,J1211,K1211,L1211,Таблица335[[#This Row],[№12]],N1211,O1211,P1211,Q1211,R1211,S1211,T1211,U1211,)</f>
        <v>12А-ВП_Р1 росп1,2,3</v>
      </c>
      <c r="D1211" s="11" t="str">
        <f t="shared" si="1226"/>
        <v>Т3</v>
      </c>
      <c r="E1211" s="11" t="str">
        <f t="shared" si="1188"/>
        <v>528 Δ6</v>
      </c>
      <c r="F1211" s="101"/>
      <c r="G1211" s="101"/>
      <c r="H12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1" s="132">
        <f t="shared" ref="I1211:J1211" si="1250">I1210</f>
        <v>12</v>
      </c>
      <c r="J1211" s="132" t="str">
        <f>J1210</f>
        <v>А</v>
      </c>
      <c r="K1211" s="133" t="str">
        <f>IF(Таблица335[[#This Row],[условие]]="Да", "-", "")</f>
        <v>-</v>
      </c>
      <c r="L1211" s="101" t="s">
        <v>35</v>
      </c>
      <c r="M1211" s="114" t="str">
        <f>IF(Таблица335[[#This Row],[условие]]="Да", "", " - ")</f>
        <v/>
      </c>
      <c r="N1211" s="101"/>
      <c r="O1211" s="114" t="str">
        <f>IF(Таблица335[[#This Row],[условие]]="Да", "", " )")</f>
        <v/>
      </c>
      <c r="P1211" s="115"/>
      <c r="Q1211" s="101" t="s">
        <v>140</v>
      </c>
      <c r="R1211" s="101" t="s">
        <v>73</v>
      </c>
      <c r="S1211" s="116" t="str">
        <f>IF(Таблица335[[#This Row],[Тип СШ]]="Т3", " росп", "")</f>
        <v xml:space="preserve"> росп</v>
      </c>
      <c r="T1211" s="116" t="str">
        <f>IF(AND(Таблица335[[#This Row],[Тип]]="Поперечник", Таблица335[[#This Row],[условие]]="Да", Таблица335[[#This Row],[№18]]=" росп"), "1,2,3",
"")</f>
        <v>1,2,3</v>
      </c>
      <c r="U1211" s="116" t="str">
        <f>IF(AND(Таблица335[[#This Row],[Тип]]="Продол", Таблица335[[#This Row],[условие]]="Да", Таблица335[[#This Row],[№18]]=" росп"), "1,2",
"")</f>
        <v/>
      </c>
      <c r="V1211" s="101" t="s">
        <v>88</v>
      </c>
      <c r="W12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11" s="152" t="str">
        <f>IF(Таблица335[[#This Row],[Тип СШ]]="Т3",
(IF(Таблица335[[#This Row],[Толщина]]&gt;16,"Δ8","Δ6")),Таблица335[[#This Row],[Толщина]])</f>
        <v>Δ6</v>
      </c>
      <c r="AD1211" s="153"/>
      <c r="AE1211"/>
    </row>
    <row r="1212" spans="1:31" x14ac:dyDescent="0.2">
      <c r="A1212" s="117">
        <f t="shared" si="1190"/>
        <v>1212</v>
      </c>
      <c r="B1212" s="97" t="str">
        <f>IF(ISNUMBER(Таблица335[[#This Row],[№8]]), "Поперечник", "Продол")</f>
        <v>Поперечник</v>
      </c>
      <c r="C1212" s="11" t="str">
        <f>CONCATENATE(I1212,J1212,K1212,L1212,Таблица335[[#This Row],[№12]],N1212,O1212,P1212,Q1212,R1212,S1212,T1212,U1212,)</f>
        <v>12А-ВП_Р2 росп1,2,3</v>
      </c>
      <c r="D1212" s="11" t="str">
        <f t="shared" si="1226"/>
        <v>Т3</v>
      </c>
      <c r="E1212" s="11" t="str">
        <f t="shared" si="1188"/>
        <v>528 Δ6</v>
      </c>
      <c r="F1212" s="101"/>
      <c r="G1212" s="101"/>
      <c r="H12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2" s="132">
        <f t="shared" ref="I1212:K1212" si="1251">I1211</f>
        <v>12</v>
      </c>
      <c r="J1212" s="132" t="str">
        <f t="shared" si="1251"/>
        <v>А</v>
      </c>
      <c r="K1212" s="133" t="str">
        <f>IF(Таблица335[[#This Row],[условие]]="Да", "-", "")</f>
        <v>-</v>
      </c>
      <c r="L1212" s="101" t="s">
        <v>35</v>
      </c>
      <c r="M1212" s="114" t="str">
        <f>IF(Таблица335[[#This Row],[условие]]="Да", "", " - ")</f>
        <v/>
      </c>
      <c r="N1212" s="101"/>
      <c r="O1212" s="114" t="str">
        <f>IF(Таблица335[[#This Row],[условие]]="Да", "", " )")</f>
        <v/>
      </c>
      <c r="P1212" s="115"/>
      <c r="Q1212" s="101" t="s">
        <v>140</v>
      </c>
      <c r="R1212" s="101" t="s">
        <v>74</v>
      </c>
      <c r="S1212" s="116" t="str">
        <f>IF(Таблица335[[#This Row],[Тип СШ]]="Т3", " росп", "")</f>
        <v xml:space="preserve"> росп</v>
      </c>
      <c r="T1212" s="116" t="str">
        <f>IF(AND(Таблица335[[#This Row],[Тип]]="Поперечник", Таблица335[[#This Row],[условие]]="Да", Таблица335[[#This Row],[№18]]=" росп"), "1,2,3",
"")</f>
        <v>1,2,3</v>
      </c>
      <c r="U1212" s="116" t="str">
        <f>IF(AND(Таблица335[[#This Row],[Тип]]="Продол", Таблица335[[#This Row],[условие]]="Да", Таблица335[[#This Row],[№18]]=" росп"), "1,2",
"")</f>
        <v/>
      </c>
      <c r="V1212" s="101" t="s">
        <v>88</v>
      </c>
      <c r="W12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12" s="152" t="str">
        <f>IF(Таблица335[[#This Row],[Тип СШ]]="Т3",
(IF(Таблица335[[#This Row],[Толщина]]&gt;16,"Δ8","Δ6")),Таблица335[[#This Row],[Толщина]])</f>
        <v>Δ6</v>
      </c>
      <c r="AD1212" s="153"/>
      <c r="AE1212"/>
    </row>
    <row r="1213" spans="1:31" x14ac:dyDescent="0.2">
      <c r="A1213" s="117">
        <f t="shared" si="1190"/>
        <v>1213</v>
      </c>
      <c r="B1213" s="97" t="str">
        <f>IF(ISNUMBER(Таблица335[[#This Row],[№8]]), "Поперечник", "Продол")</f>
        <v>Поперечник</v>
      </c>
      <c r="C1213" s="11" t="str">
        <f>CONCATENATE(I1213,J1213,K1213,L1213,Таблица335[[#This Row],[№12]],N1213,O1213,P1213,Q1213,R1213,S1213,T1213,U1213,)</f>
        <v>12А-ВП_Р3 росп1,2,3</v>
      </c>
      <c r="D1213" s="11" t="str">
        <f t="shared" si="1226"/>
        <v>Т3</v>
      </c>
      <c r="E1213" s="11" t="str">
        <f t="shared" si="1188"/>
        <v>528 Δ6</v>
      </c>
      <c r="F1213" s="101"/>
      <c r="G1213" s="101"/>
      <c r="H12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3" s="132">
        <f t="shared" ref="I1213:K1213" si="1252">I1212</f>
        <v>12</v>
      </c>
      <c r="J1213" s="132" t="str">
        <f t="shared" si="1252"/>
        <v>А</v>
      </c>
      <c r="K1213" s="133" t="str">
        <f>IF(Таблица335[[#This Row],[условие]]="Да", "-", "")</f>
        <v>-</v>
      </c>
      <c r="L1213" s="101" t="s">
        <v>35</v>
      </c>
      <c r="M1213" s="114" t="str">
        <f>IF(Таблица335[[#This Row],[условие]]="Да", "", " - ")</f>
        <v/>
      </c>
      <c r="N1213" s="101"/>
      <c r="O1213" s="114" t="str">
        <f>IF(Таблица335[[#This Row],[условие]]="Да", "", " )")</f>
        <v/>
      </c>
      <c r="P1213" s="115"/>
      <c r="Q1213" s="101" t="s">
        <v>140</v>
      </c>
      <c r="R1213" s="101" t="s">
        <v>75</v>
      </c>
      <c r="S1213" s="116" t="str">
        <f>IF(Таблица335[[#This Row],[Тип СШ]]="Т3", " росп", "")</f>
        <v xml:space="preserve"> росп</v>
      </c>
      <c r="T1213" s="116" t="str">
        <f>IF(AND(Таблица335[[#This Row],[Тип]]="Поперечник", Таблица335[[#This Row],[условие]]="Да", Таблица335[[#This Row],[№18]]=" росп"), "1,2,3",
"")</f>
        <v>1,2,3</v>
      </c>
      <c r="U1213" s="116" t="str">
        <f>IF(AND(Таблица335[[#This Row],[Тип]]="Продол", Таблица335[[#This Row],[условие]]="Да", Таблица335[[#This Row],[№18]]=" росп"), "1,2",
"")</f>
        <v/>
      </c>
      <c r="V1213" s="101" t="s">
        <v>88</v>
      </c>
      <c r="W12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13" s="152" t="str">
        <f>IF(Таблица335[[#This Row],[Тип СШ]]="Т3",
(IF(Таблица335[[#This Row],[Толщина]]&gt;16,"Δ8","Δ6")),Таблица335[[#This Row],[Толщина]])</f>
        <v>Δ6</v>
      </c>
      <c r="AD1213" s="153"/>
      <c r="AE1213"/>
    </row>
    <row r="1214" spans="1:31" x14ac:dyDescent="0.2">
      <c r="A1214" s="117">
        <f t="shared" si="1190"/>
        <v>1214</v>
      </c>
      <c r="B1214" s="97" t="str">
        <f>IF(ISNUMBER(Таблица335[[#This Row],[№8]]), "Поперечник", "Продол")</f>
        <v>Поперечник</v>
      </c>
      <c r="C1214" s="11" t="str">
        <f>CONCATENATE(I1214,J1214,K1214,L1214,Таблица335[[#This Row],[№12]],N1214,O1214,P1214,Q1214,R1214,S1214,T1214,U1214,)</f>
        <v>12А-ВП_Р4 росп1,2,3</v>
      </c>
      <c r="D1214" s="11" t="str">
        <f t="shared" si="1226"/>
        <v>Т3</v>
      </c>
      <c r="E1214" s="11" t="str">
        <f t="shared" si="1188"/>
        <v>528 Δ6</v>
      </c>
      <c r="F1214" s="101"/>
      <c r="G1214" s="101"/>
      <c r="H12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4" s="132">
        <f t="shared" ref="I1214:K1214" si="1253">I1213</f>
        <v>12</v>
      </c>
      <c r="J1214" s="132" t="str">
        <f t="shared" si="1253"/>
        <v>А</v>
      </c>
      <c r="K1214" s="133" t="str">
        <f>IF(Таблица335[[#This Row],[условие]]="Да", "-", "")</f>
        <v>-</v>
      </c>
      <c r="L1214" s="101" t="s">
        <v>35</v>
      </c>
      <c r="M1214" s="114" t="str">
        <f>IF(Таблица335[[#This Row],[условие]]="Да", "", " - ")</f>
        <v/>
      </c>
      <c r="N1214" s="101"/>
      <c r="O1214" s="114" t="str">
        <f>IF(Таблица335[[#This Row],[условие]]="Да", "", " )")</f>
        <v/>
      </c>
      <c r="P1214" s="115"/>
      <c r="Q1214" s="101" t="s">
        <v>140</v>
      </c>
      <c r="R1214" s="101" t="s">
        <v>76</v>
      </c>
      <c r="S1214" s="116" t="str">
        <f>IF(Таблица335[[#This Row],[Тип СШ]]="Т3", " росп", "")</f>
        <v xml:space="preserve"> росп</v>
      </c>
      <c r="T1214" s="116" t="str">
        <f>IF(AND(Таблица335[[#This Row],[Тип]]="Поперечник", Таблица335[[#This Row],[условие]]="Да", Таблица335[[#This Row],[№18]]=" росп"), "1,2,3",
"")</f>
        <v>1,2,3</v>
      </c>
      <c r="U1214" s="116" t="str">
        <f>IF(AND(Таблица335[[#This Row],[Тип]]="Продол", Таблица335[[#This Row],[условие]]="Да", Таблица335[[#This Row],[№18]]=" росп"), "1,2",
"")</f>
        <v/>
      </c>
      <c r="V1214" s="101" t="s">
        <v>88</v>
      </c>
      <c r="W12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14" s="152" t="str">
        <f>IF(Таблица335[[#This Row],[Тип СШ]]="Т3",
(IF(Таблица335[[#This Row],[Толщина]]&gt;16,"Δ8","Δ6")),Таблица335[[#This Row],[Толщина]])</f>
        <v>Δ6</v>
      </c>
      <c r="AD1214" s="153"/>
      <c r="AE1214"/>
    </row>
    <row r="1215" spans="1:31" x14ac:dyDescent="0.2">
      <c r="A1215" s="117">
        <f t="shared" si="1190"/>
        <v>1215</v>
      </c>
      <c r="B1215" s="97" t="str">
        <f>IF(ISNUMBER(Таблица335[[#This Row],[№8]]), "Поперечник", "Продол")</f>
        <v>Поперечник</v>
      </c>
      <c r="C1215" s="11" t="str">
        <f>CONCATENATE(I1215,J1215,K1215,L1215,Таблица335[[#This Row],[№12]],N1215,O1215,P1215,Q1215,R1215,S1215,T1215,U1215,)</f>
        <v>12А-Т1/1</v>
      </c>
      <c r="D1215" s="11" t="str">
        <f t="shared" si="1226"/>
        <v>Т8</v>
      </c>
      <c r="E1215" s="11" t="str">
        <f t="shared" si="1188"/>
        <v>100×16</v>
      </c>
      <c r="F1215" s="101"/>
      <c r="G1215" s="101"/>
      <c r="H12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5" s="132">
        <f t="shared" ref="I1215:K1215" si="1254">I1214</f>
        <v>12</v>
      </c>
      <c r="J1215" s="132" t="str">
        <f t="shared" si="1254"/>
        <v>А</v>
      </c>
      <c r="K1215" s="133" t="str">
        <f>IF(Таблица335[[#This Row],[условие]]="Да", "-", "")</f>
        <v>-</v>
      </c>
      <c r="L1215" s="101" t="s">
        <v>83</v>
      </c>
      <c r="M1215" s="114" t="str">
        <f>IF(Таблица335[[#This Row],[условие]]="Да", "", " - ")</f>
        <v/>
      </c>
      <c r="N1215" s="101"/>
      <c r="O1215" s="114" t="str">
        <f>IF(Таблица335[[#This Row],[условие]]="Да", "", " )")</f>
        <v/>
      </c>
      <c r="P1215" s="115"/>
      <c r="Q1215" s="101" t="str">
        <f>"/"</f>
        <v>/</v>
      </c>
      <c r="R1215" s="101">
        <v>1</v>
      </c>
      <c r="S1215" s="116" t="str">
        <f>IF(Таблица335[[#This Row],[Тип СШ]]="Т3", " росп", "")</f>
        <v/>
      </c>
      <c r="T1215" s="116" t="str">
        <f>IF(AND(Таблица335[[#This Row],[Тип]]="Поперечник", Таблица335[[#This Row],[условие]]="Да", Таблица335[[#This Row],[№18]]=" росп"), "1,2,3",
"")</f>
        <v/>
      </c>
      <c r="U1215" s="116" t="str">
        <f>IF(AND(Таблица335[[#This Row],[Тип]]="Продол", Таблица335[[#This Row],[условие]]="Да", Таблица335[[#This Row],[№18]]=" росп"), "1,2",
"")</f>
        <v/>
      </c>
      <c r="V1215" s="101" t="s">
        <v>89</v>
      </c>
      <c r="W12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1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15" s="152">
        <f>IF(Таблица335[[#This Row],[Тип СШ]]="Т3",
(IF(Таблица335[[#This Row],[Толщина]]&gt;16,"Δ8","Δ6")),Таблица335[[#This Row],[Толщина]])</f>
        <v>16</v>
      </c>
      <c r="AD1215" s="153"/>
      <c r="AE1215"/>
    </row>
    <row r="1216" spans="1:31" x14ac:dyDescent="0.2">
      <c r="A1216" s="117">
        <f t="shared" si="1190"/>
        <v>1216</v>
      </c>
      <c r="B1216" s="97" t="str">
        <f>IF(ISNUMBER(Таблица335[[#This Row],[№8]]), "Поперечник", "Продол")</f>
        <v>Поперечник</v>
      </c>
      <c r="C1216" s="11" t="str">
        <f>CONCATENATE(I1216,J1216,K1216,L1216,Таблица335[[#This Row],[№12]],N1216,O1216,P1216,Q1216,R1216,S1216,T1216,U1216,)</f>
        <v>12А-Т1/1 росп1,2,3</v>
      </c>
      <c r="D1216" s="11" t="str">
        <f t="shared" si="1226"/>
        <v>Т3</v>
      </c>
      <c r="E1216" s="11" t="str">
        <f t="shared" si="1188"/>
        <v>100 Δ6</v>
      </c>
      <c r="F1216" s="101"/>
      <c r="G1216" s="101"/>
      <c r="H12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6" s="132">
        <f t="shared" ref="I1216:K1216" si="1255">I1215</f>
        <v>12</v>
      </c>
      <c r="J1216" s="132" t="str">
        <f t="shared" si="1255"/>
        <v>А</v>
      </c>
      <c r="K1216" s="133" t="str">
        <f>IF(Таблица335[[#This Row],[условие]]="Да", "-", "")</f>
        <v>-</v>
      </c>
      <c r="L1216" s="101" t="s">
        <v>83</v>
      </c>
      <c r="M1216" s="114" t="str">
        <f>IF(Таблица335[[#This Row],[условие]]="Да", "", " - ")</f>
        <v/>
      </c>
      <c r="N1216" s="101"/>
      <c r="O1216" s="114" t="str">
        <f>IF(Таблица335[[#This Row],[условие]]="Да", "", " )")</f>
        <v/>
      </c>
      <c r="P1216" s="115"/>
      <c r="Q1216" s="101" t="str">
        <f t="shared" ref="Q1216:Q1220" si="1256">"/"</f>
        <v>/</v>
      </c>
      <c r="R1216" s="101">
        <v>1</v>
      </c>
      <c r="S1216" s="116" t="str">
        <f>IF(Таблица335[[#This Row],[Тип СШ]]="Т3", " росп", "")</f>
        <v xml:space="preserve"> росп</v>
      </c>
      <c r="T1216" s="116" t="str">
        <f>IF(AND(Таблица335[[#This Row],[Тип]]="Поперечник", Таблица335[[#This Row],[условие]]="Да", Таблица335[[#This Row],[№18]]=" росп"), "1,2,3",
"")</f>
        <v>1,2,3</v>
      </c>
      <c r="U1216" s="116" t="str">
        <f>IF(AND(Таблица335[[#This Row],[Тип]]="Продол", Таблица335[[#This Row],[условие]]="Да", Таблица335[[#This Row],[№18]]=" росп"), "1,2",
"")</f>
        <v/>
      </c>
      <c r="V1216" s="101" t="s">
        <v>88</v>
      </c>
      <c r="W12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16" s="152" t="str">
        <f>IF(Таблица335[[#This Row],[Тип СШ]]="Т3",
(IF(Таблица335[[#This Row],[Толщина]]&gt;16,"Δ8","Δ6")),Таблица335[[#This Row],[Толщина]])</f>
        <v>Δ6</v>
      </c>
      <c r="AD1216" s="153"/>
      <c r="AE1216"/>
    </row>
    <row r="1217" spans="1:31" x14ac:dyDescent="0.2">
      <c r="A1217" s="117">
        <f t="shared" si="1190"/>
        <v>1217</v>
      </c>
      <c r="B1217" s="97" t="str">
        <f>IF(ISNUMBER(Таблица335[[#This Row],[№8]]), "Поперечник", "Продол")</f>
        <v>Поперечник</v>
      </c>
      <c r="C1217" s="11" t="str">
        <f>CONCATENATE(I1217,J1217,K1217,L1217,Таблица335[[#This Row],[№12]],N1217,O1217,P1217,Q1217,R1217,S1217,T1217,U1217,)</f>
        <v>12А-Т1/2</v>
      </c>
      <c r="D1217" s="11" t="str">
        <f t="shared" si="1226"/>
        <v>Т8</v>
      </c>
      <c r="E1217" s="11" t="str">
        <f t="shared" si="1188"/>
        <v>100×16</v>
      </c>
      <c r="F1217" s="101"/>
      <c r="G1217" s="101"/>
      <c r="H12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7" s="132">
        <f t="shared" ref="I1217:K1217" si="1257">I1216</f>
        <v>12</v>
      </c>
      <c r="J1217" s="132" t="str">
        <f t="shared" si="1257"/>
        <v>А</v>
      </c>
      <c r="K1217" s="133" t="str">
        <f>IF(Таблица335[[#This Row],[условие]]="Да", "-", "")</f>
        <v>-</v>
      </c>
      <c r="L1217" s="101" t="s">
        <v>83</v>
      </c>
      <c r="M1217" s="114" t="str">
        <f>IF(Таблица335[[#This Row],[условие]]="Да", "", " - ")</f>
        <v/>
      </c>
      <c r="N1217" s="101"/>
      <c r="O1217" s="114" t="str">
        <f>IF(Таблица335[[#This Row],[условие]]="Да", "", " )")</f>
        <v/>
      </c>
      <c r="P1217" s="115"/>
      <c r="Q1217" s="101" t="str">
        <f t="shared" si="1256"/>
        <v>/</v>
      </c>
      <c r="R1217" s="101">
        <v>2</v>
      </c>
      <c r="S1217" s="116" t="str">
        <f>IF(Таблица335[[#This Row],[Тип СШ]]="Т3", " росп", "")</f>
        <v/>
      </c>
      <c r="T1217" s="116" t="str">
        <f>IF(AND(Таблица335[[#This Row],[Тип]]="Поперечник", Таблица335[[#This Row],[условие]]="Да", Таблица335[[#This Row],[№18]]=" росп"), "1,2,3",
"")</f>
        <v/>
      </c>
      <c r="U1217" s="116" t="str">
        <f>IF(AND(Таблица335[[#This Row],[Тип]]="Продол", Таблица335[[#This Row],[условие]]="Да", Таблица335[[#This Row],[№18]]=" росп"), "1,2",
"")</f>
        <v/>
      </c>
      <c r="V1217" s="101" t="s">
        <v>89</v>
      </c>
      <c r="W12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1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17" s="152">
        <f>IF(Таблица335[[#This Row],[Тип СШ]]="Т3",
(IF(Таблица335[[#This Row],[Толщина]]&gt;16,"Δ8","Δ6")),Таблица335[[#This Row],[Толщина]])</f>
        <v>16</v>
      </c>
      <c r="AD1217" s="153"/>
      <c r="AE1217"/>
    </row>
    <row r="1218" spans="1:31" x14ac:dyDescent="0.2">
      <c r="A1218" s="117">
        <f t="shared" si="1190"/>
        <v>1218</v>
      </c>
      <c r="B1218" s="97" t="str">
        <f>IF(ISNUMBER(Таблица335[[#This Row],[№8]]), "Поперечник", "Продол")</f>
        <v>Поперечник</v>
      </c>
      <c r="C1218" s="11" t="str">
        <f>CONCATENATE(I1218,J1218,K1218,L1218,Таблица335[[#This Row],[№12]],N1218,O1218,P1218,Q1218,R1218,S1218,T1218,U1218,)</f>
        <v>12А-Т1/2 росп1,2,3</v>
      </c>
      <c r="D1218" s="11" t="str">
        <f t="shared" si="1226"/>
        <v>Т3</v>
      </c>
      <c r="E1218" s="11" t="str">
        <f t="shared" ref="E1218:E1281" si="1258">IF(V1218="Т3",(CONCATENATE(AB1218," ",AC1218)),(CONCATENATE(AB1218,"×",AC1218)))</f>
        <v>100 Δ6</v>
      </c>
      <c r="F1218" s="101"/>
      <c r="G1218" s="101"/>
      <c r="H12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8" s="132">
        <f t="shared" ref="I1218:K1218" si="1259">I1217</f>
        <v>12</v>
      </c>
      <c r="J1218" s="132" t="str">
        <f t="shared" si="1259"/>
        <v>А</v>
      </c>
      <c r="K1218" s="133" t="str">
        <f>IF(Таблица335[[#This Row],[условие]]="Да", "-", "")</f>
        <v>-</v>
      </c>
      <c r="L1218" s="101" t="s">
        <v>83</v>
      </c>
      <c r="M1218" s="114" t="str">
        <f>IF(Таблица335[[#This Row],[условие]]="Да", "", " - ")</f>
        <v/>
      </c>
      <c r="N1218" s="101"/>
      <c r="O1218" s="114" t="str">
        <f>IF(Таблица335[[#This Row],[условие]]="Да", "", " )")</f>
        <v/>
      </c>
      <c r="P1218" s="115"/>
      <c r="Q1218" s="101" t="str">
        <f t="shared" si="1256"/>
        <v>/</v>
      </c>
      <c r="R1218" s="101">
        <v>2</v>
      </c>
      <c r="S1218" s="116" t="str">
        <f>IF(Таблица335[[#This Row],[Тип СШ]]="Т3", " росп", "")</f>
        <v xml:space="preserve"> росп</v>
      </c>
      <c r="T1218" s="116" t="str">
        <f>IF(AND(Таблица335[[#This Row],[Тип]]="Поперечник", Таблица335[[#This Row],[условие]]="Да", Таблица335[[#This Row],[№18]]=" росп"), "1,2,3",
"")</f>
        <v>1,2,3</v>
      </c>
      <c r="U1218" s="116" t="str">
        <f>IF(AND(Таблица335[[#This Row],[Тип]]="Продол", Таблица335[[#This Row],[условие]]="Да", Таблица335[[#This Row],[№18]]=" росп"), "1,2",
"")</f>
        <v/>
      </c>
      <c r="V1218" s="101" t="s">
        <v>88</v>
      </c>
      <c r="W12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18" s="152" t="str">
        <f>IF(Таблица335[[#This Row],[Тип СШ]]="Т3",
(IF(Таблица335[[#This Row],[Толщина]]&gt;16,"Δ8","Δ6")),Таблица335[[#This Row],[Толщина]])</f>
        <v>Δ6</v>
      </c>
      <c r="AD1218" s="153"/>
      <c r="AE1218"/>
    </row>
    <row r="1219" spans="1:31" x14ac:dyDescent="0.2">
      <c r="A1219" s="117">
        <f t="shared" ref="A1219:A1282" si="1260">A1218+1</f>
        <v>1219</v>
      </c>
      <c r="B1219" s="97" t="str">
        <f>IF(ISNUMBER(Таблица335[[#This Row],[№8]]), "Поперечник", "Продол")</f>
        <v>Поперечник</v>
      </c>
      <c r="C1219" s="11" t="str">
        <f>CONCATENATE(I1219,J1219,K1219,L1219,Таблица335[[#This Row],[№12]],N1219,O1219,P1219,Q1219,R1219,S1219,T1219,U1219,)</f>
        <v>12А-ВП_Р5 росп1,2,3</v>
      </c>
      <c r="D1219" s="11" t="str">
        <f t="shared" si="1226"/>
        <v>Т3</v>
      </c>
      <c r="E1219" s="11" t="str">
        <f t="shared" si="1258"/>
        <v>528 Δ6</v>
      </c>
      <c r="F1219" s="101"/>
      <c r="G1219" s="101"/>
      <c r="H12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19" s="132">
        <f t="shared" ref="I1219:K1219" si="1261">I1218</f>
        <v>12</v>
      </c>
      <c r="J1219" s="132" t="str">
        <f t="shared" si="1261"/>
        <v>А</v>
      </c>
      <c r="K1219" s="133" t="str">
        <f>IF(Таблица335[[#This Row],[условие]]="Да", "-", "")</f>
        <v>-</v>
      </c>
      <c r="L1219" s="101" t="s">
        <v>35</v>
      </c>
      <c r="M1219" s="114" t="str">
        <f>IF(Таблица335[[#This Row],[условие]]="Да", "", " - ")</f>
        <v/>
      </c>
      <c r="N1219" s="101"/>
      <c r="O1219" s="114" t="str">
        <f>IF(Таблица335[[#This Row],[условие]]="Да", "", " )")</f>
        <v/>
      </c>
      <c r="P1219" s="115"/>
      <c r="Q1219" s="101" t="s">
        <v>140</v>
      </c>
      <c r="R1219" s="101" t="s">
        <v>77</v>
      </c>
      <c r="S1219" s="116" t="str">
        <f>IF(Таблица335[[#This Row],[Тип СШ]]="Т3", " росп", "")</f>
        <v xml:space="preserve"> росп</v>
      </c>
      <c r="T1219" s="116" t="str">
        <f>IF(AND(Таблица335[[#This Row],[Тип]]="Поперечник", Таблица335[[#This Row],[условие]]="Да", Таблица335[[#This Row],[№18]]=" росп"), "1,2,3",
"")</f>
        <v>1,2,3</v>
      </c>
      <c r="U1219" s="116" t="str">
        <f>IF(AND(Таблица335[[#This Row],[Тип]]="Продол", Таблица335[[#This Row],[условие]]="Да", Таблица335[[#This Row],[№18]]=" росп"), "1,2",
"")</f>
        <v/>
      </c>
      <c r="V1219" s="101" t="s">
        <v>88</v>
      </c>
      <c r="W12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19" s="152" t="str">
        <f>IF(Таблица335[[#This Row],[Тип СШ]]="Т3",
(IF(Таблица335[[#This Row],[Толщина]]&gt;16,"Δ8","Δ6")),Таблица335[[#This Row],[Толщина]])</f>
        <v>Δ6</v>
      </c>
      <c r="AD1219" s="153"/>
      <c r="AE1219"/>
    </row>
    <row r="1220" spans="1:31" x14ac:dyDescent="0.2">
      <c r="A1220" s="117">
        <f t="shared" si="1260"/>
        <v>1220</v>
      </c>
      <c r="B1220" s="97" t="str">
        <f>IF(ISNUMBER(Таблица335[[#This Row],[№8]]), "Поперечник", "Продол")</f>
        <v>Поперечник</v>
      </c>
      <c r="C1220" s="11" t="str">
        <f>CONCATENATE(I1220,J1220,K1220,L1220,Таблица335[[#This Row],[№12]],N1220,O1220,P1220,Q1220,R1220,S1220,T1220,U1220,)</f>
        <v>12А-ВП_Р6 росп1,2,3</v>
      </c>
      <c r="D1220" s="11" t="str">
        <f t="shared" si="1226"/>
        <v>Т3</v>
      </c>
      <c r="E1220" s="11" t="str">
        <f t="shared" si="1258"/>
        <v>528 Δ6</v>
      </c>
      <c r="F1220" s="101"/>
      <c r="G1220" s="101"/>
      <c r="H12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0" s="132">
        <f t="shared" ref="I1220:K1220" si="1262">I1219</f>
        <v>12</v>
      </c>
      <c r="J1220" s="132" t="str">
        <f t="shared" si="1262"/>
        <v>А</v>
      </c>
      <c r="K1220" s="133" t="str">
        <f>IF(Таблица335[[#This Row],[условие]]="Да", "-", "")</f>
        <v>-</v>
      </c>
      <c r="L1220" s="101" t="s">
        <v>35</v>
      </c>
      <c r="M1220" s="114" t="str">
        <f>IF(Таблица335[[#This Row],[условие]]="Да", "", " - ")</f>
        <v/>
      </c>
      <c r="N1220" s="101"/>
      <c r="O1220" s="114" t="str">
        <f>IF(Таблица335[[#This Row],[условие]]="Да", "", " )")</f>
        <v/>
      </c>
      <c r="P1220" s="115"/>
      <c r="Q1220" s="101" t="s">
        <v>140</v>
      </c>
      <c r="R1220" s="101" t="s">
        <v>80</v>
      </c>
      <c r="S1220" s="116" t="str">
        <f>IF(Таблица335[[#This Row],[Тип СШ]]="Т3", " росп", "")</f>
        <v xml:space="preserve"> росп</v>
      </c>
      <c r="T1220" s="116" t="str">
        <f>IF(AND(Таблица335[[#This Row],[Тип]]="Поперечник", Таблица335[[#This Row],[условие]]="Да", Таблица335[[#This Row],[№18]]=" росп"), "1,2,3",
"")</f>
        <v>1,2,3</v>
      </c>
      <c r="U1220" s="116" t="str">
        <f>IF(AND(Таблица335[[#This Row],[Тип]]="Продол", Таблица335[[#This Row],[условие]]="Да", Таблица335[[#This Row],[№18]]=" росп"), "1,2",
"")</f>
        <v/>
      </c>
      <c r="V1220" s="101" t="s">
        <v>88</v>
      </c>
      <c r="W12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20" s="152" t="str">
        <f>IF(Таблица335[[#This Row],[Тип СШ]]="Т3",
(IF(Таблица335[[#This Row],[Толщина]]&gt;16,"Δ8","Δ6")),Таблица335[[#This Row],[Толщина]])</f>
        <v>Δ6</v>
      </c>
      <c r="AD1220" s="153"/>
      <c r="AE1220"/>
    </row>
    <row r="1221" spans="1:31" x14ac:dyDescent="0.2">
      <c r="A1221" s="117">
        <f t="shared" si="1260"/>
        <v>1221</v>
      </c>
      <c r="B1221" s="97" t="str">
        <f>IF(ISNUMBER(Таблица335[[#This Row],[№8]]), "Поперечник", "Продол")</f>
        <v>Поперечник</v>
      </c>
      <c r="C1221" s="11" t="str">
        <f>CONCATENATE(I1221,J1221,K1221,L1221,Таблица335[[#This Row],[№12]],N1221,O1221,P1221,Q1221,R1221,S1221,T1221,U1221,)</f>
        <v>12А-ВП_Р7 росп1,2,3</v>
      </c>
      <c r="D1221" s="11" t="str">
        <f t="shared" si="1226"/>
        <v>Т3</v>
      </c>
      <c r="E1221" s="11" t="str">
        <f t="shared" si="1258"/>
        <v>528 Δ6</v>
      </c>
      <c r="F1221" s="101"/>
      <c r="G1221" s="101"/>
      <c r="H12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1" s="132">
        <f t="shared" ref="I1221:K1221" si="1263">I1220</f>
        <v>12</v>
      </c>
      <c r="J1221" s="132" t="str">
        <f t="shared" si="1263"/>
        <v>А</v>
      </c>
      <c r="K1221" s="133" t="str">
        <f>IF(Таблица335[[#This Row],[условие]]="Да", "-", "")</f>
        <v>-</v>
      </c>
      <c r="L1221" s="101" t="s">
        <v>35</v>
      </c>
      <c r="M1221" s="114" t="str">
        <f>IF(Таблица335[[#This Row],[условие]]="Да", "", " - ")</f>
        <v/>
      </c>
      <c r="N1221" s="101"/>
      <c r="O1221" s="114" t="str">
        <f>IF(Таблица335[[#This Row],[условие]]="Да", "", " )")</f>
        <v/>
      </c>
      <c r="P1221" s="115"/>
      <c r="Q1221" s="101" t="s">
        <v>140</v>
      </c>
      <c r="R1221" s="101" t="s">
        <v>81</v>
      </c>
      <c r="S1221" s="116" t="str">
        <f>IF(Таблица335[[#This Row],[Тип СШ]]="Т3", " росп", "")</f>
        <v xml:space="preserve"> росп</v>
      </c>
      <c r="T1221" s="116" t="str">
        <f>IF(AND(Таблица335[[#This Row],[Тип]]="Поперечник", Таблица335[[#This Row],[условие]]="Да", Таблица335[[#This Row],[№18]]=" росп"), "1,2,3",
"")</f>
        <v>1,2,3</v>
      </c>
      <c r="U1221" s="116" t="str">
        <f>IF(AND(Таблица335[[#This Row],[Тип]]="Продол", Таблица335[[#This Row],[условие]]="Да", Таблица335[[#This Row],[№18]]=" росп"), "1,2",
"")</f>
        <v/>
      </c>
      <c r="V1221" s="101" t="s">
        <v>88</v>
      </c>
      <c r="W12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21" s="152" t="str">
        <f>IF(Таблица335[[#This Row],[Тип СШ]]="Т3",
(IF(Таблица335[[#This Row],[Толщина]]&gt;16,"Δ8","Δ6")),Таблица335[[#This Row],[Толщина]])</f>
        <v>Δ6</v>
      </c>
      <c r="AD1221" s="153"/>
      <c r="AE1221"/>
    </row>
    <row r="1222" spans="1:31" x14ac:dyDescent="0.2">
      <c r="A1222" s="117">
        <f t="shared" si="1260"/>
        <v>1222</v>
      </c>
      <c r="B1222" s="97" t="str">
        <f>IF(ISNUMBER(Таблица335[[#This Row],[№8]]), "Поперечник", "Продол")</f>
        <v>Поперечник</v>
      </c>
      <c r="C1222" s="11" t="str">
        <f>CONCATENATE(I1222,J1222,K1222,L1222,Таблица335[[#This Row],[№12]],N1222,O1222,P1222,Q1222,R1222,S1222,T1222,U1222,)</f>
        <v>12А-ВП_Р8 росп1,2,3</v>
      </c>
      <c r="D1222" s="11" t="str">
        <f t="shared" si="1226"/>
        <v>Т3</v>
      </c>
      <c r="E1222" s="11" t="str">
        <f t="shared" si="1258"/>
        <v>528 Δ6</v>
      </c>
      <c r="F1222" s="101"/>
      <c r="G1222" s="101"/>
      <c r="H12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2" s="132">
        <f t="shared" ref="I1222:K1222" si="1264">I1221</f>
        <v>12</v>
      </c>
      <c r="J1222" s="132" t="str">
        <f t="shared" si="1264"/>
        <v>А</v>
      </c>
      <c r="K1222" s="133" t="str">
        <f>IF(Таблица335[[#This Row],[условие]]="Да", "-", "")</f>
        <v>-</v>
      </c>
      <c r="L1222" s="101" t="s">
        <v>35</v>
      </c>
      <c r="M1222" s="114" t="str">
        <f>IF(Таблица335[[#This Row],[условие]]="Да", "", " - ")</f>
        <v/>
      </c>
      <c r="N1222" s="101"/>
      <c r="O1222" s="114" t="str">
        <f>IF(Таблица335[[#This Row],[условие]]="Да", "", " )")</f>
        <v/>
      </c>
      <c r="P1222" s="115"/>
      <c r="Q1222" s="101" t="s">
        <v>140</v>
      </c>
      <c r="R1222" s="101" t="s">
        <v>82</v>
      </c>
      <c r="S1222" s="116" t="str">
        <f>IF(Таблица335[[#This Row],[Тип СШ]]="Т3", " росп", "")</f>
        <v xml:space="preserve"> росп</v>
      </c>
      <c r="T1222" s="116" t="str">
        <f>IF(AND(Таблица335[[#This Row],[Тип]]="Поперечник", Таблица335[[#This Row],[условие]]="Да", Таблица335[[#This Row],[№18]]=" росп"), "1,2,3",
"")</f>
        <v>1,2,3</v>
      </c>
      <c r="U1222" s="116" t="str">
        <f>IF(AND(Таблица335[[#This Row],[Тип]]="Продол", Таблица335[[#This Row],[условие]]="Да", Таблица335[[#This Row],[№18]]=" росп"), "1,2",
"")</f>
        <v/>
      </c>
      <c r="V1222" s="101" t="s">
        <v>88</v>
      </c>
      <c r="W12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22" s="152" t="str">
        <f>IF(Таблица335[[#This Row],[Тип СШ]]="Т3",
(IF(Таблица335[[#This Row],[Толщина]]&gt;16,"Δ8","Δ6")),Таблица335[[#This Row],[Толщина]])</f>
        <v>Δ6</v>
      </c>
      <c r="AD1222" s="153"/>
      <c r="AE1222"/>
    </row>
    <row r="1223" spans="1:31" x14ac:dyDescent="0.2">
      <c r="A1223" s="117">
        <f t="shared" si="1260"/>
        <v>1223</v>
      </c>
      <c r="B1223" s="97" t="str">
        <f>IF(ISNUMBER(Таблица335[[#This Row],[№8]]), "Поперечник", "Продол")</f>
        <v>Поперечник</v>
      </c>
      <c r="C1223" s="11" t="str">
        <f>CONCATENATE(I1223,J1223,K1223,L1223,Таблица335[[#This Row],[№12]],N1223,O1223,P1223,Q1223,R1223,S1223,T1223,U1223,)</f>
        <v>12А-НП</v>
      </c>
      <c r="D1223" s="11" t="str">
        <f t="shared" si="1226"/>
        <v>С18</v>
      </c>
      <c r="E1223" s="11" t="str">
        <f t="shared" si="1258"/>
        <v>600×32</v>
      </c>
      <c r="F1223" s="101"/>
      <c r="G1223" s="101"/>
      <c r="H12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3" s="132">
        <f t="shared" ref="I1223:K1223" si="1265">I1222</f>
        <v>12</v>
      </c>
      <c r="J1223" s="132" t="str">
        <f t="shared" si="1265"/>
        <v>А</v>
      </c>
      <c r="K1223" s="133" t="str">
        <f>IF(Таблица335[[#This Row],[условие]]="Да", "-", "")</f>
        <v>-</v>
      </c>
      <c r="L1223" s="101" t="s">
        <v>13</v>
      </c>
      <c r="M1223" s="114" t="str">
        <f>IF(Таблица335[[#This Row],[условие]]="Да", "", " - ")</f>
        <v/>
      </c>
      <c r="N1223" s="101"/>
      <c r="O1223" s="114" t="str">
        <f>IF(Таблица335[[#This Row],[условие]]="Да", "", " )")</f>
        <v/>
      </c>
      <c r="P1223" s="115"/>
      <c r="Q1223" s="101"/>
      <c r="R1223" s="101"/>
      <c r="S1223" s="116" t="str">
        <f>IF(Таблица335[[#This Row],[Тип СШ]]="Т3", " росп", "")</f>
        <v/>
      </c>
      <c r="T1223" s="116" t="str">
        <f>IF(AND(Таблица335[[#This Row],[Тип]]="Поперечник", Таблица335[[#This Row],[условие]]="Да", Таблица335[[#This Row],[№18]]=" росп"), "1,2,3",
"")</f>
        <v/>
      </c>
      <c r="U1223" s="116" t="str">
        <f>IF(AND(Таблица335[[#This Row],[Тип]]="Продол", Таблица335[[#This Row],[условие]]="Да", Таблица335[[#This Row],[№18]]=" росп"), "1,2",
"")</f>
        <v/>
      </c>
      <c r="V1223" s="101" t="s">
        <v>87</v>
      </c>
      <c r="W122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2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223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223" s="152">
        <f>IF(Таблица335[[#This Row],[Тип СШ]]="Т3",
(IF(Таблица335[[#This Row],[Толщина]]&gt;16,"Δ8","Δ6")),Таблица335[[#This Row],[Толщина]])</f>
        <v>32</v>
      </c>
      <c r="AD1223" s="153"/>
      <c r="AE1223"/>
    </row>
    <row r="1224" spans="1:31" x14ac:dyDescent="0.2">
      <c r="A1224" s="117">
        <f t="shared" si="1260"/>
        <v>1224</v>
      </c>
      <c r="B1224" s="97" t="str">
        <f>IF(ISNUMBER(Таблица335[[#This Row],[№8]]), "Поперечник", "Продол")</f>
        <v>Поперечник</v>
      </c>
      <c r="C1224" s="11" t="str">
        <f>CONCATENATE(I1224,J1224,K1224,L1224,Таблица335[[#This Row],[№12]],N1224,O1224,P1224,Q1224,R1224,S1224,T1224,U1224,)</f>
        <v>12А-Т2/1</v>
      </c>
      <c r="D1224" s="11" t="str">
        <f t="shared" si="1226"/>
        <v>Т8</v>
      </c>
      <c r="E1224" s="11" t="str">
        <f t="shared" si="1258"/>
        <v>100×16</v>
      </c>
      <c r="F1224" s="101"/>
      <c r="G1224" s="101"/>
      <c r="H12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4" s="132">
        <f t="shared" ref="I1224:K1224" si="1266">I1223</f>
        <v>12</v>
      </c>
      <c r="J1224" s="132" t="str">
        <f t="shared" si="1266"/>
        <v>А</v>
      </c>
      <c r="K1224" s="133" t="str">
        <f>IF(Таблица335[[#This Row],[условие]]="Да", "-", "")</f>
        <v>-</v>
      </c>
      <c r="L1224" s="101" t="s">
        <v>84</v>
      </c>
      <c r="M1224" s="114" t="str">
        <f>IF(Таблица335[[#This Row],[условие]]="Да", "", " - ")</f>
        <v/>
      </c>
      <c r="N1224" s="101"/>
      <c r="O1224" s="114" t="str">
        <f>IF(Таблица335[[#This Row],[условие]]="Да", "", " )")</f>
        <v/>
      </c>
      <c r="P1224" s="115"/>
      <c r="Q1224" s="101" t="str">
        <f>"/"</f>
        <v>/</v>
      </c>
      <c r="R1224" s="101">
        <v>1</v>
      </c>
      <c r="S1224" s="116" t="str">
        <f>IF(Таблица335[[#This Row],[Тип СШ]]="Т3", " росп", "")</f>
        <v/>
      </c>
      <c r="T1224" s="116" t="str">
        <f>IF(AND(Таблица335[[#This Row],[Тип]]="Поперечник", Таблица335[[#This Row],[условие]]="Да", Таблица335[[#This Row],[№18]]=" росп"), "1,2,3",
"")</f>
        <v/>
      </c>
      <c r="U1224" s="116" t="str">
        <f>IF(AND(Таблица335[[#This Row],[Тип]]="Продол", Таблица335[[#This Row],[условие]]="Да", Таблица335[[#This Row],[№18]]=" росп"), "1,2",
"")</f>
        <v/>
      </c>
      <c r="V1224" s="101" t="s">
        <v>89</v>
      </c>
      <c r="W12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24" s="152">
        <f>IF(Таблица335[[#This Row],[Тип СШ]]="Т3",
(IF(Таблица335[[#This Row],[Толщина]]&gt;16,"Δ8","Δ6")),Таблица335[[#This Row],[Толщина]])</f>
        <v>16</v>
      </c>
      <c r="AD1224" s="153"/>
      <c r="AE1224"/>
    </row>
    <row r="1225" spans="1:31" x14ac:dyDescent="0.2">
      <c r="A1225" s="117">
        <f t="shared" si="1260"/>
        <v>1225</v>
      </c>
      <c r="B1225" s="97" t="str">
        <f>IF(ISNUMBER(Таблица335[[#This Row],[№8]]), "Поперечник", "Продол")</f>
        <v>Поперечник</v>
      </c>
      <c r="C1225" s="11" t="str">
        <f>CONCATENATE(I1225,J1225,K1225,L1225,Таблица335[[#This Row],[№12]],N1225,O1225,P1225,Q1225,R1225,S1225,T1225,U1225,)</f>
        <v>12А-Т2/1 росп1,2,3</v>
      </c>
      <c r="D1225" s="11" t="str">
        <f t="shared" si="1226"/>
        <v>Т3</v>
      </c>
      <c r="E1225" s="11" t="str">
        <f t="shared" si="1258"/>
        <v>100 Δ6</v>
      </c>
      <c r="F1225" s="101"/>
      <c r="G1225" s="101"/>
      <c r="H12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5" s="132">
        <f t="shared" ref="I1225:K1225" si="1267">I1224</f>
        <v>12</v>
      </c>
      <c r="J1225" s="132" t="str">
        <f t="shared" si="1267"/>
        <v>А</v>
      </c>
      <c r="K1225" s="133" t="str">
        <f>IF(Таблица335[[#This Row],[условие]]="Да", "-", "")</f>
        <v>-</v>
      </c>
      <c r="L1225" s="101" t="s">
        <v>84</v>
      </c>
      <c r="M1225" s="114" t="str">
        <f>IF(Таблица335[[#This Row],[условие]]="Да", "", " - ")</f>
        <v/>
      </c>
      <c r="N1225" s="101"/>
      <c r="O1225" s="114" t="str">
        <f>IF(Таблица335[[#This Row],[условие]]="Да", "", " )")</f>
        <v/>
      </c>
      <c r="P1225" s="115"/>
      <c r="Q1225" s="101" t="str">
        <f t="shared" ref="Q1225:Q1229" si="1268">"/"</f>
        <v>/</v>
      </c>
      <c r="R1225" s="101">
        <v>1</v>
      </c>
      <c r="S1225" s="116" t="str">
        <f>IF(Таблица335[[#This Row],[Тип СШ]]="Т3", " росп", "")</f>
        <v xml:space="preserve"> росп</v>
      </c>
      <c r="T1225" s="116" t="str">
        <f>IF(AND(Таблица335[[#This Row],[Тип]]="Поперечник", Таблица335[[#This Row],[условие]]="Да", Таблица335[[#This Row],[№18]]=" росп"), "1,2,3",
"")</f>
        <v>1,2,3</v>
      </c>
      <c r="U1225" s="116" t="str">
        <f>IF(AND(Таблица335[[#This Row],[Тип]]="Продол", Таблица335[[#This Row],[условие]]="Да", Таблица335[[#This Row],[№18]]=" росп"), "1,2",
"")</f>
        <v/>
      </c>
      <c r="V1225" s="101" t="s">
        <v>88</v>
      </c>
      <c r="W12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25" s="152" t="str">
        <f>IF(Таблица335[[#This Row],[Тип СШ]]="Т3",
(IF(Таблица335[[#This Row],[Толщина]]&gt;16,"Δ8","Δ6")),Таблица335[[#This Row],[Толщина]])</f>
        <v>Δ6</v>
      </c>
      <c r="AD1225" s="153"/>
      <c r="AE1225"/>
    </row>
    <row r="1226" spans="1:31" x14ac:dyDescent="0.2">
      <c r="A1226" s="117">
        <f t="shared" si="1260"/>
        <v>1226</v>
      </c>
      <c r="B1226" s="97" t="str">
        <f>IF(ISNUMBER(Таблица335[[#This Row],[№8]]), "Поперечник", "Продол")</f>
        <v>Поперечник</v>
      </c>
      <c r="C1226" s="11" t="str">
        <f>CONCATENATE(I1226,J1226,K1226,L1226,Таблица335[[#This Row],[№12]],N1226,O1226,P1226,Q1226,R1226,S1226,T1226,U1226,)</f>
        <v>12А-Т2/2</v>
      </c>
      <c r="D1226" s="11" t="str">
        <f t="shared" si="1226"/>
        <v>Т8</v>
      </c>
      <c r="E1226" s="11" t="str">
        <f t="shared" si="1258"/>
        <v>100×16</v>
      </c>
      <c r="F1226" s="101"/>
      <c r="G1226" s="101"/>
      <c r="H12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6" s="132">
        <f t="shared" ref="I1226:K1226" si="1269">I1225</f>
        <v>12</v>
      </c>
      <c r="J1226" s="132" t="str">
        <f t="shared" si="1269"/>
        <v>А</v>
      </c>
      <c r="K1226" s="133" t="str">
        <f>IF(Таблица335[[#This Row],[условие]]="Да", "-", "")</f>
        <v>-</v>
      </c>
      <c r="L1226" s="101" t="s">
        <v>84</v>
      </c>
      <c r="M1226" s="114" t="str">
        <f>IF(Таблица335[[#This Row],[условие]]="Да", "", " - ")</f>
        <v/>
      </c>
      <c r="N1226" s="101"/>
      <c r="O1226" s="114" t="str">
        <f>IF(Таблица335[[#This Row],[условие]]="Да", "", " )")</f>
        <v/>
      </c>
      <c r="P1226" s="115"/>
      <c r="Q1226" s="101" t="str">
        <f t="shared" si="1268"/>
        <v>/</v>
      </c>
      <c r="R1226" s="101">
        <v>2</v>
      </c>
      <c r="S1226" s="116" t="str">
        <f>IF(Таблица335[[#This Row],[Тип СШ]]="Т3", " росп", "")</f>
        <v/>
      </c>
      <c r="T1226" s="116" t="str">
        <f>IF(AND(Таблица335[[#This Row],[Тип]]="Поперечник", Таблица335[[#This Row],[условие]]="Да", Таблица335[[#This Row],[№18]]=" росп"), "1,2,3",
"")</f>
        <v/>
      </c>
      <c r="U1226" s="116" t="str">
        <f>IF(AND(Таблица335[[#This Row],[Тип]]="Продол", Таблица335[[#This Row],[условие]]="Да", Таблица335[[#This Row],[№18]]=" росп"), "1,2",
"")</f>
        <v/>
      </c>
      <c r="V1226" s="101" t="s">
        <v>89</v>
      </c>
      <c r="W12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26" s="152">
        <f>IF(Таблица335[[#This Row],[Тип СШ]]="Т3",
(IF(Таблица335[[#This Row],[Толщина]]&gt;16,"Δ8","Δ6")),Таблица335[[#This Row],[Толщина]])</f>
        <v>16</v>
      </c>
      <c r="AD1226" s="153"/>
      <c r="AE1226"/>
    </row>
    <row r="1227" spans="1:31" x14ac:dyDescent="0.2">
      <c r="A1227" s="117">
        <f t="shared" si="1260"/>
        <v>1227</v>
      </c>
      <c r="B1227" s="97" t="str">
        <f>IF(ISNUMBER(Таблица335[[#This Row],[№8]]), "Поперечник", "Продол")</f>
        <v>Поперечник</v>
      </c>
      <c r="C1227" s="11" t="str">
        <f>CONCATENATE(I1227,J1227,K1227,L1227,Таблица335[[#This Row],[№12]],N1227,O1227,P1227,Q1227,R1227,S1227,T1227,U1227,)</f>
        <v>12А-Т2/2 росп1,2,3</v>
      </c>
      <c r="D1227" s="11" t="str">
        <f t="shared" si="1226"/>
        <v>Т3</v>
      </c>
      <c r="E1227" s="11" t="str">
        <f t="shared" si="1258"/>
        <v>100 Δ6</v>
      </c>
      <c r="F1227" s="101"/>
      <c r="G1227" s="101"/>
      <c r="H12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7" s="132">
        <f t="shared" ref="I1227:K1227" si="1270">I1226</f>
        <v>12</v>
      </c>
      <c r="J1227" s="132" t="str">
        <f t="shared" si="1270"/>
        <v>А</v>
      </c>
      <c r="K1227" s="133" t="str">
        <f>IF(Таблица335[[#This Row],[условие]]="Да", "-", "")</f>
        <v>-</v>
      </c>
      <c r="L1227" s="101" t="s">
        <v>84</v>
      </c>
      <c r="M1227" s="114" t="str">
        <f>IF(Таблица335[[#This Row],[условие]]="Да", "", " - ")</f>
        <v/>
      </c>
      <c r="N1227" s="101"/>
      <c r="O1227" s="114" t="str">
        <f>IF(Таблица335[[#This Row],[условие]]="Да", "", " )")</f>
        <v/>
      </c>
      <c r="P1227" s="115"/>
      <c r="Q1227" s="101" t="str">
        <f t="shared" si="1268"/>
        <v>/</v>
      </c>
      <c r="R1227" s="101">
        <v>2</v>
      </c>
      <c r="S1227" s="116" t="str">
        <f>IF(Таблица335[[#This Row],[Тип СШ]]="Т3", " росп", "")</f>
        <v xml:space="preserve"> росп</v>
      </c>
      <c r="T1227" s="116" t="str">
        <f>IF(AND(Таблица335[[#This Row],[Тип]]="Поперечник", Таблица335[[#This Row],[условие]]="Да", Таблица335[[#This Row],[№18]]=" росп"), "1,2,3",
"")</f>
        <v>1,2,3</v>
      </c>
      <c r="U1227" s="116" t="str">
        <f>IF(AND(Таблица335[[#This Row],[Тип]]="Продол", Таблица335[[#This Row],[условие]]="Да", Таблица335[[#This Row],[№18]]=" росп"), "1,2",
"")</f>
        <v/>
      </c>
      <c r="V1227" s="101" t="s">
        <v>88</v>
      </c>
      <c r="W12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27" s="152" t="str">
        <f>IF(Таблица335[[#This Row],[Тип СШ]]="Т3",
(IF(Таблица335[[#This Row],[Толщина]]&gt;16,"Δ8","Δ6")),Таблица335[[#This Row],[Толщина]])</f>
        <v>Δ6</v>
      </c>
      <c r="AD1227" s="153"/>
      <c r="AE1227"/>
    </row>
    <row r="1228" spans="1:31" x14ac:dyDescent="0.2">
      <c r="A1228" s="117">
        <f t="shared" si="1260"/>
        <v>1228</v>
      </c>
      <c r="B1228" s="97" t="str">
        <f>IF(ISNUMBER(Таблица335[[#This Row],[№8]]), "Поперечник", "Продол")</f>
        <v>Поперечник</v>
      </c>
      <c r="C1228" s="11" t="str">
        <f>CONCATENATE(I1228,J1228,K1228,L1228,Таблица335[[#This Row],[№12]],N1228,O1228,P1228,Q1228,R1228,S1228,T1228,U1228,)</f>
        <v>12Б-ВП</v>
      </c>
      <c r="D1228" s="11" t="str">
        <f t="shared" si="1226"/>
        <v>С4</v>
      </c>
      <c r="E1228" s="11" t="str">
        <f t="shared" si="1258"/>
        <v>2488×14</v>
      </c>
      <c r="F1228" s="101"/>
      <c r="G1228" s="101" t="s">
        <v>61</v>
      </c>
      <c r="H12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8" s="134">
        <f t="shared" ref="I1228:J1228" si="1271">I1227</f>
        <v>12</v>
      </c>
      <c r="J1228" s="134" t="str">
        <f>Таблица335[[#This Row],[№7]]</f>
        <v>Б</v>
      </c>
      <c r="K1228" s="133" t="str">
        <f>IF(Таблица335[[#This Row],[условие]]="Да", "-", "")</f>
        <v>-</v>
      </c>
      <c r="L1228" s="72" t="s">
        <v>35</v>
      </c>
      <c r="M1228" s="114" t="str">
        <f>IF(Таблица335[[#This Row],[условие]]="Да", "", " - ")</f>
        <v/>
      </c>
      <c r="N1228" s="72"/>
      <c r="O1228" s="114" t="str">
        <f>IF(Таблица335[[#This Row],[условие]]="Да", "", " )")</f>
        <v/>
      </c>
      <c r="P1228" s="115"/>
      <c r="Q1228" s="130"/>
      <c r="R1228" s="130"/>
      <c r="S1228" s="116" t="str">
        <f>IF(Таблица335[[#This Row],[Тип СШ]]="Т3", " росп", "")</f>
        <v/>
      </c>
      <c r="T1228" s="116" t="str">
        <f>IF(AND(Таблица335[[#This Row],[Тип]]="Поперечник", Таблица335[[#This Row],[условие]]="Да", Таблица335[[#This Row],[№18]]=" росп"), "1,2,3",
"")</f>
        <v/>
      </c>
      <c r="U1228" s="116" t="str">
        <f>IF(AND(Таблица335[[#This Row],[Тип]]="Продол", Таблица335[[#This Row],[условие]]="Да", Таблица335[[#This Row],[№18]]=" росп"), "1,2",
"")</f>
        <v/>
      </c>
      <c r="V1228" s="130" t="s">
        <v>109</v>
      </c>
      <c r="W12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2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2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228" s="152">
        <f>IF(Таблица335[[#This Row],[Тип СШ]]="Т3",
(IF(Таблица335[[#This Row],[Толщина]]&gt;16,"Δ8","Δ6")),Таблица335[[#This Row],[Толщина]])</f>
        <v>14</v>
      </c>
      <c r="AD1228" s="153"/>
      <c r="AE1228"/>
    </row>
    <row r="1229" spans="1:31" x14ac:dyDescent="0.2">
      <c r="A1229" s="117">
        <f t="shared" si="1260"/>
        <v>1229</v>
      </c>
      <c r="B1229" s="97" t="str">
        <f>IF(ISNUMBER(Таблица335[[#This Row],[№8]]), "Поперечник", "Продол")</f>
        <v>Поперечник</v>
      </c>
      <c r="C1229" s="11" t="str">
        <f>CONCATENATE(I1229,J1229,K1229,L1229,Таблица335[[#This Row],[№12]],N1229,O1229,P1229,Q1229,R1229,S1229,T1229,U1229,)</f>
        <v>12Б-ВП_Р1 росп1,2,3</v>
      </c>
      <c r="D1229" s="11" t="str">
        <f t="shared" si="1226"/>
        <v>Т3</v>
      </c>
      <c r="E1229" s="11" t="str">
        <f t="shared" si="1258"/>
        <v>528 Δ6</v>
      </c>
      <c r="F1229" s="101"/>
      <c r="G1229" s="101"/>
      <c r="H12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29" s="132">
        <f t="shared" ref="I1229:J1229" si="1272">I1228</f>
        <v>12</v>
      </c>
      <c r="J1229" s="132" t="str">
        <f>J1228</f>
        <v>Б</v>
      </c>
      <c r="K1229" s="133" t="str">
        <f>IF(Таблица335[[#This Row],[условие]]="Да", "-", "")</f>
        <v>-</v>
      </c>
      <c r="L1229" s="101" t="s">
        <v>35</v>
      </c>
      <c r="M1229" s="114" t="str">
        <f>IF(Таблица335[[#This Row],[условие]]="Да", "", " - ")</f>
        <v/>
      </c>
      <c r="N1229" s="101"/>
      <c r="O1229" s="114" t="str">
        <f>IF(Таблица335[[#This Row],[условие]]="Да", "", " )")</f>
        <v/>
      </c>
      <c r="P1229" s="115"/>
      <c r="Q1229" s="101" t="s">
        <v>140</v>
      </c>
      <c r="R1229" s="101" t="s">
        <v>73</v>
      </c>
      <c r="S1229" s="116" t="str">
        <f>IF(Таблица335[[#This Row],[Тип СШ]]="Т3", " росп", "")</f>
        <v xml:space="preserve"> росп</v>
      </c>
      <c r="T1229" s="116" t="str">
        <f>IF(AND(Таблица335[[#This Row],[Тип]]="Поперечник", Таблица335[[#This Row],[условие]]="Да", Таблица335[[#This Row],[№18]]=" росп"), "1,2,3",
"")</f>
        <v>1,2,3</v>
      </c>
      <c r="U1229" s="116" t="str">
        <f>IF(AND(Таблица335[[#This Row],[Тип]]="Продол", Таблица335[[#This Row],[условие]]="Да", Таблица335[[#This Row],[№18]]=" росп"), "1,2",
"")</f>
        <v/>
      </c>
      <c r="V1229" s="101" t="s">
        <v>88</v>
      </c>
      <c r="W12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29" s="152" t="str">
        <f>IF(Таблица335[[#This Row],[Тип СШ]]="Т3",
(IF(Таблица335[[#This Row],[Толщина]]&gt;16,"Δ8","Δ6")),Таблица335[[#This Row],[Толщина]])</f>
        <v>Δ6</v>
      </c>
      <c r="AD1229" s="153"/>
      <c r="AE1229"/>
    </row>
    <row r="1230" spans="1:31" x14ac:dyDescent="0.2">
      <c r="A1230" s="117">
        <f t="shared" si="1260"/>
        <v>1230</v>
      </c>
      <c r="B1230" s="97" t="str">
        <f>IF(ISNUMBER(Таблица335[[#This Row],[№8]]), "Поперечник", "Продол")</f>
        <v>Поперечник</v>
      </c>
      <c r="C1230" s="11" t="str">
        <f>CONCATENATE(I1230,J1230,K1230,L1230,Таблица335[[#This Row],[№12]],N1230,O1230,P1230,Q1230,R1230,S1230,T1230,U1230,)</f>
        <v>12Б-ВП_Р2 росп1,2,3</v>
      </c>
      <c r="D1230" s="11" t="str">
        <f t="shared" si="1226"/>
        <v>Т3</v>
      </c>
      <c r="E1230" s="11" t="str">
        <f t="shared" si="1258"/>
        <v>528 Δ6</v>
      </c>
      <c r="F1230" s="101"/>
      <c r="G1230" s="101"/>
      <c r="H12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0" s="132">
        <f t="shared" ref="I1230:K1230" si="1273">I1229</f>
        <v>12</v>
      </c>
      <c r="J1230" s="132" t="str">
        <f t="shared" si="1273"/>
        <v>Б</v>
      </c>
      <c r="K1230" s="133" t="str">
        <f>IF(Таблица335[[#This Row],[условие]]="Да", "-", "")</f>
        <v>-</v>
      </c>
      <c r="L1230" s="101" t="s">
        <v>35</v>
      </c>
      <c r="M1230" s="114" t="str">
        <f>IF(Таблица335[[#This Row],[условие]]="Да", "", " - ")</f>
        <v/>
      </c>
      <c r="N1230" s="101"/>
      <c r="O1230" s="114" t="str">
        <f>IF(Таблица335[[#This Row],[условие]]="Да", "", " )")</f>
        <v/>
      </c>
      <c r="P1230" s="115"/>
      <c r="Q1230" s="101" t="s">
        <v>140</v>
      </c>
      <c r="R1230" s="101" t="s">
        <v>74</v>
      </c>
      <c r="S1230" s="116" t="str">
        <f>IF(Таблица335[[#This Row],[Тип СШ]]="Т3", " росп", "")</f>
        <v xml:space="preserve"> росп</v>
      </c>
      <c r="T1230" s="116" t="str">
        <f>IF(AND(Таблица335[[#This Row],[Тип]]="Поперечник", Таблица335[[#This Row],[условие]]="Да", Таблица335[[#This Row],[№18]]=" росп"), "1,2,3",
"")</f>
        <v>1,2,3</v>
      </c>
      <c r="U1230" s="116" t="str">
        <f>IF(AND(Таблица335[[#This Row],[Тип]]="Продол", Таблица335[[#This Row],[условие]]="Да", Таблица335[[#This Row],[№18]]=" росп"), "1,2",
"")</f>
        <v/>
      </c>
      <c r="V1230" s="101" t="s">
        <v>88</v>
      </c>
      <c r="W12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0" s="152" t="str">
        <f>IF(Таблица335[[#This Row],[Тип СШ]]="Т3",
(IF(Таблица335[[#This Row],[Толщина]]&gt;16,"Δ8","Δ6")),Таблица335[[#This Row],[Толщина]])</f>
        <v>Δ6</v>
      </c>
      <c r="AD1230" s="153"/>
      <c r="AE1230"/>
    </row>
    <row r="1231" spans="1:31" x14ac:dyDescent="0.2">
      <c r="A1231" s="117">
        <f t="shared" si="1260"/>
        <v>1231</v>
      </c>
      <c r="B1231" s="97" t="str">
        <f>IF(ISNUMBER(Таблица335[[#This Row],[№8]]), "Поперечник", "Продол")</f>
        <v>Поперечник</v>
      </c>
      <c r="C1231" s="11" t="str">
        <f>CONCATENATE(I1231,J1231,K1231,L1231,Таблица335[[#This Row],[№12]],N1231,O1231,P1231,Q1231,R1231,S1231,T1231,U1231,)</f>
        <v>12Б-ВП_Р3 росп1,2,3</v>
      </c>
      <c r="D1231" s="11" t="str">
        <f t="shared" si="1226"/>
        <v>Т3</v>
      </c>
      <c r="E1231" s="11" t="str">
        <f t="shared" si="1258"/>
        <v>528 Δ6</v>
      </c>
      <c r="F1231" s="101"/>
      <c r="G1231" s="101"/>
      <c r="H12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1" s="132">
        <f t="shared" ref="I1231:K1231" si="1274">I1230</f>
        <v>12</v>
      </c>
      <c r="J1231" s="132" t="str">
        <f t="shared" si="1274"/>
        <v>Б</v>
      </c>
      <c r="K1231" s="133" t="str">
        <f>IF(Таблица335[[#This Row],[условие]]="Да", "-", "")</f>
        <v>-</v>
      </c>
      <c r="L1231" s="101" t="s">
        <v>35</v>
      </c>
      <c r="M1231" s="114" t="str">
        <f>IF(Таблица335[[#This Row],[условие]]="Да", "", " - ")</f>
        <v/>
      </c>
      <c r="N1231" s="101"/>
      <c r="O1231" s="114" t="str">
        <f>IF(Таблица335[[#This Row],[условие]]="Да", "", " )")</f>
        <v/>
      </c>
      <c r="P1231" s="115"/>
      <c r="Q1231" s="101" t="s">
        <v>140</v>
      </c>
      <c r="R1231" s="101" t="s">
        <v>75</v>
      </c>
      <c r="S1231" s="116" t="str">
        <f>IF(Таблица335[[#This Row],[Тип СШ]]="Т3", " росп", "")</f>
        <v xml:space="preserve"> росп</v>
      </c>
      <c r="T1231" s="116" t="str">
        <f>IF(AND(Таблица335[[#This Row],[Тип]]="Поперечник", Таблица335[[#This Row],[условие]]="Да", Таблица335[[#This Row],[№18]]=" росп"), "1,2,3",
"")</f>
        <v>1,2,3</v>
      </c>
      <c r="U1231" s="116" t="str">
        <f>IF(AND(Таблица335[[#This Row],[Тип]]="Продол", Таблица335[[#This Row],[условие]]="Да", Таблица335[[#This Row],[№18]]=" росп"), "1,2",
"")</f>
        <v/>
      </c>
      <c r="V1231" s="101" t="s">
        <v>88</v>
      </c>
      <c r="W12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1" s="152" t="str">
        <f>IF(Таблица335[[#This Row],[Тип СШ]]="Т3",
(IF(Таблица335[[#This Row],[Толщина]]&gt;16,"Δ8","Δ6")),Таблица335[[#This Row],[Толщина]])</f>
        <v>Δ6</v>
      </c>
      <c r="AD1231" s="153"/>
      <c r="AE1231"/>
    </row>
    <row r="1232" spans="1:31" x14ac:dyDescent="0.2">
      <c r="A1232" s="117">
        <f t="shared" si="1260"/>
        <v>1232</v>
      </c>
      <c r="B1232" s="97" t="str">
        <f>IF(ISNUMBER(Таблица335[[#This Row],[№8]]), "Поперечник", "Продол")</f>
        <v>Поперечник</v>
      </c>
      <c r="C1232" s="11" t="str">
        <f>CONCATENATE(I1232,J1232,K1232,L1232,Таблица335[[#This Row],[№12]],N1232,O1232,P1232,Q1232,R1232,S1232,T1232,U1232,)</f>
        <v>12Б-ВП_Р4 росп1,2,3</v>
      </c>
      <c r="D1232" s="11" t="str">
        <f t="shared" si="1226"/>
        <v>Т3</v>
      </c>
      <c r="E1232" s="11" t="str">
        <f t="shared" si="1258"/>
        <v>528 Δ6</v>
      </c>
      <c r="F1232" s="101"/>
      <c r="G1232" s="101"/>
      <c r="H12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2" s="132">
        <f t="shared" ref="I1232:K1232" si="1275">I1231</f>
        <v>12</v>
      </c>
      <c r="J1232" s="132" t="str">
        <f t="shared" si="1275"/>
        <v>Б</v>
      </c>
      <c r="K1232" s="133" t="str">
        <f>IF(Таблица335[[#This Row],[условие]]="Да", "-", "")</f>
        <v>-</v>
      </c>
      <c r="L1232" s="101" t="s">
        <v>35</v>
      </c>
      <c r="M1232" s="114" t="str">
        <f>IF(Таблица335[[#This Row],[условие]]="Да", "", " - ")</f>
        <v/>
      </c>
      <c r="N1232" s="101"/>
      <c r="O1232" s="114" t="str">
        <f>IF(Таблица335[[#This Row],[условие]]="Да", "", " )")</f>
        <v/>
      </c>
      <c r="P1232" s="115"/>
      <c r="Q1232" s="101" t="s">
        <v>140</v>
      </c>
      <c r="R1232" s="101" t="s">
        <v>76</v>
      </c>
      <c r="S1232" s="116" t="str">
        <f>IF(Таблица335[[#This Row],[Тип СШ]]="Т3", " росп", "")</f>
        <v xml:space="preserve"> росп</v>
      </c>
      <c r="T1232" s="116" t="str">
        <f>IF(AND(Таблица335[[#This Row],[Тип]]="Поперечник", Таблица335[[#This Row],[условие]]="Да", Таблица335[[#This Row],[№18]]=" росп"), "1,2,3",
"")</f>
        <v>1,2,3</v>
      </c>
      <c r="U1232" s="116" t="str">
        <f>IF(AND(Таблица335[[#This Row],[Тип]]="Продол", Таблица335[[#This Row],[условие]]="Да", Таблица335[[#This Row],[№18]]=" росп"), "1,2",
"")</f>
        <v/>
      </c>
      <c r="V1232" s="101" t="s">
        <v>88</v>
      </c>
      <c r="W12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2" s="152" t="str">
        <f>IF(Таблица335[[#This Row],[Тип СШ]]="Т3",
(IF(Таблица335[[#This Row],[Толщина]]&gt;16,"Δ8","Δ6")),Таблица335[[#This Row],[Толщина]])</f>
        <v>Δ6</v>
      </c>
      <c r="AD1232" s="153"/>
      <c r="AE1232"/>
    </row>
    <row r="1233" spans="1:31" x14ac:dyDescent="0.2">
      <c r="A1233" s="117">
        <f t="shared" si="1260"/>
        <v>1233</v>
      </c>
      <c r="B1233" s="97" t="str">
        <f>IF(ISNUMBER(Таблица335[[#This Row],[№8]]), "Поперечник", "Продол")</f>
        <v>Поперечник</v>
      </c>
      <c r="C1233" s="11" t="str">
        <f>CONCATENATE(I1233,J1233,K1233,L1233,Таблица335[[#This Row],[№12]],N1233,O1233,P1233,Q1233,R1233,S1233,T1233,U1233,)</f>
        <v>12Б-Т1/1</v>
      </c>
      <c r="D1233" s="11" t="str">
        <f t="shared" si="1226"/>
        <v>Т8</v>
      </c>
      <c r="E1233" s="11" t="str">
        <f t="shared" si="1258"/>
        <v>100×14</v>
      </c>
      <c r="F1233" s="101"/>
      <c r="G1233" s="101"/>
      <c r="H12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3" s="132">
        <f t="shared" ref="I1233:K1233" si="1276">I1232</f>
        <v>12</v>
      </c>
      <c r="J1233" s="132" t="str">
        <f t="shared" si="1276"/>
        <v>Б</v>
      </c>
      <c r="K1233" s="133" t="str">
        <f>IF(Таблица335[[#This Row],[условие]]="Да", "-", "")</f>
        <v>-</v>
      </c>
      <c r="L1233" s="101" t="s">
        <v>83</v>
      </c>
      <c r="M1233" s="114" t="str">
        <f>IF(Таблица335[[#This Row],[условие]]="Да", "", " - ")</f>
        <v/>
      </c>
      <c r="N1233" s="101"/>
      <c r="O1233" s="114" t="str">
        <f>IF(Таблица335[[#This Row],[условие]]="Да", "", " )")</f>
        <v/>
      </c>
      <c r="P1233" s="115"/>
      <c r="Q1233" s="101" t="str">
        <f>"/"</f>
        <v>/</v>
      </c>
      <c r="R1233" s="101">
        <v>1</v>
      </c>
      <c r="S1233" s="116" t="str">
        <f>IF(Таблица335[[#This Row],[Тип СШ]]="Т3", " росп", "")</f>
        <v/>
      </c>
      <c r="T1233" s="116" t="str">
        <f>IF(AND(Таблица335[[#This Row],[Тип]]="Поперечник", Таблица335[[#This Row],[условие]]="Да", Таблица335[[#This Row],[№18]]=" росп"), "1,2,3",
"")</f>
        <v/>
      </c>
      <c r="U1233" s="116" t="str">
        <f>IF(AND(Таблица335[[#This Row],[Тип]]="Продол", Таблица335[[#This Row],[условие]]="Да", Таблица335[[#This Row],[№18]]=" росп"), "1,2",
"")</f>
        <v/>
      </c>
      <c r="V1233" s="101" t="s">
        <v>89</v>
      </c>
      <c r="W12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33" s="152">
        <f>IF(Таблица335[[#This Row],[Тип СШ]]="Т3",
(IF(Таблица335[[#This Row],[Толщина]]&gt;16,"Δ8","Δ6")),Таблица335[[#This Row],[Толщина]])</f>
        <v>14</v>
      </c>
      <c r="AD1233" s="153"/>
      <c r="AE1233"/>
    </row>
    <row r="1234" spans="1:31" x14ac:dyDescent="0.2">
      <c r="A1234" s="117">
        <f t="shared" si="1260"/>
        <v>1234</v>
      </c>
      <c r="B1234" s="97" t="str">
        <f>IF(ISNUMBER(Таблица335[[#This Row],[№8]]), "Поперечник", "Продол")</f>
        <v>Поперечник</v>
      </c>
      <c r="C1234" s="11" t="str">
        <f>CONCATENATE(I1234,J1234,K1234,L1234,Таблица335[[#This Row],[№12]],N1234,O1234,P1234,Q1234,R1234,S1234,T1234,U1234,)</f>
        <v>12Б-Т1/1 росп1,2,3</v>
      </c>
      <c r="D1234" s="11" t="str">
        <f t="shared" si="1226"/>
        <v>Т3</v>
      </c>
      <c r="E1234" s="11" t="str">
        <f t="shared" si="1258"/>
        <v>100 Δ6</v>
      </c>
      <c r="F1234" s="101"/>
      <c r="G1234" s="101"/>
      <c r="H12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4" s="132">
        <f t="shared" ref="I1234:K1234" si="1277">I1233</f>
        <v>12</v>
      </c>
      <c r="J1234" s="132" t="str">
        <f t="shared" si="1277"/>
        <v>Б</v>
      </c>
      <c r="K1234" s="133" t="str">
        <f>IF(Таблица335[[#This Row],[условие]]="Да", "-", "")</f>
        <v>-</v>
      </c>
      <c r="L1234" s="101" t="s">
        <v>83</v>
      </c>
      <c r="M1234" s="114" t="str">
        <f>IF(Таблица335[[#This Row],[условие]]="Да", "", " - ")</f>
        <v/>
      </c>
      <c r="N1234" s="101"/>
      <c r="O1234" s="114" t="str">
        <f>IF(Таблица335[[#This Row],[условие]]="Да", "", " )")</f>
        <v/>
      </c>
      <c r="P1234" s="115"/>
      <c r="Q1234" s="101" t="str">
        <f t="shared" ref="Q1234:Q1238" si="1278">"/"</f>
        <v>/</v>
      </c>
      <c r="R1234" s="101">
        <v>1</v>
      </c>
      <c r="S1234" s="116" t="str">
        <f>IF(Таблица335[[#This Row],[Тип СШ]]="Т3", " росп", "")</f>
        <v xml:space="preserve"> росп</v>
      </c>
      <c r="T1234" s="116" t="str">
        <f>IF(AND(Таблица335[[#This Row],[Тип]]="Поперечник", Таблица335[[#This Row],[условие]]="Да", Таблица335[[#This Row],[№18]]=" росп"), "1,2,3",
"")</f>
        <v>1,2,3</v>
      </c>
      <c r="U1234" s="116" t="str">
        <f>IF(AND(Таблица335[[#This Row],[Тип]]="Продол", Таблица335[[#This Row],[условие]]="Да", Таблица335[[#This Row],[№18]]=" росп"), "1,2",
"")</f>
        <v/>
      </c>
      <c r="V1234" s="101" t="s">
        <v>88</v>
      </c>
      <c r="W12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34" s="152" t="str">
        <f>IF(Таблица335[[#This Row],[Тип СШ]]="Т3",
(IF(Таблица335[[#This Row],[Толщина]]&gt;16,"Δ8","Δ6")),Таблица335[[#This Row],[Толщина]])</f>
        <v>Δ6</v>
      </c>
      <c r="AD1234" s="153"/>
      <c r="AE1234"/>
    </row>
    <row r="1235" spans="1:31" x14ac:dyDescent="0.2">
      <c r="A1235" s="117">
        <f t="shared" si="1260"/>
        <v>1235</v>
      </c>
      <c r="B1235" s="97" t="str">
        <f>IF(ISNUMBER(Таблица335[[#This Row],[№8]]), "Поперечник", "Продол")</f>
        <v>Поперечник</v>
      </c>
      <c r="C1235" s="11" t="str">
        <f>CONCATENATE(I1235,J1235,K1235,L1235,Таблица335[[#This Row],[№12]],N1235,O1235,P1235,Q1235,R1235,S1235,T1235,U1235,)</f>
        <v>12Б-Т1/2</v>
      </c>
      <c r="D1235" s="11" t="str">
        <f t="shared" si="1226"/>
        <v>Т8</v>
      </c>
      <c r="E1235" s="11" t="str">
        <f t="shared" si="1258"/>
        <v>100×14</v>
      </c>
      <c r="F1235" s="101"/>
      <c r="G1235" s="101"/>
      <c r="H12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5" s="132">
        <f t="shared" ref="I1235:K1235" si="1279">I1234</f>
        <v>12</v>
      </c>
      <c r="J1235" s="132" t="str">
        <f t="shared" si="1279"/>
        <v>Б</v>
      </c>
      <c r="K1235" s="133" t="str">
        <f>IF(Таблица335[[#This Row],[условие]]="Да", "-", "")</f>
        <v>-</v>
      </c>
      <c r="L1235" s="101" t="s">
        <v>83</v>
      </c>
      <c r="M1235" s="114" t="str">
        <f>IF(Таблица335[[#This Row],[условие]]="Да", "", " - ")</f>
        <v/>
      </c>
      <c r="N1235" s="101"/>
      <c r="O1235" s="114" t="str">
        <f>IF(Таблица335[[#This Row],[условие]]="Да", "", " )")</f>
        <v/>
      </c>
      <c r="P1235" s="115"/>
      <c r="Q1235" s="101" t="str">
        <f t="shared" si="1278"/>
        <v>/</v>
      </c>
      <c r="R1235" s="101">
        <v>2</v>
      </c>
      <c r="S1235" s="116" t="str">
        <f>IF(Таблица335[[#This Row],[Тип СШ]]="Т3", " росп", "")</f>
        <v/>
      </c>
      <c r="T1235" s="116" t="str">
        <f>IF(AND(Таблица335[[#This Row],[Тип]]="Поперечник", Таблица335[[#This Row],[условие]]="Да", Таблица335[[#This Row],[№18]]=" росп"), "1,2,3",
"")</f>
        <v/>
      </c>
      <c r="U1235" s="116" t="str">
        <f>IF(AND(Таблица335[[#This Row],[Тип]]="Продол", Таблица335[[#This Row],[условие]]="Да", Таблица335[[#This Row],[№18]]=" росп"), "1,2",
"")</f>
        <v/>
      </c>
      <c r="V1235" s="101" t="s">
        <v>89</v>
      </c>
      <c r="W12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35" s="152">
        <f>IF(Таблица335[[#This Row],[Тип СШ]]="Т3",
(IF(Таблица335[[#This Row],[Толщина]]&gt;16,"Δ8","Δ6")),Таблица335[[#This Row],[Толщина]])</f>
        <v>14</v>
      </c>
      <c r="AD1235" s="153"/>
      <c r="AE1235"/>
    </row>
    <row r="1236" spans="1:31" x14ac:dyDescent="0.2">
      <c r="A1236" s="117">
        <f t="shared" si="1260"/>
        <v>1236</v>
      </c>
      <c r="B1236" s="97" t="str">
        <f>IF(ISNUMBER(Таблица335[[#This Row],[№8]]), "Поперечник", "Продол")</f>
        <v>Поперечник</v>
      </c>
      <c r="C1236" s="11" t="str">
        <f>CONCATENATE(I1236,J1236,K1236,L1236,Таблица335[[#This Row],[№12]],N1236,O1236,P1236,Q1236,R1236,S1236,T1236,U1236,)</f>
        <v>12Б-Т1/2 росп1,2,3</v>
      </c>
      <c r="D1236" s="11" t="str">
        <f t="shared" si="1226"/>
        <v>Т3</v>
      </c>
      <c r="E1236" s="11" t="str">
        <f t="shared" si="1258"/>
        <v>100 Δ6</v>
      </c>
      <c r="F1236" s="101"/>
      <c r="G1236" s="101"/>
      <c r="H12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6" s="132">
        <f t="shared" ref="I1236:K1236" si="1280">I1235</f>
        <v>12</v>
      </c>
      <c r="J1236" s="132" t="str">
        <f t="shared" si="1280"/>
        <v>Б</v>
      </c>
      <c r="K1236" s="133" t="str">
        <f>IF(Таблица335[[#This Row],[условие]]="Да", "-", "")</f>
        <v>-</v>
      </c>
      <c r="L1236" s="101" t="s">
        <v>83</v>
      </c>
      <c r="M1236" s="114" t="str">
        <f>IF(Таблица335[[#This Row],[условие]]="Да", "", " - ")</f>
        <v/>
      </c>
      <c r="N1236" s="101"/>
      <c r="O1236" s="114" t="str">
        <f>IF(Таблица335[[#This Row],[условие]]="Да", "", " )")</f>
        <v/>
      </c>
      <c r="P1236" s="115"/>
      <c r="Q1236" s="101" t="str">
        <f t="shared" si="1278"/>
        <v>/</v>
      </c>
      <c r="R1236" s="101">
        <v>2</v>
      </c>
      <c r="S1236" s="116" t="str">
        <f>IF(Таблица335[[#This Row],[Тип СШ]]="Т3", " росп", "")</f>
        <v xml:space="preserve"> росп</v>
      </c>
      <c r="T1236" s="116" t="str">
        <f>IF(AND(Таблица335[[#This Row],[Тип]]="Поперечник", Таблица335[[#This Row],[условие]]="Да", Таблица335[[#This Row],[№18]]=" росп"), "1,2,3",
"")</f>
        <v>1,2,3</v>
      </c>
      <c r="U1236" s="116" t="str">
        <f>IF(AND(Таблица335[[#This Row],[Тип]]="Продол", Таблица335[[#This Row],[условие]]="Да", Таблица335[[#This Row],[№18]]=" росп"), "1,2",
"")</f>
        <v/>
      </c>
      <c r="V1236" s="101" t="s">
        <v>88</v>
      </c>
      <c r="W12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36" s="152" t="str">
        <f>IF(Таблица335[[#This Row],[Тип СШ]]="Т3",
(IF(Таблица335[[#This Row],[Толщина]]&gt;16,"Δ8","Δ6")),Таблица335[[#This Row],[Толщина]])</f>
        <v>Δ6</v>
      </c>
      <c r="AD1236" s="153"/>
      <c r="AE1236"/>
    </row>
    <row r="1237" spans="1:31" x14ac:dyDescent="0.2">
      <c r="A1237" s="117">
        <f t="shared" si="1260"/>
        <v>1237</v>
      </c>
      <c r="B1237" s="97" t="str">
        <f>IF(ISNUMBER(Таблица335[[#This Row],[№8]]), "Поперечник", "Продол")</f>
        <v>Поперечник</v>
      </c>
      <c r="C1237" s="11" t="str">
        <f>CONCATENATE(I1237,J1237,K1237,L1237,Таблица335[[#This Row],[№12]],N1237,O1237,P1237,Q1237,R1237,S1237,T1237,U1237,)</f>
        <v>12Б-ВП_Р5 росп1,2,3</v>
      </c>
      <c r="D1237" s="11" t="str">
        <f t="shared" si="1226"/>
        <v>Т3</v>
      </c>
      <c r="E1237" s="11" t="str">
        <f t="shared" si="1258"/>
        <v>528 Δ6</v>
      </c>
      <c r="F1237" s="101"/>
      <c r="G1237" s="101"/>
      <c r="H12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7" s="132">
        <f t="shared" ref="I1237:K1237" si="1281">I1236</f>
        <v>12</v>
      </c>
      <c r="J1237" s="132" t="str">
        <f t="shared" si="1281"/>
        <v>Б</v>
      </c>
      <c r="K1237" s="133" t="str">
        <f>IF(Таблица335[[#This Row],[условие]]="Да", "-", "")</f>
        <v>-</v>
      </c>
      <c r="L1237" s="101" t="s">
        <v>35</v>
      </c>
      <c r="M1237" s="114" t="str">
        <f>IF(Таблица335[[#This Row],[условие]]="Да", "", " - ")</f>
        <v/>
      </c>
      <c r="N1237" s="101"/>
      <c r="O1237" s="114" t="str">
        <f>IF(Таблица335[[#This Row],[условие]]="Да", "", " )")</f>
        <v/>
      </c>
      <c r="P1237" s="115"/>
      <c r="Q1237" s="101" t="s">
        <v>140</v>
      </c>
      <c r="R1237" s="101" t="s">
        <v>77</v>
      </c>
      <c r="S1237" s="116" t="str">
        <f>IF(Таблица335[[#This Row],[Тип СШ]]="Т3", " росп", "")</f>
        <v xml:space="preserve"> росп</v>
      </c>
      <c r="T1237" s="116" t="str">
        <f>IF(AND(Таблица335[[#This Row],[Тип]]="Поперечник", Таблица335[[#This Row],[условие]]="Да", Таблица335[[#This Row],[№18]]=" росп"), "1,2,3",
"")</f>
        <v>1,2,3</v>
      </c>
      <c r="U1237" s="116" t="str">
        <f>IF(AND(Таблица335[[#This Row],[Тип]]="Продол", Таблица335[[#This Row],[условие]]="Да", Таблица335[[#This Row],[№18]]=" росп"), "1,2",
"")</f>
        <v/>
      </c>
      <c r="V1237" s="101" t="s">
        <v>88</v>
      </c>
      <c r="W12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7" s="152" t="str">
        <f>IF(Таблица335[[#This Row],[Тип СШ]]="Т3",
(IF(Таблица335[[#This Row],[Толщина]]&gt;16,"Δ8","Δ6")),Таблица335[[#This Row],[Толщина]])</f>
        <v>Δ6</v>
      </c>
      <c r="AD1237" s="153"/>
      <c r="AE1237"/>
    </row>
    <row r="1238" spans="1:31" x14ac:dyDescent="0.2">
      <c r="A1238" s="117">
        <f t="shared" si="1260"/>
        <v>1238</v>
      </c>
      <c r="B1238" s="97" t="str">
        <f>IF(ISNUMBER(Таблица335[[#This Row],[№8]]), "Поперечник", "Продол")</f>
        <v>Поперечник</v>
      </c>
      <c r="C1238" s="11" t="str">
        <f>CONCATENATE(I1238,J1238,K1238,L1238,Таблица335[[#This Row],[№12]],N1238,O1238,P1238,Q1238,R1238,S1238,T1238,U1238,)</f>
        <v>12Б-ВП_Р6 росп1,2,3</v>
      </c>
      <c r="D1238" s="11" t="str">
        <f t="shared" si="1226"/>
        <v>Т3</v>
      </c>
      <c r="E1238" s="11" t="str">
        <f t="shared" si="1258"/>
        <v>528 Δ6</v>
      </c>
      <c r="F1238" s="101"/>
      <c r="G1238" s="101"/>
      <c r="H12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8" s="132">
        <f t="shared" ref="I1238:K1238" si="1282">I1237</f>
        <v>12</v>
      </c>
      <c r="J1238" s="132" t="str">
        <f t="shared" si="1282"/>
        <v>Б</v>
      </c>
      <c r="K1238" s="133" t="str">
        <f>IF(Таблица335[[#This Row],[условие]]="Да", "-", "")</f>
        <v>-</v>
      </c>
      <c r="L1238" s="101" t="s">
        <v>35</v>
      </c>
      <c r="M1238" s="114" t="str">
        <f>IF(Таблица335[[#This Row],[условие]]="Да", "", " - ")</f>
        <v/>
      </c>
      <c r="N1238" s="101"/>
      <c r="O1238" s="114" t="str">
        <f>IF(Таблица335[[#This Row],[условие]]="Да", "", " )")</f>
        <v/>
      </c>
      <c r="P1238" s="115"/>
      <c r="Q1238" s="101" t="s">
        <v>140</v>
      </c>
      <c r="R1238" s="101" t="s">
        <v>80</v>
      </c>
      <c r="S1238" s="116" t="str">
        <f>IF(Таблица335[[#This Row],[Тип СШ]]="Т3", " росп", "")</f>
        <v xml:space="preserve"> росп</v>
      </c>
      <c r="T1238" s="116" t="str">
        <f>IF(AND(Таблица335[[#This Row],[Тип]]="Поперечник", Таблица335[[#This Row],[условие]]="Да", Таблица335[[#This Row],[№18]]=" росп"), "1,2,3",
"")</f>
        <v>1,2,3</v>
      </c>
      <c r="U1238" s="116" t="str">
        <f>IF(AND(Таблица335[[#This Row],[Тип]]="Продол", Таблица335[[#This Row],[условие]]="Да", Таблица335[[#This Row],[№18]]=" росп"), "1,2",
"")</f>
        <v/>
      </c>
      <c r="V1238" s="101" t="s">
        <v>88</v>
      </c>
      <c r="W12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8" s="152" t="str">
        <f>IF(Таблица335[[#This Row],[Тип СШ]]="Т3",
(IF(Таблица335[[#This Row],[Толщина]]&gt;16,"Δ8","Δ6")),Таблица335[[#This Row],[Толщина]])</f>
        <v>Δ6</v>
      </c>
      <c r="AD1238" s="153"/>
      <c r="AE1238"/>
    </row>
    <row r="1239" spans="1:31" x14ac:dyDescent="0.2">
      <c r="A1239" s="117">
        <f t="shared" si="1260"/>
        <v>1239</v>
      </c>
      <c r="B1239" s="97" t="str">
        <f>IF(ISNUMBER(Таблица335[[#This Row],[№8]]), "Поперечник", "Продол")</f>
        <v>Поперечник</v>
      </c>
      <c r="C1239" s="11" t="str">
        <f>CONCATENATE(I1239,J1239,K1239,L1239,Таблица335[[#This Row],[№12]],N1239,O1239,P1239,Q1239,R1239,S1239,T1239,U1239,)</f>
        <v>12Б-ВП_Р7 росп1,2,3</v>
      </c>
      <c r="D1239" s="11" t="str">
        <f t="shared" si="1226"/>
        <v>Т3</v>
      </c>
      <c r="E1239" s="11" t="str">
        <f t="shared" si="1258"/>
        <v>528 Δ6</v>
      </c>
      <c r="F1239" s="101"/>
      <c r="G1239" s="101"/>
      <c r="H12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39" s="132">
        <f t="shared" ref="I1239:K1239" si="1283">I1238</f>
        <v>12</v>
      </c>
      <c r="J1239" s="132" t="str">
        <f t="shared" si="1283"/>
        <v>Б</v>
      </c>
      <c r="K1239" s="133" t="str">
        <f>IF(Таблица335[[#This Row],[условие]]="Да", "-", "")</f>
        <v>-</v>
      </c>
      <c r="L1239" s="101" t="s">
        <v>35</v>
      </c>
      <c r="M1239" s="114" t="str">
        <f>IF(Таблица335[[#This Row],[условие]]="Да", "", " - ")</f>
        <v/>
      </c>
      <c r="N1239" s="101"/>
      <c r="O1239" s="114" t="str">
        <f>IF(Таблица335[[#This Row],[условие]]="Да", "", " )")</f>
        <v/>
      </c>
      <c r="P1239" s="115"/>
      <c r="Q1239" s="101" t="s">
        <v>140</v>
      </c>
      <c r="R1239" s="101" t="s">
        <v>81</v>
      </c>
      <c r="S1239" s="116" t="str">
        <f>IF(Таблица335[[#This Row],[Тип СШ]]="Т3", " росп", "")</f>
        <v xml:space="preserve"> росп</v>
      </c>
      <c r="T1239" s="116" t="str">
        <f>IF(AND(Таблица335[[#This Row],[Тип]]="Поперечник", Таблица335[[#This Row],[условие]]="Да", Таблица335[[#This Row],[№18]]=" росп"), "1,2,3",
"")</f>
        <v>1,2,3</v>
      </c>
      <c r="U1239" s="116" t="str">
        <f>IF(AND(Таблица335[[#This Row],[Тип]]="Продол", Таблица335[[#This Row],[условие]]="Да", Таблица335[[#This Row],[№18]]=" росп"), "1,2",
"")</f>
        <v/>
      </c>
      <c r="V1239" s="101" t="s">
        <v>88</v>
      </c>
      <c r="W12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39" s="152" t="str">
        <f>IF(Таблица335[[#This Row],[Тип СШ]]="Т3",
(IF(Таблица335[[#This Row],[Толщина]]&gt;16,"Δ8","Δ6")),Таблица335[[#This Row],[Толщина]])</f>
        <v>Δ6</v>
      </c>
      <c r="AD1239" s="153"/>
      <c r="AE1239"/>
    </row>
    <row r="1240" spans="1:31" x14ac:dyDescent="0.2">
      <c r="A1240" s="117">
        <f t="shared" si="1260"/>
        <v>1240</v>
      </c>
      <c r="B1240" s="97" t="str">
        <f>IF(ISNUMBER(Таблица335[[#This Row],[№8]]), "Поперечник", "Продол")</f>
        <v>Поперечник</v>
      </c>
      <c r="C1240" s="11" t="str">
        <f>CONCATENATE(I1240,J1240,K1240,L1240,Таблица335[[#This Row],[№12]],N1240,O1240,P1240,Q1240,R1240,S1240,T1240,U1240,)</f>
        <v>12Б-ВП_Р8 росп1,2,3</v>
      </c>
      <c r="D1240" s="11" t="str">
        <f t="shared" si="1226"/>
        <v>Т3</v>
      </c>
      <c r="E1240" s="11" t="str">
        <f t="shared" si="1258"/>
        <v>528 Δ6</v>
      </c>
      <c r="F1240" s="101"/>
      <c r="G1240" s="101"/>
      <c r="H12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0" s="132">
        <f t="shared" ref="I1240:K1240" si="1284">I1239</f>
        <v>12</v>
      </c>
      <c r="J1240" s="132" t="str">
        <f t="shared" si="1284"/>
        <v>Б</v>
      </c>
      <c r="K1240" s="133" t="str">
        <f>IF(Таблица335[[#This Row],[условие]]="Да", "-", "")</f>
        <v>-</v>
      </c>
      <c r="L1240" s="101" t="s">
        <v>35</v>
      </c>
      <c r="M1240" s="114" t="str">
        <f>IF(Таблица335[[#This Row],[условие]]="Да", "", " - ")</f>
        <v/>
      </c>
      <c r="N1240" s="101"/>
      <c r="O1240" s="114" t="str">
        <f>IF(Таблица335[[#This Row],[условие]]="Да", "", " )")</f>
        <v/>
      </c>
      <c r="P1240" s="115"/>
      <c r="Q1240" s="101" t="s">
        <v>140</v>
      </c>
      <c r="R1240" s="101" t="s">
        <v>82</v>
      </c>
      <c r="S1240" s="116" t="str">
        <f>IF(Таблица335[[#This Row],[Тип СШ]]="Т3", " росп", "")</f>
        <v xml:space="preserve"> росп</v>
      </c>
      <c r="T1240" s="116" t="str">
        <f>IF(AND(Таблица335[[#This Row],[Тип]]="Поперечник", Таблица335[[#This Row],[условие]]="Да", Таблица335[[#This Row],[№18]]=" росп"), "1,2,3",
"")</f>
        <v>1,2,3</v>
      </c>
      <c r="U1240" s="116" t="str">
        <f>IF(AND(Таблица335[[#This Row],[Тип]]="Продол", Таблица335[[#This Row],[условие]]="Да", Таблица335[[#This Row],[№18]]=" росп"), "1,2",
"")</f>
        <v/>
      </c>
      <c r="V1240" s="101" t="s">
        <v>88</v>
      </c>
      <c r="W12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40" s="152" t="str">
        <f>IF(Таблица335[[#This Row],[Тип СШ]]="Т3",
(IF(Таблица335[[#This Row],[Толщина]]&gt;16,"Δ8","Δ6")),Таблица335[[#This Row],[Толщина]])</f>
        <v>Δ6</v>
      </c>
      <c r="AD1240" s="153"/>
      <c r="AE1240"/>
    </row>
    <row r="1241" spans="1:31" x14ac:dyDescent="0.2">
      <c r="A1241" s="117">
        <f t="shared" si="1260"/>
        <v>1241</v>
      </c>
      <c r="B1241" s="97" t="str">
        <f>IF(ISNUMBER(Таблица335[[#This Row],[№8]]), "Поперечник", "Продол")</f>
        <v>Поперечник</v>
      </c>
      <c r="C1241" s="11" t="str">
        <f>CONCATENATE(I1241,J1241,K1241,L1241,Таблица335[[#This Row],[№12]],N1241,O1241,P1241,Q1241,R1241,S1241,T1241,U1241,)</f>
        <v>12Б-НП</v>
      </c>
      <c r="D1241" s="11" t="str">
        <f t="shared" si="1226"/>
        <v>С18</v>
      </c>
      <c r="E1241" s="11" t="str">
        <f t="shared" si="1258"/>
        <v>600×32</v>
      </c>
      <c r="F1241" s="101"/>
      <c r="G1241" s="101"/>
      <c r="H12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1" s="132">
        <f t="shared" ref="I1241:K1241" si="1285">I1240</f>
        <v>12</v>
      </c>
      <c r="J1241" s="132" t="str">
        <f t="shared" si="1285"/>
        <v>Б</v>
      </c>
      <c r="K1241" s="133" t="str">
        <f>IF(Таблица335[[#This Row],[условие]]="Да", "-", "")</f>
        <v>-</v>
      </c>
      <c r="L1241" s="101" t="s">
        <v>13</v>
      </c>
      <c r="M1241" s="114" t="str">
        <f>IF(Таблица335[[#This Row],[условие]]="Да", "", " - ")</f>
        <v/>
      </c>
      <c r="N1241" s="101"/>
      <c r="O1241" s="114" t="str">
        <f>IF(Таблица335[[#This Row],[условие]]="Да", "", " )")</f>
        <v/>
      </c>
      <c r="P1241" s="115"/>
      <c r="Q1241" s="101"/>
      <c r="R1241" s="101"/>
      <c r="S1241" s="116" t="str">
        <f>IF(Таблица335[[#This Row],[Тип СШ]]="Т3", " росп", "")</f>
        <v/>
      </c>
      <c r="T1241" s="116" t="str">
        <f>IF(AND(Таблица335[[#This Row],[Тип]]="Поперечник", Таблица335[[#This Row],[условие]]="Да", Таблица335[[#This Row],[№18]]=" росп"), "1,2,3",
"")</f>
        <v/>
      </c>
      <c r="U1241" s="116" t="str">
        <f>IF(AND(Таблица335[[#This Row],[Тип]]="Продол", Таблица335[[#This Row],[условие]]="Да", Таблица335[[#This Row],[№18]]=" росп"), "1,2",
"")</f>
        <v/>
      </c>
      <c r="V1241" s="101" t="s">
        <v>87</v>
      </c>
      <c r="W124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2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241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241" s="152">
        <f>IF(Таблица335[[#This Row],[Тип СШ]]="Т3",
(IF(Таблица335[[#This Row],[Толщина]]&gt;16,"Δ8","Δ6")),Таблица335[[#This Row],[Толщина]])</f>
        <v>32</v>
      </c>
      <c r="AD1241" s="153"/>
      <c r="AE1241"/>
    </row>
    <row r="1242" spans="1:31" x14ac:dyDescent="0.2">
      <c r="A1242" s="117">
        <f t="shared" si="1260"/>
        <v>1242</v>
      </c>
      <c r="B1242" s="97" t="str">
        <f>IF(ISNUMBER(Таблица335[[#This Row],[№8]]), "Поперечник", "Продол")</f>
        <v>Поперечник</v>
      </c>
      <c r="C1242" s="11" t="str">
        <f>CONCATENATE(I1242,J1242,K1242,L1242,Таблица335[[#This Row],[№12]],N1242,O1242,P1242,Q1242,R1242,S1242,T1242,U1242,)</f>
        <v>12Б-Т2/1</v>
      </c>
      <c r="D1242" s="11" t="str">
        <f t="shared" si="1226"/>
        <v>Т8</v>
      </c>
      <c r="E1242" s="11" t="str">
        <f t="shared" si="1258"/>
        <v>100×14</v>
      </c>
      <c r="F1242" s="101"/>
      <c r="G1242" s="101"/>
      <c r="H12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2" s="132">
        <f t="shared" ref="I1242:K1242" si="1286">I1241</f>
        <v>12</v>
      </c>
      <c r="J1242" s="132" t="str">
        <f t="shared" si="1286"/>
        <v>Б</v>
      </c>
      <c r="K1242" s="133" t="str">
        <f>IF(Таблица335[[#This Row],[условие]]="Да", "-", "")</f>
        <v>-</v>
      </c>
      <c r="L1242" s="101" t="s">
        <v>84</v>
      </c>
      <c r="M1242" s="114" t="str">
        <f>IF(Таблица335[[#This Row],[условие]]="Да", "", " - ")</f>
        <v/>
      </c>
      <c r="N1242" s="101"/>
      <c r="O1242" s="114" t="str">
        <f>IF(Таблица335[[#This Row],[условие]]="Да", "", " )")</f>
        <v/>
      </c>
      <c r="P1242" s="115"/>
      <c r="Q1242" s="101" t="str">
        <f>"/"</f>
        <v>/</v>
      </c>
      <c r="R1242" s="101">
        <v>1</v>
      </c>
      <c r="S1242" s="116" t="str">
        <f>IF(Таблица335[[#This Row],[Тип СШ]]="Т3", " росп", "")</f>
        <v/>
      </c>
      <c r="T1242" s="116" t="str">
        <f>IF(AND(Таблица335[[#This Row],[Тип]]="Поперечник", Таблица335[[#This Row],[условие]]="Да", Таблица335[[#This Row],[№18]]=" росп"), "1,2,3",
"")</f>
        <v/>
      </c>
      <c r="U1242" s="116" t="str">
        <f>IF(AND(Таблица335[[#This Row],[Тип]]="Продол", Таблица335[[#This Row],[условие]]="Да", Таблица335[[#This Row],[№18]]=" росп"), "1,2",
"")</f>
        <v/>
      </c>
      <c r="V1242" s="101" t="s">
        <v>89</v>
      </c>
      <c r="W12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42" s="152">
        <f>IF(Таблица335[[#This Row],[Тип СШ]]="Т3",
(IF(Таблица335[[#This Row],[Толщина]]&gt;16,"Δ8","Δ6")),Таблица335[[#This Row],[Толщина]])</f>
        <v>14</v>
      </c>
      <c r="AD1242" s="153"/>
      <c r="AE1242"/>
    </row>
    <row r="1243" spans="1:31" x14ac:dyDescent="0.2">
      <c r="A1243" s="117">
        <f t="shared" si="1260"/>
        <v>1243</v>
      </c>
      <c r="B1243" s="97" t="str">
        <f>IF(ISNUMBER(Таблица335[[#This Row],[№8]]), "Поперечник", "Продол")</f>
        <v>Поперечник</v>
      </c>
      <c r="C1243" s="11" t="str">
        <f>CONCATENATE(I1243,J1243,K1243,L1243,Таблица335[[#This Row],[№12]],N1243,O1243,P1243,Q1243,R1243,S1243,T1243,U1243,)</f>
        <v>12Б-Т2/1 росп1,2,3</v>
      </c>
      <c r="D1243" s="11" t="str">
        <f t="shared" si="1226"/>
        <v>Т3</v>
      </c>
      <c r="E1243" s="11" t="str">
        <f t="shared" si="1258"/>
        <v>100 Δ6</v>
      </c>
      <c r="F1243" s="101"/>
      <c r="G1243" s="101"/>
      <c r="H12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3" s="132">
        <f t="shared" ref="I1243:K1243" si="1287">I1242</f>
        <v>12</v>
      </c>
      <c r="J1243" s="132" t="str">
        <f t="shared" si="1287"/>
        <v>Б</v>
      </c>
      <c r="K1243" s="133" t="str">
        <f>IF(Таблица335[[#This Row],[условие]]="Да", "-", "")</f>
        <v>-</v>
      </c>
      <c r="L1243" s="101" t="s">
        <v>84</v>
      </c>
      <c r="M1243" s="114" t="str">
        <f>IF(Таблица335[[#This Row],[условие]]="Да", "", " - ")</f>
        <v/>
      </c>
      <c r="N1243" s="101"/>
      <c r="O1243" s="114" t="str">
        <f>IF(Таблица335[[#This Row],[условие]]="Да", "", " )")</f>
        <v/>
      </c>
      <c r="P1243" s="115"/>
      <c r="Q1243" s="101" t="str">
        <f t="shared" ref="Q1243:Q1247" si="1288">"/"</f>
        <v>/</v>
      </c>
      <c r="R1243" s="101">
        <v>1</v>
      </c>
      <c r="S1243" s="116" t="str">
        <f>IF(Таблица335[[#This Row],[Тип СШ]]="Т3", " росп", "")</f>
        <v xml:space="preserve"> росп</v>
      </c>
      <c r="T1243" s="116" t="str">
        <f>IF(AND(Таблица335[[#This Row],[Тип]]="Поперечник", Таблица335[[#This Row],[условие]]="Да", Таблица335[[#This Row],[№18]]=" росп"), "1,2,3",
"")</f>
        <v>1,2,3</v>
      </c>
      <c r="U1243" s="116" t="str">
        <f>IF(AND(Таблица335[[#This Row],[Тип]]="Продол", Таблица335[[#This Row],[условие]]="Да", Таблица335[[#This Row],[№18]]=" росп"), "1,2",
"")</f>
        <v/>
      </c>
      <c r="V1243" s="101" t="s">
        <v>88</v>
      </c>
      <c r="W12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43" s="152" t="str">
        <f>IF(Таблица335[[#This Row],[Тип СШ]]="Т3",
(IF(Таблица335[[#This Row],[Толщина]]&gt;16,"Δ8","Δ6")),Таблица335[[#This Row],[Толщина]])</f>
        <v>Δ6</v>
      </c>
      <c r="AD1243" s="153"/>
      <c r="AE1243"/>
    </row>
    <row r="1244" spans="1:31" x14ac:dyDescent="0.2">
      <c r="A1244" s="117">
        <f t="shared" si="1260"/>
        <v>1244</v>
      </c>
      <c r="B1244" s="97" t="str">
        <f>IF(ISNUMBER(Таблица335[[#This Row],[№8]]), "Поперечник", "Продол")</f>
        <v>Поперечник</v>
      </c>
      <c r="C1244" s="11" t="str">
        <f>CONCATENATE(I1244,J1244,K1244,L1244,Таблица335[[#This Row],[№12]],N1244,O1244,P1244,Q1244,R1244,S1244,T1244,U1244,)</f>
        <v>12Б-Т2/2</v>
      </c>
      <c r="D1244" s="11" t="str">
        <f t="shared" si="1226"/>
        <v>Т8</v>
      </c>
      <c r="E1244" s="11" t="str">
        <f t="shared" si="1258"/>
        <v>100×14</v>
      </c>
      <c r="F1244" s="101"/>
      <c r="G1244" s="101"/>
      <c r="H12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4" s="132">
        <f t="shared" ref="I1244:K1244" si="1289">I1243</f>
        <v>12</v>
      </c>
      <c r="J1244" s="132" t="str">
        <f t="shared" si="1289"/>
        <v>Б</v>
      </c>
      <c r="K1244" s="133" t="str">
        <f>IF(Таблица335[[#This Row],[условие]]="Да", "-", "")</f>
        <v>-</v>
      </c>
      <c r="L1244" s="101" t="s">
        <v>84</v>
      </c>
      <c r="M1244" s="114" t="str">
        <f>IF(Таблица335[[#This Row],[условие]]="Да", "", " - ")</f>
        <v/>
      </c>
      <c r="N1244" s="101"/>
      <c r="O1244" s="114" t="str">
        <f>IF(Таблица335[[#This Row],[условие]]="Да", "", " )")</f>
        <v/>
      </c>
      <c r="P1244" s="115"/>
      <c r="Q1244" s="101" t="str">
        <f t="shared" si="1288"/>
        <v>/</v>
      </c>
      <c r="R1244" s="101">
        <v>2</v>
      </c>
      <c r="S1244" s="116" t="str">
        <f>IF(Таблица335[[#This Row],[Тип СШ]]="Т3", " росп", "")</f>
        <v/>
      </c>
      <c r="T1244" s="116" t="str">
        <f>IF(AND(Таблица335[[#This Row],[Тип]]="Поперечник", Таблица335[[#This Row],[условие]]="Да", Таблица335[[#This Row],[№18]]=" росп"), "1,2,3",
"")</f>
        <v/>
      </c>
      <c r="U1244" s="116" t="str">
        <f>IF(AND(Таблица335[[#This Row],[Тип]]="Продол", Таблица335[[#This Row],[условие]]="Да", Таблица335[[#This Row],[№18]]=" росп"), "1,2",
"")</f>
        <v/>
      </c>
      <c r="V1244" s="101" t="s">
        <v>89</v>
      </c>
      <c r="W12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44" s="152">
        <f>IF(Таблица335[[#This Row],[Тип СШ]]="Т3",
(IF(Таблица335[[#This Row],[Толщина]]&gt;16,"Δ8","Δ6")),Таблица335[[#This Row],[Толщина]])</f>
        <v>14</v>
      </c>
      <c r="AD1244" s="153"/>
      <c r="AE1244"/>
    </row>
    <row r="1245" spans="1:31" x14ac:dyDescent="0.2">
      <c r="A1245" s="117">
        <f t="shared" si="1260"/>
        <v>1245</v>
      </c>
      <c r="B1245" s="97" t="str">
        <f>IF(ISNUMBER(Таблица335[[#This Row],[№8]]), "Поперечник", "Продол")</f>
        <v>Поперечник</v>
      </c>
      <c r="C1245" s="11" t="str">
        <f>CONCATENATE(I1245,J1245,K1245,L1245,Таблица335[[#This Row],[№12]],N1245,O1245,P1245,Q1245,R1245,S1245,T1245,U1245,)</f>
        <v>12Б-Т2/2 росп1,2,3</v>
      </c>
      <c r="D1245" s="11" t="str">
        <f t="shared" si="1226"/>
        <v>Т3</v>
      </c>
      <c r="E1245" s="11" t="str">
        <f t="shared" si="1258"/>
        <v>100 Δ6</v>
      </c>
      <c r="F1245" s="101"/>
      <c r="G1245" s="101"/>
      <c r="H12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5" s="132">
        <f t="shared" ref="I1245:K1245" si="1290">I1244</f>
        <v>12</v>
      </c>
      <c r="J1245" s="132" t="str">
        <f t="shared" si="1290"/>
        <v>Б</v>
      </c>
      <c r="K1245" s="133" t="str">
        <f>IF(Таблица335[[#This Row],[условие]]="Да", "-", "")</f>
        <v>-</v>
      </c>
      <c r="L1245" s="101" t="s">
        <v>84</v>
      </c>
      <c r="M1245" s="114" t="str">
        <f>IF(Таблица335[[#This Row],[условие]]="Да", "", " - ")</f>
        <v/>
      </c>
      <c r="N1245" s="101"/>
      <c r="O1245" s="114" t="str">
        <f>IF(Таблица335[[#This Row],[условие]]="Да", "", " )")</f>
        <v/>
      </c>
      <c r="P1245" s="115"/>
      <c r="Q1245" s="101" t="str">
        <f t="shared" si="1288"/>
        <v>/</v>
      </c>
      <c r="R1245" s="101">
        <v>2</v>
      </c>
      <c r="S1245" s="116" t="str">
        <f>IF(Таблица335[[#This Row],[Тип СШ]]="Т3", " росп", "")</f>
        <v xml:space="preserve"> росп</v>
      </c>
      <c r="T1245" s="116" t="str">
        <f>IF(AND(Таблица335[[#This Row],[Тип]]="Поперечник", Таблица335[[#This Row],[условие]]="Да", Таблица335[[#This Row],[№18]]=" росп"), "1,2,3",
"")</f>
        <v>1,2,3</v>
      </c>
      <c r="U1245" s="116" t="str">
        <f>IF(AND(Таблица335[[#This Row],[Тип]]="Продол", Таблица335[[#This Row],[условие]]="Да", Таблица335[[#This Row],[№18]]=" росп"), "1,2",
"")</f>
        <v/>
      </c>
      <c r="V1245" s="101" t="s">
        <v>88</v>
      </c>
      <c r="W12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45" s="152" t="str">
        <f>IF(Таблица335[[#This Row],[Тип СШ]]="Т3",
(IF(Таблица335[[#This Row],[Толщина]]&gt;16,"Δ8","Δ6")),Таблица335[[#This Row],[Толщина]])</f>
        <v>Δ6</v>
      </c>
      <c r="AD1245" s="153"/>
      <c r="AE1245"/>
    </row>
    <row r="1246" spans="1:31" x14ac:dyDescent="0.2">
      <c r="A1246" s="117">
        <f t="shared" si="1260"/>
        <v>1246</v>
      </c>
      <c r="B1246" s="97" t="str">
        <f>IF(ISNUMBER(Таблица335[[#This Row],[№8]]), "Поперечник", "Продол")</f>
        <v>Поперечник</v>
      </c>
      <c r="C1246" s="11" t="str">
        <f>CONCATENATE(I1246,J1246,K1246,L1246,Таблица335[[#This Row],[№12]],N1246,O1246,P1246,Q1246,R1246,S1246,T1246,U1246,)</f>
        <v>12В-ВП</v>
      </c>
      <c r="D1246" s="11" t="str">
        <f t="shared" si="1226"/>
        <v>С4</v>
      </c>
      <c r="E1246" s="11" t="str">
        <f t="shared" si="1258"/>
        <v>2488×14</v>
      </c>
      <c r="F1246" s="101"/>
      <c r="G1246" s="101" t="s">
        <v>41</v>
      </c>
      <c r="H12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6" s="134">
        <f t="shared" ref="I1246:J1246" si="1291">I1245</f>
        <v>12</v>
      </c>
      <c r="J1246" s="134" t="str">
        <f>Таблица335[[#This Row],[№7]]</f>
        <v>В</v>
      </c>
      <c r="K1246" s="133" t="str">
        <f>IF(Таблица335[[#This Row],[условие]]="Да", "-", "")</f>
        <v>-</v>
      </c>
      <c r="L1246" s="72" t="s">
        <v>35</v>
      </c>
      <c r="M1246" s="114" t="str">
        <f>IF(Таблица335[[#This Row],[условие]]="Да", "", " - ")</f>
        <v/>
      </c>
      <c r="N1246" s="72"/>
      <c r="O1246" s="114" t="str">
        <f>IF(Таблица335[[#This Row],[условие]]="Да", "", " )")</f>
        <v/>
      </c>
      <c r="P1246" s="115"/>
      <c r="Q1246" s="130"/>
      <c r="R1246" s="130"/>
      <c r="S1246" s="116" t="str">
        <f>IF(Таблица335[[#This Row],[Тип СШ]]="Т3", " росп", "")</f>
        <v/>
      </c>
      <c r="T1246" s="116" t="str">
        <f>IF(AND(Таблица335[[#This Row],[Тип]]="Поперечник", Таблица335[[#This Row],[условие]]="Да", Таблица335[[#This Row],[№18]]=" росп"), "1,2,3",
"")</f>
        <v/>
      </c>
      <c r="U1246" s="116" t="str">
        <f>IF(AND(Таблица335[[#This Row],[Тип]]="Продол", Таблица335[[#This Row],[условие]]="Да", Таблица335[[#This Row],[№18]]=" росп"), "1,2",
"")</f>
        <v/>
      </c>
      <c r="V1246" s="130" t="s">
        <v>109</v>
      </c>
      <c r="W12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2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246" s="152">
        <f>IF(Таблица335[[#This Row],[Тип СШ]]="Т3",
(IF(Таблица335[[#This Row],[Толщина]]&gt;16,"Δ8","Δ6")),Таблица335[[#This Row],[Толщина]])</f>
        <v>14</v>
      </c>
      <c r="AD1246" s="153"/>
      <c r="AE1246"/>
    </row>
    <row r="1247" spans="1:31" x14ac:dyDescent="0.2">
      <c r="A1247" s="117">
        <f t="shared" si="1260"/>
        <v>1247</v>
      </c>
      <c r="B1247" s="97" t="str">
        <f>IF(ISNUMBER(Таблица335[[#This Row],[№8]]), "Поперечник", "Продол")</f>
        <v>Поперечник</v>
      </c>
      <c r="C1247" s="11" t="str">
        <f>CONCATENATE(I1247,J1247,K1247,L1247,Таблица335[[#This Row],[№12]],N1247,O1247,P1247,Q1247,R1247,S1247,T1247,U1247,)</f>
        <v>12В-ВП_Р1 росп1,2,3</v>
      </c>
      <c r="D1247" s="11" t="str">
        <f t="shared" si="1226"/>
        <v>Т3</v>
      </c>
      <c r="E1247" s="11" t="str">
        <f t="shared" si="1258"/>
        <v>528 Δ6</v>
      </c>
      <c r="F1247" s="101"/>
      <c r="G1247" s="101"/>
      <c r="H12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7" s="132">
        <f t="shared" ref="I1247:J1247" si="1292">I1246</f>
        <v>12</v>
      </c>
      <c r="J1247" s="132" t="str">
        <f>J1246</f>
        <v>В</v>
      </c>
      <c r="K1247" s="133" t="str">
        <f>IF(Таблица335[[#This Row],[условие]]="Да", "-", "")</f>
        <v>-</v>
      </c>
      <c r="L1247" s="101" t="s">
        <v>35</v>
      </c>
      <c r="M1247" s="114" t="str">
        <f>IF(Таблица335[[#This Row],[условие]]="Да", "", " - ")</f>
        <v/>
      </c>
      <c r="N1247" s="101"/>
      <c r="O1247" s="114" t="str">
        <f>IF(Таблица335[[#This Row],[условие]]="Да", "", " )")</f>
        <v/>
      </c>
      <c r="P1247" s="115"/>
      <c r="Q1247" s="101" t="s">
        <v>140</v>
      </c>
      <c r="R1247" s="101" t="s">
        <v>73</v>
      </c>
      <c r="S1247" s="116" t="str">
        <f>IF(Таблица335[[#This Row],[Тип СШ]]="Т3", " росп", "")</f>
        <v xml:space="preserve"> росп</v>
      </c>
      <c r="T1247" s="116" t="str">
        <f>IF(AND(Таблица335[[#This Row],[Тип]]="Поперечник", Таблица335[[#This Row],[условие]]="Да", Таблица335[[#This Row],[№18]]=" росп"), "1,2,3",
"")</f>
        <v>1,2,3</v>
      </c>
      <c r="U1247" s="116" t="str">
        <f>IF(AND(Таблица335[[#This Row],[Тип]]="Продол", Таблица335[[#This Row],[условие]]="Да", Таблица335[[#This Row],[№18]]=" росп"), "1,2",
"")</f>
        <v/>
      </c>
      <c r="V1247" s="101" t="s">
        <v>88</v>
      </c>
      <c r="W12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47" s="152" t="str">
        <f>IF(Таблица335[[#This Row],[Тип СШ]]="Т3",
(IF(Таблица335[[#This Row],[Толщина]]&gt;16,"Δ8","Δ6")),Таблица335[[#This Row],[Толщина]])</f>
        <v>Δ6</v>
      </c>
      <c r="AD1247" s="153"/>
      <c r="AE1247"/>
    </row>
    <row r="1248" spans="1:31" x14ac:dyDescent="0.2">
      <c r="A1248" s="117">
        <f t="shared" si="1260"/>
        <v>1248</v>
      </c>
      <c r="B1248" s="97" t="str">
        <f>IF(ISNUMBER(Таблица335[[#This Row],[№8]]), "Поперечник", "Продол")</f>
        <v>Поперечник</v>
      </c>
      <c r="C1248" s="11" t="str">
        <f>CONCATENATE(I1248,J1248,K1248,L1248,Таблица335[[#This Row],[№12]],N1248,O1248,P1248,Q1248,R1248,S1248,T1248,U1248,)</f>
        <v>12В-ВП_Р2 росп1,2,3</v>
      </c>
      <c r="D1248" s="11" t="str">
        <f t="shared" si="1226"/>
        <v>Т3</v>
      </c>
      <c r="E1248" s="11" t="str">
        <f t="shared" si="1258"/>
        <v>528 Δ6</v>
      </c>
      <c r="F1248" s="101"/>
      <c r="G1248" s="101"/>
      <c r="H12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8" s="132">
        <f t="shared" ref="I1248:K1248" si="1293">I1247</f>
        <v>12</v>
      </c>
      <c r="J1248" s="132" t="str">
        <f t="shared" si="1293"/>
        <v>В</v>
      </c>
      <c r="K1248" s="133" t="str">
        <f>IF(Таблица335[[#This Row],[условие]]="Да", "-", "")</f>
        <v>-</v>
      </c>
      <c r="L1248" s="101" t="s">
        <v>35</v>
      </c>
      <c r="M1248" s="114" t="str">
        <f>IF(Таблица335[[#This Row],[условие]]="Да", "", " - ")</f>
        <v/>
      </c>
      <c r="N1248" s="101"/>
      <c r="O1248" s="114" t="str">
        <f>IF(Таблица335[[#This Row],[условие]]="Да", "", " )")</f>
        <v/>
      </c>
      <c r="P1248" s="115"/>
      <c r="Q1248" s="101" t="s">
        <v>140</v>
      </c>
      <c r="R1248" s="101" t="s">
        <v>74</v>
      </c>
      <c r="S1248" s="116" t="str">
        <f>IF(Таблица335[[#This Row],[Тип СШ]]="Т3", " росп", "")</f>
        <v xml:space="preserve"> росп</v>
      </c>
      <c r="T1248" s="116" t="str">
        <f>IF(AND(Таблица335[[#This Row],[Тип]]="Поперечник", Таблица335[[#This Row],[условие]]="Да", Таблица335[[#This Row],[№18]]=" росп"), "1,2,3",
"")</f>
        <v>1,2,3</v>
      </c>
      <c r="U1248" s="116" t="str">
        <f>IF(AND(Таблица335[[#This Row],[Тип]]="Продол", Таблица335[[#This Row],[условие]]="Да", Таблица335[[#This Row],[№18]]=" росп"), "1,2",
"")</f>
        <v/>
      </c>
      <c r="V1248" s="101" t="s">
        <v>88</v>
      </c>
      <c r="W12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48" s="152" t="str">
        <f>IF(Таблица335[[#This Row],[Тип СШ]]="Т3",
(IF(Таблица335[[#This Row],[Толщина]]&gt;16,"Δ8","Δ6")),Таблица335[[#This Row],[Толщина]])</f>
        <v>Δ6</v>
      </c>
      <c r="AD1248" s="153"/>
      <c r="AE1248"/>
    </row>
    <row r="1249" spans="1:31" x14ac:dyDescent="0.2">
      <c r="A1249" s="117">
        <f t="shared" si="1260"/>
        <v>1249</v>
      </c>
      <c r="B1249" s="97" t="str">
        <f>IF(ISNUMBER(Таблица335[[#This Row],[№8]]), "Поперечник", "Продол")</f>
        <v>Поперечник</v>
      </c>
      <c r="C1249" s="11" t="str">
        <f>CONCATENATE(I1249,J1249,K1249,L1249,Таблица335[[#This Row],[№12]],N1249,O1249,P1249,Q1249,R1249,S1249,T1249,U1249,)</f>
        <v>12В-ВП_Р3 росп1,2,3</v>
      </c>
      <c r="D1249" s="11" t="str">
        <f t="shared" si="1226"/>
        <v>Т3</v>
      </c>
      <c r="E1249" s="11" t="str">
        <f t="shared" si="1258"/>
        <v>528 Δ6</v>
      </c>
      <c r="F1249" s="101"/>
      <c r="G1249" s="101"/>
      <c r="H12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49" s="132">
        <f t="shared" ref="I1249:K1249" si="1294">I1248</f>
        <v>12</v>
      </c>
      <c r="J1249" s="132" t="str">
        <f t="shared" si="1294"/>
        <v>В</v>
      </c>
      <c r="K1249" s="133" t="str">
        <f>IF(Таблица335[[#This Row],[условие]]="Да", "-", "")</f>
        <v>-</v>
      </c>
      <c r="L1249" s="101" t="s">
        <v>35</v>
      </c>
      <c r="M1249" s="114" t="str">
        <f>IF(Таблица335[[#This Row],[условие]]="Да", "", " - ")</f>
        <v/>
      </c>
      <c r="N1249" s="101"/>
      <c r="O1249" s="114" t="str">
        <f>IF(Таблица335[[#This Row],[условие]]="Да", "", " )")</f>
        <v/>
      </c>
      <c r="P1249" s="115"/>
      <c r="Q1249" s="101" t="s">
        <v>140</v>
      </c>
      <c r="R1249" s="101" t="s">
        <v>75</v>
      </c>
      <c r="S1249" s="116" t="str">
        <f>IF(Таблица335[[#This Row],[Тип СШ]]="Т3", " росп", "")</f>
        <v xml:space="preserve"> росп</v>
      </c>
      <c r="T1249" s="116" t="str">
        <f>IF(AND(Таблица335[[#This Row],[Тип]]="Поперечник", Таблица335[[#This Row],[условие]]="Да", Таблица335[[#This Row],[№18]]=" росп"), "1,2,3",
"")</f>
        <v>1,2,3</v>
      </c>
      <c r="U1249" s="116" t="str">
        <f>IF(AND(Таблица335[[#This Row],[Тип]]="Продол", Таблица335[[#This Row],[условие]]="Да", Таблица335[[#This Row],[№18]]=" росп"), "1,2",
"")</f>
        <v/>
      </c>
      <c r="V1249" s="101" t="s">
        <v>88</v>
      </c>
      <c r="W12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49" s="152" t="str">
        <f>IF(Таблица335[[#This Row],[Тип СШ]]="Т3",
(IF(Таблица335[[#This Row],[Толщина]]&gt;16,"Δ8","Δ6")),Таблица335[[#This Row],[Толщина]])</f>
        <v>Δ6</v>
      </c>
      <c r="AD1249" s="153"/>
      <c r="AE1249"/>
    </row>
    <row r="1250" spans="1:31" x14ac:dyDescent="0.2">
      <c r="A1250" s="117">
        <f t="shared" si="1260"/>
        <v>1250</v>
      </c>
      <c r="B1250" s="97" t="str">
        <f>IF(ISNUMBER(Таблица335[[#This Row],[№8]]), "Поперечник", "Продол")</f>
        <v>Поперечник</v>
      </c>
      <c r="C1250" s="11" t="str">
        <f>CONCATENATE(I1250,J1250,K1250,L1250,Таблица335[[#This Row],[№12]],N1250,O1250,P1250,Q1250,R1250,S1250,T1250,U1250,)</f>
        <v>12В-ВП_Р4 росп1,2,3</v>
      </c>
      <c r="D1250" s="11" t="str">
        <f t="shared" si="1226"/>
        <v>Т3</v>
      </c>
      <c r="E1250" s="11" t="str">
        <f t="shared" si="1258"/>
        <v>528 Δ6</v>
      </c>
      <c r="F1250" s="101"/>
      <c r="G1250" s="101"/>
      <c r="H12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0" s="132">
        <f t="shared" ref="I1250:K1250" si="1295">I1249</f>
        <v>12</v>
      </c>
      <c r="J1250" s="132" t="str">
        <f t="shared" si="1295"/>
        <v>В</v>
      </c>
      <c r="K1250" s="133" t="str">
        <f>IF(Таблица335[[#This Row],[условие]]="Да", "-", "")</f>
        <v>-</v>
      </c>
      <c r="L1250" s="101" t="s">
        <v>35</v>
      </c>
      <c r="M1250" s="114" t="str">
        <f>IF(Таблица335[[#This Row],[условие]]="Да", "", " - ")</f>
        <v/>
      </c>
      <c r="N1250" s="101"/>
      <c r="O1250" s="114" t="str">
        <f>IF(Таблица335[[#This Row],[условие]]="Да", "", " )")</f>
        <v/>
      </c>
      <c r="P1250" s="115"/>
      <c r="Q1250" s="101" t="s">
        <v>140</v>
      </c>
      <c r="R1250" s="101" t="s">
        <v>76</v>
      </c>
      <c r="S1250" s="116" t="str">
        <f>IF(Таблица335[[#This Row],[Тип СШ]]="Т3", " росп", "")</f>
        <v xml:space="preserve"> росп</v>
      </c>
      <c r="T1250" s="116" t="str">
        <f>IF(AND(Таблица335[[#This Row],[Тип]]="Поперечник", Таблица335[[#This Row],[условие]]="Да", Таблица335[[#This Row],[№18]]=" росп"), "1,2,3",
"")</f>
        <v>1,2,3</v>
      </c>
      <c r="U1250" s="116" t="str">
        <f>IF(AND(Таблица335[[#This Row],[Тип]]="Продол", Таблица335[[#This Row],[условие]]="Да", Таблица335[[#This Row],[№18]]=" росп"), "1,2",
"")</f>
        <v/>
      </c>
      <c r="V1250" s="101" t="s">
        <v>88</v>
      </c>
      <c r="W12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50" s="152" t="str">
        <f>IF(Таблица335[[#This Row],[Тип СШ]]="Т3",
(IF(Таблица335[[#This Row],[Толщина]]&gt;16,"Δ8","Δ6")),Таблица335[[#This Row],[Толщина]])</f>
        <v>Δ6</v>
      </c>
      <c r="AD1250" s="153"/>
      <c r="AE1250"/>
    </row>
    <row r="1251" spans="1:31" x14ac:dyDescent="0.2">
      <c r="A1251" s="117">
        <f t="shared" si="1260"/>
        <v>1251</v>
      </c>
      <c r="B1251" s="97" t="str">
        <f>IF(ISNUMBER(Таблица335[[#This Row],[№8]]), "Поперечник", "Продол")</f>
        <v>Поперечник</v>
      </c>
      <c r="C1251" s="11" t="str">
        <f>CONCATENATE(I1251,J1251,K1251,L1251,Таблица335[[#This Row],[№12]],N1251,O1251,P1251,Q1251,R1251,S1251,T1251,U1251,)</f>
        <v>12В-Т1/1</v>
      </c>
      <c r="D1251" s="11" t="str">
        <f t="shared" ref="D1251:D1298" si="1296">V1251</f>
        <v>Т8</v>
      </c>
      <c r="E1251" s="11" t="str">
        <f t="shared" si="1258"/>
        <v>100×14</v>
      </c>
      <c r="F1251" s="101"/>
      <c r="G1251" s="101"/>
      <c r="H12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1" s="132">
        <f t="shared" ref="I1251:K1251" si="1297">I1250</f>
        <v>12</v>
      </c>
      <c r="J1251" s="132" t="str">
        <f t="shared" si="1297"/>
        <v>В</v>
      </c>
      <c r="K1251" s="133" t="str">
        <f>IF(Таблица335[[#This Row],[условие]]="Да", "-", "")</f>
        <v>-</v>
      </c>
      <c r="L1251" s="101" t="s">
        <v>83</v>
      </c>
      <c r="M1251" s="114" t="str">
        <f>IF(Таблица335[[#This Row],[условие]]="Да", "", " - ")</f>
        <v/>
      </c>
      <c r="N1251" s="101"/>
      <c r="O1251" s="114" t="str">
        <f>IF(Таблица335[[#This Row],[условие]]="Да", "", " )")</f>
        <v/>
      </c>
      <c r="P1251" s="115"/>
      <c r="Q1251" s="101" t="str">
        <f>"/"</f>
        <v>/</v>
      </c>
      <c r="R1251" s="101">
        <v>1</v>
      </c>
      <c r="S1251" s="116" t="str">
        <f>IF(Таблица335[[#This Row],[Тип СШ]]="Т3", " росп", "")</f>
        <v/>
      </c>
      <c r="T1251" s="116" t="str">
        <f>IF(AND(Таблица335[[#This Row],[Тип]]="Поперечник", Таблица335[[#This Row],[условие]]="Да", Таблица335[[#This Row],[№18]]=" росп"), "1,2,3",
"")</f>
        <v/>
      </c>
      <c r="U1251" s="116" t="str">
        <f>IF(AND(Таблица335[[#This Row],[Тип]]="Продол", Таблица335[[#This Row],[условие]]="Да", Таблица335[[#This Row],[№18]]=" росп"), "1,2",
"")</f>
        <v/>
      </c>
      <c r="V1251" s="101" t="s">
        <v>89</v>
      </c>
      <c r="W12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51" s="152">
        <f>IF(Таблица335[[#This Row],[Тип СШ]]="Т3",
(IF(Таблица335[[#This Row],[Толщина]]&gt;16,"Δ8","Δ6")),Таблица335[[#This Row],[Толщина]])</f>
        <v>14</v>
      </c>
      <c r="AD1251" s="153"/>
      <c r="AE1251"/>
    </row>
    <row r="1252" spans="1:31" x14ac:dyDescent="0.2">
      <c r="A1252" s="117">
        <f t="shared" si="1260"/>
        <v>1252</v>
      </c>
      <c r="B1252" s="97" t="str">
        <f>IF(ISNUMBER(Таблица335[[#This Row],[№8]]), "Поперечник", "Продол")</f>
        <v>Поперечник</v>
      </c>
      <c r="C1252" s="11" t="str">
        <f>CONCATENATE(I1252,J1252,K1252,L1252,Таблица335[[#This Row],[№12]],N1252,O1252,P1252,Q1252,R1252,S1252,T1252,U1252,)</f>
        <v>12В-Т1/1 росп1,2,3</v>
      </c>
      <c r="D1252" s="11" t="str">
        <f t="shared" si="1296"/>
        <v>Т3</v>
      </c>
      <c r="E1252" s="11" t="str">
        <f t="shared" si="1258"/>
        <v>100 Δ6</v>
      </c>
      <c r="F1252" s="101"/>
      <c r="G1252" s="101"/>
      <c r="H12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2" s="132">
        <f t="shared" ref="I1252:K1252" si="1298">I1251</f>
        <v>12</v>
      </c>
      <c r="J1252" s="132" t="str">
        <f t="shared" si="1298"/>
        <v>В</v>
      </c>
      <c r="K1252" s="133" t="str">
        <f>IF(Таблица335[[#This Row],[условие]]="Да", "-", "")</f>
        <v>-</v>
      </c>
      <c r="L1252" s="101" t="s">
        <v>83</v>
      </c>
      <c r="M1252" s="114" t="str">
        <f>IF(Таблица335[[#This Row],[условие]]="Да", "", " - ")</f>
        <v/>
      </c>
      <c r="N1252" s="101"/>
      <c r="O1252" s="114" t="str">
        <f>IF(Таблица335[[#This Row],[условие]]="Да", "", " )")</f>
        <v/>
      </c>
      <c r="P1252" s="115"/>
      <c r="Q1252" s="101" t="str">
        <f t="shared" ref="Q1252:Q1256" si="1299">"/"</f>
        <v>/</v>
      </c>
      <c r="R1252" s="101">
        <v>1</v>
      </c>
      <c r="S1252" s="116" t="str">
        <f>IF(Таблица335[[#This Row],[Тип СШ]]="Т3", " росп", "")</f>
        <v xml:space="preserve"> росп</v>
      </c>
      <c r="T1252" s="116" t="str">
        <f>IF(AND(Таблица335[[#This Row],[Тип]]="Поперечник", Таблица335[[#This Row],[условие]]="Да", Таблица335[[#This Row],[№18]]=" росп"), "1,2,3",
"")</f>
        <v>1,2,3</v>
      </c>
      <c r="U1252" s="116" t="str">
        <f>IF(AND(Таблица335[[#This Row],[Тип]]="Продол", Таблица335[[#This Row],[условие]]="Да", Таблица335[[#This Row],[№18]]=" росп"), "1,2",
"")</f>
        <v/>
      </c>
      <c r="V1252" s="101" t="s">
        <v>88</v>
      </c>
      <c r="W12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52" s="152" t="str">
        <f>IF(Таблица335[[#This Row],[Тип СШ]]="Т3",
(IF(Таблица335[[#This Row],[Толщина]]&gt;16,"Δ8","Δ6")),Таблица335[[#This Row],[Толщина]])</f>
        <v>Δ6</v>
      </c>
      <c r="AD1252" s="153"/>
      <c r="AE1252"/>
    </row>
    <row r="1253" spans="1:31" x14ac:dyDescent="0.2">
      <c r="A1253" s="117">
        <f t="shared" si="1260"/>
        <v>1253</v>
      </c>
      <c r="B1253" s="97" t="str">
        <f>IF(ISNUMBER(Таблица335[[#This Row],[№8]]), "Поперечник", "Продол")</f>
        <v>Поперечник</v>
      </c>
      <c r="C1253" s="11" t="str">
        <f>CONCATENATE(I1253,J1253,K1253,L1253,Таблица335[[#This Row],[№12]],N1253,O1253,P1253,Q1253,R1253,S1253,T1253,U1253,)</f>
        <v>12В-Т1/2</v>
      </c>
      <c r="D1253" s="11" t="str">
        <f t="shared" si="1296"/>
        <v>Т8</v>
      </c>
      <c r="E1253" s="11" t="str">
        <f t="shared" si="1258"/>
        <v>100×14</v>
      </c>
      <c r="F1253" s="101"/>
      <c r="G1253" s="101"/>
      <c r="H12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3" s="132">
        <f t="shared" ref="I1253:K1253" si="1300">I1252</f>
        <v>12</v>
      </c>
      <c r="J1253" s="132" t="str">
        <f t="shared" si="1300"/>
        <v>В</v>
      </c>
      <c r="K1253" s="133" t="str">
        <f>IF(Таблица335[[#This Row],[условие]]="Да", "-", "")</f>
        <v>-</v>
      </c>
      <c r="L1253" s="101" t="s">
        <v>83</v>
      </c>
      <c r="M1253" s="114" t="str">
        <f>IF(Таблица335[[#This Row],[условие]]="Да", "", " - ")</f>
        <v/>
      </c>
      <c r="N1253" s="101"/>
      <c r="O1253" s="114" t="str">
        <f>IF(Таблица335[[#This Row],[условие]]="Да", "", " )")</f>
        <v/>
      </c>
      <c r="P1253" s="115"/>
      <c r="Q1253" s="101" t="str">
        <f t="shared" si="1299"/>
        <v>/</v>
      </c>
      <c r="R1253" s="101">
        <v>2</v>
      </c>
      <c r="S1253" s="116" t="str">
        <f>IF(Таблица335[[#This Row],[Тип СШ]]="Т3", " росп", "")</f>
        <v/>
      </c>
      <c r="T1253" s="116" t="str">
        <f>IF(AND(Таблица335[[#This Row],[Тип]]="Поперечник", Таблица335[[#This Row],[условие]]="Да", Таблица335[[#This Row],[№18]]=" росп"), "1,2,3",
"")</f>
        <v/>
      </c>
      <c r="U1253" s="116" t="str">
        <f>IF(AND(Таблица335[[#This Row],[Тип]]="Продол", Таблица335[[#This Row],[условие]]="Да", Таблица335[[#This Row],[№18]]=" росп"), "1,2",
"")</f>
        <v/>
      </c>
      <c r="V1253" s="101" t="s">
        <v>89</v>
      </c>
      <c r="W12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53" s="152">
        <f>IF(Таблица335[[#This Row],[Тип СШ]]="Т3",
(IF(Таблица335[[#This Row],[Толщина]]&gt;16,"Δ8","Δ6")),Таблица335[[#This Row],[Толщина]])</f>
        <v>14</v>
      </c>
      <c r="AD1253" s="153"/>
      <c r="AE1253"/>
    </row>
    <row r="1254" spans="1:31" x14ac:dyDescent="0.2">
      <c r="A1254" s="117">
        <f t="shared" si="1260"/>
        <v>1254</v>
      </c>
      <c r="B1254" s="97" t="str">
        <f>IF(ISNUMBER(Таблица335[[#This Row],[№8]]), "Поперечник", "Продол")</f>
        <v>Поперечник</v>
      </c>
      <c r="C1254" s="11" t="str">
        <f>CONCATENATE(I1254,J1254,K1254,L1254,Таблица335[[#This Row],[№12]],N1254,O1254,P1254,Q1254,R1254,S1254,T1254,U1254,)</f>
        <v>12В-Т1/2 росп1,2,3</v>
      </c>
      <c r="D1254" s="11" t="str">
        <f t="shared" si="1296"/>
        <v>Т3</v>
      </c>
      <c r="E1254" s="11" t="str">
        <f t="shared" si="1258"/>
        <v>100 Δ6</v>
      </c>
      <c r="F1254" s="101"/>
      <c r="G1254" s="101"/>
      <c r="H12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4" s="132">
        <f t="shared" ref="I1254:K1254" si="1301">I1253</f>
        <v>12</v>
      </c>
      <c r="J1254" s="132" t="str">
        <f t="shared" si="1301"/>
        <v>В</v>
      </c>
      <c r="K1254" s="133" t="str">
        <f>IF(Таблица335[[#This Row],[условие]]="Да", "-", "")</f>
        <v>-</v>
      </c>
      <c r="L1254" s="101" t="s">
        <v>83</v>
      </c>
      <c r="M1254" s="114" t="str">
        <f>IF(Таблица335[[#This Row],[условие]]="Да", "", " - ")</f>
        <v/>
      </c>
      <c r="N1254" s="101"/>
      <c r="O1254" s="114" t="str">
        <f>IF(Таблица335[[#This Row],[условие]]="Да", "", " )")</f>
        <v/>
      </c>
      <c r="P1254" s="115"/>
      <c r="Q1254" s="101" t="str">
        <f t="shared" si="1299"/>
        <v>/</v>
      </c>
      <c r="R1254" s="101">
        <v>2</v>
      </c>
      <c r="S1254" s="116" t="str">
        <f>IF(Таблица335[[#This Row],[Тип СШ]]="Т3", " росп", "")</f>
        <v xml:space="preserve"> росп</v>
      </c>
      <c r="T1254" s="116" t="str">
        <f>IF(AND(Таблица335[[#This Row],[Тип]]="Поперечник", Таблица335[[#This Row],[условие]]="Да", Таблица335[[#This Row],[№18]]=" росп"), "1,2,3",
"")</f>
        <v>1,2,3</v>
      </c>
      <c r="U1254" s="116" t="str">
        <f>IF(AND(Таблица335[[#This Row],[Тип]]="Продол", Таблица335[[#This Row],[условие]]="Да", Таблица335[[#This Row],[№18]]=" росп"), "1,2",
"")</f>
        <v/>
      </c>
      <c r="V1254" s="101" t="s">
        <v>88</v>
      </c>
      <c r="W12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54" s="152" t="str">
        <f>IF(Таблица335[[#This Row],[Тип СШ]]="Т3",
(IF(Таблица335[[#This Row],[Толщина]]&gt;16,"Δ8","Δ6")),Таблица335[[#This Row],[Толщина]])</f>
        <v>Δ6</v>
      </c>
      <c r="AD1254" s="153"/>
      <c r="AE1254"/>
    </row>
    <row r="1255" spans="1:31" x14ac:dyDescent="0.2">
      <c r="A1255" s="117">
        <f t="shared" si="1260"/>
        <v>1255</v>
      </c>
      <c r="B1255" s="97" t="str">
        <f>IF(ISNUMBER(Таблица335[[#This Row],[№8]]), "Поперечник", "Продол")</f>
        <v>Поперечник</v>
      </c>
      <c r="C1255" s="11" t="str">
        <f>CONCATENATE(I1255,J1255,K1255,L1255,Таблица335[[#This Row],[№12]],N1255,O1255,P1255,Q1255,R1255,S1255,T1255,U1255,)</f>
        <v>12В-ВП_Р5 росп1,2,3</v>
      </c>
      <c r="D1255" s="11" t="str">
        <f t="shared" si="1296"/>
        <v>Т3</v>
      </c>
      <c r="E1255" s="11" t="str">
        <f t="shared" si="1258"/>
        <v>528 Δ6</v>
      </c>
      <c r="F1255" s="101"/>
      <c r="G1255" s="101"/>
      <c r="H12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5" s="132">
        <f t="shared" ref="I1255:K1255" si="1302">I1254</f>
        <v>12</v>
      </c>
      <c r="J1255" s="132" t="str">
        <f t="shared" si="1302"/>
        <v>В</v>
      </c>
      <c r="K1255" s="133" t="str">
        <f>IF(Таблица335[[#This Row],[условие]]="Да", "-", "")</f>
        <v>-</v>
      </c>
      <c r="L1255" s="101" t="s">
        <v>35</v>
      </c>
      <c r="M1255" s="114" t="str">
        <f>IF(Таблица335[[#This Row],[условие]]="Да", "", " - ")</f>
        <v/>
      </c>
      <c r="N1255" s="101"/>
      <c r="O1255" s="114" t="str">
        <f>IF(Таблица335[[#This Row],[условие]]="Да", "", " )")</f>
        <v/>
      </c>
      <c r="P1255" s="115"/>
      <c r="Q1255" s="101" t="s">
        <v>140</v>
      </c>
      <c r="R1255" s="101" t="s">
        <v>77</v>
      </c>
      <c r="S1255" s="116" t="str">
        <f>IF(Таблица335[[#This Row],[Тип СШ]]="Т3", " росп", "")</f>
        <v xml:space="preserve"> росп</v>
      </c>
      <c r="T1255" s="116" t="str">
        <f>IF(AND(Таблица335[[#This Row],[Тип]]="Поперечник", Таблица335[[#This Row],[условие]]="Да", Таблица335[[#This Row],[№18]]=" росп"), "1,2,3",
"")</f>
        <v>1,2,3</v>
      </c>
      <c r="U1255" s="116" t="str">
        <f>IF(AND(Таблица335[[#This Row],[Тип]]="Продол", Таблица335[[#This Row],[условие]]="Да", Таблица335[[#This Row],[№18]]=" росп"), "1,2",
"")</f>
        <v/>
      </c>
      <c r="V1255" s="101" t="s">
        <v>88</v>
      </c>
      <c r="W12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55" s="152" t="str">
        <f>IF(Таблица335[[#This Row],[Тип СШ]]="Т3",
(IF(Таблица335[[#This Row],[Толщина]]&gt;16,"Δ8","Δ6")),Таблица335[[#This Row],[Толщина]])</f>
        <v>Δ6</v>
      </c>
      <c r="AD1255" s="153"/>
      <c r="AE1255"/>
    </row>
    <row r="1256" spans="1:31" x14ac:dyDescent="0.2">
      <c r="A1256" s="117">
        <f t="shared" si="1260"/>
        <v>1256</v>
      </c>
      <c r="B1256" s="97" t="str">
        <f>IF(ISNUMBER(Таблица335[[#This Row],[№8]]), "Поперечник", "Продол")</f>
        <v>Поперечник</v>
      </c>
      <c r="C1256" s="11" t="str">
        <f>CONCATENATE(I1256,J1256,K1256,L1256,Таблица335[[#This Row],[№12]],N1256,O1256,P1256,Q1256,R1256,S1256,T1256,U1256,)</f>
        <v>12В-ВП_Р6 росп1,2,3</v>
      </c>
      <c r="D1256" s="11" t="str">
        <f t="shared" si="1296"/>
        <v>Т3</v>
      </c>
      <c r="E1256" s="11" t="str">
        <f t="shared" si="1258"/>
        <v>528 Δ6</v>
      </c>
      <c r="F1256" s="101"/>
      <c r="G1256" s="101"/>
      <c r="H12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6" s="132">
        <f t="shared" ref="I1256:K1256" si="1303">I1255</f>
        <v>12</v>
      </c>
      <c r="J1256" s="132" t="str">
        <f t="shared" si="1303"/>
        <v>В</v>
      </c>
      <c r="K1256" s="133" t="str">
        <f>IF(Таблица335[[#This Row],[условие]]="Да", "-", "")</f>
        <v>-</v>
      </c>
      <c r="L1256" s="101" t="s">
        <v>35</v>
      </c>
      <c r="M1256" s="114" t="str">
        <f>IF(Таблица335[[#This Row],[условие]]="Да", "", " - ")</f>
        <v/>
      </c>
      <c r="N1256" s="101"/>
      <c r="O1256" s="114" t="str">
        <f>IF(Таблица335[[#This Row],[условие]]="Да", "", " )")</f>
        <v/>
      </c>
      <c r="P1256" s="115"/>
      <c r="Q1256" s="101" t="s">
        <v>140</v>
      </c>
      <c r="R1256" s="101" t="s">
        <v>80</v>
      </c>
      <c r="S1256" s="116" t="str">
        <f>IF(Таблица335[[#This Row],[Тип СШ]]="Т3", " росп", "")</f>
        <v xml:space="preserve"> росп</v>
      </c>
      <c r="T1256" s="116" t="str">
        <f>IF(AND(Таблица335[[#This Row],[Тип]]="Поперечник", Таблица335[[#This Row],[условие]]="Да", Таблица335[[#This Row],[№18]]=" росп"), "1,2,3",
"")</f>
        <v>1,2,3</v>
      </c>
      <c r="U1256" s="116" t="str">
        <f>IF(AND(Таблица335[[#This Row],[Тип]]="Продол", Таблица335[[#This Row],[условие]]="Да", Таблица335[[#This Row],[№18]]=" росп"), "1,2",
"")</f>
        <v/>
      </c>
      <c r="V1256" s="101" t="s">
        <v>88</v>
      </c>
      <c r="W12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56" s="152" t="str">
        <f>IF(Таблица335[[#This Row],[Тип СШ]]="Т3",
(IF(Таблица335[[#This Row],[Толщина]]&gt;16,"Δ8","Δ6")),Таблица335[[#This Row],[Толщина]])</f>
        <v>Δ6</v>
      </c>
      <c r="AD1256" s="153"/>
      <c r="AE1256"/>
    </row>
    <row r="1257" spans="1:31" x14ac:dyDescent="0.2">
      <c r="A1257" s="117">
        <f t="shared" si="1260"/>
        <v>1257</v>
      </c>
      <c r="B1257" s="97" t="str">
        <f>IF(ISNUMBER(Таблица335[[#This Row],[№8]]), "Поперечник", "Продол")</f>
        <v>Поперечник</v>
      </c>
      <c r="C1257" s="11" t="str">
        <f>CONCATENATE(I1257,J1257,K1257,L1257,Таблица335[[#This Row],[№12]],N1257,O1257,P1257,Q1257,R1257,S1257,T1257,U1257,)</f>
        <v>12В-ВП_Р7 росп1,2,3</v>
      </c>
      <c r="D1257" s="11" t="str">
        <f t="shared" si="1296"/>
        <v>Т3</v>
      </c>
      <c r="E1257" s="11" t="str">
        <f t="shared" si="1258"/>
        <v>528 Δ6</v>
      </c>
      <c r="F1257" s="101"/>
      <c r="G1257" s="101"/>
      <c r="H12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7" s="132">
        <f t="shared" ref="I1257:K1257" si="1304">I1256</f>
        <v>12</v>
      </c>
      <c r="J1257" s="132" t="str">
        <f t="shared" si="1304"/>
        <v>В</v>
      </c>
      <c r="K1257" s="133" t="str">
        <f>IF(Таблица335[[#This Row],[условие]]="Да", "-", "")</f>
        <v>-</v>
      </c>
      <c r="L1257" s="101" t="s">
        <v>35</v>
      </c>
      <c r="M1257" s="114" t="str">
        <f>IF(Таблица335[[#This Row],[условие]]="Да", "", " - ")</f>
        <v/>
      </c>
      <c r="N1257" s="101"/>
      <c r="O1257" s="114" t="str">
        <f>IF(Таблица335[[#This Row],[условие]]="Да", "", " )")</f>
        <v/>
      </c>
      <c r="P1257" s="115"/>
      <c r="Q1257" s="101" t="s">
        <v>140</v>
      </c>
      <c r="R1257" s="101" t="s">
        <v>81</v>
      </c>
      <c r="S1257" s="116" t="str">
        <f>IF(Таблица335[[#This Row],[Тип СШ]]="Т3", " росп", "")</f>
        <v xml:space="preserve"> росп</v>
      </c>
      <c r="T1257" s="116" t="str">
        <f>IF(AND(Таблица335[[#This Row],[Тип]]="Поперечник", Таблица335[[#This Row],[условие]]="Да", Таблица335[[#This Row],[№18]]=" росп"), "1,2,3",
"")</f>
        <v>1,2,3</v>
      </c>
      <c r="U1257" s="116" t="str">
        <f>IF(AND(Таблица335[[#This Row],[Тип]]="Продол", Таблица335[[#This Row],[условие]]="Да", Таблица335[[#This Row],[№18]]=" росп"), "1,2",
"")</f>
        <v/>
      </c>
      <c r="V1257" s="101" t="s">
        <v>88</v>
      </c>
      <c r="W12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57" s="152" t="str">
        <f>IF(Таблица335[[#This Row],[Тип СШ]]="Т3",
(IF(Таблица335[[#This Row],[Толщина]]&gt;16,"Δ8","Δ6")),Таблица335[[#This Row],[Толщина]])</f>
        <v>Δ6</v>
      </c>
      <c r="AD1257" s="153"/>
      <c r="AE1257"/>
    </row>
    <row r="1258" spans="1:31" x14ac:dyDescent="0.2">
      <c r="A1258" s="117">
        <f t="shared" si="1260"/>
        <v>1258</v>
      </c>
      <c r="B1258" s="97" t="str">
        <f>IF(ISNUMBER(Таблица335[[#This Row],[№8]]), "Поперечник", "Продол")</f>
        <v>Поперечник</v>
      </c>
      <c r="C1258" s="11" t="str">
        <f>CONCATENATE(I1258,J1258,K1258,L1258,Таблица335[[#This Row],[№12]],N1258,O1258,P1258,Q1258,R1258,S1258,T1258,U1258,)</f>
        <v>12В-ВП_Р8 росп1,2,3</v>
      </c>
      <c r="D1258" s="11" t="str">
        <f t="shared" si="1296"/>
        <v>Т3</v>
      </c>
      <c r="E1258" s="11" t="str">
        <f t="shared" si="1258"/>
        <v>528 Δ6</v>
      </c>
      <c r="F1258" s="101"/>
      <c r="G1258" s="101"/>
      <c r="H12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8" s="132">
        <f t="shared" ref="I1258:K1258" si="1305">I1257</f>
        <v>12</v>
      </c>
      <c r="J1258" s="132" t="str">
        <f t="shared" si="1305"/>
        <v>В</v>
      </c>
      <c r="K1258" s="133" t="str">
        <f>IF(Таблица335[[#This Row],[условие]]="Да", "-", "")</f>
        <v>-</v>
      </c>
      <c r="L1258" s="101" t="s">
        <v>35</v>
      </c>
      <c r="M1258" s="114" t="str">
        <f>IF(Таблица335[[#This Row],[условие]]="Да", "", " - ")</f>
        <v/>
      </c>
      <c r="N1258" s="101"/>
      <c r="O1258" s="114" t="str">
        <f>IF(Таблица335[[#This Row],[условие]]="Да", "", " )")</f>
        <v/>
      </c>
      <c r="P1258" s="115"/>
      <c r="Q1258" s="101" t="s">
        <v>140</v>
      </c>
      <c r="R1258" s="101" t="s">
        <v>82</v>
      </c>
      <c r="S1258" s="116" t="str">
        <f>IF(Таблица335[[#This Row],[Тип СШ]]="Т3", " росп", "")</f>
        <v xml:space="preserve"> росп</v>
      </c>
      <c r="T1258" s="116" t="str">
        <f>IF(AND(Таблица335[[#This Row],[Тип]]="Поперечник", Таблица335[[#This Row],[условие]]="Да", Таблица335[[#This Row],[№18]]=" росп"), "1,2,3",
"")</f>
        <v>1,2,3</v>
      </c>
      <c r="U1258" s="116" t="str">
        <f>IF(AND(Таблица335[[#This Row],[Тип]]="Продол", Таблица335[[#This Row],[условие]]="Да", Таблица335[[#This Row],[№18]]=" росп"), "1,2",
"")</f>
        <v/>
      </c>
      <c r="V1258" s="101" t="s">
        <v>88</v>
      </c>
      <c r="W12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58" s="152" t="str">
        <f>IF(Таблица335[[#This Row],[Тип СШ]]="Т3",
(IF(Таблица335[[#This Row],[Толщина]]&gt;16,"Δ8","Δ6")),Таблица335[[#This Row],[Толщина]])</f>
        <v>Δ6</v>
      </c>
      <c r="AD1258" s="153"/>
      <c r="AE1258"/>
    </row>
    <row r="1259" spans="1:31" x14ac:dyDescent="0.2">
      <c r="A1259" s="117">
        <f t="shared" si="1260"/>
        <v>1259</v>
      </c>
      <c r="B1259" s="97" t="str">
        <f>IF(ISNUMBER(Таблица335[[#This Row],[№8]]), "Поперечник", "Продол")</f>
        <v>Поперечник</v>
      </c>
      <c r="C1259" s="11" t="str">
        <f>CONCATENATE(I1259,J1259,K1259,L1259,Таблица335[[#This Row],[№12]],N1259,O1259,P1259,Q1259,R1259,S1259,T1259,U1259,)</f>
        <v>12В-НП</v>
      </c>
      <c r="D1259" s="11" t="str">
        <f t="shared" si="1296"/>
        <v>С18</v>
      </c>
      <c r="E1259" s="11" t="str">
        <f t="shared" si="1258"/>
        <v>500×20</v>
      </c>
      <c r="F1259" s="101"/>
      <c r="G1259" s="101"/>
      <c r="H12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59" s="132">
        <f t="shared" ref="I1259:K1259" si="1306">I1258</f>
        <v>12</v>
      </c>
      <c r="J1259" s="132" t="str">
        <f t="shared" si="1306"/>
        <v>В</v>
      </c>
      <c r="K1259" s="133" t="str">
        <f>IF(Таблица335[[#This Row],[условие]]="Да", "-", "")</f>
        <v>-</v>
      </c>
      <c r="L1259" s="101" t="s">
        <v>13</v>
      </c>
      <c r="M1259" s="114" t="str">
        <f>IF(Таблица335[[#This Row],[условие]]="Да", "", " - ")</f>
        <v/>
      </c>
      <c r="N1259" s="101"/>
      <c r="O1259" s="114" t="str">
        <f>IF(Таблица335[[#This Row],[условие]]="Да", "", " )")</f>
        <v/>
      </c>
      <c r="P1259" s="115"/>
      <c r="Q1259" s="101"/>
      <c r="R1259" s="101"/>
      <c r="S1259" s="116" t="str">
        <f>IF(Таблица335[[#This Row],[Тип СШ]]="Т3", " росп", "")</f>
        <v/>
      </c>
      <c r="T1259" s="116" t="str">
        <f>IF(AND(Таблица335[[#This Row],[Тип]]="Поперечник", Таблица335[[#This Row],[условие]]="Да", Таблица335[[#This Row],[№18]]=" росп"), "1,2,3",
"")</f>
        <v/>
      </c>
      <c r="U1259" s="116" t="str">
        <f>IF(AND(Таблица335[[#This Row],[Тип]]="Продол", Таблица335[[#This Row],[условие]]="Да", Таблица335[[#This Row],[№18]]=" росп"), "1,2",
"")</f>
        <v/>
      </c>
      <c r="V1259" s="101" t="s">
        <v>87</v>
      </c>
      <c r="W125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2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5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59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259" s="152">
        <f>IF(Таблица335[[#This Row],[Тип СШ]]="Т3",
(IF(Таблица335[[#This Row],[Толщина]]&gt;16,"Δ8","Δ6")),Таблица335[[#This Row],[Толщина]])</f>
        <v>20</v>
      </c>
      <c r="AD1259" s="153"/>
      <c r="AE1259"/>
    </row>
    <row r="1260" spans="1:31" x14ac:dyDescent="0.2">
      <c r="A1260" s="117">
        <f t="shared" si="1260"/>
        <v>1260</v>
      </c>
      <c r="B1260" s="97" t="str">
        <f>IF(ISNUMBER(Таблица335[[#This Row],[№8]]), "Поперечник", "Продол")</f>
        <v>Поперечник</v>
      </c>
      <c r="C1260" s="11" t="str">
        <f>CONCATENATE(I1260,J1260,K1260,L1260,Таблица335[[#This Row],[№12]],N1260,O1260,P1260,Q1260,R1260,S1260,T1260,U1260,)</f>
        <v>12В-Т2/1</v>
      </c>
      <c r="D1260" s="11" t="str">
        <f t="shared" si="1296"/>
        <v>Т8</v>
      </c>
      <c r="E1260" s="11" t="str">
        <f t="shared" si="1258"/>
        <v>100×14</v>
      </c>
      <c r="F1260" s="101"/>
      <c r="G1260" s="101"/>
      <c r="H12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0" s="132">
        <f t="shared" ref="I1260:K1260" si="1307">I1259</f>
        <v>12</v>
      </c>
      <c r="J1260" s="132" t="str">
        <f t="shared" si="1307"/>
        <v>В</v>
      </c>
      <c r="K1260" s="133" t="str">
        <f>IF(Таблица335[[#This Row],[условие]]="Да", "-", "")</f>
        <v>-</v>
      </c>
      <c r="L1260" s="101" t="s">
        <v>84</v>
      </c>
      <c r="M1260" s="114" t="str">
        <f>IF(Таблица335[[#This Row],[условие]]="Да", "", " - ")</f>
        <v/>
      </c>
      <c r="N1260" s="101"/>
      <c r="O1260" s="114" t="str">
        <f>IF(Таблица335[[#This Row],[условие]]="Да", "", " )")</f>
        <v/>
      </c>
      <c r="P1260" s="115"/>
      <c r="Q1260" s="101" t="str">
        <f>"/"</f>
        <v>/</v>
      </c>
      <c r="R1260" s="101">
        <v>1</v>
      </c>
      <c r="S1260" s="116" t="str">
        <f>IF(Таблица335[[#This Row],[Тип СШ]]="Т3", " росп", "")</f>
        <v/>
      </c>
      <c r="T1260" s="116" t="str">
        <f>IF(AND(Таблица335[[#This Row],[Тип]]="Поперечник", Таблица335[[#This Row],[условие]]="Да", Таблица335[[#This Row],[№18]]=" росп"), "1,2,3",
"")</f>
        <v/>
      </c>
      <c r="U1260" s="116" t="str">
        <f>IF(AND(Таблица335[[#This Row],[Тип]]="Продол", Таблица335[[#This Row],[условие]]="Да", Таблица335[[#This Row],[№18]]=" росп"), "1,2",
"")</f>
        <v/>
      </c>
      <c r="V1260" s="101" t="s">
        <v>89</v>
      </c>
      <c r="W12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60" s="152">
        <f>IF(Таблица335[[#This Row],[Тип СШ]]="Т3",
(IF(Таблица335[[#This Row],[Толщина]]&gt;16,"Δ8","Δ6")),Таблица335[[#This Row],[Толщина]])</f>
        <v>14</v>
      </c>
      <c r="AD1260" s="153"/>
      <c r="AE1260"/>
    </row>
    <row r="1261" spans="1:31" x14ac:dyDescent="0.2">
      <c r="A1261" s="117">
        <f t="shared" si="1260"/>
        <v>1261</v>
      </c>
      <c r="B1261" s="97" t="str">
        <f>IF(ISNUMBER(Таблица335[[#This Row],[№8]]), "Поперечник", "Продол")</f>
        <v>Поперечник</v>
      </c>
      <c r="C1261" s="11" t="str">
        <f>CONCATENATE(I1261,J1261,K1261,L1261,Таблица335[[#This Row],[№12]],N1261,O1261,P1261,Q1261,R1261,S1261,T1261,U1261,)</f>
        <v>12В-Т2/1 росп1,2,3</v>
      </c>
      <c r="D1261" s="11" t="str">
        <f t="shared" si="1296"/>
        <v>Т3</v>
      </c>
      <c r="E1261" s="11" t="str">
        <f t="shared" si="1258"/>
        <v>100 Δ6</v>
      </c>
      <c r="F1261" s="101"/>
      <c r="G1261" s="101"/>
      <c r="H12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1" s="132">
        <f t="shared" ref="I1261:K1261" si="1308">I1260</f>
        <v>12</v>
      </c>
      <c r="J1261" s="132" t="str">
        <f t="shared" si="1308"/>
        <v>В</v>
      </c>
      <c r="K1261" s="133" t="str">
        <f>IF(Таблица335[[#This Row],[условие]]="Да", "-", "")</f>
        <v>-</v>
      </c>
      <c r="L1261" s="101" t="s">
        <v>84</v>
      </c>
      <c r="M1261" s="114" t="str">
        <f>IF(Таблица335[[#This Row],[условие]]="Да", "", " - ")</f>
        <v/>
      </c>
      <c r="N1261" s="101"/>
      <c r="O1261" s="114" t="str">
        <f>IF(Таблица335[[#This Row],[условие]]="Да", "", " )")</f>
        <v/>
      </c>
      <c r="P1261" s="115"/>
      <c r="Q1261" s="101" t="str">
        <f t="shared" ref="Q1261:Q1265" si="1309">"/"</f>
        <v>/</v>
      </c>
      <c r="R1261" s="101">
        <v>1</v>
      </c>
      <c r="S1261" s="116" t="str">
        <f>IF(Таблица335[[#This Row],[Тип СШ]]="Т3", " росп", "")</f>
        <v xml:space="preserve"> росп</v>
      </c>
      <c r="T1261" s="116" t="str">
        <f>IF(AND(Таблица335[[#This Row],[Тип]]="Поперечник", Таблица335[[#This Row],[условие]]="Да", Таблица335[[#This Row],[№18]]=" росп"), "1,2,3",
"")</f>
        <v>1,2,3</v>
      </c>
      <c r="U1261" s="116" t="str">
        <f>IF(AND(Таблица335[[#This Row],[Тип]]="Продол", Таблица335[[#This Row],[условие]]="Да", Таблица335[[#This Row],[№18]]=" росп"), "1,2",
"")</f>
        <v/>
      </c>
      <c r="V1261" s="101" t="s">
        <v>88</v>
      </c>
      <c r="W12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61" s="152" t="str">
        <f>IF(Таблица335[[#This Row],[Тип СШ]]="Т3",
(IF(Таблица335[[#This Row],[Толщина]]&gt;16,"Δ8","Δ6")),Таблица335[[#This Row],[Толщина]])</f>
        <v>Δ6</v>
      </c>
      <c r="AD1261" s="153"/>
      <c r="AE1261"/>
    </row>
    <row r="1262" spans="1:31" x14ac:dyDescent="0.2">
      <c r="A1262" s="117">
        <f t="shared" si="1260"/>
        <v>1262</v>
      </c>
      <c r="B1262" s="97" t="str">
        <f>IF(ISNUMBER(Таблица335[[#This Row],[№8]]), "Поперечник", "Продол")</f>
        <v>Поперечник</v>
      </c>
      <c r="C1262" s="11" t="str">
        <f>CONCATENATE(I1262,J1262,K1262,L1262,Таблица335[[#This Row],[№12]],N1262,O1262,P1262,Q1262,R1262,S1262,T1262,U1262,)</f>
        <v>12В-Т2/2</v>
      </c>
      <c r="D1262" s="11" t="str">
        <f t="shared" si="1296"/>
        <v>Т8</v>
      </c>
      <c r="E1262" s="11" t="str">
        <f t="shared" si="1258"/>
        <v>100×14</v>
      </c>
      <c r="F1262" s="101"/>
      <c r="G1262" s="101"/>
      <c r="H12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2" s="132">
        <f t="shared" ref="I1262:K1262" si="1310">I1261</f>
        <v>12</v>
      </c>
      <c r="J1262" s="132" t="str">
        <f t="shared" si="1310"/>
        <v>В</v>
      </c>
      <c r="K1262" s="133" t="str">
        <f>IF(Таблица335[[#This Row],[условие]]="Да", "-", "")</f>
        <v>-</v>
      </c>
      <c r="L1262" s="101" t="s">
        <v>84</v>
      </c>
      <c r="M1262" s="114" t="str">
        <f>IF(Таблица335[[#This Row],[условие]]="Да", "", " - ")</f>
        <v/>
      </c>
      <c r="N1262" s="101"/>
      <c r="O1262" s="114" t="str">
        <f>IF(Таблица335[[#This Row],[условие]]="Да", "", " )")</f>
        <v/>
      </c>
      <c r="P1262" s="115"/>
      <c r="Q1262" s="101" t="str">
        <f t="shared" si="1309"/>
        <v>/</v>
      </c>
      <c r="R1262" s="101">
        <v>2</v>
      </c>
      <c r="S1262" s="116" t="str">
        <f>IF(Таблица335[[#This Row],[Тип СШ]]="Т3", " росп", "")</f>
        <v/>
      </c>
      <c r="T1262" s="116" t="str">
        <f>IF(AND(Таблица335[[#This Row],[Тип]]="Поперечник", Таблица335[[#This Row],[условие]]="Да", Таблица335[[#This Row],[№18]]=" росп"), "1,2,3",
"")</f>
        <v/>
      </c>
      <c r="U1262" s="116" t="str">
        <f>IF(AND(Таблица335[[#This Row],[Тип]]="Продол", Таблица335[[#This Row],[условие]]="Да", Таблица335[[#This Row],[№18]]=" росп"), "1,2",
"")</f>
        <v/>
      </c>
      <c r="V1262" s="101" t="s">
        <v>89</v>
      </c>
      <c r="W12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62" s="152">
        <f>IF(Таблица335[[#This Row],[Тип СШ]]="Т3",
(IF(Таблица335[[#This Row],[Толщина]]&gt;16,"Δ8","Δ6")),Таблица335[[#This Row],[Толщина]])</f>
        <v>14</v>
      </c>
      <c r="AD1262" s="153"/>
      <c r="AE1262"/>
    </row>
    <row r="1263" spans="1:31" x14ac:dyDescent="0.2">
      <c r="A1263" s="117">
        <f t="shared" si="1260"/>
        <v>1263</v>
      </c>
      <c r="B1263" s="97" t="str">
        <f>IF(ISNUMBER(Таблица335[[#This Row],[№8]]), "Поперечник", "Продол")</f>
        <v>Поперечник</v>
      </c>
      <c r="C1263" s="11" t="str">
        <f>CONCATENATE(I1263,J1263,K1263,L1263,Таблица335[[#This Row],[№12]],N1263,O1263,P1263,Q1263,R1263,S1263,T1263,U1263,)</f>
        <v>12В-Т2/2 росп1,2,3</v>
      </c>
      <c r="D1263" s="11" t="str">
        <f t="shared" si="1296"/>
        <v>Т3</v>
      </c>
      <c r="E1263" s="11" t="str">
        <f t="shared" si="1258"/>
        <v>100 Δ6</v>
      </c>
      <c r="F1263" s="101"/>
      <c r="G1263" s="101"/>
      <c r="H12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3" s="132">
        <f t="shared" ref="I1263:K1263" si="1311">I1262</f>
        <v>12</v>
      </c>
      <c r="J1263" s="132" t="str">
        <f t="shared" si="1311"/>
        <v>В</v>
      </c>
      <c r="K1263" s="133" t="str">
        <f>IF(Таблица335[[#This Row],[условие]]="Да", "-", "")</f>
        <v>-</v>
      </c>
      <c r="L1263" s="101" t="s">
        <v>84</v>
      </c>
      <c r="M1263" s="114" t="str">
        <f>IF(Таблица335[[#This Row],[условие]]="Да", "", " - ")</f>
        <v/>
      </c>
      <c r="N1263" s="101"/>
      <c r="O1263" s="114" t="str">
        <f>IF(Таблица335[[#This Row],[условие]]="Да", "", " )")</f>
        <v/>
      </c>
      <c r="P1263" s="115"/>
      <c r="Q1263" s="101" t="str">
        <f t="shared" si="1309"/>
        <v>/</v>
      </c>
      <c r="R1263" s="101">
        <v>2</v>
      </c>
      <c r="S1263" s="116" t="str">
        <f>IF(Таблица335[[#This Row],[Тип СШ]]="Т3", " росп", "")</f>
        <v xml:space="preserve"> росп</v>
      </c>
      <c r="T1263" s="116" t="str">
        <f>IF(AND(Таблица335[[#This Row],[Тип]]="Поперечник", Таблица335[[#This Row],[условие]]="Да", Таблица335[[#This Row],[№18]]=" росп"), "1,2,3",
"")</f>
        <v>1,2,3</v>
      </c>
      <c r="U1263" s="116" t="str">
        <f>IF(AND(Таблица335[[#This Row],[Тип]]="Продол", Таблица335[[#This Row],[условие]]="Да", Таблица335[[#This Row],[№18]]=" росп"), "1,2",
"")</f>
        <v/>
      </c>
      <c r="V1263" s="101" t="s">
        <v>88</v>
      </c>
      <c r="W12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63" s="152" t="str">
        <f>IF(Таблица335[[#This Row],[Тип СШ]]="Т3",
(IF(Таблица335[[#This Row],[Толщина]]&gt;16,"Δ8","Δ6")),Таблица335[[#This Row],[Толщина]])</f>
        <v>Δ6</v>
      </c>
      <c r="AD1263" s="153"/>
      <c r="AE1263"/>
    </row>
    <row r="1264" spans="1:31" x14ac:dyDescent="0.2">
      <c r="A1264" s="117">
        <f t="shared" si="1260"/>
        <v>1264</v>
      </c>
      <c r="B1264" s="97" t="str">
        <f>IF(ISNUMBER(Таблица335[[#This Row],[№8]]), "Поперечник", "Продол")</f>
        <v>Поперечник</v>
      </c>
      <c r="C1264" s="11" t="str">
        <f>CONCATENATE(I1264,J1264,K1264,L1264,Таблица335[[#This Row],[№12]],N1264,O1264,P1264,Q1264,R1264,S1264,T1264,U1264,)</f>
        <v>12Г-ВП</v>
      </c>
      <c r="D1264" s="11" t="str">
        <f t="shared" si="1296"/>
        <v>С4</v>
      </c>
      <c r="E1264" s="11" t="str">
        <f t="shared" si="1258"/>
        <v>2488×14</v>
      </c>
      <c r="F1264" s="101"/>
      <c r="G1264" s="101" t="s">
        <v>42</v>
      </c>
      <c r="H12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4" s="134">
        <f t="shared" ref="I1264:J1264" si="1312">I1263</f>
        <v>12</v>
      </c>
      <c r="J1264" s="134" t="str">
        <f>Таблица335[[#This Row],[№7]]</f>
        <v>Г</v>
      </c>
      <c r="K1264" s="133" t="str">
        <f>IF(Таблица335[[#This Row],[условие]]="Да", "-", "")</f>
        <v>-</v>
      </c>
      <c r="L1264" s="72" t="s">
        <v>35</v>
      </c>
      <c r="M1264" s="114" t="str">
        <f>IF(Таблица335[[#This Row],[условие]]="Да", "", " - ")</f>
        <v/>
      </c>
      <c r="N1264" s="72"/>
      <c r="O1264" s="114" t="str">
        <f>IF(Таблица335[[#This Row],[условие]]="Да", "", " )")</f>
        <v/>
      </c>
      <c r="P1264" s="115"/>
      <c r="Q1264" s="130"/>
      <c r="R1264" s="130"/>
      <c r="S1264" s="116" t="str">
        <f>IF(Таблица335[[#This Row],[Тип СШ]]="Т3", " росп", "")</f>
        <v/>
      </c>
      <c r="T1264" s="116" t="str">
        <f>IF(AND(Таблица335[[#This Row],[Тип]]="Поперечник", Таблица335[[#This Row],[условие]]="Да", Таблица335[[#This Row],[№18]]=" росп"), "1,2,3",
"")</f>
        <v/>
      </c>
      <c r="U1264" s="116" t="str">
        <f>IF(AND(Таблица335[[#This Row],[Тип]]="Продол", Таблица335[[#This Row],[условие]]="Да", Таблица335[[#This Row],[№18]]=" росп"), "1,2",
"")</f>
        <v/>
      </c>
      <c r="V1264" s="130" t="s">
        <v>109</v>
      </c>
      <c r="W12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2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6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264" s="152">
        <f>IF(Таблица335[[#This Row],[Тип СШ]]="Т3",
(IF(Таблица335[[#This Row],[Толщина]]&gt;16,"Δ8","Δ6")),Таблица335[[#This Row],[Толщина]])</f>
        <v>14</v>
      </c>
      <c r="AD1264" s="153"/>
      <c r="AE1264"/>
    </row>
    <row r="1265" spans="1:31" x14ac:dyDescent="0.2">
      <c r="A1265" s="117">
        <f t="shared" si="1260"/>
        <v>1265</v>
      </c>
      <c r="B1265" s="97" t="str">
        <f>IF(ISNUMBER(Таблица335[[#This Row],[№8]]), "Поперечник", "Продол")</f>
        <v>Поперечник</v>
      </c>
      <c r="C1265" s="11" t="str">
        <f>CONCATENATE(I1265,J1265,K1265,L1265,Таблица335[[#This Row],[№12]],N1265,O1265,P1265,Q1265,R1265,S1265,T1265,U1265,)</f>
        <v>12Г-ВП_Р1 росп1,2,3</v>
      </c>
      <c r="D1265" s="11" t="str">
        <f t="shared" si="1296"/>
        <v>Т3</v>
      </c>
      <c r="E1265" s="11" t="str">
        <f t="shared" si="1258"/>
        <v>528 Δ6</v>
      </c>
      <c r="F1265" s="101"/>
      <c r="G1265" s="101"/>
      <c r="H12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5" s="132">
        <f t="shared" ref="I1265:J1265" si="1313">I1264</f>
        <v>12</v>
      </c>
      <c r="J1265" s="132" t="str">
        <f>J1264</f>
        <v>Г</v>
      </c>
      <c r="K1265" s="133" t="str">
        <f>IF(Таблица335[[#This Row],[условие]]="Да", "-", "")</f>
        <v>-</v>
      </c>
      <c r="L1265" s="101" t="s">
        <v>35</v>
      </c>
      <c r="M1265" s="114" t="str">
        <f>IF(Таблица335[[#This Row],[условие]]="Да", "", " - ")</f>
        <v/>
      </c>
      <c r="N1265" s="101"/>
      <c r="O1265" s="114" t="str">
        <f>IF(Таблица335[[#This Row],[условие]]="Да", "", " )")</f>
        <v/>
      </c>
      <c r="P1265" s="115"/>
      <c r="Q1265" s="101" t="s">
        <v>140</v>
      </c>
      <c r="R1265" s="101" t="s">
        <v>73</v>
      </c>
      <c r="S1265" s="116" t="str">
        <f>IF(Таблица335[[#This Row],[Тип СШ]]="Т3", " росп", "")</f>
        <v xml:space="preserve"> росп</v>
      </c>
      <c r="T1265" s="116" t="str">
        <f>IF(AND(Таблица335[[#This Row],[Тип]]="Поперечник", Таблица335[[#This Row],[условие]]="Да", Таблица335[[#This Row],[№18]]=" росп"), "1,2,3",
"")</f>
        <v>1,2,3</v>
      </c>
      <c r="U1265" s="116" t="str">
        <f>IF(AND(Таблица335[[#This Row],[Тип]]="Продол", Таблица335[[#This Row],[условие]]="Да", Таблица335[[#This Row],[№18]]=" росп"), "1,2",
"")</f>
        <v/>
      </c>
      <c r="V1265" s="101" t="s">
        <v>88</v>
      </c>
      <c r="W12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65" s="152" t="str">
        <f>IF(Таблица335[[#This Row],[Тип СШ]]="Т3",
(IF(Таблица335[[#This Row],[Толщина]]&gt;16,"Δ8","Δ6")),Таблица335[[#This Row],[Толщина]])</f>
        <v>Δ6</v>
      </c>
      <c r="AD1265" s="153"/>
      <c r="AE1265"/>
    </row>
    <row r="1266" spans="1:31" x14ac:dyDescent="0.2">
      <c r="A1266" s="117">
        <f t="shared" si="1260"/>
        <v>1266</v>
      </c>
      <c r="B1266" s="97" t="str">
        <f>IF(ISNUMBER(Таблица335[[#This Row],[№8]]), "Поперечник", "Продол")</f>
        <v>Поперечник</v>
      </c>
      <c r="C1266" s="11" t="str">
        <f>CONCATENATE(I1266,J1266,K1266,L1266,Таблица335[[#This Row],[№12]],N1266,O1266,P1266,Q1266,R1266,S1266,T1266,U1266,)</f>
        <v>12Г-ВП_Р2 росп1,2,3</v>
      </c>
      <c r="D1266" s="11" t="str">
        <f t="shared" si="1296"/>
        <v>Т3</v>
      </c>
      <c r="E1266" s="11" t="str">
        <f t="shared" si="1258"/>
        <v>528 Δ6</v>
      </c>
      <c r="F1266" s="101"/>
      <c r="G1266" s="101"/>
      <c r="H12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6" s="132">
        <f t="shared" ref="I1266:K1266" si="1314">I1265</f>
        <v>12</v>
      </c>
      <c r="J1266" s="132" t="str">
        <f t="shared" si="1314"/>
        <v>Г</v>
      </c>
      <c r="K1266" s="133" t="str">
        <f>IF(Таблица335[[#This Row],[условие]]="Да", "-", "")</f>
        <v>-</v>
      </c>
      <c r="L1266" s="101" t="s">
        <v>35</v>
      </c>
      <c r="M1266" s="114" t="str">
        <f>IF(Таблица335[[#This Row],[условие]]="Да", "", " - ")</f>
        <v/>
      </c>
      <c r="N1266" s="101"/>
      <c r="O1266" s="114" t="str">
        <f>IF(Таблица335[[#This Row],[условие]]="Да", "", " )")</f>
        <v/>
      </c>
      <c r="P1266" s="115"/>
      <c r="Q1266" s="101" t="s">
        <v>140</v>
      </c>
      <c r="R1266" s="101" t="s">
        <v>74</v>
      </c>
      <c r="S1266" s="116" t="str">
        <f>IF(Таблица335[[#This Row],[Тип СШ]]="Т3", " росп", "")</f>
        <v xml:space="preserve"> росп</v>
      </c>
      <c r="T1266" s="116" t="str">
        <f>IF(AND(Таблица335[[#This Row],[Тип]]="Поперечник", Таблица335[[#This Row],[условие]]="Да", Таблица335[[#This Row],[№18]]=" росп"), "1,2,3",
"")</f>
        <v>1,2,3</v>
      </c>
      <c r="U1266" s="116" t="str">
        <f>IF(AND(Таблица335[[#This Row],[Тип]]="Продол", Таблица335[[#This Row],[условие]]="Да", Таблица335[[#This Row],[№18]]=" росп"), "1,2",
"")</f>
        <v/>
      </c>
      <c r="V1266" s="101" t="s">
        <v>88</v>
      </c>
      <c r="W12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66" s="152" t="str">
        <f>IF(Таблица335[[#This Row],[Тип СШ]]="Т3",
(IF(Таблица335[[#This Row],[Толщина]]&gt;16,"Δ8","Δ6")),Таблица335[[#This Row],[Толщина]])</f>
        <v>Δ6</v>
      </c>
      <c r="AD1266" s="153"/>
      <c r="AE1266"/>
    </row>
    <row r="1267" spans="1:31" x14ac:dyDescent="0.2">
      <c r="A1267" s="117">
        <f t="shared" si="1260"/>
        <v>1267</v>
      </c>
      <c r="B1267" s="97" t="str">
        <f>IF(ISNUMBER(Таблица335[[#This Row],[№8]]), "Поперечник", "Продол")</f>
        <v>Поперечник</v>
      </c>
      <c r="C1267" s="11" t="str">
        <f>CONCATENATE(I1267,J1267,K1267,L1267,Таблица335[[#This Row],[№12]],N1267,O1267,P1267,Q1267,R1267,S1267,T1267,U1267,)</f>
        <v>12Г-ВП_Р3 росп1,2,3</v>
      </c>
      <c r="D1267" s="11" t="str">
        <f t="shared" si="1296"/>
        <v>Т3</v>
      </c>
      <c r="E1267" s="11" t="str">
        <f t="shared" si="1258"/>
        <v>528 Δ6</v>
      </c>
      <c r="F1267" s="101"/>
      <c r="G1267" s="101"/>
      <c r="H12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7" s="132">
        <f t="shared" ref="I1267:K1267" si="1315">I1266</f>
        <v>12</v>
      </c>
      <c r="J1267" s="132" t="str">
        <f t="shared" si="1315"/>
        <v>Г</v>
      </c>
      <c r="K1267" s="133" t="str">
        <f>IF(Таблица335[[#This Row],[условие]]="Да", "-", "")</f>
        <v>-</v>
      </c>
      <c r="L1267" s="101" t="s">
        <v>35</v>
      </c>
      <c r="M1267" s="114" t="str">
        <f>IF(Таблица335[[#This Row],[условие]]="Да", "", " - ")</f>
        <v/>
      </c>
      <c r="N1267" s="101"/>
      <c r="O1267" s="114" t="str">
        <f>IF(Таблица335[[#This Row],[условие]]="Да", "", " )")</f>
        <v/>
      </c>
      <c r="P1267" s="115"/>
      <c r="Q1267" s="101" t="s">
        <v>140</v>
      </c>
      <c r="R1267" s="101" t="s">
        <v>75</v>
      </c>
      <c r="S1267" s="116" t="str">
        <f>IF(Таблица335[[#This Row],[Тип СШ]]="Т3", " росп", "")</f>
        <v xml:space="preserve"> росп</v>
      </c>
      <c r="T1267" s="116" t="str">
        <f>IF(AND(Таблица335[[#This Row],[Тип]]="Поперечник", Таблица335[[#This Row],[условие]]="Да", Таблица335[[#This Row],[№18]]=" росп"), "1,2,3",
"")</f>
        <v>1,2,3</v>
      </c>
      <c r="U1267" s="116" t="str">
        <f>IF(AND(Таблица335[[#This Row],[Тип]]="Продол", Таблица335[[#This Row],[условие]]="Да", Таблица335[[#This Row],[№18]]=" росп"), "1,2",
"")</f>
        <v/>
      </c>
      <c r="V1267" s="101" t="s">
        <v>88</v>
      </c>
      <c r="W12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67" s="152" t="str">
        <f>IF(Таблица335[[#This Row],[Тип СШ]]="Т3",
(IF(Таблица335[[#This Row],[Толщина]]&gt;16,"Δ8","Δ6")),Таблица335[[#This Row],[Толщина]])</f>
        <v>Δ6</v>
      </c>
      <c r="AD1267" s="153"/>
      <c r="AE1267"/>
    </row>
    <row r="1268" spans="1:31" x14ac:dyDescent="0.2">
      <c r="A1268" s="117">
        <f t="shared" si="1260"/>
        <v>1268</v>
      </c>
      <c r="B1268" s="97" t="str">
        <f>IF(ISNUMBER(Таблица335[[#This Row],[№8]]), "Поперечник", "Продол")</f>
        <v>Поперечник</v>
      </c>
      <c r="C1268" s="11" t="str">
        <f>CONCATENATE(I1268,J1268,K1268,L1268,Таблица335[[#This Row],[№12]],N1268,O1268,P1268,Q1268,R1268,S1268,T1268,U1268,)</f>
        <v>12Г-ВП_Р4 росп1,2,3</v>
      </c>
      <c r="D1268" s="11" t="str">
        <f t="shared" si="1296"/>
        <v>Т3</v>
      </c>
      <c r="E1268" s="11" t="str">
        <f t="shared" si="1258"/>
        <v>528 Δ6</v>
      </c>
      <c r="F1268" s="101"/>
      <c r="G1268" s="101"/>
      <c r="H12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8" s="132">
        <f t="shared" ref="I1268:K1268" si="1316">I1267</f>
        <v>12</v>
      </c>
      <c r="J1268" s="132" t="str">
        <f t="shared" si="1316"/>
        <v>Г</v>
      </c>
      <c r="K1268" s="133" t="str">
        <f>IF(Таблица335[[#This Row],[условие]]="Да", "-", "")</f>
        <v>-</v>
      </c>
      <c r="L1268" s="101" t="s">
        <v>35</v>
      </c>
      <c r="M1268" s="114" t="str">
        <f>IF(Таблица335[[#This Row],[условие]]="Да", "", " - ")</f>
        <v/>
      </c>
      <c r="N1268" s="101"/>
      <c r="O1268" s="114" t="str">
        <f>IF(Таблица335[[#This Row],[условие]]="Да", "", " )")</f>
        <v/>
      </c>
      <c r="P1268" s="115"/>
      <c r="Q1268" s="101" t="s">
        <v>140</v>
      </c>
      <c r="R1268" s="101" t="s">
        <v>76</v>
      </c>
      <c r="S1268" s="116" t="str">
        <f>IF(Таблица335[[#This Row],[Тип СШ]]="Т3", " росп", "")</f>
        <v xml:space="preserve"> росп</v>
      </c>
      <c r="T1268" s="116" t="str">
        <f>IF(AND(Таблица335[[#This Row],[Тип]]="Поперечник", Таблица335[[#This Row],[условие]]="Да", Таблица335[[#This Row],[№18]]=" росп"), "1,2,3",
"")</f>
        <v>1,2,3</v>
      </c>
      <c r="U1268" s="116" t="str">
        <f>IF(AND(Таблица335[[#This Row],[Тип]]="Продол", Таблица335[[#This Row],[условие]]="Да", Таблица335[[#This Row],[№18]]=" росп"), "1,2",
"")</f>
        <v/>
      </c>
      <c r="V1268" s="101" t="s">
        <v>88</v>
      </c>
      <c r="W12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68" s="152" t="str">
        <f>IF(Таблица335[[#This Row],[Тип СШ]]="Т3",
(IF(Таблица335[[#This Row],[Толщина]]&gt;16,"Δ8","Δ6")),Таблица335[[#This Row],[Толщина]])</f>
        <v>Δ6</v>
      </c>
      <c r="AD1268" s="153"/>
      <c r="AE1268"/>
    </row>
    <row r="1269" spans="1:31" x14ac:dyDescent="0.2">
      <c r="A1269" s="117">
        <f t="shared" si="1260"/>
        <v>1269</v>
      </c>
      <c r="B1269" s="97" t="str">
        <f>IF(ISNUMBER(Таблица335[[#This Row],[№8]]), "Поперечник", "Продол")</f>
        <v>Поперечник</v>
      </c>
      <c r="C1269" s="11" t="str">
        <f>CONCATENATE(I1269,J1269,K1269,L1269,Таблица335[[#This Row],[№12]],N1269,O1269,P1269,Q1269,R1269,S1269,T1269,U1269,)</f>
        <v>12Г-Т1/1</v>
      </c>
      <c r="D1269" s="11" t="str">
        <f t="shared" si="1296"/>
        <v>Т8</v>
      </c>
      <c r="E1269" s="11" t="str">
        <f t="shared" si="1258"/>
        <v>100×16</v>
      </c>
      <c r="F1269" s="101"/>
      <c r="G1269" s="101"/>
      <c r="H12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69" s="132">
        <f t="shared" ref="I1269:K1269" si="1317">I1268</f>
        <v>12</v>
      </c>
      <c r="J1269" s="132" t="str">
        <f t="shared" si="1317"/>
        <v>Г</v>
      </c>
      <c r="K1269" s="133" t="str">
        <f>IF(Таблица335[[#This Row],[условие]]="Да", "-", "")</f>
        <v>-</v>
      </c>
      <c r="L1269" s="101" t="s">
        <v>83</v>
      </c>
      <c r="M1269" s="114" t="str">
        <f>IF(Таблица335[[#This Row],[условие]]="Да", "", " - ")</f>
        <v/>
      </c>
      <c r="N1269" s="101"/>
      <c r="O1269" s="114" t="str">
        <f>IF(Таблица335[[#This Row],[условие]]="Да", "", " )")</f>
        <v/>
      </c>
      <c r="P1269" s="115"/>
      <c r="Q1269" s="101" t="str">
        <f>"/"</f>
        <v>/</v>
      </c>
      <c r="R1269" s="101">
        <v>1</v>
      </c>
      <c r="S1269" s="116" t="str">
        <f>IF(Таблица335[[#This Row],[Тип СШ]]="Т3", " росп", "")</f>
        <v/>
      </c>
      <c r="T1269" s="116" t="str">
        <f>IF(AND(Таблица335[[#This Row],[Тип]]="Поперечник", Таблица335[[#This Row],[условие]]="Да", Таблица335[[#This Row],[№18]]=" росп"), "1,2,3",
"")</f>
        <v/>
      </c>
      <c r="U1269" s="116" t="str">
        <f>IF(AND(Таблица335[[#This Row],[Тип]]="Продол", Таблица335[[#This Row],[условие]]="Да", Таблица335[[#This Row],[№18]]=" росп"), "1,2",
"")</f>
        <v/>
      </c>
      <c r="V1269" s="101" t="s">
        <v>89</v>
      </c>
      <c r="W12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69" s="152">
        <f>IF(Таблица335[[#This Row],[Тип СШ]]="Т3",
(IF(Таблица335[[#This Row],[Толщина]]&gt;16,"Δ8","Δ6")),Таблица335[[#This Row],[Толщина]])</f>
        <v>16</v>
      </c>
      <c r="AD1269" s="153"/>
      <c r="AE1269"/>
    </row>
    <row r="1270" spans="1:31" x14ac:dyDescent="0.2">
      <c r="A1270" s="117">
        <f t="shared" si="1260"/>
        <v>1270</v>
      </c>
      <c r="B1270" s="97" t="str">
        <f>IF(ISNUMBER(Таблица335[[#This Row],[№8]]), "Поперечник", "Продол")</f>
        <v>Поперечник</v>
      </c>
      <c r="C1270" s="11" t="str">
        <f>CONCATENATE(I1270,J1270,K1270,L1270,Таблица335[[#This Row],[№12]],N1270,O1270,P1270,Q1270,R1270,S1270,T1270,U1270,)</f>
        <v>12Г-Т1/1 росп1,2,3</v>
      </c>
      <c r="D1270" s="11" t="str">
        <f t="shared" si="1296"/>
        <v>Т3</v>
      </c>
      <c r="E1270" s="11" t="str">
        <f t="shared" si="1258"/>
        <v>100 Δ6</v>
      </c>
      <c r="F1270" s="101"/>
      <c r="G1270" s="101"/>
      <c r="H12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0" s="132">
        <f t="shared" ref="I1270:K1270" si="1318">I1269</f>
        <v>12</v>
      </c>
      <c r="J1270" s="132" t="str">
        <f t="shared" si="1318"/>
        <v>Г</v>
      </c>
      <c r="K1270" s="133" t="str">
        <f>IF(Таблица335[[#This Row],[условие]]="Да", "-", "")</f>
        <v>-</v>
      </c>
      <c r="L1270" s="101" t="s">
        <v>83</v>
      </c>
      <c r="M1270" s="114" t="str">
        <f>IF(Таблица335[[#This Row],[условие]]="Да", "", " - ")</f>
        <v/>
      </c>
      <c r="N1270" s="101"/>
      <c r="O1270" s="114" t="str">
        <f>IF(Таблица335[[#This Row],[условие]]="Да", "", " )")</f>
        <v/>
      </c>
      <c r="P1270" s="115"/>
      <c r="Q1270" s="101" t="str">
        <f t="shared" ref="Q1270:Q1274" si="1319">"/"</f>
        <v>/</v>
      </c>
      <c r="R1270" s="101">
        <v>1</v>
      </c>
      <c r="S1270" s="116" t="str">
        <f>IF(Таблица335[[#This Row],[Тип СШ]]="Т3", " росп", "")</f>
        <v xml:space="preserve"> росп</v>
      </c>
      <c r="T1270" s="116" t="str">
        <f>IF(AND(Таблица335[[#This Row],[Тип]]="Поперечник", Таблица335[[#This Row],[условие]]="Да", Таблица335[[#This Row],[№18]]=" росп"), "1,2,3",
"")</f>
        <v>1,2,3</v>
      </c>
      <c r="U1270" s="116" t="str">
        <f>IF(AND(Таблица335[[#This Row],[Тип]]="Продол", Таблица335[[#This Row],[условие]]="Да", Таблица335[[#This Row],[№18]]=" росп"), "1,2",
"")</f>
        <v/>
      </c>
      <c r="V1270" s="101" t="s">
        <v>88</v>
      </c>
      <c r="W12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70" s="152" t="str">
        <f>IF(Таблица335[[#This Row],[Тип СШ]]="Т3",
(IF(Таблица335[[#This Row],[Толщина]]&gt;16,"Δ8","Δ6")),Таблица335[[#This Row],[Толщина]])</f>
        <v>Δ6</v>
      </c>
      <c r="AD1270" s="153"/>
      <c r="AE1270"/>
    </row>
    <row r="1271" spans="1:31" x14ac:dyDescent="0.2">
      <c r="A1271" s="117">
        <f t="shared" si="1260"/>
        <v>1271</v>
      </c>
      <c r="B1271" s="97" t="str">
        <f>IF(ISNUMBER(Таблица335[[#This Row],[№8]]), "Поперечник", "Продол")</f>
        <v>Поперечник</v>
      </c>
      <c r="C1271" s="11" t="str">
        <f>CONCATENATE(I1271,J1271,K1271,L1271,Таблица335[[#This Row],[№12]],N1271,O1271,P1271,Q1271,R1271,S1271,T1271,U1271,)</f>
        <v>12Г-Т1/2</v>
      </c>
      <c r="D1271" s="11" t="str">
        <f t="shared" si="1296"/>
        <v>Т8</v>
      </c>
      <c r="E1271" s="11" t="str">
        <f t="shared" si="1258"/>
        <v>100×16</v>
      </c>
      <c r="F1271" s="101"/>
      <c r="G1271" s="101"/>
      <c r="H12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1" s="132">
        <f t="shared" ref="I1271:K1271" si="1320">I1270</f>
        <v>12</v>
      </c>
      <c r="J1271" s="132" t="str">
        <f t="shared" si="1320"/>
        <v>Г</v>
      </c>
      <c r="K1271" s="133" t="str">
        <f>IF(Таблица335[[#This Row],[условие]]="Да", "-", "")</f>
        <v>-</v>
      </c>
      <c r="L1271" s="101" t="s">
        <v>83</v>
      </c>
      <c r="M1271" s="114" t="str">
        <f>IF(Таблица335[[#This Row],[условие]]="Да", "", " - ")</f>
        <v/>
      </c>
      <c r="N1271" s="101"/>
      <c r="O1271" s="114" t="str">
        <f>IF(Таблица335[[#This Row],[условие]]="Да", "", " )")</f>
        <v/>
      </c>
      <c r="P1271" s="115"/>
      <c r="Q1271" s="101" t="str">
        <f t="shared" si="1319"/>
        <v>/</v>
      </c>
      <c r="R1271" s="101">
        <v>2</v>
      </c>
      <c r="S1271" s="116" t="str">
        <f>IF(Таблица335[[#This Row],[Тип СШ]]="Т3", " росп", "")</f>
        <v/>
      </c>
      <c r="T1271" s="116" t="str">
        <f>IF(AND(Таблица335[[#This Row],[Тип]]="Поперечник", Таблица335[[#This Row],[условие]]="Да", Таблица335[[#This Row],[№18]]=" росп"), "1,2,3",
"")</f>
        <v/>
      </c>
      <c r="U1271" s="116" t="str">
        <f>IF(AND(Таблица335[[#This Row],[Тип]]="Продол", Таблица335[[#This Row],[условие]]="Да", Таблица335[[#This Row],[№18]]=" росп"), "1,2",
"")</f>
        <v/>
      </c>
      <c r="V1271" s="101" t="s">
        <v>89</v>
      </c>
      <c r="W12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71" s="152">
        <f>IF(Таблица335[[#This Row],[Тип СШ]]="Т3",
(IF(Таблица335[[#This Row],[Толщина]]&gt;16,"Δ8","Δ6")),Таблица335[[#This Row],[Толщина]])</f>
        <v>16</v>
      </c>
      <c r="AD1271" s="153"/>
      <c r="AE1271"/>
    </row>
    <row r="1272" spans="1:31" x14ac:dyDescent="0.2">
      <c r="A1272" s="117">
        <f t="shared" si="1260"/>
        <v>1272</v>
      </c>
      <c r="B1272" s="97" t="str">
        <f>IF(ISNUMBER(Таблица335[[#This Row],[№8]]), "Поперечник", "Продол")</f>
        <v>Поперечник</v>
      </c>
      <c r="C1272" s="11" t="str">
        <f>CONCATENATE(I1272,J1272,K1272,L1272,Таблица335[[#This Row],[№12]],N1272,O1272,P1272,Q1272,R1272,S1272,T1272,U1272,)</f>
        <v>12Г-Т1/2 росп1,2,3</v>
      </c>
      <c r="D1272" s="11" t="str">
        <f t="shared" si="1296"/>
        <v>Т3</v>
      </c>
      <c r="E1272" s="11" t="str">
        <f t="shared" si="1258"/>
        <v>100 Δ6</v>
      </c>
      <c r="F1272" s="101"/>
      <c r="G1272" s="101"/>
      <c r="H12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2" s="132">
        <f t="shared" ref="I1272:K1272" si="1321">I1271</f>
        <v>12</v>
      </c>
      <c r="J1272" s="132" t="str">
        <f t="shared" si="1321"/>
        <v>Г</v>
      </c>
      <c r="K1272" s="133" t="str">
        <f>IF(Таблица335[[#This Row],[условие]]="Да", "-", "")</f>
        <v>-</v>
      </c>
      <c r="L1272" s="101" t="s">
        <v>83</v>
      </c>
      <c r="M1272" s="114" t="str">
        <f>IF(Таблица335[[#This Row],[условие]]="Да", "", " - ")</f>
        <v/>
      </c>
      <c r="N1272" s="101"/>
      <c r="O1272" s="114" t="str">
        <f>IF(Таблица335[[#This Row],[условие]]="Да", "", " )")</f>
        <v/>
      </c>
      <c r="P1272" s="115"/>
      <c r="Q1272" s="101" t="str">
        <f t="shared" si="1319"/>
        <v>/</v>
      </c>
      <c r="R1272" s="101">
        <v>2</v>
      </c>
      <c r="S1272" s="116" t="str">
        <f>IF(Таблица335[[#This Row],[Тип СШ]]="Т3", " росп", "")</f>
        <v xml:space="preserve"> росп</v>
      </c>
      <c r="T1272" s="116" t="str">
        <f>IF(AND(Таблица335[[#This Row],[Тип]]="Поперечник", Таблица335[[#This Row],[условие]]="Да", Таблица335[[#This Row],[№18]]=" росп"), "1,2,3",
"")</f>
        <v>1,2,3</v>
      </c>
      <c r="U1272" s="116" t="str">
        <f>IF(AND(Таблица335[[#This Row],[Тип]]="Продол", Таблица335[[#This Row],[условие]]="Да", Таблица335[[#This Row],[№18]]=" росп"), "1,2",
"")</f>
        <v/>
      </c>
      <c r="V1272" s="101" t="s">
        <v>88</v>
      </c>
      <c r="W12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72" s="152" t="str">
        <f>IF(Таблица335[[#This Row],[Тип СШ]]="Т3",
(IF(Таблица335[[#This Row],[Толщина]]&gt;16,"Δ8","Δ6")),Таблица335[[#This Row],[Толщина]])</f>
        <v>Δ6</v>
      </c>
      <c r="AD1272" s="153"/>
      <c r="AE1272"/>
    </row>
    <row r="1273" spans="1:31" x14ac:dyDescent="0.2">
      <c r="A1273" s="117">
        <f t="shared" si="1260"/>
        <v>1273</v>
      </c>
      <c r="B1273" s="97" t="str">
        <f>IF(ISNUMBER(Таблица335[[#This Row],[№8]]), "Поперечник", "Продол")</f>
        <v>Поперечник</v>
      </c>
      <c r="C1273" s="11" t="str">
        <f>CONCATENATE(I1273,J1273,K1273,L1273,Таблица335[[#This Row],[№12]],N1273,O1273,P1273,Q1273,R1273,S1273,T1273,U1273,)</f>
        <v>12Г-ВП_Р5 росп1,2,3</v>
      </c>
      <c r="D1273" s="11" t="str">
        <f t="shared" si="1296"/>
        <v>Т3</v>
      </c>
      <c r="E1273" s="11" t="str">
        <f t="shared" si="1258"/>
        <v>528 Δ6</v>
      </c>
      <c r="F1273" s="101"/>
      <c r="G1273" s="101"/>
      <c r="H12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3" s="132">
        <f t="shared" ref="I1273:K1273" si="1322">I1272</f>
        <v>12</v>
      </c>
      <c r="J1273" s="132" t="str">
        <f t="shared" si="1322"/>
        <v>Г</v>
      </c>
      <c r="K1273" s="133" t="str">
        <f>IF(Таблица335[[#This Row],[условие]]="Да", "-", "")</f>
        <v>-</v>
      </c>
      <c r="L1273" s="101" t="s">
        <v>35</v>
      </c>
      <c r="M1273" s="114" t="str">
        <f>IF(Таблица335[[#This Row],[условие]]="Да", "", " - ")</f>
        <v/>
      </c>
      <c r="N1273" s="101"/>
      <c r="O1273" s="114" t="str">
        <f>IF(Таблица335[[#This Row],[условие]]="Да", "", " )")</f>
        <v/>
      </c>
      <c r="P1273" s="115"/>
      <c r="Q1273" s="101" t="s">
        <v>140</v>
      </c>
      <c r="R1273" s="101" t="s">
        <v>77</v>
      </c>
      <c r="S1273" s="116" t="str">
        <f>IF(Таблица335[[#This Row],[Тип СШ]]="Т3", " росп", "")</f>
        <v xml:space="preserve"> росп</v>
      </c>
      <c r="T1273" s="116" t="str">
        <f>IF(AND(Таблица335[[#This Row],[Тип]]="Поперечник", Таблица335[[#This Row],[условие]]="Да", Таблица335[[#This Row],[№18]]=" росп"), "1,2,3",
"")</f>
        <v>1,2,3</v>
      </c>
      <c r="U1273" s="116" t="str">
        <f>IF(AND(Таблица335[[#This Row],[Тип]]="Продол", Таблица335[[#This Row],[условие]]="Да", Таблица335[[#This Row],[№18]]=" росп"), "1,2",
"")</f>
        <v/>
      </c>
      <c r="V1273" s="101" t="s">
        <v>88</v>
      </c>
      <c r="W12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73" s="152" t="str">
        <f>IF(Таблица335[[#This Row],[Тип СШ]]="Т3",
(IF(Таблица335[[#This Row],[Толщина]]&gt;16,"Δ8","Δ6")),Таблица335[[#This Row],[Толщина]])</f>
        <v>Δ6</v>
      </c>
      <c r="AD1273" s="153"/>
      <c r="AE1273"/>
    </row>
    <row r="1274" spans="1:31" x14ac:dyDescent="0.2">
      <c r="A1274" s="117">
        <f t="shared" si="1260"/>
        <v>1274</v>
      </c>
      <c r="B1274" s="97" t="str">
        <f>IF(ISNUMBER(Таблица335[[#This Row],[№8]]), "Поперечник", "Продол")</f>
        <v>Поперечник</v>
      </c>
      <c r="C1274" s="11" t="str">
        <f>CONCATENATE(I1274,J1274,K1274,L1274,Таблица335[[#This Row],[№12]],N1274,O1274,P1274,Q1274,R1274,S1274,T1274,U1274,)</f>
        <v>12Г-ВП_Р6 росп1,2,3</v>
      </c>
      <c r="D1274" s="11" t="str">
        <f t="shared" si="1296"/>
        <v>Т3</v>
      </c>
      <c r="E1274" s="11" t="str">
        <f t="shared" si="1258"/>
        <v>528 Δ6</v>
      </c>
      <c r="F1274" s="101"/>
      <c r="G1274" s="101"/>
      <c r="H12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4" s="132">
        <f t="shared" ref="I1274:K1274" si="1323">I1273</f>
        <v>12</v>
      </c>
      <c r="J1274" s="132" t="str">
        <f t="shared" si="1323"/>
        <v>Г</v>
      </c>
      <c r="K1274" s="133" t="str">
        <f>IF(Таблица335[[#This Row],[условие]]="Да", "-", "")</f>
        <v>-</v>
      </c>
      <c r="L1274" s="101" t="s">
        <v>35</v>
      </c>
      <c r="M1274" s="114" t="str">
        <f>IF(Таблица335[[#This Row],[условие]]="Да", "", " - ")</f>
        <v/>
      </c>
      <c r="N1274" s="101"/>
      <c r="O1274" s="114" t="str">
        <f>IF(Таблица335[[#This Row],[условие]]="Да", "", " )")</f>
        <v/>
      </c>
      <c r="P1274" s="115"/>
      <c r="Q1274" s="101" t="s">
        <v>140</v>
      </c>
      <c r="R1274" s="101" t="s">
        <v>80</v>
      </c>
      <c r="S1274" s="116" t="str">
        <f>IF(Таблица335[[#This Row],[Тип СШ]]="Т3", " росп", "")</f>
        <v xml:space="preserve"> росп</v>
      </c>
      <c r="T1274" s="116" t="str">
        <f>IF(AND(Таблица335[[#This Row],[Тип]]="Поперечник", Таблица335[[#This Row],[условие]]="Да", Таблица335[[#This Row],[№18]]=" росп"), "1,2,3",
"")</f>
        <v>1,2,3</v>
      </c>
      <c r="U1274" s="116" t="str">
        <f>IF(AND(Таблица335[[#This Row],[Тип]]="Продол", Таблица335[[#This Row],[условие]]="Да", Таблица335[[#This Row],[№18]]=" росп"), "1,2",
"")</f>
        <v/>
      </c>
      <c r="V1274" s="101" t="s">
        <v>88</v>
      </c>
      <c r="W12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74" s="152" t="str">
        <f>IF(Таблица335[[#This Row],[Тип СШ]]="Т3",
(IF(Таблица335[[#This Row],[Толщина]]&gt;16,"Δ8","Δ6")),Таблица335[[#This Row],[Толщина]])</f>
        <v>Δ6</v>
      </c>
      <c r="AD1274" s="153"/>
      <c r="AE1274"/>
    </row>
    <row r="1275" spans="1:31" x14ac:dyDescent="0.2">
      <c r="A1275" s="117">
        <f t="shared" si="1260"/>
        <v>1275</v>
      </c>
      <c r="B1275" s="97" t="str">
        <f>IF(ISNUMBER(Таблица335[[#This Row],[№8]]), "Поперечник", "Продол")</f>
        <v>Поперечник</v>
      </c>
      <c r="C1275" s="11" t="str">
        <f>CONCATENATE(I1275,J1275,K1275,L1275,Таблица335[[#This Row],[№12]],N1275,O1275,P1275,Q1275,R1275,S1275,T1275,U1275,)</f>
        <v>12Г-ВП_Р7 росп1,2,3</v>
      </c>
      <c r="D1275" s="11" t="str">
        <f t="shared" si="1296"/>
        <v>Т3</v>
      </c>
      <c r="E1275" s="11" t="str">
        <f t="shared" si="1258"/>
        <v>528 Δ6</v>
      </c>
      <c r="F1275" s="101"/>
      <c r="G1275" s="101"/>
      <c r="H12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5" s="132">
        <f t="shared" ref="I1275:K1275" si="1324">I1274</f>
        <v>12</v>
      </c>
      <c r="J1275" s="132" t="str">
        <f t="shared" si="1324"/>
        <v>Г</v>
      </c>
      <c r="K1275" s="133" t="str">
        <f>IF(Таблица335[[#This Row],[условие]]="Да", "-", "")</f>
        <v>-</v>
      </c>
      <c r="L1275" s="101" t="s">
        <v>35</v>
      </c>
      <c r="M1275" s="114" t="str">
        <f>IF(Таблица335[[#This Row],[условие]]="Да", "", " - ")</f>
        <v/>
      </c>
      <c r="N1275" s="101"/>
      <c r="O1275" s="114" t="str">
        <f>IF(Таблица335[[#This Row],[условие]]="Да", "", " )")</f>
        <v/>
      </c>
      <c r="P1275" s="115"/>
      <c r="Q1275" s="101" t="s">
        <v>140</v>
      </c>
      <c r="R1275" s="101" t="s">
        <v>81</v>
      </c>
      <c r="S1275" s="116" t="str">
        <f>IF(Таблица335[[#This Row],[Тип СШ]]="Т3", " росп", "")</f>
        <v xml:space="preserve"> росп</v>
      </c>
      <c r="T1275" s="116" t="str">
        <f>IF(AND(Таблица335[[#This Row],[Тип]]="Поперечник", Таблица335[[#This Row],[условие]]="Да", Таблица335[[#This Row],[№18]]=" росп"), "1,2,3",
"")</f>
        <v>1,2,3</v>
      </c>
      <c r="U1275" s="116" t="str">
        <f>IF(AND(Таблица335[[#This Row],[Тип]]="Продол", Таблица335[[#This Row],[условие]]="Да", Таблица335[[#This Row],[№18]]=" росп"), "1,2",
"")</f>
        <v/>
      </c>
      <c r="V1275" s="101" t="s">
        <v>88</v>
      </c>
      <c r="W12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75" s="152" t="str">
        <f>IF(Таблица335[[#This Row],[Тип СШ]]="Т3",
(IF(Таблица335[[#This Row],[Толщина]]&gt;16,"Δ8","Δ6")),Таблица335[[#This Row],[Толщина]])</f>
        <v>Δ6</v>
      </c>
      <c r="AD1275" s="153"/>
      <c r="AE1275"/>
    </row>
    <row r="1276" spans="1:31" x14ac:dyDescent="0.2">
      <c r="A1276" s="117">
        <f t="shared" si="1260"/>
        <v>1276</v>
      </c>
      <c r="B1276" s="97" t="str">
        <f>IF(ISNUMBER(Таблица335[[#This Row],[№8]]), "Поперечник", "Продол")</f>
        <v>Поперечник</v>
      </c>
      <c r="C1276" s="11" t="str">
        <f>CONCATENATE(I1276,J1276,K1276,L1276,Таблица335[[#This Row],[№12]],N1276,O1276,P1276,Q1276,R1276,S1276,T1276,U1276,)</f>
        <v>12Г-ВП_Р8 росп1,2,3</v>
      </c>
      <c r="D1276" s="11" t="str">
        <f t="shared" si="1296"/>
        <v>Т3</v>
      </c>
      <c r="E1276" s="11" t="str">
        <f t="shared" si="1258"/>
        <v>528 Δ6</v>
      </c>
      <c r="F1276" s="101"/>
      <c r="G1276" s="101"/>
      <c r="H12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6" s="132">
        <f t="shared" ref="I1276:K1276" si="1325">I1275</f>
        <v>12</v>
      </c>
      <c r="J1276" s="132" t="str">
        <f t="shared" si="1325"/>
        <v>Г</v>
      </c>
      <c r="K1276" s="133" t="str">
        <f>IF(Таблица335[[#This Row],[условие]]="Да", "-", "")</f>
        <v>-</v>
      </c>
      <c r="L1276" s="101" t="s">
        <v>35</v>
      </c>
      <c r="M1276" s="114" t="str">
        <f>IF(Таблица335[[#This Row],[условие]]="Да", "", " - ")</f>
        <v/>
      </c>
      <c r="N1276" s="101"/>
      <c r="O1276" s="114" t="str">
        <f>IF(Таблица335[[#This Row],[условие]]="Да", "", " )")</f>
        <v/>
      </c>
      <c r="P1276" s="115"/>
      <c r="Q1276" s="101" t="s">
        <v>140</v>
      </c>
      <c r="R1276" s="101" t="s">
        <v>82</v>
      </c>
      <c r="S1276" s="116" t="str">
        <f>IF(Таблица335[[#This Row],[Тип СШ]]="Т3", " росп", "")</f>
        <v xml:space="preserve"> росп</v>
      </c>
      <c r="T1276" s="116" t="str">
        <f>IF(AND(Таблица335[[#This Row],[Тип]]="Поперечник", Таблица335[[#This Row],[условие]]="Да", Таблица335[[#This Row],[№18]]=" росп"), "1,2,3",
"")</f>
        <v>1,2,3</v>
      </c>
      <c r="U1276" s="116" t="str">
        <f>IF(AND(Таблица335[[#This Row],[Тип]]="Продол", Таблица335[[#This Row],[условие]]="Да", Таблица335[[#This Row],[№18]]=" росп"), "1,2",
"")</f>
        <v/>
      </c>
      <c r="V1276" s="101" t="s">
        <v>88</v>
      </c>
      <c r="W12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76" s="152" t="str">
        <f>IF(Таблица335[[#This Row],[Тип СШ]]="Т3",
(IF(Таблица335[[#This Row],[Толщина]]&gt;16,"Δ8","Δ6")),Таблица335[[#This Row],[Толщина]])</f>
        <v>Δ6</v>
      </c>
      <c r="AD1276" s="153"/>
      <c r="AE1276"/>
    </row>
    <row r="1277" spans="1:31" x14ac:dyDescent="0.2">
      <c r="A1277" s="117">
        <f t="shared" si="1260"/>
        <v>1277</v>
      </c>
      <c r="B1277" s="97" t="str">
        <f>IF(ISNUMBER(Таблица335[[#This Row],[№8]]), "Поперечник", "Продол")</f>
        <v>Поперечник</v>
      </c>
      <c r="C1277" s="11" t="str">
        <f>CONCATENATE(I1277,J1277,K1277,L1277,Таблица335[[#This Row],[№12]],N1277,O1277,P1277,Q1277,R1277,S1277,T1277,U1277,)</f>
        <v>12Г-НП</v>
      </c>
      <c r="D1277" s="11" t="str">
        <f t="shared" si="1296"/>
        <v>С18</v>
      </c>
      <c r="E1277" s="11" t="str">
        <f t="shared" si="1258"/>
        <v>600×32</v>
      </c>
      <c r="F1277" s="101"/>
      <c r="G1277" s="101"/>
      <c r="H12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7" s="132">
        <f t="shared" ref="I1277:K1277" si="1326">I1276</f>
        <v>12</v>
      </c>
      <c r="J1277" s="132" t="str">
        <f t="shared" si="1326"/>
        <v>Г</v>
      </c>
      <c r="K1277" s="133" t="str">
        <f>IF(Таблица335[[#This Row],[условие]]="Да", "-", "")</f>
        <v>-</v>
      </c>
      <c r="L1277" s="101" t="s">
        <v>13</v>
      </c>
      <c r="M1277" s="114" t="str">
        <f>IF(Таблица335[[#This Row],[условие]]="Да", "", " - ")</f>
        <v/>
      </c>
      <c r="N1277" s="101"/>
      <c r="O1277" s="114" t="str">
        <f>IF(Таблица335[[#This Row],[условие]]="Да", "", " )")</f>
        <v/>
      </c>
      <c r="P1277" s="115"/>
      <c r="Q1277" s="101"/>
      <c r="R1277" s="101"/>
      <c r="S1277" s="116" t="str">
        <f>IF(Таблица335[[#This Row],[Тип СШ]]="Т3", " росп", "")</f>
        <v/>
      </c>
      <c r="T1277" s="116" t="str">
        <f>IF(AND(Таблица335[[#This Row],[Тип]]="Поперечник", Таблица335[[#This Row],[условие]]="Да", Таблица335[[#This Row],[№18]]=" росп"), "1,2,3",
"")</f>
        <v/>
      </c>
      <c r="U1277" s="116" t="str">
        <f>IF(AND(Таблица335[[#This Row],[Тип]]="Продол", Таблица335[[#This Row],[условие]]="Да", Таблица335[[#This Row],[№18]]=" росп"), "1,2",
"")</f>
        <v/>
      </c>
      <c r="V1277" s="101" t="s">
        <v>87</v>
      </c>
      <c r="W127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2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277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277" s="152">
        <f>IF(Таблица335[[#This Row],[Тип СШ]]="Т3",
(IF(Таблица335[[#This Row],[Толщина]]&gt;16,"Δ8","Δ6")),Таблица335[[#This Row],[Толщина]])</f>
        <v>32</v>
      </c>
      <c r="AD1277" s="153"/>
      <c r="AE1277"/>
    </row>
    <row r="1278" spans="1:31" x14ac:dyDescent="0.2">
      <c r="A1278" s="117">
        <f t="shared" si="1260"/>
        <v>1278</v>
      </c>
      <c r="B1278" s="97" t="str">
        <f>IF(ISNUMBER(Таблица335[[#This Row],[№8]]), "Поперечник", "Продол")</f>
        <v>Поперечник</v>
      </c>
      <c r="C1278" s="11" t="str">
        <f>CONCATENATE(I1278,J1278,K1278,L1278,Таблица335[[#This Row],[№12]],N1278,O1278,P1278,Q1278,R1278,S1278,T1278,U1278,)</f>
        <v>12Г-Т2/1</v>
      </c>
      <c r="D1278" s="11" t="str">
        <f t="shared" si="1296"/>
        <v>Т8</v>
      </c>
      <c r="E1278" s="11" t="str">
        <f t="shared" si="1258"/>
        <v>100×16</v>
      </c>
      <c r="F1278" s="101"/>
      <c r="G1278" s="101"/>
      <c r="H12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8" s="132">
        <f t="shared" ref="I1278:K1278" si="1327">I1277</f>
        <v>12</v>
      </c>
      <c r="J1278" s="132" t="str">
        <f t="shared" si="1327"/>
        <v>Г</v>
      </c>
      <c r="K1278" s="133" t="str">
        <f>IF(Таблица335[[#This Row],[условие]]="Да", "-", "")</f>
        <v>-</v>
      </c>
      <c r="L1278" s="101" t="s">
        <v>84</v>
      </c>
      <c r="M1278" s="114" t="str">
        <f>IF(Таблица335[[#This Row],[условие]]="Да", "", " - ")</f>
        <v/>
      </c>
      <c r="N1278" s="101"/>
      <c r="O1278" s="114" t="str">
        <f>IF(Таблица335[[#This Row],[условие]]="Да", "", " )")</f>
        <v/>
      </c>
      <c r="P1278" s="115"/>
      <c r="Q1278" s="101" t="str">
        <f>"/"</f>
        <v>/</v>
      </c>
      <c r="R1278" s="101">
        <v>1</v>
      </c>
      <c r="S1278" s="116" t="str">
        <f>IF(Таблица335[[#This Row],[Тип СШ]]="Т3", " росп", "")</f>
        <v/>
      </c>
      <c r="T1278" s="116" t="str">
        <f>IF(AND(Таблица335[[#This Row],[Тип]]="Поперечник", Таблица335[[#This Row],[условие]]="Да", Таблица335[[#This Row],[№18]]=" росп"), "1,2,3",
"")</f>
        <v/>
      </c>
      <c r="U1278" s="116" t="str">
        <f>IF(AND(Таблица335[[#This Row],[Тип]]="Продол", Таблица335[[#This Row],[условие]]="Да", Таблица335[[#This Row],[№18]]=" росп"), "1,2",
"")</f>
        <v/>
      </c>
      <c r="V1278" s="101" t="s">
        <v>89</v>
      </c>
      <c r="W12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78" s="152">
        <f>IF(Таблица335[[#This Row],[Тип СШ]]="Т3",
(IF(Таблица335[[#This Row],[Толщина]]&gt;16,"Δ8","Δ6")),Таблица335[[#This Row],[Толщина]])</f>
        <v>16</v>
      </c>
      <c r="AD1278" s="153"/>
      <c r="AE1278"/>
    </row>
    <row r="1279" spans="1:31" x14ac:dyDescent="0.2">
      <c r="A1279" s="117">
        <f t="shared" si="1260"/>
        <v>1279</v>
      </c>
      <c r="B1279" s="97" t="str">
        <f>IF(ISNUMBER(Таблица335[[#This Row],[№8]]), "Поперечник", "Продол")</f>
        <v>Поперечник</v>
      </c>
      <c r="C1279" s="11" t="str">
        <f>CONCATENATE(I1279,J1279,K1279,L1279,Таблица335[[#This Row],[№12]],N1279,O1279,P1279,Q1279,R1279,S1279,T1279,U1279,)</f>
        <v>12Г-Т2/1 росп1,2,3</v>
      </c>
      <c r="D1279" s="11" t="str">
        <f t="shared" si="1296"/>
        <v>Т3</v>
      </c>
      <c r="E1279" s="11" t="str">
        <f t="shared" si="1258"/>
        <v>100 Δ6</v>
      </c>
      <c r="F1279" s="101"/>
      <c r="G1279" s="101"/>
      <c r="H12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79" s="132">
        <f t="shared" ref="I1279:K1279" si="1328">I1278</f>
        <v>12</v>
      </c>
      <c r="J1279" s="132" t="str">
        <f t="shared" si="1328"/>
        <v>Г</v>
      </c>
      <c r="K1279" s="133" t="str">
        <f>IF(Таблица335[[#This Row],[условие]]="Да", "-", "")</f>
        <v>-</v>
      </c>
      <c r="L1279" s="101" t="s">
        <v>84</v>
      </c>
      <c r="M1279" s="114" t="str">
        <f>IF(Таблица335[[#This Row],[условие]]="Да", "", " - ")</f>
        <v/>
      </c>
      <c r="N1279" s="101"/>
      <c r="O1279" s="114" t="str">
        <f>IF(Таблица335[[#This Row],[условие]]="Да", "", " )")</f>
        <v/>
      </c>
      <c r="P1279" s="115"/>
      <c r="Q1279" s="101" t="str">
        <f t="shared" ref="Q1279:Q1283" si="1329">"/"</f>
        <v>/</v>
      </c>
      <c r="R1279" s="101">
        <v>1</v>
      </c>
      <c r="S1279" s="116" t="str">
        <f>IF(Таблица335[[#This Row],[Тип СШ]]="Т3", " росп", "")</f>
        <v xml:space="preserve"> росп</v>
      </c>
      <c r="T1279" s="116" t="str">
        <f>IF(AND(Таблица335[[#This Row],[Тип]]="Поперечник", Таблица335[[#This Row],[условие]]="Да", Таблица335[[#This Row],[№18]]=" росп"), "1,2,3",
"")</f>
        <v>1,2,3</v>
      </c>
      <c r="U1279" s="116" t="str">
        <f>IF(AND(Таблица335[[#This Row],[Тип]]="Продол", Таблица335[[#This Row],[условие]]="Да", Таблица335[[#This Row],[№18]]=" росп"), "1,2",
"")</f>
        <v/>
      </c>
      <c r="V1279" s="101" t="s">
        <v>88</v>
      </c>
      <c r="W12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79" s="152" t="str">
        <f>IF(Таблица335[[#This Row],[Тип СШ]]="Т3",
(IF(Таблица335[[#This Row],[Толщина]]&gt;16,"Δ8","Δ6")),Таблица335[[#This Row],[Толщина]])</f>
        <v>Δ6</v>
      </c>
      <c r="AD1279" s="153"/>
      <c r="AE1279"/>
    </row>
    <row r="1280" spans="1:31" x14ac:dyDescent="0.2">
      <c r="A1280" s="117">
        <f t="shared" si="1260"/>
        <v>1280</v>
      </c>
      <c r="B1280" s="97" t="str">
        <f>IF(ISNUMBER(Таблица335[[#This Row],[№8]]), "Поперечник", "Продол")</f>
        <v>Поперечник</v>
      </c>
      <c r="C1280" s="11" t="str">
        <f>CONCATENATE(I1280,J1280,K1280,L1280,Таблица335[[#This Row],[№12]],N1280,O1280,P1280,Q1280,R1280,S1280,T1280,U1280,)</f>
        <v>12Г-Т2/2</v>
      </c>
      <c r="D1280" s="11" t="str">
        <f t="shared" si="1296"/>
        <v>Т8</v>
      </c>
      <c r="E1280" s="11" t="str">
        <f t="shared" si="1258"/>
        <v>100×16</v>
      </c>
      <c r="F1280" s="101"/>
      <c r="G1280" s="101"/>
      <c r="H12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0" s="132">
        <f t="shared" ref="I1280:K1280" si="1330">I1279</f>
        <v>12</v>
      </c>
      <c r="J1280" s="132" t="str">
        <f t="shared" si="1330"/>
        <v>Г</v>
      </c>
      <c r="K1280" s="133" t="str">
        <f>IF(Таблица335[[#This Row],[условие]]="Да", "-", "")</f>
        <v>-</v>
      </c>
      <c r="L1280" s="101" t="s">
        <v>84</v>
      </c>
      <c r="M1280" s="114" t="str">
        <f>IF(Таблица335[[#This Row],[условие]]="Да", "", " - ")</f>
        <v/>
      </c>
      <c r="N1280" s="101"/>
      <c r="O1280" s="114" t="str">
        <f>IF(Таблица335[[#This Row],[условие]]="Да", "", " )")</f>
        <v/>
      </c>
      <c r="P1280" s="115"/>
      <c r="Q1280" s="101" t="str">
        <f t="shared" si="1329"/>
        <v>/</v>
      </c>
      <c r="R1280" s="101">
        <v>2</v>
      </c>
      <c r="S1280" s="116" t="str">
        <f>IF(Таблица335[[#This Row],[Тип СШ]]="Т3", " росп", "")</f>
        <v/>
      </c>
      <c r="T1280" s="116" t="str">
        <f>IF(AND(Таблица335[[#This Row],[Тип]]="Поперечник", Таблица335[[#This Row],[условие]]="Да", Таблица335[[#This Row],[№18]]=" росп"), "1,2,3",
"")</f>
        <v/>
      </c>
      <c r="U1280" s="116" t="str">
        <f>IF(AND(Таблица335[[#This Row],[Тип]]="Продол", Таблица335[[#This Row],[условие]]="Да", Таблица335[[#This Row],[№18]]=" росп"), "1,2",
"")</f>
        <v/>
      </c>
      <c r="V1280" s="101" t="s">
        <v>89</v>
      </c>
      <c r="W12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80" s="152">
        <f>IF(Таблица335[[#This Row],[Тип СШ]]="Т3",
(IF(Таблица335[[#This Row],[Толщина]]&gt;16,"Δ8","Δ6")),Таблица335[[#This Row],[Толщина]])</f>
        <v>16</v>
      </c>
      <c r="AD1280" s="153"/>
      <c r="AE1280"/>
    </row>
    <row r="1281" spans="1:31" x14ac:dyDescent="0.2">
      <c r="A1281" s="117">
        <f t="shared" si="1260"/>
        <v>1281</v>
      </c>
      <c r="B1281" s="97" t="str">
        <f>IF(ISNUMBER(Таблица335[[#This Row],[№8]]), "Поперечник", "Продол")</f>
        <v>Поперечник</v>
      </c>
      <c r="C1281" s="11" t="str">
        <f>CONCATENATE(I1281,J1281,K1281,L1281,Таблица335[[#This Row],[№12]],N1281,O1281,P1281,Q1281,R1281,S1281,T1281,U1281,)</f>
        <v>12Г-Т2/2 росп1,2,3</v>
      </c>
      <c r="D1281" s="11" t="str">
        <f t="shared" si="1296"/>
        <v>Т3</v>
      </c>
      <c r="E1281" s="11" t="str">
        <f t="shared" si="1258"/>
        <v>100 Δ6</v>
      </c>
      <c r="F1281" s="101"/>
      <c r="G1281" s="101"/>
      <c r="H12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1" s="132">
        <f t="shared" ref="I1281:K1281" si="1331">I1280</f>
        <v>12</v>
      </c>
      <c r="J1281" s="132" t="str">
        <f t="shared" si="1331"/>
        <v>Г</v>
      </c>
      <c r="K1281" s="133" t="str">
        <f>IF(Таблица335[[#This Row],[условие]]="Да", "-", "")</f>
        <v>-</v>
      </c>
      <c r="L1281" s="101" t="s">
        <v>84</v>
      </c>
      <c r="M1281" s="114" t="str">
        <f>IF(Таблица335[[#This Row],[условие]]="Да", "", " - ")</f>
        <v/>
      </c>
      <c r="N1281" s="101"/>
      <c r="O1281" s="114" t="str">
        <f>IF(Таблица335[[#This Row],[условие]]="Да", "", " )")</f>
        <v/>
      </c>
      <c r="P1281" s="115"/>
      <c r="Q1281" s="101" t="str">
        <f t="shared" si="1329"/>
        <v>/</v>
      </c>
      <c r="R1281" s="101">
        <v>2</v>
      </c>
      <c r="S1281" s="116" t="str">
        <f>IF(Таблица335[[#This Row],[Тип СШ]]="Т3", " росп", "")</f>
        <v xml:space="preserve"> росп</v>
      </c>
      <c r="T1281" s="116" t="str">
        <f>IF(AND(Таблица335[[#This Row],[Тип]]="Поперечник", Таблица335[[#This Row],[условие]]="Да", Таблица335[[#This Row],[№18]]=" росп"), "1,2,3",
"")</f>
        <v>1,2,3</v>
      </c>
      <c r="U1281" s="116" t="str">
        <f>IF(AND(Таблица335[[#This Row],[Тип]]="Продол", Таблица335[[#This Row],[условие]]="Да", Таблица335[[#This Row],[№18]]=" росп"), "1,2",
"")</f>
        <v/>
      </c>
      <c r="V1281" s="101" t="s">
        <v>88</v>
      </c>
      <c r="W12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2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81" s="152" t="str">
        <f>IF(Таблица335[[#This Row],[Тип СШ]]="Т3",
(IF(Таблица335[[#This Row],[Толщина]]&gt;16,"Δ8","Δ6")),Таблица335[[#This Row],[Толщина]])</f>
        <v>Δ6</v>
      </c>
      <c r="AD1281" s="153"/>
      <c r="AE1281"/>
    </row>
    <row r="1282" spans="1:31" x14ac:dyDescent="0.2">
      <c r="A1282" s="117">
        <f t="shared" si="1260"/>
        <v>1282</v>
      </c>
      <c r="B1282" s="97" t="str">
        <f>IF(ISNUMBER(Таблица335[[#This Row],[№8]]), "Поперечник", "Продол")</f>
        <v>Поперечник</v>
      </c>
      <c r="C1282" s="11" t="str">
        <f>CONCATENATE(I1282,J1282,K1282,L1282,Таблица335[[#This Row],[№12]],N1282,O1282,P1282,Q1282,R1282,S1282,T1282,U1282,)</f>
        <v>12Д-ВП</v>
      </c>
      <c r="D1282" s="11" t="str">
        <f t="shared" si="1296"/>
        <v>С4</v>
      </c>
      <c r="E1282" s="11" t="str">
        <f t="shared" ref="E1282:E1298" si="1332">IF(V1282="Т3",(CONCATENATE(AB1282," ",AC1282)),(CONCATENATE(AB1282,"×",AC1282)))</f>
        <v>2488×14</v>
      </c>
      <c r="F1282" s="101"/>
      <c r="G1282" s="101" t="s">
        <v>43</v>
      </c>
      <c r="H128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2" s="134">
        <f t="shared" ref="I1282:J1282" si="1333">I1281</f>
        <v>12</v>
      </c>
      <c r="J1282" s="134" t="str">
        <f>Таблица335[[#This Row],[№7]]</f>
        <v>Д</v>
      </c>
      <c r="K1282" s="133" t="str">
        <f>IF(Таблица335[[#This Row],[условие]]="Да", "-", "")</f>
        <v>-</v>
      </c>
      <c r="L1282" s="72" t="s">
        <v>35</v>
      </c>
      <c r="M1282" s="114" t="str">
        <f>IF(Таблица335[[#This Row],[условие]]="Да", "", " - ")</f>
        <v/>
      </c>
      <c r="N1282" s="72"/>
      <c r="O1282" s="114" t="str">
        <f>IF(Таблица335[[#This Row],[условие]]="Да", "", " )")</f>
        <v/>
      </c>
      <c r="P1282" s="115"/>
      <c r="Q1282" s="130"/>
      <c r="R1282" s="130"/>
      <c r="S1282" s="116" t="str">
        <f>IF(Таблица335[[#This Row],[Тип СШ]]="Т3", " росп", "")</f>
        <v/>
      </c>
      <c r="T1282" s="116" t="str">
        <f>IF(AND(Таблица335[[#This Row],[Тип]]="Поперечник", Таблица335[[#This Row],[условие]]="Да", Таблица335[[#This Row],[№18]]=" росп"), "1,2,3",
"")</f>
        <v/>
      </c>
      <c r="U1282" s="116" t="str">
        <f>IF(AND(Таблица335[[#This Row],[Тип]]="Продол", Таблица335[[#This Row],[условие]]="Да", Таблица335[[#This Row],[№18]]=" росп"), "1,2",
"")</f>
        <v/>
      </c>
      <c r="V1282" s="130" t="s">
        <v>109</v>
      </c>
      <c r="W12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2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28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282" s="152">
        <f>IF(Таблица335[[#This Row],[Тип СШ]]="Т3",
(IF(Таблица335[[#This Row],[Толщина]]&gt;16,"Δ8","Δ6")),Таблица335[[#This Row],[Толщина]])</f>
        <v>14</v>
      </c>
      <c r="AD1282" s="153"/>
      <c r="AE1282"/>
    </row>
    <row r="1283" spans="1:31" x14ac:dyDescent="0.2">
      <c r="A1283" s="117">
        <f t="shared" ref="A1283:A1346" si="1334">A1282+1</f>
        <v>1283</v>
      </c>
      <c r="B1283" s="97" t="str">
        <f>IF(ISNUMBER(Таблица335[[#This Row],[№8]]), "Поперечник", "Продол")</f>
        <v>Поперечник</v>
      </c>
      <c r="C1283" s="11" t="str">
        <f>CONCATENATE(I1283,J1283,K1283,L1283,Таблица335[[#This Row],[№12]],N1283,O1283,P1283,Q1283,R1283,S1283,T1283,U1283,)</f>
        <v>12Д-ВП_Р1 росп1,2,3</v>
      </c>
      <c r="D1283" s="11" t="str">
        <f t="shared" si="1296"/>
        <v>Т3</v>
      </c>
      <c r="E1283" s="11" t="str">
        <f t="shared" si="1332"/>
        <v>528 Δ8</v>
      </c>
      <c r="F1283" s="101"/>
      <c r="G1283" s="101"/>
      <c r="H12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3" s="132">
        <f t="shared" ref="I1283:J1283" si="1335">I1282</f>
        <v>12</v>
      </c>
      <c r="J1283" s="132" t="str">
        <f>J1282</f>
        <v>Д</v>
      </c>
      <c r="K1283" s="133" t="str">
        <f>IF(Таблица335[[#This Row],[условие]]="Да", "-", "")</f>
        <v>-</v>
      </c>
      <c r="L1283" s="101" t="s">
        <v>35</v>
      </c>
      <c r="M1283" s="114" t="str">
        <f>IF(Таблица335[[#This Row],[условие]]="Да", "", " - ")</f>
        <v/>
      </c>
      <c r="N1283" s="101"/>
      <c r="O1283" s="114" t="str">
        <f>IF(Таблица335[[#This Row],[условие]]="Да", "", " )")</f>
        <v/>
      </c>
      <c r="P1283" s="115"/>
      <c r="Q1283" s="101" t="s">
        <v>140</v>
      </c>
      <c r="R1283" s="101" t="s">
        <v>73</v>
      </c>
      <c r="S1283" s="116" t="str">
        <f>IF(Таблица335[[#This Row],[Тип СШ]]="Т3", " росп", "")</f>
        <v xml:space="preserve"> росп</v>
      </c>
      <c r="T1283" s="116" t="str">
        <f>IF(AND(Таблица335[[#This Row],[Тип]]="Поперечник", Таблица335[[#This Row],[условие]]="Да", Таблица335[[#This Row],[№18]]=" росп"), "1,2,3",
"")</f>
        <v>1,2,3</v>
      </c>
      <c r="U1283" s="116" t="str">
        <f>IF(AND(Таблица335[[#This Row],[Тип]]="Продол", Таблица335[[#This Row],[условие]]="Да", Таблица335[[#This Row],[№18]]=" росп"), "1,2",
"")</f>
        <v/>
      </c>
      <c r="V1283" s="101" t="s">
        <v>88</v>
      </c>
      <c r="W12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83" s="152" t="str">
        <f>IF(Таблица335[[#This Row],[Тип СШ]]="Т3",
(IF(Таблица335[[#This Row],[Толщина]]&gt;16,"Δ8","Δ6")),Таблица335[[#This Row],[Толщина]])</f>
        <v>Δ8</v>
      </c>
      <c r="AD1283" s="153"/>
      <c r="AE1283"/>
    </row>
    <row r="1284" spans="1:31" x14ac:dyDescent="0.2">
      <c r="A1284" s="117">
        <f t="shared" si="1334"/>
        <v>1284</v>
      </c>
      <c r="B1284" s="97" t="str">
        <f>IF(ISNUMBER(Таблица335[[#This Row],[№8]]), "Поперечник", "Продол")</f>
        <v>Поперечник</v>
      </c>
      <c r="C1284" s="11" t="str">
        <f>CONCATENATE(I1284,J1284,K1284,L1284,Таблица335[[#This Row],[№12]],N1284,O1284,P1284,Q1284,R1284,S1284,T1284,U1284,)</f>
        <v>12Д-ВП_Р2 росп1,2,3</v>
      </c>
      <c r="D1284" s="11" t="str">
        <f t="shared" si="1296"/>
        <v>Т3</v>
      </c>
      <c r="E1284" s="11" t="str">
        <f t="shared" si="1332"/>
        <v>528 Δ8</v>
      </c>
      <c r="F1284" s="101"/>
      <c r="G1284" s="101"/>
      <c r="H12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4" s="132">
        <f t="shared" ref="I1284:K1284" si="1336">I1283</f>
        <v>12</v>
      </c>
      <c r="J1284" s="132" t="str">
        <f t="shared" si="1336"/>
        <v>Д</v>
      </c>
      <c r="K1284" s="133" t="str">
        <f>IF(Таблица335[[#This Row],[условие]]="Да", "-", "")</f>
        <v>-</v>
      </c>
      <c r="L1284" s="101" t="s">
        <v>35</v>
      </c>
      <c r="M1284" s="114" t="str">
        <f>IF(Таблица335[[#This Row],[условие]]="Да", "", " - ")</f>
        <v/>
      </c>
      <c r="N1284" s="101"/>
      <c r="O1284" s="114" t="str">
        <f>IF(Таблица335[[#This Row],[условие]]="Да", "", " )")</f>
        <v/>
      </c>
      <c r="P1284" s="115"/>
      <c r="Q1284" s="101" t="s">
        <v>140</v>
      </c>
      <c r="R1284" s="101" t="s">
        <v>74</v>
      </c>
      <c r="S1284" s="116" t="str">
        <f>IF(Таблица335[[#This Row],[Тип СШ]]="Т3", " росп", "")</f>
        <v xml:space="preserve"> росп</v>
      </c>
      <c r="T1284" s="116" t="str">
        <f>IF(AND(Таблица335[[#This Row],[Тип]]="Поперечник", Таблица335[[#This Row],[условие]]="Да", Таблица335[[#This Row],[№18]]=" росп"), "1,2,3",
"")</f>
        <v>1,2,3</v>
      </c>
      <c r="U1284" s="116" t="str">
        <f>IF(AND(Таблица335[[#This Row],[Тип]]="Продол", Таблица335[[#This Row],[условие]]="Да", Таблица335[[#This Row],[№18]]=" росп"), "1,2",
"")</f>
        <v/>
      </c>
      <c r="V1284" s="101" t="s">
        <v>88</v>
      </c>
      <c r="W12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84" s="152" t="str">
        <f>IF(Таблица335[[#This Row],[Тип СШ]]="Т3",
(IF(Таблица335[[#This Row],[Толщина]]&gt;16,"Δ8","Δ6")),Таблица335[[#This Row],[Толщина]])</f>
        <v>Δ8</v>
      </c>
      <c r="AD1284" s="153"/>
      <c r="AE1284"/>
    </row>
    <row r="1285" spans="1:31" x14ac:dyDescent="0.2">
      <c r="A1285" s="117">
        <f t="shared" si="1334"/>
        <v>1285</v>
      </c>
      <c r="B1285" s="97" t="str">
        <f>IF(ISNUMBER(Таблица335[[#This Row],[№8]]), "Поперечник", "Продол")</f>
        <v>Поперечник</v>
      </c>
      <c r="C1285" s="11" t="str">
        <f>CONCATENATE(I1285,J1285,K1285,L1285,Таблица335[[#This Row],[№12]],N1285,O1285,P1285,Q1285,R1285,S1285,T1285,U1285,)</f>
        <v>12Д-ВП_Р3 росп1,2,3</v>
      </c>
      <c r="D1285" s="11" t="str">
        <f t="shared" si="1296"/>
        <v>Т3</v>
      </c>
      <c r="E1285" s="11" t="str">
        <f t="shared" si="1332"/>
        <v>528 Δ8</v>
      </c>
      <c r="F1285" s="101"/>
      <c r="G1285" s="101"/>
      <c r="H12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5" s="132">
        <f t="shared" ref="I1285:K1285" si="1337">I1284</f>
        <v>12</v>
      </c>
      <c r="J1285" s="132" t="str">
        <f t="shared" si="1337"/>
        <v>Д</v>
      </c>
      <c r="K1285" s="133" t="str">
        <f>IF(Таблица335[[#This Row],[условие]]="Да", "-", "")</f>
        <v>-</v>
      </c>
      <c r="L1285" s="101" t="s">
        <v>35</v>
      </c>
      <c r="M1285" s="114" t="str">
        <f>IF(Таблица335[[#This Row],[условие]]="Да", "", " - ")</f>
        <v/>
      </c>
      <c r="N1285" s="101"/>
      <c r="O1285" s="114" t="str">
        <f>IF(Таблица335[[#This Row],[условие]]="Да", "", " )")</f>
        <v/>
      </c>
      <c r="P1285" s="115"/>
      <c r="Q1285" s="101" t="s">
        <v>140</v>
      </c>
      <c r="R1285" s="101" t="s">
        <v>75</v>
      </c>
      <c r="S1285" s="116" t="str">
        <f>IF(Таблица335[[#This Row],[Тип СШ]]="Т3", " росп", "")</f>
        <v xml:space="preserve"> росп</v>
      </c>
      <c r="T1285" s="116" t="str">
        <f>IF(AND(Таблица335[[#This Row],[Тип]]="Поперечник", Таблица335[[#This Row],[условие]]="Да", Таблица335[[#This Row],[№18]]=" росп"), "1,2,3",
"")</f>
        <v>1,2,3</v>
      </c>
      <c r="U1285" s="116" t="str">
        <f>IF(AND(Таблица335[[#This Row],[Тип]]="Продол", Таблица335[[#This Row],[условие]]="Да", Таблица335[[#This Row],[№18]]=" росп"), "1,2",
"")</f>
        <v/>
      </c>
      <c r="V1285" s="101" t="s">
        <v>88</v>
      </c>
      <c r="W12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85" s="152" t="str">
        <f>IF(Таблица335[[#This Row],[Тип СШ]]="Т3",
(IF(Таблица335[[#This Row],[Толщина]]&gt;16,"Δ8","Δ6")),Таблица335[[#This Row],[Толщина]])</f>
        <v>Δ8</v>
      </c>
      <c r="AD1285" s="153"/>
      <c r="AE1285"/>
    </row>
    <row r="1286" spans="1:31" x14ac:dyDescent="0.2">
      <c r="A1286" s="117">
        <f t="shared" si="1334"/>
        <v>1286</v>
      </c>
      <c r="B1286" s="97" t="str">
        <f>IF(ISNUMBER(Таблица335[[#This Row],[№8]]), "Поперечник", "Продол")</f>
        <v>Поперечник</v>
      </c>
      <c r="C1286" s="11" t="str">
        <f>CONCATENATE(I1286,J1286,K1286,L1286,Таблица335[[#This Row],[№12]],N1286,O1286,P1286,Q1286,R1286,S1286,T1286,U1286,)</f>
        <v>12Д-ВП_Р4 росп1,2,3</v>
      </c>
      <c r="D1286" s="11" t="str">
        <f t="shared" si="1296"/>
        <v>Т3</v>
      </c>
      <c r="E1286" s="11" t="str">
        <f t="shared" si="1332"/>
        <v>528 Δ8</v>
      </c>
      <c r="F1286" s="101"/>
      <c r="G1286" s="101"/>
      <c r="H12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6" s="132">
        <f t="shared" ref="I1286:K1286" si="1338">I1285</f>
        <v>12</v>
      </c>
      <c r="J1286" s="132" t="str">
        <f t="shared" si="1338"/>
        <v>Д</v>
      </c>
      <c r="K1286" s="133" t="str">
        <f>IF(Таблица335[[#This Row],[условие]]="Да", "-", "")</f>
        <v>-</v>
      </c>
      <c r="L1286" s="101" t="s">
        <v>35</v>
      </c>
      <c r="M1286" s="114" t="str">
        <f>IF(Таблица335[[#This Row],[условие]]="Да", "", " - ")</f>
        <v/>
      </c>
      <c r="N1286" s="101"/>
      <c r="O1286" s="114" t="str">
        <f>IF(Таблица335[[#This Row],[условие]]="Да", "", " )")</f>
        <v/>
      </c>
      <c r="P1286" s="115"/>
      <c r="Q1286" s="101" t="s">
        <v>140</v>
      </c>
      <c r="R1286" s="101" t="s">
        <v>76</v>
      </c>
      <c r="S1286" s="116" t="str">
        <f>IF(Таблица335[[#This Row],[Тип СШ]]="Т3", " росп", "")</f>
        <v xml:space="preserve"> росп</v>
      </c>
      <c r="T1286" s="116" t="str">
        <f>IF(AND(Таблица335[[#This Row],[Тип]]="Поперечник", Таблица335[[#This Row],[условие]]="Да", Таблица335[[#This Row],[№18]]=" росп"), "1,2,3",
"")</f>
        <v>1,2,3</v>
      </c>
      <c r="U1286" s="116" t="str">
        <f>IF(AND(Таблица335[[#This Row],[Тип]]="Продол", Таблица335[[#This Row],[условие]]="Да", Таблица335[[#This Row],[№18]]=" росп"), "1,2",
"")</f>
        <v/>
      </c>
      <c r="V1286" s="101" t="s">
        <v>88</v>
      </c>
      <c r="W12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86" s="152" t="str">
        <f>IF(Таблица335[[#This Row],[Тип СШ]]="Т3",
(IF(Таблица335[[#This Row],[Толщина]]&gt;16,"Δ8","Δ6")),Таблица335[[#This Row],[Толщина]])</f>
        <v>Δ8</v>
      </c>
      <c r="AD1286" s="153"/>
      <c r="AE1286"/>
    </row>
    <row r="1287" spans="1:31" x14ac:dyDescent="0.2">
      <c r="A1287" s="117">
        <f t="shared" si="1334"/>
        <v>1287</v>
      </c>
      <c r="B1287" s="97" t="str">
        <f>IF(ISNUMBER(Таблица335[[#This Row],[№8]]), "Поперечник", "Продол")</f>
        <v>Поперечник</v>
      </c>
      <c r="C1287" s="11" t="str">
        <f>CONCATENATE(I1287,J1287,K1287,L1287,Таблица335[[#This Row],[№12]],N1287,O1287,P1287,Q1287,R1287,S1287,T1287,U1287,)</f>
        <v>12Д-Т1/1</v>
      </c>
      <c r="D1287" s="11" t="str">
        <f t="shared" si="1296"/>
        <v>Т8</v>
      </c>
      <c r="E1287" s="11" t="str">
        <f t="shared" si="1332"/>
        <v>100×20</v>
      </c>
      <c r="F1287" s="101"/>
      <c r="G1287" s="101"/>
      <c r="H12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7" s="132">
        <f t="shared" ref="I1287:K1287" si="1339">I1286</f>
        <v>12</v>
      </c>
      <c r="J1287" s="132" t="str">
        <f t="shared" si="1339"/>
        <v>Д</v>
      </c>
      <c r="K1287" s="133" t="str">
        <f>IF(Таблица335[[#This Row],[условие]]="Да", "-", "")</f>
        <v>-</v>
      </c>
      <c r="L1287" s="101" t="s">
        <v>83</v>
      </c>
      <c r="M1287" s="114" t="str">
        <f>IF(Таблица335[[#This Row],[условие]]="Да", "", " - ")</f>
        <v/>
      </c>
      <c r="N1287" s="101"/>
      <c r="O1287" s="114" t="str">
        <f>IF(Таблица335[[#This Row],[условие]]="Да", "", " )")</f>
        <v/>
      </c>
      <c r="P1287" s="115"/>
      <c r="Q1287" s="101" t="str">
        <f>"/"</f>
        <v>/</v>
      </c>
      <c r="R1287" s="101">
        <v>1</v>
      </c>
      <c r="S1287" s="116" t="str">
        <f>IF(Таблица335[[#This Row],[Тип СШ]]="Т3", " росп", "")</f>
        <v/>
      </c>
      <c r="T1287" s="116" t="str">
        <f>IF(AND(Таблица335[[#This Row],[Тип]]="Поперечник", Таблица335[[#This Row],[условие]]="Да", Таблица335[[#This Row],[№18]]=" росп"), "1,2,3",
"")</f>
        <v/>
      </c>
      <c r="U1287" s="116" t="str">
        <f>IF(AND(Таблица335[[#This Row],[Тип]]="Продол", Таблица335[[#This Row],[условие]]="Да", Таблица335[[#This Row],[№18]]=" росп"), "1,2",
"")</f>
        <v/>
      </c>
      <c r="V1287" s="101" t="s">
        <v>89</v>
      </c>
      <c r="W12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87" s="152">
        <f>IF(Таблица335[[#This Row],[Тип СШ]]="Т3",
(IF(Таблица335[[#This Row],[Толщина]]&gt;16,"Δ8","Δ6")),Таблица335[[#This Row],[Толщина]])</f>
        <v>20</v>
      </c>
      <c r="AD1287" s="153"/>
      <c r="AE1287"/>
    </row>
    <row r="1288" spans="1:31" x14ac:dyDescent="0.2">
      <c r="A1288" s="117">
        <f t="shared" si="1334"/>
        <v>1288</v>
      </c>
      <c r="B1288" s="97" t="str">
        <f>IF(ISNUMBER(Таблица335[[#This Row],[№8]]), "Поперечник", "Продол")</f>
        <v>Поперечник</v>
      </c>
      <c r="C1288" s="11" t="str">
        <f>CONCATENATE(I1288,J1288,K1288,L1288,Таблица335[[#This Row],[№12]],N1288,O1288,P1288,Q1288,R1288,S1288,T1288,U1288,)</f>
        <v>12Д-Т1/1 росп1,2,3</v>
      </c>
      <c r="D1288" s="11" t="str">
        <f t="shared" si="1296"/>
        <v>Т3</v>
      </c>
      <c r="E1288" s="11" t="str">
        <f t="shared" si="1332"/>
        <v>100 Δ8</v>
      </c>
      <c r="F1288" s="101"/>
      <c r="G1288" s="101"/>
      <c r="H12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8" s="132">
        <f t="shared" ref="I1288:K1288" si="1340">I1287</f>
        <v>12</v>
      </c>
      <c r="J1288" s="132" t="str">
        <f t="shared" si="1340"/>
        <v>Д</v>
      </c>
      <c r="K1288" s="133" t="str">
        <f>IF(Таблица335[[#This Row],[условие]]="Да", "-", "")</f>
        <v>-</v>
      </c>
      <c r="L1288" s="101" t="s">
        <v>83</v>
      </c>
      <c r="M1288" s="114" t="str">
        <f>IF(Таблица335[[#This Row],[условие]]="Да", "", " - ")</f>
        <v/>
      </c>
      <c r="N1288" s="101"/>
      <c r="O1288" s="114" t="str">
        <f>IF(Таблица335[[#This Row],[условие]]="Да", "", " )")</f>
        <v/>
      </c>
      <c r="P1288" s="115"/>
      <c r="Q1288" s="101" t="str">
        <f t="shared" ref="Q1288:Q1292" si="1341">"/"</f>
        <v>/</v>
      </c>
      <c r="R1288" s="101">
        <v>1</v>
      </c>
      <c r="S1288" s="116" t="str">
        <f>IF(Таблица335[[#This Row],[Тип СШ]]="Т3", " росп", "")</f>
        <v xml:space="preserve"> росп</v>
      </c>
      <c r="T1288" s="116" t="str">
        <f>IF(AND(Таблица335[[#This Row],[Тип]]="Поперечник", Таблица335[[#This Row],[условие]]="Да", Таблица335[[#This Row],[№18]]=" росп"), "1,2,3",
"")</f>
        <v>1,2,3</v>
      </c>
      <c r="U1288" s="116" t="str">
        <f>IF(AND(Таблица335[[#This Row],[Тип]]="Продол", Таблица335[[#This Row],[условие]]="Да", Таблица335[[#This Row],[№18]]=" росп"), "1,2",
"")</f>
        <v/>
      </c>
      <c r="V1288" s="101" t="s">
        <v>88</v>
      </c>
      <c r="W12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88" s="152" t="str">
        <f>IF(Таблица335[[#This Row],[Тип СШ]]="Т3",
(IF(Таблица335[[#This Row],[Толщина]]&gt;16,"Δ8","Δ6")),Таблица335[[#This Row],[Толщина]])</f>
        <v>Δ8</v>
      </c>
      <c r="AD1288" s="153"/>
      <c r="AE1288"/>
    </row>
    <row r="1289" spans="1:31" x14ac:dyDescent="0.2">
      <c r="A1289" s="117">
        <f t="shared" si="1334"/>
        <v>1289</v>
      </c>
      <c r="B1289" s="97" t="str">
        <f>IF(ISNUMBER(Таблица335[[#This Row],[№8]]), "Поперечник", "Продол")</f>
        <v>Поперечник</v>
      </c>
      <c r="C1289" s="11" t="str">
        <f>CONCATENATE(I1289,J1289,K1289,L1289,Таблица335[[#This Row],[№12]],N1289,O1289,P1289,Q1289,R1289,S1289,T1289,U1289,)</f>
        <v>12Д-Т1/2</v>
      </c>
      <c r="D1289" s="11" t="str">
        <f t="shared" si="1296"/>
        <v>Т8</v>
      </c>
      <c r="E1289" s="11" t="str">
        <f t="shared" si="1332"/>
        <v>100×20</v>
      </c>
      <c r="F1289" s="101"/>
      <c r="G1289" s="101"/>
      <c r="H12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89" s="132">
        <f t="shared" ref="I1289:K1289" si="1342">I1288</f>
        <v>12</v>
      </c>
      <c r="J1289" s="132" t="str">
        <f t="shared" si="1342"/>
        <v>Д</v>
      </c>
      <c r="K1289" s="133" t="str">
        <f>IF(Таблица335[[#This Row],[условие]]="Да", "-", "")</f>
        <v>-</v>
      </c>
      <c r="L1289" s="101" t="s">
        <v>83</v>
      </c>
      <c r="M1289" s="114" t="str">
        <f>IF(Таблица335[[#This Row],[условие]]="Да", "", " - ")</f>
        <v/>
      </c>
      <c r="N1289" s="101"/>
      <c r="O1289" s="114" t="str">
        <f>IF(Таблица335[[#This Row],[условие]]="Да", "", " )")</f>
        <v/>
      </c>
      <c r="P1289" s="115"/>
      <c r="Q1289" s="101" t="str">
        <f t="shared" si="1341"/>
        <v>/</v>
      </c>
      <c r="R1289" s="101">
        <v>2</v>
      </c>
      <c r="S1289" s="116" t="str">
        <f>IF(Таблица335[[#This Row],[Тип СШ]]="Т3", " росп", "")</f>
        <v/>
      </c>
      <c r="T1289" s="116" t="str">
        <f>IF(AND(Таблица335[[#This Row],[Тип]]="Поперечник", Таблица335[[#This Row],[условие]]="Да", Таблица335[[#This Row],[№18]]=" росп"), "1,2,3",
"")</f>
        <v/>
      </c>
      <c r="U1289" s="116" t="str">
        <f>IF(AND(Таблица335[[#This Row],[Тип]]="Продол", Таблица335[[#This Row],[условие]]="Да", Таблица335[[#This Row],[№18]]=" росп"), "1,2",
"")</f>
        <v/>
      </c>
      <c r="V1289" s="101" t="s">
        <v>89</v>
      </c>
      <c r="W12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89" s="152">
        <f>IF(Таблица335[[#This Row],[Тип СШ]]="Т3",
(IF(Таблица335[[#This Row],[Толщина]]&gt;16,"Δ8","Δ6")),Таблица335[[#This Row],[Толщина]])</f>
        <v>20</v>
      </c>
      <c r="AD1289" s="153"/>
      <c r="AE1289"/>
    </row>
    <row r="1290" spans="1:31" x14ac:dyDescent="0.2">
      <c r="A1290" s="117">
        <f t="shared" si="1334"/>
        <v>1290</v>
      </c>
      <c r="B1290" s="97" t="str">
        <f>IF(ISNUMBER(Таблица335[[#This Row],[№8]]), "Поперечник", "Продол")</f>
        <v>Поперечник</v>
      </c>
      <c r="C1290" s="11" t="str">
        <f>CONCATENATE(I1290,J1290,K1290,L1290,Таблица335[[#This Row],[№12]],N1290,O1290,P1290,Q1290,R1290,S1290,T1290,U1290,)</f>
        <v>12Д-Т1/2 росп1,2,3</v>
      </c>
      <c r="D1290" s="11" t="str">
        <f t="shared" si="1296"/>
        <v>Т3</v>
      </c>
      <c r="E1290" s="11" t="str">
        <f t="shared" si="1332"/>
        <v>100 Δ8</v>
      </c>
      <c r="F1290" s="101"/>
      <c r="G1290" s="101"/>
      <c r="H12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0" s="132">
        <f t="shared" ref="I1290:K1290" si="1343">I1289</f>
        <v>12</v>
      </c>
      <c r="J1290" s="132" t="str">
        <f t="shared" si="1343"/>
        <v>Д</v>
      </c>
      <c r="K1290" s="133" t="str">
        <f>IF(Таблица335[[#This Row],[условие]]="Да", "-", "")</f>
        <v>-</v>
      </c>
      <c r="L1290" s="101" t="s">
        <v>83</v>
      </c>
      <c r="M1290" s="114" t="str">
        <f>IF(Таблица335[[#This Row],[условие]]="Да", "", " - ")</f>
        <v/>
      </c>
      <c r="N1290" s="101"/>
      <c r="O1290" s="114" t="str">
        <f>IF(Таблица335[[#This Row],[условие]]="Да", "", " )")</f>
        <v/>
      </c>
      <c r="P1290" s="115"/>
      <c r="Q1290" s="101" t="str">
        <f t="shared" si="1341"/>
        <v>/</v>
      </c>
      <c r="R1290" s="101">
        <v>2</v>
      </c>
      <c r="S1290" s="116" t="str">
        <f>IF(Таблица335[[#This Row],[Тип СШ]]="Т3", " росп", "")</f>
        <v xml:space="preserve"> росп</v>
      </c>
      <c r="T1290" s="116" t="str">
        <f>IF(AND(Таблица335[[#This Row],[Тип]]="Поперечник", Таблица335[[#This Row],[условие]]="Да", Таблица335[[#This Row],[№18]]=" росп"), "1,2,3",
"")</f>
        <v>1,2,3</v>
      </c>
      <c r="U1290" s="116" t="str">
        <f>IF(AND(Таблица335[[#This Row],[Тип]]="Продол", Таблица335[[#This Row],[условие]]="Да", Таблица335[[#This Row],[№18]]=" росп"), "1,2",
"")</f>
        <v/>
      </c>
      <c r="V1290" s="101" t="s">
        <v>88</v>
      </c>
      <c r="W12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90" s="152" t="str">
        <f>IF(Таблица335[[#This Row],[Тип СШ]]="Т3",
(IF(Таблица335[[#This Row],[Толщина]]&gt;16,"Δ8","Δ6")),Таблица335[[#This Row],[Толщина]])</f>
        <v>Δ8</v>
      </c>
      <c r="AD1290" s="153"/>
      <c r="AE1290"/>
    </row>
    <row r="1291" spans="1:31" x14ac:dyDescent="0.2">
      <c r="A1291" s="117">
        <f t="shared" si="1334"/>
        <v>1291</v>
      </c>
      <c r="B1291" s="97" t="str">
        <f>IF(ISNUMBER(Таблица335[[#This Row],[№8]]), "Поперечник", "Продол")</f>
        <v>Поперечник</v>
      </c>
      <c r="C1291" s="11" t="str">
        <f>CONCATENATE(I1291,J1291,K1291,L1291,Таблица335[[#This Row],[№12]],N1291,O1291,P1291,Q1291,R1291,S1291,T1291,U1291,)</f>
        <v>12Д-ВП_Р5 росп1,2,3</v>
      </c>
      <c r="D1291" s="11" t="str">
        <f t="shared" si="1296"/>
        <v>Т3</v>
      </c>
      <c r="E1291" s="11" t="str">
        <f t="shared" si="1332"/>
        <v>528 Δ8</v>
      </c>
      <c r="F1291" s="101"/>
      <c r="G1291" s="101"/>
      <c r="H12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1" s="132">
        <f t="shared" ref="I1291:K1291" si="1344">I1290</f>
        <v>12</v>
      </c>
      <c r="J1291" s="132" t="str">
        <f t="shared" si="1344"/>
        <v>Д</v>
      </c>
      <c r="K1291" s="133" t="str">
        <f>IF(Таблица335[[#This Row],[условие]]="Да", "-", "")</f>
        <v>-</v>
      </c>
      <c r="L1291" s="101" t="s">
        <v>35</v>
      </c>
      <c r="M1291" s="114" t="str">
        <f>IF(Таблица335[[#This Row],[условие]]="Да", "", " - ")</f>
        <v/>
      </c>
      <c r="N1291" s="101"/>
      <c r="O1291" s="114" t="str">
        <f>IF(Таблица335[[#This Row],[условие]]="Да", "", " )")</f>
        <v/>
      </c>
      <c r="P1291" s="115"/>
      <c r="Q1291" s="101" t="s">
        <v>140</v>
      </c>
      <c r="R1291" s="101" t="s">
        <v>77</v>
      </c>
      <c r="S1291" s="116" t="str">
        <f>IF(Таблица335[[#This Row],[Тип СШ]]="Т3", " росп", "")</f>
        <v xml:space="preserve"> росп</v>
      </c>
      <c r="T1291" s="116" t="str">
        <f>IF(AND(Таблица335[[#This Row],[Тип]]="Поперечник", Таблица335[[#This Row],[условие]]="Да", Таблица335[[#This Row],[№18]]=" росп"), "1,2,3",
"")</f>
        <v>1,2,3</v>
      </c>
      <c r="U1291" s="116" t="str">
        <f>IF(AND(Таблица335[[#This Row],[Тип]]="Продол", Таблица335[[#This Row],[условие]]="Да", Таблица335[[#This Row],[№18]]=" росп"), "1,2",
"")</f>
        <v/>
      </c>
      <c r="V1291" s="101" t="s">
        <v>88</v>
      </c>
      <c r="W12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91" s="152" t="str">
        <f>IF(Таблица335[[#This Row],[Тип СШ]]="Т3",
(IF(Таблица335[[#This Row],[Толщина]]&gt;16,"Δ8","Δ6")),Таблица335[[#This Row],[Толщина]])</f>
        <v>Δ8</v>
      </c>
      <c r="AD1291" s="153"/>
      <c r="AE1291"/>
    </row>
    <row r="1292" spans="1:31" x14ac:dyDescent="0.2">
      <c r="A1292" s="117">
        <f t="shared" si="1334"/>
        <v>1292</v>
      </c>
      <c r="B1292" s="97" t="str">
        <f>IF(ISNUMBER(Таблица335[[#This Row],[№8]]), "Поперечник", "Продол")</f>
        <v>Поперечник</v>
      </c>
      <c r="C1292" s="11" t="str">
        <f>CONCATENATE(I1292,J1292,K1292,L1292,Таблица335[[#This Row],[№12]],N1292,O1292,P1292,Q1292,R1292,S1292,T1292,U1292,)</f>
        <v>12Д-ВП_Р6 росп1,2,3</v>
      </c>
      <c r="D1292" s="11" t="str">
        <f t="shared" si="1296"/>
        <v>Т3</v>
      </c>
      <c r="E1292" s="11" t="str">
        <f t="shared" si="1332"/>
        <v>528 Δ8</v>
      </c>
      <c r="F1292" s="101"/>
      <c r="G1292" s="101"/>
      <c r="H12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2" s="132">
        <f t="shared" ref="I1292:K1292" si="1345">I1291</f>
        <v>12</v>
      </c>
      <c r="J1292" s="132" t="str">
        <f t="shared" si="1345"/>
        <v>Д</v>
      </c>
      <c r="K1292" s="133" t="str">
        <f>IF(Таблица335[[#This Row],[условие]]="Да", "-", "")</f>
        <v>-</v>
      </c>
      <c r="L1292" s="101" t="s">
        <v>35</v>
      </c>
      <c r="M1292" s="114" t="str">
        <f>IF(Таблица335[[#This Row],[условие]]="Да", "", " - ")</f>
        <v/>
      </c>
      <c r="N1292" s="101"/>
      <c r="O1292" s="114" t="str">
        <f>IF(Таблица335[[#This Row],[условие]]="Да", "", " )")</f>
        <v/>
      </c>
      <c r="P1292" s="115"/>
      <c r="Q1292" s="101" t="s">
        <v>140</v>
      </c>
      <c r="R1292" s="101" t="s">
        <v>80</v>
      </c>
      <c r="S1292" s="116" t="str">
        <f>IF(Таблица335[[#This Row],[Тип СШ]]="Т3", " росп", "")</f>
        <v xml:space="preserve"> росп</v>
      </c>
      <c r="T1292" s="116" t="str">
        <f>IF(AND(Таблица335[[#This Row],[Тип]]="Поперечник", Таблица335[[#This Row],[условие]]="Да", Таблица335[[#This Row],[№18]]=" росп"), "1,2,3",
"")</f>
        <v>1,2,3</v>
      </c>
      <c r="U1292" s="116" t="str">
        <f>IF(AND(Таблица335[[#This Row],[Тип]]="Продол", Таблица335[[#This Row],[условие]]="Да", Таблица335[[#This Row],[№18]]=" росп"), "1,2",
"")</f>
        <v/>
      </c>
      <c r="V1292" s="101" t="s">
        <v>88</v>
      </c>
      <c r="W12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92" s="152" t="str">
        <f>IF(Таблица335[[#This Row],[Тип СШ]]="Т3",
(IF(Таблица335[[#This Row],[Толщина]]&gt;16,"Δ8","Δ6")),Таблица335[[#This Row],[Толщина]])</f>
        <v>Δ8</v>
      </c>
      <c r="AD1292" s="153"/>
      <c r="AE1292"/>
    </row>
    <row r="1293" spans="1:31" x14ac:dyDescent="0.2">
      <c r="A1293" s="117">
        <f t="shared" si="1334"/>
        <v>1293</v>
      </c>
      <c r="B1293" s="97" t="str">
        <f>IF(ISNUMBER(Таблица335[[#This Row],[№8]]), "Поперечник", "Продол")</f>
        <v>Поперечник</v>
      </c>
      <c r="C1293" s="11" t="str">
        <f>CONCATENATE(I1293,J1293,K1293,L1293,Таблица335[[#This Row],[№12]],N1293,O1293,P1293,Q1293,R1293,S1293,T1293,U1293,)</f>
        <v>12Д-ВП_Р7 росп1,2,3</v>
      </c>
      <c r="D1293" s="11" t="str">
        <f t="shared" si="1296"/>
        <v>Т3</v>
      </c>
      <c r="E1293" s="11" t="str">
        <f t="shared" si="1332"/>
        <v>528 Δ8</v>
      </c>
      <c r="F1293" s="101"/>
      <c r="G1293" s="101"/>
      <c r="H12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3" s="132">
        <f t="shared" ref="I1293:K1293" si="1346">I1292</f>
        <v>12</v>
      </c>
      <c r="J1293" s="132" t="str">
        <f t="shared" si="1346"/>
        <v>Д</v>
      </c>
      <c r="K1293" s="133" t="str">
        <f>IF(Таблица335[[#This Row],[условие]]="Да", "-", "")</f>
        <v>-</v>
      </c>
      <c r="L1293" s="101" t="s">
        <v>35</v>
      </c>
      <c r="M1293" s="114" t="str">
        <f>IF(Таблица335[[#This Row],[условие]]="Да", "", " - ")</f>
        <v/>
      </c>
      <c r="N1293" s="101"/>
      <c r="O1293" s="114" t="str">
        <f>IF(Таблица335[[#This Row],[условие]]="Да", "", " )")</f>
        <v/>
      </c>
      <c r="P1293" s="115"/>
      <c r="Q1293" s="101" t="s">
        <v>140</v>
      </c>
      <c r="R1293" s="101" t="s">
        <v>81</v>
      </c>
      <c r="S1293" s="116" t="str">
        <f>IF(Таблица335[[#This Row],[Тип СШ]]="Т3", " росп", "")</f>
        <v xml:space="preserve"> росп</v>
      </c>
      <c r="T1293" s="116" t="str">
        <f>IF(AND(Таблица335[[#This Row],[Тип]]="Поперечник", Таблица335[[#This Row],[условие]]="Да", Таблица335[[#This Row],[№18]]=" росп"), "1,2,3",
"")</f>
        <v>1,2,3</v>
      </c>
      <c r="U1293" s="116" t="str">
        <f>IF(AND(Таблица335[[#This Row],[Тип]]="Продол", Таблица335[[#This Row],[условие]]="Да", Таблица335[[#This Row],[№18]]=" росп"), "1,2",
"")</f>
        <v/>
      </c>
      <c r="V1293" s="101" t="s">
        <v>88</v>
      </c>
      <c r="W12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93" s="152" t="str">
        <f>IF(Таблица335[[#This Row],[Тип СШ]]="Т3",
(IF(Таблица335[[#This Row],[Толщина]]&gt;16,"Δ8","Δ6")),Таблица335[[#This Row],[Толщина]])</f>
        <v>Δ8</v>
      </c>
      <c r="AD1293" s="153"/>
      <c r="AE1293"/>
    </row>
    <row r="1294" spans="1:31" x14ac:dyDescent="0.2">
      <c r="A1294" s="117">
        <f t="shared" si="1334"/>
        <v>1294</v>
      </c>
      <c r="B1294" s="97" t="str">
        <f>IF(ISNUMBER(Таблица335[[#This Row],[№8]]), "Поперечник", "Продол")</f>
        <v>Поперечник</v>
      </c>
      <c r="C1294" s="11" t="str">
        <f>CONCATENATE(I1294,J1294,K1294,L1294,Таблица335[[#This Row],[№12]],N1294,O1294,P1294,Q1294,R1294,S1294,T1294,U1294,)</f>
        <v>12Д-ВП_Р8 росп1,2,3</v>
      </c>
      <c r="D1294" s="11" t="str">
        <f t="shared" si="1296"/>
        <v>Т3</v>
      </c>
      <c r="E1294" s="11" t="str">
        <f t="shared" si="1332"/>
        <v>528 Δ8</v>
      </c>
      <c r="F1294" s="101"/>
      <c r="G1294" s="101"/>
      <c r="H12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4" s="132">
        <f t="shared" ref="I1294:K1294" si="1347">I1293</f>
        <v>12</v>
      </c>
      <c r="J1294" s="132" t="str">
        <f t="shared" si="1347"/>
        <v>Д</v>
      </c>
      <c r="K1294" s="133" t="str">
        <f>IF(Таблица335[[#This Row],[условие]]="Да", "-", "")</f>
        <v>-</v>
      </c>
      <c r="L1294" s="101" t="s">
        <v>35</v>
      </c>
      <c r="M1294" s="114" t="str">
        <f>IF(Таблица335[[#This Row],[условие]]="Да", "", " - ")</f>
        <v/>
      </c>
      <c r="N1294" s="101"/>
      <c r="O1294" s="114" t="str">
        <f>IF(Таблица335[[#This Row],[условие]]="Да", "", " )")</f>
        <v/>
      </c>
      <c r="P1294" s="115"/>
      <c r="Q1294" s="101" t="s">
        <v>140</v>
      </c>
      <c r="R1294" s="101" t="s">
        <v>82</v>
      </c>
      <c r="S1294" s="116" t="str">
        <f>IF(Таблица335[[#This Row],[Тип СШ]]="Т3", " росп", "")</f>
        <v xml:space="preserve"> росп</v>
      </c>
      <c r="T1294" s="116" t="str">
        <f>IF(AND(Таблица335[[#This Row],[Тип]]="Поперечник", Таблица335[[#This Row],[условие]]="Да", Таблица335[[#This Row],[№18]]=" росп"), "1,2,3",
"")</f>
        <v>1,2,3</v>
      </c>
      <c r="U1294" s="116" t="str">
        <f>IF(AND(Таблица335[[#This Row],[Тип]]="Продол", Таблица335[[#This Row],[условие]]="Да", Таблица335[[#This Row],[№18]]=" росп"), "1,2",
"")</f>
        <v/>
      </c>
      <c r="V1294" s="101" t="s">
        <v>88</v>
      </c>
      <c r="W12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2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294" s="152" t="str">
        <f>IF(Таблица335[[#This Row],[Тип СШ]]="Т3",
(IF(Таблица335[[#This Row],[Толщина]]&gt;16,"Δ8","Δ6")),Таблица335[[#This Row],[Толщина]])</f>
        <v>Δ8</v>
      </c>
      <c r="AD1294" s="153"/>
      <c r="AE1294"/>
    </row>
    <row r="1295" spans="1:31" x14ac:dyDescent="0.2">
      <c r="A1295" s="117">
        <f t="shared" si="1334"/>
        <v>1295</v>
      </c>
      <c r="B1295" s="97" t="str">
        <f>IF(ISNUMBER(Таблица335[[#This Row],[№8]]), "Поперечник", "Продол")</f>
        <v>Поперечник</v>
      </c>
      <c r="C1295" s="11" t="str">
        <f>CONCATENATE(I1295,J1295,K1295,L1295,Таблица335[[#This Row],[№12]],N1295,O1295,P1295,Q1295,R1295,S1295,T1295,U1295,)</f>
        <v>12Д-НП</v>
      </c>
      <c r="D1295" s="11" t="str">
        <f t="shared" si="1296"/>
        <v>С18</v>
      </c>
      <c r="E1295" s="11" t="str">
        <f t="shared" si="1332"/>
        <v>600×32</v>
      </c>
      <c r="F1295" s="101"/>
      <c r="G1295" s="101"/>
      <c r="H12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5" s="132">
        <f t="shared" ref="I1295:K1295" si="1348">I1294</f>
        <v>12</v>
      </c>
      <c r="J1295" s="132" t="str">
        <f t="shared" si="1348"/>
        <v>Д</v>
      </c>
      <c r="K1295" s="133" t="str">
        <f>IF(Таблица335[[#This Row],[условие]]="Да", "-", "")</f>
        <v>-</v>
      </c>
      <c r="L1295" s="101" t="s">
        <v>13</v>
      </c>
      <c r="M1295" s="114" t="str">
        <f>IF(Таблица335[[#This Row],[условие]]="Да", "", " - ")</f>
        <v/>
      </c>
      <c r="N1295" s="101"/>
      <c r="O1295" s="114" t="str">
        <f>IF(Таблица335[[#This Row],[условие]]="Да", "", " )")</f>
        <v/>
      </c>
      <c r="P1295" s="115"/>
      <c r="Q1295" s="101"/>
      <c r="R1295" s="101"/>
      <c r="S1295" s="116" t="str">
        <f>IF(Таблица335[[#This Row],[Тип СШ]]="Т3", " росп", "")</f>
        <v/>
      </c>
      <c r="T1295" s="116" t="str">
        <f>IF(AND(Таблица335[[#This Row],[Тип]]="Поперечник", Таблица335[[#This Row],[условие]]="Да", Таблица335[[#This Row],[№18]]=" росп"), "1,2,3",
"")</f>
        <v/>
      </c>
      <c r="U1295" s="116" t="str">
        <f>IF(AND(Таблица335[[#This Row],[Тип]]="Продол", Таблица335[[#This Row],[условие]]="Да", Таблица335[[#This Row],[№18]]=" росп"), "1,2",
"")</f>
        <v/>
      </c>
      <c r="V1295" s="101" t="s">
        <v>87</v>
      </c>
      <c r="W129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2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295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295" s="152">
        <f>IF(Таблица335[[#This Row],[Тип СШ]]="Т3",
(IF(Таблица335[[#This Row],[Толщина]]&gt;16,"Δ8","Δ6")),Таблица335[[#This Row],[Толщина]])</f>
        <v>32</v>
      </c>
      <c r="AD1295" s="153"/>
      <c r="AE1295"/>
    </row>
    <row r="1296" spans="1:31" x14ac:dyDescent="0.2">
      <c r="A1296" s="117">
        <f t="shared" si="1334"/>
        <v>1296</v>
      </c>
      <c r="B1296" s="97" t="str">
        <f>IF(ISNUMBER(Таблица335[[#This Row],[№8]]), "Поперечник", "Продол")</f>
        <v>Поперечник</v>
      </c>
      <c r="C1296" s="11" t="str">
        <f>CONCATENATE(I1296,J1296,K1296,L1296,Таблица335[[#This Row],[№12]],N1296,O1296,P1296,Q1296,R1296,S1296,T1296,U1296,)</f>
        <v>12Д-Т2/1</v>
      </c>
      <c r="D1296" s="11" t="str">
        <f t="shared" si="1296"/>
        <v>Т8</v>
      </c>
      <c r="E1296" s="11" t="str">
        <f t="shared" si="1332"/>
        <v>100×20</v>
      </c>
      <c r="F1296" s="101"/>
      <c r="G1296" s="101"/>
      <c r="H12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6" s="132">
        <f t="shared" ref="I1296:K1296" si="1349">I1295</f>
        <v>12</v>
      </c>
      <c r="J1296" s="132" t="str">
        <f t="shared" si="1349"/>
        <v>Д</v>
      </c>
      <c r="K1296" s="133" t="str">
        <f>IF(Таблица335[[#This Row],[условие]]="Да", "-", "")</f>
        <v>-</v>
      </c>
      <c r="L1296" s="101" t="s">
        <v>84</v>
      </c>
      <c r="M1296" s="114" t="str">
        <f>IF(Таблица335[[#This Row],[условие]]="Да", "", " - ")</f>
        <v/>
      </c>
      <c r="N1296" s="101"/>
      <c r="O1296" s="114" t="str">
        <f>IF(Таблица335[[#This Row],[условие]]="Да", "", " )")</f>
        <v/>
      </c>
      <c r="P1296" s="115"/>
      <c r="Q1296" s="101" t="str">
        <f>"/"</f>
        <v>/</v>
      </c>
      <c r="R1296" s="101">
        <v>1</v>
      </c>
      <c r="S1296" s="116" t="str">
        <f>IF(Таблица335[[#This Row],[Тип СШ]]="Т3", " росп", "")</f>
        <v/>
      </c>
      <c r="T1296" s="116" t="str">
        <f>IF(AND(Таблица335[[#This Row],[Тип]]="Поперечник", Таблица335[[#This Row],[условие]]="Да", Таблица335[[#This Row],[№18]]=" росп"), "1,2,3",
"")</f>
        <v/>
      </c>
      <c r="U1296" s="116" t="str">
        <f>IF(AND(Таблица335[[#This Row],[Тип]]="Продол", Таблица335[[#This Row],[условие]]="Да", Таблица335[[#This Row],[№18]]=" росп"), "1,2",
"")</f>
        <v/>
      </c>
      <c r="V1296" s="101" t="s">
        <v>89</v>
      </c>
      <c r="W12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96" s="152">
        <f>IF(Таблица335[[#This Row],[Тип СШ]]="Т3",
(IF(Таблица335[[#This Row],[Толщина]]&gt;16,"Δ8","Δ6")),Таблица335[[#This Row],[Толщина]])</f>
        <v>20</v>
      </c>
      <c r="AD1296" s="153"/>
      <c r="AE1296"/>
    </row>
    <row r="1297" spans="1:31" x14ac:dyDescent="0.2">
      <c r="A1297" s="117">
        <f t="shared" si="1334"/>
        <v>1297</v>
      </c>
      <c r="B1297" s="97" t="str">
        <f>IF(ISNUMBER(Таблица335[[#This Row],[№8]]), "Поперечник", "Продол")</f>
        <v>Поперечник</v>
      </c>
      <c r="C1297" s="11" t="str">
        <f>CONCATENATE(I1297,J1297,K1297,L1297,Таблица335[[#This Row],[№12]],N1297,O1297,P1297,Q1297,R1297,S1297,T1297,U1297,)</f>
        <v>12Д-Т2/1 росп1,2,3</v>
      </c>
      <c r="D1297" s="11" t="str">
        <f t="shared" si="1296"/>
        <v>Т3</v>
      </c>
      <c r="E1297" s="11" t="str">
        <f t="shared" si="1332"/>
        <v>100 Δ8</v>
      </c>
      <c r="F1297" s="101"/>
      <c r="G1297" s="101"/>
      <c r="H12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7" s="132">
        <f t="shared" ref="I1297:K1297" si="1350">I1296</f>
        <v>12</v>
      </c>
      <c r="J1297" s="132" t="str">
        <f t="shared" si="1350"/>
        <v>Д</v>
      </c>
      <c r="K1297" s="133" t="str">
        <f>IF(Таблица335[[#This Row],[условие]]="Да", "-", "")</f>
        <v>-</v>
      </c>
      <c r="L1297" s="101" t="s">
        <v>84</v>
      </c>
      <c r="M1297" s="114" t="str">
        <f>IF(Таблица335[[#This Row],[условие]]="Да", "", " - ")</f>
        <v/>
      </c>
      <c r="N1297" s="101"/>
      <c r="O1297" s="114" t="str">
        <f>IF(Таблица335[[#This Row],[условие]]="Да", "", " )")</f>
        <v/>
      </c>
      <c r="P1297" s="115"/>
      <c r="Q1297" s="101" t="str">
        <f t="shared" ref="Q1297:Q1301" si="1351">"/"</f>
        <v>/</v>
      </c>
      <c r="R1297" s="101">
        <v>1</v>
      </c>
      <c r="S1297" s="116" t="str">
        <f>IF(Таблица335[[#This Row],[Тип СШ]]="Т3", " росп", "")</f>
        <v xml:space="preserve"> росп</v>
      </c>
      <c r="T1297" s="116" t="str">
        <f>IF(AND(Таблица335[[#This Row],[Тип]]="Поперечник", Таблица335[[#This Row],[условие]]="Да", Таблица335[[#This Row],[№18]]=" росп"), "1,2,3",
"")</f>
        <v>1,2,3</v>
      </c>
      <c r="U1297" s="116" t="str">
        <f>IF(AND(Таблица335[[#This Row],[Тип]]="Продол", Таблица335[[#This Row],[условие]]="Да", Таблица335[[#This Row],[№18]]=" росп"), "1,2",
"")</f>
        <v/>
      </c>
      <c r="V1297" s="101" t="s">
        <v>88</v>
      </c>
      <c r="W12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97" s="152" t="str">
        <f>IF(Таблица335[[#This Row],[Тип СШ]]="Т3",
(IF(Таблица335[[#This Row],[Толщина]]&gt;16,"Δ8","Δ6")),Таблица335[[#This Row],[Толщина]])</f>
        <v>Δ8</v>
      </c>
      <c r="AD1297" s="153"/>
      <c r="AE1297"/>
    </row>
    <row r="1298" spans="1:31" x14ac:dyDescent="0.2">
      <c r="A1298" s="117">
        <f t="shared" si="1334"/>
        <v>1298</v>
      </c>
      <c r="B1298" s="165" t="str">
        <f>IF(ISNUMBER(Таблица335[[#This Row],[№8]]), "Поперечник", "Продол")</f>
        <v>Поперечник</v>
      </c>
      <c r="C1298" s="166" t="str">
        <f>CONCATENATE(I1298,J1298,K1298,L1298,Таблица335[[#This Row],[№12]],N1298,O1298,P1298,Q1298,R1298,S1298,T1298,U1298,)</f>
        <v>12Д-Т2/2</v>
      </c>
      <c r="D1298" s="166" t="str">
        <f t="shared" si="1296"/>
        <v>Т8</v>
      </c>
      <c r="E1298" s="166" t="str">
        <f t="shared" si="1332"/>
        <v>100×20</v>
      </c>
      <c r="F1298" s="101"/>
      <c r="G1298" s="101"/>
      <c r="H12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8" s="132">
        <f t="shared" ref="I1298:K1298" si="1352">I1297</f>
        <v>12</v>
      </c>
      <c r="J1298" s="132" t="str">
        <f t="shared" si="1352"/>
        <v>Д</v>
      </c>
      <c r="K1298" s="133" t="str">
        <f>IF(Таблица335[[#This Row],[условие]]="Да", "-", "")</f>
        <v>-</v>
      </c>
      <c r="L1298" s="101" t="s">
        <v>84</v>
      </c>
      <c r="M1298" s="114" t="str">
        <f>IF(Таблица335[[#This Row],[условие]]="Да", "", " - ")</f>
        <v/>
      </c>
      <c r="N1298" s="101"/>
      <c r="O1298" s="114" t="str">
        <f>IF(Таблица335[[#This Row],[условие]]="Да", "", " )")</f>
        <v/>
      </c>
      <c r="P1298" s="115"/>
      <c r="Q1298" s="101" t="str">
        <f t="shared" si="1351"/>
        <v>/</v>
      </c>
      <c r="R1298" s="101">
        <v>2</v>
      </c>
      <c r="S1298" s="116" t="str">
        <f>IF(Таблица335[[#This Row],[Тип СШ]]="Т3", " росп", "")</f>
        <v/>
      </c>
      <c r="T1298" s="116" t="str">
        <f>IF(AND(Таблица335[[#This Row],[Тип]]="Поперечник", Таблица335[[#This Row],[условие]]="Да", Таблица335[[#This Row],[№18]]=" росп"), "1,2,3",
"")</f>
        <v/>
      </c>
      <c r="U1298" s="116" t="str">
        <f>IF(AND(Таблица335[[#This Row],[Тип]]="Продол", Таблица335[[#This Row],[условие]]="Да", Таблица335[[#This Row],[№18]]=" росп"), "1,2",
"")</f>
        <v/>
      </c>
      <c r="V1298" s="101" t="s">
        <v>89</v>
      </c>
      <c r="W12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2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2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98" s="152">
        <f>IF(Таблица335[[#This Row],[Тип СШ]]="Т3",
(IF(Таблица335[[#This Row],[Толщина]]&gt;16,"Δ8","Δ6")),Таблица335[[#This Row],[Толщина]])</f>
        <v>20</v>
      </c>
      <c r="AD1298" s="153"/>
      <c r="AE1298"/>
    </row>
    <row r="1299" spans="1:31" x14ac:dyDescent="0.2">
      <c r="A1299" s="117">
        <f t="shared" si="1334"/>
        <v>1299</v>
      </c>
      <c r="B1299" s="97" t="str">
        <f>IF(ISNUMBER(Таблица335[[#This Row],[№8]]), "Поперечник", "Продол")</f>
        <v>Поперечник</v>
      </c>
      <c r="C1299" s="11" t="str">
        <f>CONCATENATE(I1299,J1299,K1299,L1299,Таблица335[[#This Row],[№12]],N1299,O1299,P1299,Q1299,R1299,S1299,T1299,U1299,)</f>
        <v>12Д-Т2/2 росп1,2,3</v>
      </c>
      <c r="D1299" s="11" t="str">
        <f t="shared" ref="D1299:D1362" si="1353">V1299</f>
        <v>Т3</v>
      </c>
      <c r="E1299" s="11" t="str">
        <f t="shared" ref="E1299:E1362" si="1354">IF(V1299="Т3",(CONCATENATE(AB1299," ",AC1299)),(CONCATENATE(AB1299,"×",AC1299)))</f>
        <v>100 Δ8</v>
      </c>
      <c r="F1299" s="101"/>
      <c r="G1299" s="101"/>
      <c r="H12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299" s="132">
        <f t="shared" ref="I1299:K1299" si="1355">I1298</f>
        <v>12</v>
      </c>
      <c r="J1299" s="132" t="str">
        <f t="shared" si="1355"/>
        <v>Д</v>
      </c>
      <c r="K1299" s="133" t="str">
        <f>IF(Таблица335[[#This Row],[условие]]="Да", "-", "")</f>
        <v>-</v>
      </c>
      <c r="L1299" s="101" t="s">
        <v>84</v>
      </c>
      <c r="M1299" s="114" t="str">
        <f>IF(Таблица335[[#This Row],[условие]]="Да", "", " - ")</f>
        <v/>
      </c>
      <c r="N1299" s="101"/>
      <c r="O1299" s="114" t="str">
        <f>IF(Таблица335[[#This Row],[условие]]="Да", "", " )")</f>
        <v/>
      </c>
      <c r="P1299" s="115"/>
      <c r="Q1299" s="101" t="str">
        <f t="shared" si="1351"/>
        <v>/</v>
      </c>
      <c r="R1299" s="101">
        <v>2</v>
      </c>
      <c r="S1299" s="116" t="str">
        <f>IF(Таблица335[[#This Row],[Тип СШ]]="Т3", " росп", "")</f>
        <v xml:space="preserve"> росп</v>
      </c>
      <c r="T1299" s="116" t="str">
        <f>IF(AND(Таблица335[[#This Row],[Тип]]="Поперечник", Таблица335[[#This Row],[условие]]="Да", Таблица335[[#This Row],[№18]]=" росп"), "1,2,3",
"")</f>
        <v>1,2,3</v>
      </c>
      <c r="U1299" s="116" t="str">
        <f>IF(AND(Таблица335[[#This Row],[Тип]]="Продол", Таблица335[[#This Row],[условие]]="Да", Таблица335[[#This Row],[№18]]=" росп"), "1,2",
"")</f>
        <v/>
      </c>
      <c r="V1299" s="101" t="s">
        <v>88</v>
      </c>
      <c r="W12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2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2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2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2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2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299" s="152" t="str">
        <f>IF(Таблица335[[#This Row],[Тип СШ]]="Т3",
(IF(Таблица335[[#This Row],[Толщина]]&gt;16,"Δ8","Δ6")),Таблица335[[#This Row],[Толщина]])</f>
        <v>Δ8</v>
      </c>
      <c r="AD1299"/>
      <c r="AE1299"/>
    </row>
    <row r="1300" spans="1:31" x14ac:dyDescent="0.2">
      <c r="A1300" s="117">
        <f t="shared" si="1334"/>
        <v>1300</v>
      </c>
      <c r="B1300" s="97" t="str">
        <f>IF(ISNUMBER(Таблица335[[#This Row],[№8]]), "Поперечник", "Продол")</f>
        <v>Поперечник</v>
      </c>
      <c r="C1300" s="11" t="str">
        <f>CONCATENATE(I1300,J1300,K1300,L1300,Таблица335[[#This Row],[№12]],N1300,O1300,P1300,Q1300,R1300,S1300,T1300,U1300,)</f>
        <v>12Д`-В1</v>
      </c>
      <c r="D1300" s="11" t="str">
        <f t="shared" si="1353"/>
        <v>С18</v>
      </c>
      <c r="E1300" s="11" t="str">
        <f t="shared" si="1354"/>
        <v>385×20</v>
      </c>
      <c r="F1300" s="101"/>
      <c r="G1300" s="101" t="s">
        <v>85</v>
      </c>
      <c r="H130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0" s="132">
        <f t="shared" ref="I1300:J1300" si="1356">I1299</f>
        <v>12</v>
      </c>
      <c r="J1300" s="134" t="str">
        <f>Таблица335[[#This Row],[№7]]</f>
        <v>Д`</v>
      </c>
      <c r="K1300" s="133" t="str">
        <f>IF(Таблица335[[#This Row],[условие]]="Да", "-", "")</f>
        <v>-</v>
      </c>
      <c r="L1300" s="72" t="s">
        <v>78</v>
      </c>
      <c r="M1300" s="114" t="str">
        <f>IF(Таблица335[[#This Row],[условие]]="Да", "", " - ")</f>
        <v/>
      </c>
      <c r="N1300" s="72"/>
      <c r="O1300" s="114" t="str">
        <f>IF(Таблица335[[#This Row],[условие]]="Да", "", " )")</f>
        <v/>
      </c>
      <c r="P1300" s="115"/>
      <c r="Q1300" s="130"/>
      <c r="R1300" s="130"/>
      <c r="S1300" s="116" t="str">
        <f>IF(Таблица335[[#This Row],[Тип СШ]]="Т3", " росп", "")</f>
        <v/>
      </c>
      <c r="T1300" s="116" t="str">
        <f>IF(AND(Таблица335[[#This Row],[Тип]]="Поперечник", Таблица335[[#This Row],[условие]]="Да", Таблица335[[#This Row],[№18]]=" росп"), "1,2,3",
"")</f>
        <v/>
      </c>
      <c r="U1300" s="116" t="str">
        <f>IF(AND(Таблица335[[#This Row],[Тип]]="Продол", Таблица335[[#This Row],[условие]]="Да", Таблица335[[#This Row],[№18]]=" росп"), "1,2",
"")</f>
        <v/>
      </c>
      <c r="V1300" s="130" t="s">
        <v>87</v>
      </c>
      <c r="W130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3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300" s="152">
        <f>IF(Таблица335[[#This Row],[Тип СШ]]="Т3",
(IF(Таблица335[[#This Row],[Толщина]]&gt;16,"Δ8","Δ6")),Таблица335[[#This Row],[Толщина]])</f>
        <v>20</v>
      </c>
      <c r="AD1300"/>
      <c r="AE1300"/>
    </row>
    <row r="1301" spans="1:31" x14ac:dyDescent="0.2">
      <c r="A1301" s="117">
        <f t="shared" si="1334"/>
        <v>1301</v>
      </c>
      <c r="B1301" s="97" t="str">
        <f>IF(ISNUMBER(Таблица335[[#This Row],[№8]]), "Поперечник", "Продол")</f>
        <v>Поперечник</v>
      </c>
      <c r="C1301" s="11" t="str">
        <f>CONCATENATE(I1301,J1301,K1301,L1301,Таблица335[[#This Row],[№12]],N1301,O1301,P1301,Q1301,R1301,S1301,T1301,U1301,)</f>
        <v>12Д`-В2</v>
      </c>
      <c r="D1301" s="11" t="str">
        <f t="shared" si="1353"/>
        <v>С18</v>
      </c>
      <c r="E1301" s="11" t="str">
        <f t="shared" si="1354"/>
        <v>385×20</v>
      </c>
      <c r="F1301" s="101"/>
      <c r="G1301" s="101"/>
      <c r="H13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1" s="132">
        <f t="shared" ref="I1301:J1301" si="1357">I1300</f>
        <v>12</v>
      </c>
      <c r="J1301" s="132" t="str">
        <f>J1300</f>
        <v>Д`</v>
      </c>
      <c r="K1301" s="133" t="str">
        <f>IF(Таблица335[[#This Row],[условие]]="Да", "-", "")</f>
        <v>-</v>
      </c>
      <c r="L1301" s="101" t="s">
        <v>79</v>
      </c>
      <c r="M1301" s="114" t="str">
        <f>IF(Таблица335[[#This Row],[условие]]="Да", "", " - ")</f>
        <v/>
      </c>
      <c r="N1301" s="101"/>
      <c r="O1301" s="114" t="str">
        <f>IF(Таблица335[[#This Row],[условие]]="Да", "", " )")</f>
        <v/>
      </c>
      <c r="P1301" s="115"/>
      <c r="Q1301" s="101"/>
      <c r="R1301" s="101"/>
      <c r="S1301" s="116" t="str">
        <f>IF(Таблица335[[#This Row],[Тип СШ]]="Т3", " росп", "")</f>
        <v/>
      </c>
      <c r="T1301" s="116" t="str">
        <f>IF(AND(Таблица335[[#This Row],[Тип]]="Поперечник", Таблица335[[#This Row],[условие]]="Да", Таблица335[[#This Row],[№18]]=" росп"), "1,2,3",
"")</f>
        <v/>
      </c>
      <c r="U1301" s="116" t="str">
        <f>IF(AND(Таблица335[[#This Row],[Тип]]="Продол", Таблица335[[#This Row],[условие]]="Да", Таблица335[[#This Row],[№18]]=" росп"), "1,2",
"")</f>
        <v/>
      </c>
      <c r="V1301" s="101" t="s">
        <v>87</v>
      </c>
      <c r="W130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3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301" s="152">
        <f>IF(Таблица335[[#This Row],[Тип СШ]]="Т3",
(IF(Таблица335[[#This Row],[Толщина]]&gt;16,"Δ8","Δ6")),Таблица335[[#This Row],[Толщина]])</f>
        <v>20</v>
      </c>
      <c r="AD1301"/>
      <c r="AE1301"/>
    </row>
    <row r="1302" spans="1:31" x14ac:dyDescent="0.2">
      <c r="A1302" s="117">
        <f t="shared" si="1334"/>
        <v>1302</v>
      </c>
      <c r="B1302" s="97" t="str">
        <f>IF(ISNUMBER(Таблица335[[#This Row],[№8]]), "Поперечник", "Продол")</f>
        <v>Поперечник</v>
      </c>
      <c r="C1302" s="11" t="str">
        <f>CONCATENATE(I1302,J1302,K1302,L1302,Таблица335[[#This Row],[№12]],N1302,O1302,P1302,Q1302,R1302,S1302,T1302,U1302,)</f>
        <v>12Д`-В  росп1,2,3</v>
      </c>
      <c r="D1302" s="11" t="str">
        <f t="shared" si="1353"/>
        <v>Т3</v>
      </c>
      <c r="E1302" s="11" t="str">
        <f t="shared" si="1354"/>
        <v>900 Δ8</v>
      </c>
      <c r="F1302" s="101"/>
      <c r="G1302" s="101"/>
      <c r="H130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2" s="132">
        <f t="shared" ref="I1302:K1302" si="1358">I1301</f>
        <v>12</v>
      </c>
      <c r="J1302" s="134" t="str">
        <f t="shared" si="1358"/>
        <v>Д`</v>
      </c>
      <c r="K1302" s="133" t="str">
        <f>IF(Таблица335[[#This Row],[условие]]="Да", "-", "")</f>
        <v>-</v>
      </c>
      <c r="L1302" s="72" t="s">
        <v>41</v>
      </c>
      <c r="M1302" s="114" t="str">
        <f>IF(Таблица335[[#This Row],[условие]]="Да", "", " - ")</f>
        <v/>
      </c>
      <c r="N1302" s="72"/>
      <c r="O1302" s="114" t="str">
        <f>IF(Таблица335[[#This Row],[условие]]="Да", "", " )")</f>
        <v/>
      </c>
      <c r="P1302" s="115"/>
      <c r="Q1302" s="101" t="s">
        <v>141</v>
      </c>
      <c r="R1302" s="101"/>
      <c r="S1302" s="116" t="str">
        <f>IF(Таблица335[[#This Row],[Тип СШ]]="Т3", " росп", "")</f>
        <v xml:space="preserve"> росп</v>
      </c>
      <c r="T1302" s="116" t="str">
        <f>IF(AND(Таблица335[[#This Row],[Тип]]="Поперечник", Таблица335[[#This Row],[условие]]="Да", Таблица335[[#This Row],[№18]]=" росп"), "1,2,3",
"")</f>
        <v>1,2,3</v>
      </c>
      <c r="U1302" s="116" t="str">
        <f>IF(AND(Таблица335[[#This Row],[Тип]]="Продол", Таблица335[[#This Row],[условие]]="Да", Таблица335[[#This Row],[№18]]=" росп"), "1,2",
"")</f>
        <v/>
      </c>
      <c r="V1302" s="101" t="s">
        <v>88</v>
      </c>
      <c r="W13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3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2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302" s="152" t="str">
        <f>IF(Таблица335[[#This Row],[Тип СШ]]="Т3",
(IF(Таблица335[[#This Row],[Толщина]]&gt;16,"Δ8","Δ6")),Таблица335[[#This Row],[Толщина]])</f>
        <v>Δ8</v>
      </c>
      <c r="AD1302"/>
      <c r="AE1302"/>
    </row>
    <row r="1303" spans="1:31" x14ac:dyDescent="0.2">
      <c r="A1303" s="117">
        <f t="shared" si="1334"/>
        <v>1303</v>
      </c>
      <c r="B1303" s="97" t="str">
        <f>IF(ISNUMBER(Таблица335[[#This Row],[№8]]), "Поперечник", "Продол")</f>
        <v>Поперечник</v>
      </c>
      <c r="C1303" s="11" t="str">
        <f>CONCATENATE(I1303,J1303,K1303,L1303,Таблица335[[#This Row],[№12]],N1303,O1303,P1303,Q1303,R1303,S1303,T1303,U1303,)</f>
        <v>12Д`-ВП</v>
      </c>
      <c r="D1303" s="11" t="str">
        <f t="shared" si="1353"/>
        <v>С4</v>
      </c>
      <c r="E1303" s="11" t="str">
        <f t="shared" si="1354"/>
        <v>1845×14</v>
      </c>
      <c r="F1303" s="101"/>
      <c r="G1303" s="101"/>
      <c r="H13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3" s="132">
        <f t="shared" ref="I1303:K1303" si="1359">I1302</f>
        <v>12</v>
      </c>
      <c r="J1303" s="132" t="str">
        <f t="shared" si="1359"/>
        <v>Д`</v>
      </c>
      <c r="K1303" s="133" t="str">
        <f>IF(Таблица335[[#This Row],[условие]]="Да", "-", "")</f>
        <v>-</v>
      </c>
      <c r="L1303" s="101" t="s">
        <v>35</v>
      </c>
      <c r="M1303" s="114" t="str">
        <f>IF(Таблица335[[#This Row],[условие]]="Да", "", " - ")</f>
        <v/>
      </c>
      <c r="N1303" s="101"/>
      <c r="O1303" s="114" t="str">
        <f>IF(Таблица335[[#This Row],[условие]]="Да", "", " )")</f>
        <v/>
      </c>
      <c r="P1303" s="115"/>
      <c r="Q1303" s="101"/>
      <c r="R1303" s="101"/>
      <c r="S1303" s="116" t="str">
        <f>IF(Таблица335[[#This Row],[Тип СШ]]="Т3", " росп", "")</f>
        <v/>
      </c>
      <c r="T1303" s="116" t="str">
        <f>IF(AND(Таблица335[[#This Row],[Тип]]="Поперечник", Таблица335[[#This Row],[условие]]="Да", Таблица335[[#This Row],[№18]]=" росп"), "1,2,3",
"")</f>
        <v/>
      </c>
      <c r="U1303" s="116" t="str">
        <f>IF(AND(Таблица335[[#This Row],[Тип]]="Продол", Таблица335[[#This Row],[условие]]="Да", Таблица335[[#This Row],[№18]]=" росп"), "1,2",
"")</f>
        <v/>
      </c>
      <c r="V1303" s="101" t="s">
        <v>109</v>
      </c>
      <c r="W13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3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03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303" s="152">
        <f>IF(Таблица335[[#This Row],[Тип СШ]]="Т3",
(IF(Таблица335[[#This Row],[Толщина]]&gt;16,"Δ8","Δ6")),Таблица335[[#This Row],[Толщина]])</f>
        <v>14</v>
      </c>
      <c r="AD1303"/>
      <c r="AE1303"/>
    </row>
    <row r="1304" spans="1:31" x14ac:dyDescent="0.2">
      <c r="A1304" s="117">
        <f t="shared" si="1334"/>
        <v>1304</v>
      </c>
      <c r="B1304" s="97" t="str">
        <f>IF(ISNUMBER(Таблица335[[#This Row],[№8]]), "Поперечник", "Продол")</f>
        <v>Поперечник</v>
      </c>
      <c r="C1304" s="11" t="str">
        <f>CONCATENATE(I1304,J1304,K1304,L1304,Таблица335[[#This Row],[№12]],N1304,O1304,P1304,Q1304,R1304,S1304,T1304,U1304,)</f>
        <v>12Д`-ВП_Р1 росп1,2,3</v>
      </c>
      <c r="D1304" s="11" t="str">
        <f t="shared" si="1353"/>
        <v>Т3</v>
      </c>
      <c r="E1304" s="11" t="str">
        <f t="shared" si="1354"/>
        <v>528 Δ8</v>
      </c>
      <c r="F1304" s="101"/>
      <c r="G1304" s="101"/>
      <c r="H13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4" s="132">
        <f t="shared" ref="I1304:K1304" si="1360">I1303</f>
        <v>12</v>
      </c>
      <c r="J1304" s="132" t="str">
        <f t="shared" si="1360"/>
        <v>Д`</v>
      </c>
      <c r="K1304" s="133" t="str">
        <f>IF(Таблица335[[#This Row],[условие]]="Да", "-", "")</f>
        <v>-</v>
      </c>
      <c r="L1304" s="101" t="s">
        <v>35</v>
      </c>
      <c r="M1304" s="114" t="str">
        <f>IF(Таблица335[[#This Row],[условие]]="Да", "", " - ")</f>
        <v/>
      </c>
      <c r="N1304" s="101"/>
      <c r="O1304" s="114" t="str">
        <f>IF(Таблица335[[#This Row],[условие]]="Да", "", " )")</f>
        <v/>
      </c>
      <c r="P1304" s="115"/>
      <c r="Q1304" s="101" t="s">
        <v>140</v>
      </c>
      <c r="R1304" s="101" t="s">
        <v>73</v>
      </c>
      <c r="S1304" s="116" t="str">
        <f>IF(Таблица335[[#This Row],[Тип СШ]]="Т3", " росп", "")</f>
        <v xml:space="preserve"> росп</v>
      </c>
      <c r="T1304" s="116" t="str">
        <f>IF(AND(Таблица335[[#This Row],[Тип]]="Поперечник", Таблица335[[#This Row],[условие]]="Да", Таблица335[[#This Row],[№18]]=" росп"), "1,2,3",
"")</f>
        <v>1,2,3</v>
      </c>
      <c r="U1304" s="116" t="str">
        <f>IF(AND(Таблица335[[#This Row],[Тип]]="Продол", Таблица335[[#This Row],[условие]]="Да", Таблица335[[#This Row],[№18]]=" росп"), "1,2",
"")</f>
        <v/>
      </c>
      <c r="V1304" s="101" t="s">
        <v>88</v>
      </c>
      <c r="W13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4" s="152" t="str">
        <f>IF(Таблица335[[#This Row],[Тип СШ]]="Т3",
(IF(Таблица335[[#This Row],[Толщина]]&gt;16,"Δ8","Δ6")),Таблица335[[#This Row],[Толщина]])</f>
        <v>Δ8</v>
      </c>
      <c r="AD1304"/>
      <c r="AE1304"/>
    </row>
    <row r="1305" spans="1:31" x14ac:dyDescent="0.2">
      <c r="A1305" s="117">
        <f t="shared" si="1334"/>
        <v>1305</v>
      </c>
      <c r="B1305" s="97" t="str">
        <f>IF(ISNUMBER(Таблица335[[#This Row],[№8]]), "Поперечник", "Продол")</f>
        <v>Поперечник</v>
      </c>
      <c r="C1305" s="11" t="str">
        <f>CONCATENATE(I1305,J1305,K1305,L1305,Таблица335[[#This Row],[№12]],N1305,O1305,P1305,Q1305,R1305,S1305,T1305,U1305,)</f>
        <v>12Д`-ВП_Р2 росп1,2,3</v>
      </c>
      <c r="D1305" s="11" t="str">
        <f t="shared" si="1353"/>
        <v>Т3</v>
      </c>
      <c r="E1305" s="11" t="str">
        <f t="shared" si="1354"/>
        <v>528 Δ8</v>
      </c>
      <c r="F1305" s="101"/>
      <c r="G1305" s="101"/>
      <c r="H13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5" s="132">
        <f t="shared" ref="I1305:K1305" si="1361">I1304</f>
        <v>12</v>
      </c>
      <c r="J1305" s="132" t="str">
        <f t="shared" si="1361"/>
        <v>Д`</v>
      </c>
      <c r="K1305" s="133" t="str">
        <f>IF(Таблица335[[#This Row],[условие]]="Да", "-", "")</f>
        <v>-</v>
      </c>
      <c r="L1305" s="101" t="s">
        <v>35</v>
      </c>
      <c r="M1305" s="114" t="str">
        <f>IF(Таблица335[[#This Row],[условие]]="Да", "", " - ")</f>
        <v/>
      </c>
      <c r="N1305" s="101"/>
      <c r="O1305" s="114" t="str">
        <f>IF(Таблица335[[#This Row],[условие]]="Да", "", " )")</f>
        <v/>
      </c>
      <c r="P1305" s="115"/>
      <c r="Q1305" s="101" t="s">
        <v>140</v>
      </c>
      <c r="R1305" s="101" t="s">
        <v>74</v>
      </c>
      <c r="S1305" s="116" t="str">
        <f>IF(Таблица335[[#This Row],[Тип СШ]]="Т3", " росп", "")</f>
        <v xml:space="preserve"> росп</v>
      </c>
      <c r="T1305" s="116" t="str">
        <f>IF(AND(Таблица335[[#This Row],[Тип]]="Поперечник", Таблица335[[#This Row],[условие]]="Да", Таблица335[[#This Row],[№18]]=" росп"), "1,2,3",
"")</f>
        <v>1,2,3</v>
      </c>
      <c r="U1305" s="116" t="str">
        <f>IF(AND(Таблица335[[#This Row],[Тип]]="Продол", Таблица335[[#This Row],[условие]]="Да", Таблица335[[#This Row],[№18]]=" росп"), "1,2",
"")</f>
        <v/>
      </c>
      <c r="V1305" s="101" t="s">
        <v>88</v>
      </c>
      <c r="W13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5" s="152" t="str">
        <f>IF(Таблица335[[#This Row],[Тип СШ]]="Т3",
(IF(Таблица335[[#This Row],[Толщина]]&gt;16,"Δ8","Δ6")),Таблица335[[#This Row],[Толщина]])</f>
        <v>Δ8</v>
      </c>
      <c r="AD1305"/>
      <c r="AE1305"/>
    </row>
    <row r="1306" spans="1:31" x14ac:dyDescent="0.2">
      <c r="A1306" s="117">
        <f t="shared" si="1334"/>
        <v>1306</v>
      </c>
      <c r="B1306" s="97" t="str">
        <f>IF(ISNUMBER(Таблица335[[#This Row],[№8]]), "Поперечник", "Продол")</f>
        <v>Поперечник</v>
      </c>
      <c r="C1306" s="11" t="str">
        <f>CONCATENATE(I1306,J1306,K1306,L1306,Таблица335[[#This Row],[№12]],N1306,O1306,P1306,Q1306,R1306,S1306,T1306,U1306,)</f>
        <v>12Д`-ВП_Р3 росп1,2,3</v>
      </c>
      <c r="D1306" s="11" t="str">
        <f t="shared" si="1353"/>
        <v>Т3</v>
      </c>
      <c r="E1306" s="11" t="str">
        <f t="shared" si="1354"/>
        <v>528 Δ8</v>
      </c>
      <c r="F1306" s="101"/>
      <c r="G1306" s="101"/>
      <c r="H13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6" s="132">
        <f t="shared" ref="I1306:K1306" si="1362">I1305</f>
        <v>12</v>
      </c>
      <c r="J1306" s="132" t="str">
        <f t="shared" si="1362"/>
        <v>Д`</v>
      </c>
      <c r="K1306" s="133" t="str">
        <f>IF(Таблица335[[#This Row],[условие]]="Да", "-", "")</f>
        <v>-</v>
      </c>
      <c r="L1306" s="101" t="s">
        <v>35</v>
      </c>
      <c r="M1306" s="114" t="str">
        <f>IF(Таблица335[[#This Row],[условие]]="Да", "", " - ")</f>
        <v/>
      </c>
      <c r="N1306" s="101"/>
      <c r="O1306" s="114" t="str">
        <f>IF(Таблица335[[#This Row],[условие]]="Да", "", " )")</f>
        <v/>
      </c>
      <c r="P1306" s="115"/>
      <c r="Q1306" s="101" t="s">
        <v>140</v>
      </c>
      <c r="R1306" s="101" t="s">
        <v>75</v>
      </c>
      <c r="S1306" s="116" t="str">
        <f>IF(Таблица335[[#This Row],[Тип СШ]]="Т3", " росп", "")</f>
        <v xml:space="preserve"> росп</v>
      </c>
      <c r="T1306" s="116" t="str">
        <f>IF(AND(Таблица335[[#This Row],[Тип]]="Поперечник", Таблица335[[#This Row],[условие]]="Да", Таблица335[[#This Row],[№18]]=" росп"), "1,2,3",
"")</f>
        <v>1,2,3</v>
      </c>
      <c r="U1306" s="116" t="str">
        <f>IF(AND(Таблица335[[#This Row],[Тип]]="Продол", Таблица335[[#This Row],[условие]]="Да", Таблица335[[#This Row],[№18]]=" росп"), "1,2",
"")</f>
        <v/>
      </c>
      <c r="V1306" s="101" t="s">
        <v>88</v>
      </c>
      <c r="W13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6" s="152" t="str">
        <f>IF(Таблица335[[#This Row],[Тип СШ]]="Т3",
(IF(Таблица335[[#This Row],[Толщина]]&gt;16,"Δ8","Δ6")),Таблица335[[#This Row],[Толщина]])</f>
        <v>Δ8</v>
      </c>
      <c r="AD1306"/>
      <c r="AE1306"/>
    </row>
    <row r="1307" spans="1:31" x14ac:dyDescent="0.2">
      <c r="A1307" s="117">
        <f t="shared" si="1334"/>
        <v>1307</v>
      </c>
      <c r="B1307" s="97" t="str">
        <f>IF(ISNUMBER(Таблица335[[#This Row],[№8]]), "Поперечник", "Продол")</f>
        <v>Поперечник</v>
      </c>
      <c r="C1307" s="11" t="str">
        <f>CONCATENATE(I1307,J1307,K1307,L1307,Таблица335[[#This Row],[№12]],N1307,O1307,P1307,Q1307,R1307,S1307,T1307,U1307,)</f>
        <v>12Д`-ВП_Р4 росп1,2,3</v>
      </c>
      <c r="D1307" s="11" t="str">
        <f t="shared" si="1353"/>
        <v>Т3</v>
      </c>
      <c r="E1307" s="11" t="str">
        <f t="shared" si="1354"/>
        <v>528 Δ8</v>
      </c>
      <c r="F1307" s="101"/>
      <c r="G1307" s="101"/>
      <c r="H13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7" s="132">
        <f t="shared" ref="I1307:K1307" si="1363">I1306</f>
        <v>12</v>
      </c>
      <c r="J1307" s="132" t="str">
        <f t="shared" si="1363"/>
        <v>Д`</v>
      </c>
      <c r="K1307" s="133" t="str">
        <f>IF(Таблица335[[#This Row],[условие]]="Да", "-", "")</f>
        <v>-</v>
      </c>
      <c r="L1307" s="101" t="s">
        <v>35</v>
      </c>
      <c r="M1307" s="114" t="str">
        <f>IF(Таблица335[[#This Row],[условие]]="Да", "", " - ")</f>
        <v/>
      </c>
      <c r="N1307" s="101"/>
      <c r="O1307" s="114" t="str">
        <f>IF(Таблица335[[#This Row],[условие]]="Да", "", " )")</f>
        <v/>
      </c>
      <c r="P1307" s="115"/>
      <c r="Q1307" s="101" t="s">
        <v>140</v>
      </c>
      <c r="R1307" s="101" t="s">
        <v>76</v>
      </c>
      <c r="S1307" s="116" t="str">
        <f>IF(Таблица335[[#This Row],[Тип СШ]]="Т3", " росп", "")</f>
        <v xml:space="preserve"> росп</v>
      </c>
      <c r="T1307" s="116" t="str">
        <f>IF(AND(Таблица335[[#This Row],[Тип]]="Поперечник", Таблица335[[#This Row],[условие]]="Да", Таблица335[[#This Row],[№18]]=" росп"), "1,2,3",
"")</f>
        <v>1,2,3</v>
      </c>
      <c r="U1307" s="116" t="str">
        <f>IF(AND(Таблица335[[#This Row],[Тип]]="Продол", Таблица335[[#This Row],[условие]]="Да", Таблица335[[#This Row],[№18]]=" росп"), "1,2",
"")</f>
        <v/>
      </c>
      <c r="V1307" s="101" t="s">
        <v>88</v>
      </c>
      <c r="W13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7" s="152" t="str">
        <f>IF(Таблица335[[#This Row],[Тип СШ]]="Т3",
(IF(Таблица335[[#This Row],[Толщина]]&gt;16,"Δ8","Δ6")),Таблица335[[#This Row],[Толщина]])</f>
        <v>Δ8</v>
      </c>
      <c r="AD1307"/>
      <c r="AE1307"/>
    </row>
    <row r="1308" spans="1:31" x14ac:dyDescent="0.2">
      <c r="A1308" s="117">
        <f t="shared" si="1334"/>
        <v>1308</v>
      </c>
      <c r="B1308" s="97" t="str">
        <f>IF(ISNUMBER(Таблица335[[#This Row],[№8]]), "Поперечник", "Продол")</f>
        <v>Поперечник</v>
      </c>
      <c r="C1308" s="11" t="str">
        <f>CONCATENATE(I1308,J1308,K1308,L1308,Таблица335[[#This Row],[№12]],N1308,O1308,P1308,Q1308,R1308,S1308,T1308,U1308,)</f>
        <v>12Д`-ВП_Р5 росп1,2,3</v>
      </c>
      <c r="D1308" s="11" t="str">
        <f t="shared" si="1353"/>
        <v>Т3</v>
      </c>
      <c r="E1308" s="11" t="str">
        <f t="shared" si="1354"/>
        <v>528 Δ8</v>
      </c>
      <c r="F1308" s="101"/>
      <c r="G1308" s="101"/>
      <c r="H13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8" s="132">
        <f t="shared" ref="I1308:K1308" si="1364">I1307</f>
        <v>12</v>
      </c>
      <c r="J1308" s="132" t="str">
        <f t="shared" si="1364"/>
        <v>Д`</v>
      </c>
      <c r="K1308" s="133" t="str">
        <f>IF(Таблица335[[#This Row],[условие]]="Да", "-", "")</f>
        <v>-</v>
      </c>
      <c r="L1308" s="101" t="s">
        <v>35</v>
      </c>
      <c r="M1308" s="114" t="str">
        <f>IF(Таблица335[[#This Row],[условие]]="Да", "", " - ")</f>
        <v/>
      </c>
      <c r="N1308" s="101"/>
      <c r="O1308" s="114" t="str">
        <f>IF(Таблица335[[#This Row],[условие]]="Да", "", " )")</f>
        <v/>
      </c>
      <c r="P1308" s="115"/>
      <c r="Q1308" s="101" t="s">
        <v>140</v>
      </c>
      <c r="R1308" s="101" t="s">
        <v>77</v>
      </c>
      <c r="S1308" s="116" t="str">
        <f>IF(Таблица335[[#This Row],[Тип СШ]]="Т3", " росп", "")</f>
        <v xml:space="preserve"> росп</v>
      </c>
      <c r="T1308" s="116" t="str">
        <f>IF(AND(Таблица335[[#This Row],[Тип]]="Поперечник", Таблица335[[#This Row],[условие]]="Да", Таблица335[[#This Row],[№18]]=" росп"), "1,2,3",
"")</f>
        <v>1,2,3</v>
      </c>
      <c r="U1308" s="116" t="str">
        <f>IF(AND(Таблица335[[#This Row],[Тип]]="Продол", Таблица335[[#This Row],[условие]]="Да", Таблица335[[#This Row],[№18]]=" росп"), "1,2",
"")</f>
        <v/>
      </c>
      <c r="V1308" s="101" t="s">
        <v>88</v>
      </c>
      <c r="W13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8" s="152" t="str">
        <f>IF(Таблица335[[#This Row],[Тип СШ]]="Т3",
(IF(Таблица335[[#This Row],[Толщина]]&gt;16,"Δ8","Δ6")),Таблица335[[#This Row],[Толщина]])</f>
        <v>Δ8</v>
      </c>
      <c r="AD1308"/>
      <c r="AE1308"/>
    </row>
    <row r="1309" spans="1:31" x14ac:dyDescent="0.2">
      <c r="A1309" s="117">
        <f t="shared" si="1334"/>
        <v>1309</v>
      </c>
      <c r="B1309" s="97" t="str">
        <f>IF(ISNUMBER(Таблица335[[#This Row],[№8]]), "Поперечник", "Продол")</f>
        <v>Поперечник</v>
      </c>
      <c r="C1309" s="11" t="str">
        <f>CONCATENATE(I1309,J1309,K1309,L1309,Таблица335[[#This Row],[№12]],N1309,O1309,P1309,Q1309,R1309,S1309,T1309,U1309,)</f>
        <v>12Д`-ВП_Р6 росп1,2,3</v>
      </c>
      <c r="D1309" s="11" t="str">
        <f t="shared" si="1353"/>
        <v>Т3</v>
      </c>
      <c r="E1309" s="11" t="str">
        <f t="shared" si="1354"/>
        <v>528 Δ8</v>
      </c>
      <c r="F1309" s="101"/>
      <c r="G1309" s="101"/>
      <c r="H13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09" s="158">
        <f>I1308</f>
        <v>12</v>
      </c>
      <c r="J1309" s="132" t="str">
        <f t="shared" ref="J1309:K1309" si="1365">J1308</f>
        <v>Д`</v>
      </c>
      <c r="K1309" s="160" t="str">
        <f>IF(Таблица335[[#This Row],[условие]]="Да", "-", "")</f>
        <v>-</v>
      </c>
      <c r="L1309" s="101" t="s">
        <v>35</v>
      </c>
      <c r="M1309" s="114" t="str">
        <f>IF(Таблица335[[#This Row],[условие]]="Да", "", " - ")</f>
        <v/>
      </c>
      <c r="N1309" s="162"/>
      <c r="O1309" s="114" t="str">
        <f>IF(Таблица335[[#This Row],[условие]]="Да", "", " )")</f>
        <v/>
      </c>
      <c r="P1309" s="115"/>
      <c r="Q1309" s="101" t="s">
        <v>140</v>
      </c>
      <c r="R1309" s="101" t="s">
        <v>80</v>
      </c>
      <c r="S1309" s="116" t="str">
        <f>IF(Таблица335[[#This Row],[Тип СШ]]="Т3", " росп", "")</f>
        <v xml:space="preserve"> росп</v>
      </c>
      <c r="T1309" s="116" t="str">
        <f>IF(AND(Таблица335[[#This Row],[Тип]]="Поперечник", Таблица335[[#This Row],[условие]]="Да", Таблица335[[#This Row],[№18]]=" росп"), "1,2,3",
"")</f>
        <v>1,2,3</v>
      </c>
      <c r="U1309" s="116" t="str">
        <f>IF(AND(Таблица335[[#This Row],[Тип]]="Продол", Таблица335[[#This Row],[условие]]="Да", Таблица335[[#This Row],[№18]]=" росп"), "1,2",
"")</f>
        <v/>
      </c>
      <c r="V1309" s="101" t="s">
        <v>88</v>
      </c>
      <c r="W1309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09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09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09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09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0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09" s="164" t="str">
        <f>IF(Таблица335[[#This Row],[Тип СШ]]="Т3",
(IF(Таблица335[[#This Row],[Толщина]]&gt;16,"Δ8","Δ6")),Таблица335[[#This Row],[Толщина]])</f>
        <v>Δ8</v>
      </c>
      <c r="AD1309"/>
      <c r="AE1309"/>
    </row>
    <row r="1310" spans="1:31" x14ac:dyDescent="0.2">
      <c r="A1310" s="117">
        <f t="shared" si="1334"/>
        <v>1310</v>
      </c>
      <c r="B1310" s="97" t="str">
        <f>IF(ISNUMBER(Таблица335[[#This Row],[№8]]), "Поперечник", "Продол")</f>
        <v>Поперечник</v>
      </c>
      <c r="C1310" s="11" t="str">
        <f>CONCATENATE(I1310,J1310,K1310,L1310,Таблица335[[#This Row],[№12]],N1310,O1310,P1310,Q1310,R1310,S1310,T1310,U1310,)</f>
        <v>13А`-В1</v>
      </c>
      <c r="D1310" s="11" t="str">
        <f t="shared" si="1353"/>
        <v>С18</v>
      </c>
      <c r="E1310" s="11" t="str">
        <f t="shared" si="1354"/>
        <v>385×20</v>
      </c>
      <c r="F1310" s="101">
        <f>F1201+1</f>
        <v>13</v>
      </c>
      <c r="G1310" s="101" t="s">
        <v>72</v>
      </c>
      <c r="H131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0" s="134">
        <f>Таблица335[[#This Row],[№6]]</f>
        <v>13</v>
      </c>
      <c r="J1310" s="134" t="str">
        <f>Таблица335[[#This Row],[№7]]</f>
        <v>А`</v>
      </c>
      <c r="K1310" s="133" t="str">
        <f>IF(Таблица335[[#This Row],[условие]]="Да", "-", "")</f>
        <v>-</v>
      </c>
      <c r="L1310" s="72" t="s">
        <v>78</v>
      </c>
      <c r="M1310" s="114" t="str">
        <f>IF(Таблица335[[#This Row],[условие]]="Да", "", " - ")</f>
        <v/>
      </c>
      <c r="N1310" s="72"/>
      <c r="O1310" s="114" t="str">
        <f>IF(Таблица335[[#This Row],[условие]]="Да", "", " )")</f>
        <v/>
      </c>
      <c r="P1310" s="115"/>
      <c r="Q1310" s="93"/>
      <c r="R1310" s="93"/>
      <c r="S1310" s="116" t="str">
        <f>IF(Таблица335[[#This Row],[Тип СШ]]="Т3", " росп", "")</f>
        <v/>
      </c>
      <c r="T1310" s="116" t="str">
        <f>IF(AND(Таблица335[[#This Row],[Тип]]="Поперечник", Таблица335[[#This Row],[условие]]="Да", Таблица335[[#This Row],[№18]]=" росп"), "1,2,3",
"")</f>
        <v/>
      </c>
      <c r="U1310" s="116" t="str">
        <f>IF(AND(Таблица335[[#This Row],[Тип]]="Продол", Таблица335[[#This Row],[условие]]="Да", Таблица335[[#This Row],[№18]]=" росп"), "1,2",
"")</f>
        <v/>
      </c>
      <c r="V1310" s="93" t="s">
        <v>87</v>
      </c>
      <c r="W131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3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310" s="152">
        <f>IF(Таблица335[[#This Row],[Тип СШ]]="Т3",
(IF(Таблица335[[#This Row],[Толщина]]&gt;16,"Δ8","Δ6")),Таблица335[[#This Row],[Толщина]])</f>
        <v>20</v>
      </c>
      <c r="AD1310"/>
      <c r="AE1310"/>
    </row>
    <row r="1311" spans="1:31" x14ac:dyDescent="0.2">
      <c r="A1311" s="117">
        <f t="shared" si="1334"/>
        <v>1311</v>
      </c>
      <c r="B1311" s="97" t="str">
        <f>IF(ISNUMBER(Таблица335[[#This Row],[№8]]), "Поперечник", "Продол")</f>
        <v>Поперечник</v>
      </c>
      <c r="C1311" s="11" t="str">
        <f>CONCATENATE(I1311,J1311,K1311,L1311,Таблица335[[#This Row],[№12]],N1311,O1311,P1311,Q1311,R1311,S1311,T1311,U1311,)</f>
        <v>13А`-В2</v>
      </c>
      <c r="D1311" s="11" t="str">
        <f t="shared" si="1353"/>
        <v>С18</v>
      </c>
      <c r="E1311" s="11" t="str">
        <f t="shared" si="1354"/>
        <v>385×20</v>
      </c>
      <c r="F1311" s="101"/>
      <c r="G1311" s="101"/>
      <c r="H13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1" s="132">
        <f>I1310</f>
        <v>13</v>
      </c>
      <c r="J1311" s="132" t="str">
        <f>J1310</f>
        <v>А`</v>
      </c>
      <c r="K1311" s="133" t="str">
        <f>IF(Таблица335[[#This Row],[условие]]="Да", "-", "")</f>
        <v>-</v>
      </c>
      <c r="L1311" s="101" t="s">
        <v>79</v>
      </c>
      <c r="M1311" s="114" t="str">
        <f>IF(Таблица335[[#This Row],[условие]]="Да", "", " - ")</f>
        <v/>
      </c>
      <c r="N1311" s="101"/>
      <c r="O1311" s="114" t="str">
        <f>IF(Таблица335[[#This Row],[условие]]="Да", "", " )")</f>
        <v/>
      </c>
      <c r="P1311" s="115"/>
      <c r="Q1311" s="101"/>
      <c r="R1311" s="101"/>
      <c r="S1311" s="116" t="str">
        <f>IF(Таблица335[[#This Row],[Тип СШ]]="Т3", " росп", "")</f>
        <v/>
      </c>
      <c r="T1311" s="116" t="str">
        <f>IF(AND(Таблица335[[#This Row],[Тип]]="Поперечник", Таблица335[[#This Row],[условие]]="Да", Таблица335[[#This Row],[№18]]=" росп"), "1,2,3",
"")</f>
        <v/>
      </c>
      <c r="U1311" s="116" t="str">
        <f>IF(AND(Таблица335[[#This Row],[Тип]]="Продол", Таблица335[[#This Row],[условие]]="Да", Таблица335[[#This Row],[№18]]=" росп"), "1,2",
"")</f>
        <v/>
      </c>
      <c r="V1311" s="101" t="s">
        <v>87</v>
      </c>
      <c r="W131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3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1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311" s="152">
        <f>IF(Таблица335[[#This Row],[Тип СШ]]="Т3",
(IF(Таблица335[[#This Row],[Толщина]]&gt;16,"Δ8","Δ6")),Таблица335[[#This Row],[Толщина]])</f>
        <v>20</v>
      </c>
      <c r="AD1311"/>
      <c r="AE1311"/>
    </row>
    <row r="1312" spans="1:31" x14ac:dyDescent="0.2">
      <c r="A1312" s="117">
        <f t="shared" si="1334"/>
        <v>1312</v>
      </c>
      <c r="B1312" s="97" t="str">
        <f>IF(ISNUMBER(Таблица335[[#This Row],[№8]]), "Поперечник", "Продол")</f>
        <v>Поперечник</v>
      </c>
      <c r="C1312" s="11" t="str">
        <f>CONCATENATE(I1312,J1312,K1312,L1312,Таблица335[[#This Row],[№12]],N1312,O1312,P1312,Q1312,R1312,S1312,T1312,U1312,)</f>
        <v>13А`-В росп1,2,3</v>
      </c>
      <c r="D1312" s="11" t="str">
        <f t="shared" si="1353"/>
        <v>Т3</v>
      </c>
      <c r="E1312" s="11" t="str">
        <f t="shared" si="1354"/>
        <v>900 Δ8</v>
      </c>
      <c r="F1312" s="101"/>
      <c r="G1312" s="101"/>
      <c r="H131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2" s="134">
        <f>I1311</f>
        <v>13</v>
      </c>
      <c r="J1312" s="134" t="str">
        <f t="shared" ref="J1312:J1318" si="1366">J1311</f>
        <v>А`</v>
      </c>
      <c r="K1312" s="133" t="str">
        <f>IF(Таблица335[[#This Row],[условие]]="Да", "-", "")</f>
        <v>-</v>
      </c>
      <c r="L1312" s="72" t="s">
        <v>41</v>
      </c>
      <c r="M1312" s="114" t="str">
        <f>IF(Таблица335[[#This Row],[условие]]="Да", "", " - ")</f>
        <v/>
      </c>
      <c r="N1312" s="72"/>
      <c r="O1312" s="114" t="str">
        <f>IF(Таблица335[[#This Row],[условие]]="Да", "", " )")</f>
        <v/>
      </c>
      <c r="P1312" s="115"/>
      <c r="Q1312" s="101"/>
      <c r="R1312" s="101"/>
      <c r="S1312" s="116" t="str">
        <f>IF(Таблица335[[#This Row],[Тип СШ]]="Т3", " росп", "")</f>
        <v xml:space="preserve"> росп</v>
      </c>
      <c r="T1312" s="116" t="str">
        <f>IF(AND(Таблица335[[#This Row],[Тип]]="Поперечник", Таблица335[[#This Row],[условие]]="Да", Таблица335[[#This Row],[№18]]=" росп"), "1,2,3",
"")</f>
        <v>1,2,3</v>
      </c>
      <c r="U1312" s="116" t="str">
        <f>IF(AND(Таблица335[[#This Row],[Тип]]="Продол", Таблица335[[#This Row],[условие]]="Да", Таблица335[[#This Row],[№18]]=" росп"), "1,2",
"")</f>
        <v/>
      </c>
      <c r="V1312" s="101" t="s">
        <v>88</v>
      </c>
      <c r="W13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3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2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312" s="152" t="str">
        <f>IF(Таблица335[[#This Row],[Тип СШ]]="Т3",
(IF(Таблица335[[#This Row],[Толщина]]&gt;16,"Δ8","Δ6")),Таблица335[[#This Row],[Толщина]])</f>
        <v>Δ8</v>
      </c>
      <c r="AD1312"/>
      <c r="AE1312"/>
    </row>
    <row r="1313" spans="1:31" x14ac:dyDescent="0.2">
      <c r="A1313" s="117">
        <f t="shared" si="1334"/>
        <v>1313</v>
      </c>
      <c r="B1313" s="97" t="str">
        <f>IF(ISNUMBER(Таблица335[[#This Row],[№8]]), "Поперечник", "Продол")</f>
        <v>Поперечник</v>
      </c>
      <c r="C1313" s="11" t="str">
        <f>CONCATENATE(I1313,J1313,K1313,L1313,Таблица335[[#This Row],[№12]],N1313,O1313,P1313,Q1313,R1313,S1313,T1313,U1313,)</f>
        <v>13А`-ВП</v>
      </c>
      <c r="D1313" s="11" t="str">
        <f t="shared" si="1353"/>
        <v>С4</v>
      </c>
      <c r="E1313" s="11" t="str">
        <f t="shared" si="1354"/>
        <v>1726×14</v>
      </c>
      <c r="F1313" s="101"/>
      <c r="G1313" s="101"/>
      <c r="H13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3" s="132">
        <f t="shared" ref="I1313:J1313" si="1367">I1312</f>
        <v>13</v>
      </c>
      <c r="J1313" s="132" t="str">
        <f t="shared" si="1366"/>
        <v>А`</v>
      </c>
      <c r="K1313" s="133" t="str">
        <f>IF(Таблица335[[#This Row],[условие]]="Да", "-", "")</f>
        <v>-</v>
      </c>
      <c r="L1313" s="101" t="s">
        <v>35</v>
      </c>
      <c r="M1313" s="114" t="str">
        <f>IF(Таблица335[[#This Row],[условие]]="Да", "", " - ")</f>
        <v/>
      </c>
      <c r="N1313" s="101"/>
      <c r="O1313" s="114" t="str">
        <f>IF(Таблица335[[#This Row],[условие]]="Да", "", " )")</f>
        <v/>
      </c>
      <c r="P1313" s="115"/>
      <c r="Q1313" s="101"/>
      <c r="R1313" s="101"/>
      <c r="S1313" s="116" t="str">
        <f>IF(Таблица335[[#This Row],[Тип СШ]]="Т3", " росп", "")</f>
        <v/>
      </c>
      <c r="T1313" s="116" t="str">
        <f>IF(AND(Таблица335[[#This Row],[Тип]]="Поперечник", Таблица335[[#This Row],[условие]]="Да", Таблица335[[#This Row],[№18]]=" росп"), "1,2,3",
"")</f>
        <v/>
      </c>
      <c r="U1313" s="116" t="str">
        <f>IF(AND(Таблица335[[#This Row],[Тип]]="Продол", Таблица335[[#This Row],[условие]]="Да", Таблица335[[#This Row],[№18]]=" росп"), "1,2",
"")</f>
        <v/>
      </c>
      <c r="V1313" s="101" t="s">
        <v>109</v>
      </c>
      <c r="W13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3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13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313" s="152">
        <f>IF(Таблица335[[#This Row],[Тип СШ]]="Т3",
(IF(Таблица335[[#This Row],[Толщина]]&gt;16,"Δ8","Δ6")),Таблица335[[#This Row],[Толщина]])</f>
        <v>14</v>
      </c>
      <c r="AD1313"/>
      <c r="AE1313"/>
    </row>
    <row r="1314" spans="1:31" x14ac:dyDescent="0.2">
      <c r="A1314" s="117">
        <f t="shared" si="1334"/>
        <v>1314</v>
      </c>
      <c r="B1314" s="97" t="str">
        <f>IF(ISNUMBER(Таблица335[[#This Row],[№8]]), "Поперечник", "Продол")</f>
        <v>Поперечник</v>
      </c>
      <c r="C1314" s="11" t="str">
        <f>CONCATENATE(I1314,J1314,K1314,L1314,Таблица335[[#This Row],[№12]],N1314,O1314,P1314,Q1314,R1314,S1314,T1314,U1314,)</f>
        <v>13А`-ВП_Р1 росп1,2,3</v>
      </c>
      <c r="D1314" s="11" t="str">
        <f t="shared" si="1353"/>
        <v>Т3</v>
      </c>
      <c r="E1314" s="11" t="str">
        <f t="shared" si="1354"/>
        <v>528 Δ8</v>
      </c>
      <c r="F1314" s="101"/>
      <c r="G1314" s="101"/>
      <c r="H13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4" s="132">
        <f t="shared" ref="I1314:J1314" si="1368">I1313</f>
        <v>13</v>
      </c>
      <c r="J1314" s="132" t="str">
        <f t="shared" si="1366"/>
        <v>А`</v>
      </c>
      <c r="K1314" s="133" t="str">
        <f>IF(Таблица335[[#This Row],[условие]]="Да", "-", "")</f>
        <v>-</v>
      </c>
      <c r="L1314" s="101" t="s">
        <v>35</v>
      </c>
      <c r="M1314" s="114" t="str">
        <f>IF(Таблица335[[#This Row],[условие]]="Да", "", " - ")</f>
        <v/>
      </c>
      <c r="N1314" s="101"/>
      <c r="O1314" s="114" t="str">
        <f>IF(Таблица335[[#This Row],[условие]]="Да", "", " )")</f>
        <v/>
      </c>
      <c r="P1314" s="115"/>
      <c r="Q1314" s="101" t="s">
        <v>140</v>
      </c>
      <c r="R1314" s="101" t="s">
        <v>73</v>
      </c>
      <c r="S1314" s="116" t="str">
        <f>IF(Таблица335[[#This Row],[Тип СШ]]="Т3", " росп", "")</f>
        <v xml:space="preserve"> росп</v>
      </c>
      <c r="T1314" s="116" t="str">
        <f>IF(AND(Таблица335[[#This Row],[Тип]]="Поперечник", Таблица335[[#This Row],[условие]]="Да", Таблица335[[#This Row],[№18]]=" росп"), "1,2,3",
"")</f>
        <v>1,2,3</v>
      </c>
      <c r="U1314" s="116" t="str">
        <f>IF(AND(Таблица335[[#This Row],[Тип]]="Продол", Таблица335[[#This Row],[условие]]="Да", Таблица335[[#This Row],[№18]]=" росп"), "1,2",
"")</f>
        <v/>
      </c>
      <c r="V1314" s="101" t="s">
        <v>88</v>
      </c>
      <c r="W13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14" s="152" t="str">
        <f>IF(Таблица335[[#This Row],[Тип СШ]]="Т3",
(IF(Таблица335[[#This Row],[Толщина]]&gt;16,"Δ8","Δ6")),Таблица335[[#This Row],[Толщина]])</f>
        <v>Δ8</v>
      </c>
      <c r="AD1314"/>
      <c r="AE1314"/>
    </row>
    <row r="1315" spans="1:31" x14ac:dyDescent="0.2">
      <c r="A1315" s="117">
        <f t="shared" si="1334"/>
        <v>1315</v>
      </c>
      <c r="B1315" s="97" t="str">
        <f>IF(ISNUMBER(Таблица335[[#This Row],[№8]]), "Поперечник", "Продол")</f>
        <v>Поперечник</v>
      </c>
      <c r="C1315" s="11" t="str">
        <f>CONCATENATE(I1315,J1315,K1315,L1315,Таблица335[[#This Row],[№12]],N1315,O1315,P1315,Q1315,R1315,S1315,T1315,U1315,)</f>
        <v>13А`-ВП_Р2 росп1,2,3</v>
      </c>
      <c r="D1315" s="11" t="str">
        <f t="shared" si="1353"/>
        <v>Т3</v>
      </c>
      <c r="E1315" s="11" t="str">
        <f t="shared" si="1354"/>
        <v>528 Δ8</v>
      </c>
      <c r="F1315" s="101"/>
      <c r="G1315" s="101"/>
      <c r="H13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5" s="132">
        <f t="shared" ref="I1315:J1315" si="1369">I1314</f>
        <v>13</v>
      </c>
      <c r="J1315" s="132" t="str">
        <f t="shared" si="1366"/>
        <v>А`</v>
      </c>
      <c r="K1315" s="133" t="str">
        <f>IF(Таблица335[[#This Row],[условие]]="Да", "-", "")</f>
        <v>-</v>
      </c>
      <c r="L1315" s="101" t="s">
        <v>35</v>
      </c>
      <c r="M1315" s="114" t="str">
        <f>IF(Таблица335[[#This Row],[условие]]="Да", "", " - ")</f>
        <v/>
      </c>
      <c r="N1315" s="101"/>
      <c r="O1315" s="114" t="str">
        <f>IF(Таблица335[[#This Row],[условие]]="Да", "", " )")</f>
        <v/>
      </c>
      <c r="P1315" s="115"/>
      <c r="Q1315" s="101" t="s">
        <v>140</v>
      </c>
      <c r="R1315" s="101" t="s">
        <v>74</v>
      </c>
      <c r="S1315" s="116" t="str">
        <f>IF(Таблица335[[#This Row],[Тип СШ]]="Т3", " росп", "")</f>
        <v xml:space="preserve"> росп</v>
      </c>
      <c r="T1315" s="116" t="str">
        <f>IF(AND(Таблица335[[#This Row],[Тип]]="Поперечник", Таблица335[[#This Row],[условие]]="Да", Таблица335[[#This Row],[№18]]=" росп"), "1,2,3",
"")</f>
        <v>1,2,3</v>
      </c>
      <c r="U1315" s="116" t="str">
        <f>IF(AND(Таблица335[[#This Row],[Тип]]="Продол", Таблица335[[#This Row],[условие]]="Да", Таблица335[[#This Row],[№18]]=" росп"), "1,2",
"")</f>
        <v/>
      </c>
      <c r="V1315" s="101" t="s">
        <v>88</v>
      </c>
      <c r="W13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15" s="152" t="str">
        <f>IF(Таблица335[[#This Row],[Тип СШ]]="Т3",
(IF(Таблица335[[#This Row],[Толщина]]&gt;16,"Δ8","Δ6")),Таблица335[[#This Row],[Толщина]])</f>
        <v>Δ8</v>
      </c>
      <c r="AD1315"/>
      <c r="AE1315"/>
    </row>
    <row r="1316" spans="1:31" x14ac:dyDescent="0.2">
      <c r="A1316" s="117">
        <f t="shared" si="1334"/>
        <v>1316</v>
      </c>
      <c r="B1316" s="97" t="str">
        <f>IF(ISNUMBER(Таблица335[[#This Row],[№8]]), "Поперечник", "Продол")</f>
        <v>Поперечник</v>
      </c>
      <c r="C1316" s="11" t="str">
        <f>CONCATENATE(I1316,J1316,K1316,L1316,Таблица335[[#This Row],[№12]],N1316,O1316,P1316,Q1316,R1316,S1316,T1316,U1316,)</f>
        <v>13А`-ВП_Р3 росп1,2,3</v>
      </c>
      <c r="D1316" s="11" t="str">
        <f t="shared" si="1353"/>
        <v>Т3</v>
      </c>
      <c r="E1316" s="11" t="str">
        <f t="shared" si="1354"/>
        <v>528 Δ8</v>
      </c>
      <c r="F1316" s="101"/>
      <c r="G1316" s="101"/>
      <c r="H13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6" s="132">
        <f t="shared" ref="I1316:J1316" si="1370">I1315</f>
        <v>13</v>
      </c>
      <c r="J1316" s="132" t="str">
        <f t="shared" si="1366"/>
        <v>А`</v>
      </c>
      <c r="K1316" s="133" t="str">
        <f>IF(Таблица335[[#This Row],[условие]]="Да", "-", "")</f>
        <v>-</v>
      </c>
      <c r="L1316" s="101" t="s">
        <v>35</v>
      </c>
      <c r="M1316" s="114" t="str">
        <f>IF(Таблица335[[#This Row],[условие]]="Да", "", " - ")</f>
        <v/>
      </c>
      <c r="N1316" s="101"/>
      <c r="O1316" s="114" t="str">
        <f>IF(Таблица335[[#This Row],[условие]]="Да", "", " )")</f>
        <v/>
      </c>
      <c r="P1316" s="115"/>
      <c r="Q1316" s="101" t="s">
        <v>140</v>
      </c>
      <c r="R1316" s="101" t="s">
        <v>75</v>
      </c>
      <c r="S1316" s="116" t="str">
        <f>IF(Таблица335[[#This Row],[Тип СШ]]="Т3", " росп", "")</f>
        <v xml:space="preserve"> росп</v>
      </c>
      <c r="T1316" s="116" t="str">
        <f>IF(AND(Таблица335[[#This Row],[Тип]]="Поперечник", Таблица335[[#This Row],[условие]]="Да", Таблица335[[#This Row],[№18]]=" росп"), "1,2,3",
"")</f>
        <v>1,2,3</v>
      </c>
      <c r="U1316" s="116" t="str">
        <f>IF(AND(Таблица335[[#This Row],[Тип]]="Продол", Таблица335[[#This Row],[условие]]="Да", Таблица335[[#This Row],[№18]]=" росп"), "1,2",
"")</f>
        <v/>
      </c>
      <c r="V1316" s="101" t="s">
        <v>88</v>
      </c>
      <c r="W13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16" s="152" t="str">
        <f>IF(Таблица335[[#This Row],[Тип СШ]]="Т3",
(IF(Таблица335[[#This Row],[Толщина]]&gt;16,"Δ8","Δ6")),Таблица335[[#This Row],[Толщина]])</f>
        <v>Δ8</v>
      </c>
      <c r="AD1316"/>
      <c r="AE1316"/>
    </row>
    <row r="1317" spans="1:31" x14ac:dyDescent="0.2">
      <c r="A1317" s="117">
        <f t="shared" si="1334"/>
        <v>1317</v>
      </c>
      <c r="B1317" s="97" t="str">
        <f>IF(ISNUMBER(Таблица335[[#This Row],[№8]]), "Поперечник", "Продол")</f>
        <v>Поперечник</v>
      </c>
      <c r="C1317" s="11" t="str">
        <f>CONCATENATE(I1317,J1317,K1317,L1317,Таблица335[[#This Row],[№12]],N1317,O1317,P1317,Q1317,R1317,S1317,T1317,U1317,)</f>
        <v>13А`-ВП_Р4 росп1,2,3</v>
      </c>
      <c r="D1317" s="11" t="str">
        <f t="shared" si="1353"/>
        <v>Т3</v>
      </c>
      <c r="E1317" s="11" t="str">
        <f t="shared" si="1354"/>
        <v>528 Δ8</v>
      </c>
      <c r="F1317" s="101"/>
      <c r="G1317" s="101"/>
      <c r="H13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7" s="132">
        <f t="shared" ref="I1317:J1317" si="1371">I1316</f>
        <v>13</v>
      </c>
      <c r="J1317" s="132" t="str">
        <f t="shared" si="1366"/>
        <v>А`</v>
      </c>
      <c r="K1317" s="133" t="str">
        <f>IF(Таблица335[[#This Row],[условие]]="Да", "-", "")</f>
        <v>-</v>
      </c>
      <c r="L1317" s="101" t="s">
        <v>35</v>
      </c>
      <c r="M1317" s="114" t="str">
        <f>IF(Таблица335[[#This Row],[условие]]="Да", "", " - ")</f>
        <v/>
      </c>
      <c r="N1317" s="101"/>
      <c r="O1317" s="114" t="str">
        <f>IF(Таблица335[[#This Row],[условие]]="Да", "", " )")</f>
        <v/>
      </c>
      <c r="P1317" s="115"/>
      <c r="Q1317" s="101" t="s">
        <v>140</v>
      </c>
      <c r="R1317" s="101" t="s">
        <v>76</v>
      </c>
      <c r="S1317" s="116" t="str">
        <f>IF(Таблица335[[#This Row],[Тип СШ]]="Т3", " росп", "")</f>
        <v xml:space="preserve"> росп</v>
      </c>
      <c r="T1317" s="116" t="str">
        <f>IF(AND(Таблица335[[#This Row],[Тип]]="Поперечник", Таблица335[[#This Row],[условие]]="Да", Таблица335[[#This Row],[№18]]=" росп"), "1,2,3",
"")</f>
        <v>1,2,3</v>
      </c>
      <c r="U1317" s="116" t="str">
        <f>IF(AND(Таблица335[[#This Row],[Тип]]="Продол", Таблица335[[#This Row],[условие]]="Да", Таблица335[[#This Row],[№18]]=" росп"), "1,2",
"")</f>
        <v/>
      </c>
      <c r="V1317" s="101" t="s">
        <v>88</v>
      </c>
      <c r="W13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17" s="152" t="str">
        <f>IF(Таблица335[[#This Row],[Тип СШ]]="Т3",
(IF(Таблица335[[#This Row],[Толщина]]&gt;16,"Δ8","Δ6")),Таблица335[[#This Row],[Толщина]])</f>
        <v>Δ8</v>
      </c>
      <c r="AD1317"/>
      <c r="AE1317"/>
    </row>
    <row r="1318" spans="1:31" x14ac:dyDescent="0.2">
      <c r="A1318" s="117">
        <f t="shared" si="1334"/>
        <v>1318</v>
      </c>
      <c r="B1318" s="97" t="str">
        <f>IF(ISNUMBER(Таблица335[[#This Row],[№8]]), "Поперечник", "Продол")</f>
        <v>Поперечник</v>
      </c>
      <c r="C1318" s="11" t="str">
        <f>CONCATENATE(I1318,J1318,K1318,L1318,Таблица335[[#This Row],[№12]],N1318,O1318,P1318,Q1318,R1318,S1318,T1318,U1318,)</f>
        <v>13А`-ВП_Р5 росп1,2,3</v>
      </c>
      <c r="D1318" s="11" t="str">
        <f t="shared" si="1353"/>
        <v>Т3</v>
      </c>
      <c r="E1318" s="11" t="str">
        <f t="shared" si="1354"/>
        <v>528 Δ8</v>
      </c>
      <c r="F1318" s="101"/>
      <c r="G1318" s="101"/>
      <c r="H13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8" s="132">
        <f t="shared" ref="I1318:J1318" si="1372">I1317</f>
        <v>13</v>
      </c>
      <c r="J1318" s="132" t="str">
        <f t="shared" si="1366"/>
        <v>А`</v>
      </c>
      <c r="K1318" s="133" t="str">
        <f>IF(Таблица335[[#This Row],[условие]]="Да", "-", "")</f>
        <v>-</v>
      </c>
      <c r="L1318" s="101" t="s">
        <v>35</v>
      </c>
      <c r="M1318" s="114" t="str">
        <f>IF(Таблица335[[#This Row],[условие]]="Да", "", " - ")</f>
        <v/>
      </c>
      <c r="N1318" s="101"/>
      <c r="O1318" s="114" t="str">
        <f>IF(Таблица335[[#This Row],[условие]]="Да", "", " )")</f>
        <v/>
      </c>
      <c r="P1318" s="115"/>
      <c r="Q1318" s="101" t="s">
        <v>140</v>
      </c>
      <c r="R1318" s="101" t="s">
        <v>77</v>
      </c>
      <c r="S1318" s="116" t="str">
        <f>IF(Таблица335[[#This Row],[Тип СШ]]="Т3", " росп", "")</f>
        <v xml:space="preserve"> росп</v>
      </c>
      <c r="T1318" s="116" t="str">
        <f>IF(AND(Таблица335[[#This Row],[Тип]]="Поперечник", Таблица335[[#This Row],[условие]]="Да", Таблица335[[#This Row],[№18]]=" росп"), "1,2,3",
"")</f>
        <v>1,2,3</v>
      </c>
      <c r="U1318" s="116" t="str">
        <f>IF(AND(Таблица335[[#This Row],[Тип]]="Продол", Таблица335[[#This Row],[условие]]="Да", Таблица335[[#This Row],[№18]]=" росп"), "1,2",
"")</f>
        <v/>
      </c>
      <c r="V1318" s="101" t="s">
        <v>88</v>
      </c>
      <c r="W13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1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18" s="152" t="str">
        <f>IF(Таблица335[[#This Row],[Тип СШ]]="Т3",
(IF(Таблица335[[#This Row],[Толщина]]&gt;16,"Δ8","Δ6")),Таблица335[[#This Row],[Толщина]])</f>
        <v>Δ8</v>
      </c>
      <c r="AD1318"/>
      <c r="AE1318"/>
    </row>
    <row r="1319" spans="1:31" x14ac:dyDescent="0.2">
      <c r="A1319" s="117">
        <f t="shared" si="1334"/>
        <v>1319</v>
      </c>
      <c r="B1319" s="97" t="str">
        <f>IF(ISNUMBER(Таблица335[[#This Row],[№8]]), "Поперечник", "Продол")</f>
        <v>Поперечник</v>
      </c>
      <c r="C1319" s="11" t="str">
        <f>CONCATENATE(I1319,J1319,K1319,L1319,Таблица335[[#This Row],[№12]],N1319,O1319,P1319,Q1319,R1319,S1319,T1319,U1319,)</f>
        <v>13А-ВП</v>
      </c>
      <c r="D1319" s="11" t="str">
        <f t="shared" si="1353"/>
        <v>С4</v>
      </c>
      <c r="E1319" s="11" t="str">
        <f t="shared" si="1354"/>
        <v>2488×14</v>
      </c>
      <c r="F1319" s="101"/>
      <c r="G1319" s="101" t="s">
        <v>40</v>
      </c>
      <c r="H13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19" s="134">
        <f t="shared" ref="I1319:J1319" si="1373">I1318</f>
        <v>13</v>
      </c>
      <c r="J1319" s="134" t="str">
        <f>Таблица335[[#This Row],[№7]]</f>
        <v>А</v>
      </c>
      <c r="K1319" s="133" t="str">
        <f>IF(Таблица335[[#This Row],[условие]]="Да", "-", "")</f>
        <v>-</v>
      </c>
      <c r="L1319" s="72" t="s">
        <v>35</v>
      </c>
      <c r="M1319" s="114" t="str">
        <f>IF(Таблица335[[#This Row],[условие]]="Да", "", " - ")</f>
        <v/>
      </c>
      <c r="N1319" s="72"/>
      <c r="O1319" s="114" t="str">
        <f>IF(Таблица335[[#This Row],[условие]]="Да", "", " )")</f>
        <v/>
      </c>
      <c r="P1319" s="115"/>
      <c r="Q1319" s="130"/>
      <c r="R1319" s="130"/>
      <c r="S1319" s="116" t="str">
        <f>IF(Таблица335[[#This Row],[Тип СШ]]="Т3", " росп", "")</f>
        <v/>
      </c>
      <c r="T1319" s="116" t="str">
        <f>IF(AND(Таблица335[[#This Row],[Тип]]="Поперечник", Таблица335[[#This Row],[условие]]="Да", Таблица335[[#This Row],[№18]]=" росп"), "1,2,3",
"")</f>
        <v/>
      </c>
      <c r="U1319" s="116" t="str">
        <f>IF(AND(Таблица335[[#This Row],[Тип]]="Продол", Таблица335[[#This Row],[условие]]="Да", Таблица335[[#This Row],[№18]]=" росп"), "1,2",
"")</f>
        <v/>
      </c>
      <c r="V1319" s="130" t="s">
        <v>109</v>
      </c>
      <c r="W13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1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3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1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319" s="152">
        <f>IF(Таблица335[[#This Row],[Тип СШ]]="Т3",
(IF(Таблица335[[#This Row],[Толщина]]&gt;16,"Δ8","Δ6")),Таблица335[[#This Row],[Толщина]])</f>
        <v>14</v>
      </c>
      <c r="AD1319"/>
      <c r="AE1319"/>
    </row>
    <row r="1320" spans="1:31" x14ac:dyDescent="0.2">
      <c r="A1320" s="117">
        <f t="shared" si="1334"/>
        <v>1320</v>
      </c>
      <c r="B1320" s="97" t="str">
        <f>IF(ISNUMBER(Таблица335[[#This Row],[№8]]), "Поперечник", "Продол")</f>
        <v>Поперечник</v>
      </c>
      <c r="C1320" s="11" t="str">
        <f>CONCATENATE(I1320,J1320,K1320,L1320,Таблица335[[#This Row],[№12]],N1320,O1320,P1320,Q1320,R1320,S1320,T1320,U1320,)</f>
        <v>13А-ВП_Р1 росп1,2,3</v>
      </c>
      <c r="D1320" s="11" t="str">
        <f t="shared" si="1353"/>
        <v>Т3</v>
      </c>
      <c r="E1320" s="11" t="str">
        <f t="shared" si="1354"/>
        <v>528 Δ8</v>
      </c>
      <c r="F1320" s="101"/>
      <c r="G1320" s="101"/>
      <c r="H13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0" s="132">
        <f t="shared" ref="I1320:J1320" si="1374">I1319</f>
        <v>13</v>
      </c>
      <c r="J1320" s="132" t="str">
        <f>J1319</f>
        <v>А</v>
      </c>
      <c r="K1320" s="133" t="str">
        <f>IF(Таблица335[[#This Row],[условие]]="Да", "-", "")</f>
        <v>-</v>
      </c>
      <c r="L1320" s="101" t="s">
        <v>35</v>
      </c>
      <c r="M1320" s="114" t="str">
        <f>IF(Таблица335[[#This Row],[условие]]="Да", "", " - ")</f>
        <v/>
      </c>
      <c r="N1320" s="101"/>
      <c r="O1320" s="114" t="str">
        <f>IF(Таблица335[[#This Row],[условие]]="Да", "", " )")</f>
        <v/>
      </c>
      <c r="P1320" s="115"/>
      <c r="Q1320" s="101" t="s">
        <v>140</v>
      </c>
      <c r="R1320" s="101" t="s">
        <v>73</v>
      </c>
      <c r="S1320" s="116" t="str">
        <f>IF(Таблица335[[#This Row],[Тип СШ]]="Т3", " росп", "")</f>
        <v xml:space="preserve"> росп</v>
      </c>
      <c r="T1320" s="116" t="str">
        <f>IF(AND(Таблица335[[#This Row],[Тип]]="Поперечник", Таблица335[[#This Row],[условие]]="Да", Таблица335[[#This Row],[№18]]=" росп"), "1,2,3",
"")</f>
        <v>1,2,3</v>
      </c>
      <c r="U1320" s="116" t="str">
        <f>IF(AND(Таблица335[[#This Row],[Тип]]="Продол", Таблица335[[#This Row],[условие]]="Да", Таблица335[[#This Row],[№18]]=" росп"), "1,2",
"")</f>
        <v/>
      </c>
      <c r="V1320" s="101" t="s">
        <v>88</v>
      </c>
      <c r="W13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0" s="152" t="str">
        <f>IF(Таблица335[[#This Row],[Тип СШ]]="Т3",
(IF(Таблица335[[#This Row],[Толщина]]&gt;16,"Δ8","Δ6")),Таблица335[[#This Row],[Толщина]])</f>
        <v>Δ8</v>
      </c>
      <c r="AD1320"/>
      <c r="AE1320"/>
    </row>
    <row r="1321" spans="1:31" x14ac:dyDescent="0.2">
      <c r="A1321" s="117">
        <f t="shared" si="1334"/>
        <v>1321</v>
      </c>
      <c r="B1321" s="97" t="str">
        <f>IF(ISNUMBER(Таблица335[[#This Row],[№8]]), "Поперечник", "Продол")</f>
        <v>Поперечник</v>
      </c>
      <c r="C1321" s="11" t="str">
        <f>CONCATENATE(I1321,J1321,K1321,L1321,Таблица335[[#This Row],[№12]],N1321,O1321,P1321,Q1321,R1321,S1321,T1321,U1321,)</f>
        <v>13А-ВП_Р2 росп1,2,3</v>
      </c>
      <c r="D1321" s="11" t="str">
        <f t="shared" si="1353"/>
        <v>Т3</v>
      </c>
      <c r="E1321" s="11" t="str">
        <f t="shared" si="1354"/>
        <v>528 Δ8</v>
      </c>
      <c r="F1321" s="101"/>
      <c r="G1321" s="101"/>
      <c r="H13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1" s="132">
        <f t="shared" ref="I1321:J1321" si="1375">I1320</f>
        <v>13</v>
      </c>
      <c r="J1321" s="132" t="str">
        <f t="shared" si="1375"/>
        <v>А</v>
      </c>
      <c r="K1321" s="133" t="str">
        <f>IF(Таблица335[[#This Row],[условие]]="Да", "-", "")</f>
        <v>-</v>
      </c>
      <c r="L1321" s="101" t="s">
        <v>35</v>
      </c>
      <c r="M1321" s="114" t="str">
        <f>IF(Таблица335[[#This Row],[условие]]="Да", "", " - ")</f>
        <v/>
      </c>
      <c r="N1321" s="101"/>
      <c r="O1321" s="114" t="str">
        <f>IF(Таблица335[[#This Row],[условие]]="Да", "", " )")</f>
        <v/>
      </c>
      <c r="P1321" s="115"/>
      <c r="Q1321" s="101" t="s">
        <v>140</v>
      </c>
      <c r="R1321" s="101" t="s">
        <v>74</v>
      </c>
      <c r="S1321" s="116" t="str">
        <f>IF(Таблица335[[#This Row],[Тип СШ]]="Т3", " росп", "")</f>
        <v xml:space="preserve"> росп</v>
      </c>
      <c r="T1321" s="116" t="str">
        <f>IF(AND(Таблица335[[#This Row],[Тип]]="Поперечник", Таблица335[[#This Row],[условие]]="Да", Таблица335[[#This Row],[№18]]=" росп"), "1,2,3",
"")</f>
        <v>1,2,3</v>
      </c>
      <c r="U1321" s="116" t="str">
        <f>IF(AND(Таблица335[[#This Row],[Тип]]="Продол", Таблица335[[#This Row],[условие]]="Да", Таблица335[[#This Row],[№18]]=" росп"), "1,2",
"")</f>
        <v/>
      </c>
      <c r="V1321" s="101" t="s">
        <v>88</v>
      </c>
      <c r="W13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1" s="152" t="str">
        <f>IF(Таблица335[[#This Row],[Тип СШ]]="Т3",
(IF(Таблица335[[#This Row],[Толщина]]&gt;16,"Δ8","Δ6")),Таблица335[[#This Row],[Толщина]])</f>
        <v>Δ8</v>
      </c>
      <c r="AD1321"/>
      <c r="AE1321"/>
    </row>
    <row r="1322" spans="1:31" x14ac:dyDescent="0.2">
      <c r="A1322" s="117">
        <f t="shared" si="1334"/>
        <v>1322</v>
      </c>
      <c r="B1322" s="97" t="str">
        <f>IF(ISNUMBER(Таблица335[[#This Row],[№8]]), "Поперечник", "Продол")</f>
        <v>Поперечник</v>
      </c>
      <c r="C1322" s="11" t="str">
        <f>CONCATENATE(I1322,J1322,K1322,L1322,Таблица335[[#This Row],[№12]],N1322,O1322,P1322,Q1322,R1322,S1322,T1322,U1322,)</f>
        <v>13А-ВП_Р3 росп1,2,3</v>
      </c>
      <c r="D1322" s="11" t="str">
        <f t="shared" si="1353"/>
        <v>Т3</v>
      </c>
      <c r="E1322" s="11" t="str">
        <f t="shared" si="1354"/>
        <v>528 Δ8</v>
      </c>
      <c r="F1322" s="101"/>
      <c r="G1322" s="101"/>
      <c r="H13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2" s="132">
        <f t="shared" ref="I1322:J1322" si="1376">I1321</f>
        <v>13</v>
      </c>
      <c r="J1322" s="132" t="str">
        <f t="shared" si="1376"/>
        <v>А</v>
      </c>
      <c r="K1322" s="133" t="str">
        <f>IF(Таблица335[[#This Row],[условие]]="Да", "-", "")</f>
        <v>-</v>
      </c>
      <c r="L1322" s="101" t="s">
        <v>35</v>
      </c>
      <c r="M1322" s="114" t="str">
        <f>IF(Таблица335[[#This Row],[условие]]="Да", "", " - ")</f>
        <v/>
      </c>
      <c r="N1322" s="101"/>
      <c r="O1322" s="114" t="str">
        <f>IF(Таблица335[[#This Row],[условие]]="Да", "", " )")</f>
        <v/>
      </c>
      <c r="P1322" s="115"/>
      <c r="Q1322" s="101" t="s">
        <v>140</v>
      </c>
      <c r="R1322" s="101" t="s">
        <v>75</v>
      </c>
      <c r="S1322" s="116" t="str">
        <f>IF(Таблица335[[#This Row],[Тип СШ]]="Т3", " росп", "")</f>
        <v xml:space="preserve"> росп</v>
      </c>
      <c r="T1322" s="116" t="str">
        <f>IF(AND(Таблица335[[#This Row],[Тип]]="Поперечник", Таблица335[[#This Row],[условие]]="Да", Таблица335[[#This Row],[№18]]=" росп"), "1,2,3",
"")</f>
        <v>1,2,3</v>
      </c>
      <c r="U1322" s="116" t="str">
        <f>IF(AND(Таблица335[[#This Row],[Тип]]="Продол", Таблица335[[#This Row],[условие]]="Да", Таблица335[[#This Row],[№18]]=" росп"), "1,2",
"")</f>
        <v/>
      </c>
      <c r="V1322" s="101" t="s">
        <v>88</v>
      </c>
      <c r="W13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2" s="152" t="str">
        <f>IF(Таблица335[[#This Row],[Тип СШ]]="Т3",
(IF(Таблица335[[#This Row],[Толщина]]&gt;16,"Δ8","Δ6")),Таблица335[[#This Row],[Толщина]])</f>
        <v>Δ8</v>
      </c>
      <c r="AD1322"/>
      <c r="AE1322"/>
    </row>
    <row r="1323" spans="1:31" x14ac:dyDescent="0.2">
      <c r="A1323" s="117">
        <f t="shared" si="1334"/>
        <v>1323</v>
      </c>
      <c r="B1323" s="97" t="str">
        <f>IF(ISNUMBER(Таблица335[[#This Row],[№8]]), "Поперечник", "Продол")</f>
        <v>Поперечник</v>
      </c>
      <c r="C1323" s="11" t="str">
        <f>CONCATENATE(I1323,J1323,K1323,L1323,Таблица335[[#This Row],[№12]],N1323,O1323,P1323,Q1323,R1323,S1323,T1323,U1323,)</f>
        <v>13А-ВП_Р4 росп1,2,3</v>
      </c>
      <c r="D1323" s="11" t="str">
        <f t="shared" si="1353"/>
        <v>Т3</v>
      </c>
      <c r="E1323" s="11" t="str">
        <f t="shared" si="1354"/>
        <v>528 Δ8</v>
      </c>
      <c r="F1323" s="101"/>
      <c r="G1323" s="101"/>
      <c r="H13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3" s="132">
        <f t="shared" ref="I1323:J1323" si="1377">I1322</f>
        <v>13</v>
      </c>
      <c r="J1323" s="132" t="str">
        <f t="shared" si="1377"/>
        <v>А</v>
      </c>
      <c r="K1323" s="133" t="str">
        <f>IF(Таблица335[[#This Row],[условие]]="Да", "-", "")</f>
        <v>-</v>
      </c>
      <c r="L1323" s="101" t="s">
        <v>35</v>
      </c>
      <c r="M1323" s="114" t="str">
        <f>IF(Таблица335[[#This Row],[условие]]="Да", "", " - ")</f>
        <v/>
      </c>
      <c r="N1323" s="101"/>
      <c r="O1323" s="114" t="str">
        <f>IF(Таблица335[[#This Row],[условие]]="Да", "", " )")</f>
        <v/>
      </c>
      <c r="P1323" s="115"/>
      <c r="Q1323" s="101" t="s">
        <v>140</v>
      </c>
      <c r="R1323" s="101" t="s">
        <v>76</v>
      </c>
      <c r="S1323" s="116" t="str">
        <f>IF(Таблица335[[#This Row],[Тип СШ]]="Т3", " росп", "")</f>
        <v xml:space="preserve"> росп</v>
      </c>
      <c r="T1323" s="116" t="str">
        <f>IF(AND(Таблица335[[#This Row],[Тип]]="Поперечник", Таблица335[[#This Row],[условие]]="Да", Таблица335[[#This Row],[№18]]=" росп"), "1,2,3",
"")</f>
        <v>1,2,3</v>
      </c>
      <c r="U1323" s="116" t="str">
        <f>IF(AND(Таблица335[[#This Row],[Тип]]="Продол", Таблица335[[#This Row],[условие]]="Да", Таблица335[[#This Row],[№18]]=" росп"), "1,2",
"")</f>
        <v/>
      </c>
      <c r="V1323" s="101" t="s">
        <v>88</v>
      </c>
      <c r="W13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3" s="152" t="str">
        <f>IF(Таблица335[[#This Row],[Тип СШ]]="Т3",
(IF(Таблица335[[#This Row],[Толщина]]&gt;16,"Δ8","Δ6")),Таблица335[[#This Row],[Толщина]])</f>
        <v>Δ8</v>
      </c>
      <c r="AD1323"/>
      <c r="AE1323"/>
    </row>
    <row r="1324" spans="1:31" x14ac:dyDescent="0.2">
      <c r="A1324" s="117">
        <f t="shared" si="1334"/>
        <v>1324</v>
      </c>
      <c r="B1324" s="97" t="str">
        <f>IF(ISNUMBER(Таблица335[[#This Row],[№8]]), "Поперечник", "Продол")</f>
        <v>Поперечник</v>
      </c>
      <c r="C1324" s="11" t="str">
        <f>CONCATENATE(I1324,J1324,K1324,L1324,Таблица335[[#This Row],[№12]],N1324,O1324,P1324,Q1324,R1324,S1324,T1324,U1324,)</f>
        <v>13А-Т1/1</v>
      </c>
      <c r="D1324" s="11" t="str">
        <f t="shared" si="1353"/>
        <v>Т8</v>
      </c>
      <c r="E1324" s="11" t="str">
        <f t="shared" si="1354"/>
        <v>100×20</v>
      </c>
      <c r="F1324" s="101"/>
      <c r="G1324" s="101"/>
      <c r="H13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4" s="132">
        <f t="shared" ref="I1324:J1324" si="1378">I1323</f>
        <v>13</v>
      </c>
      <c r="J1324" s="132" t="str">
        <f t="shared" si="1378"/>
        <v>А</v>
      </c>
      <c r="K1324" s="133" t="str">
        <f>IF(Таблица335[[#This Row],[условие]]="Да", "-", "")</f>
        <v>-</v>
      </c>
      <c r="L1324" s="101" t="s">
        <v>83</v>
      </c>
      <c r="M1324" s="114" t="str">
        <f>IF(Таблица335[[#This Row],[условие]]="Да", "", " - ")</f>
        <v/>
      </c>
      <c r="N1324" s="101"/>
      <c r="O1324" s="114" t="str">
        <f>IF(Таблица335[[#This Row],[условие]]="Да", "", " )")</f>
        <v/>
      </c>
      <c r="P1324" s="115"/>
      <c r="Q1324" s="101" t="str">
        <f>"/"</f>
        <v>/</v>
      </c>
      <c r="R1324" s="101">
        <v>1</v>
      </c>
      <c r="S1324" s="116" t="str">
        <f>IF(Таблица335[[#This Row],[Тип СШ]]="Т3", " росп", "")</f>
        <v/>
      </c>
      <c r="T1324" s="116" t="str">
        <f>IF(AND(Таблица335[[#This Row],[Тип]]="Поперечник", Таблица335[[#This Row],[условие]]="Да", Таблица335[[#This Row],[№18]]=" росп"), "1,2,3",
"")</f>
        <v/>
      </c>
      <c r="U1324" s="116" t="str">
        <f>IF(AND(Таблица335[[#This Row],[Тип]]="Продол", Таблица335[[#This Row],[условие]]="Да", Таблица335[[#This Row],[№18]]=" росп"), "1,2",
"")</f>
        <v/>
      </c>
      <c r="V1324" s="101" t="s">
        <v>89</v>
      </c>
      <c r="W13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2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24" s="152">
        <f>IF(Таблица335[[#This Row],[Тип СШ]]="Т3",
(IF(Таблица335[[#This Row],[Толщина]]&gt;16,"Δ8","Δ6")),Таблица335[[#This Row],[Толщина]])</f>
        <v>20</v>
      </c>
      <c r="AD1324"/>
      <c r="AE1324"/>
    </row>
    <row r="1325" spans="1:31" x14ac:dyDescent="0.2">
      <c r="A1325" s="117">
        <f t="shared" si="1334"/>
        <v>1325</v>
      </c>
      <c r="B1325" s="97" t="str">
        <f>IF(ISNUMBER(Таблица335[[#This Row],[№8]]), "Поперечник", "Продол")</f>
        <v>Поперечник</v>
      </c>
      <c r="C1325" s="11" t="str">
        <f>CONCATENATE(I1325,J1325,K1325,L1325,Таблица335[[#This Row],[№12]],N1325,O1325,P1325,Q1325,R1325,S1325,T1325,U1325,)</f>
        <v>13А-Т1/1 росп1,2,3</v>
      </c>
      <c r="D1325" s="11" t="str">
        <f t="shared" si="1353"/>
        <v>Т3</v>
      </c>
      <c r="E1325" s="11" t="str">
        <f t="shared" si="1354"/>
        <v>100 Δ8</v>
      </c>
      <c r="F1325" s="101"/>
      <c r="G1325" s="101"/>
      <c r="H13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5" s="132">
        <f t="shared" ref="I1325:J1325" si="1379">I1324</f>
        <v>13</v>
      </c>
      <c r="J1325" s="132" t="str">
        <f t="shared" si="1379"/>
        <v>А</v>
      </c>
      <c r="K1325" s="133" t="str">
        <f>IF(Таблица335[[#This Row],[условие]]="Да", "-", "")</f>
        <v>-</v>
      </c>
      <c r="L1325" s="101" t="s">
        <v>83</v>
      </c>
      <c r="M1325" s="114" t="str">
        <f>IF(Таблица335[[#This Row],[условие]]="Да", "", " - ")</f>
        <v/>
      </c>
      <c r="N1325" s="101"/>
      <c r="O1325" s="114" t="str">
        <f>IF(Таблица335[[#This Row],[условие]]="Да", "", " )")</f>
        <v/>
      </c>
      <c r="P1325" s="115"/>
      <c r="Q1325" s="101" t="str">
        <f t="shared" ref="Q1325:Q1327" si="1380">"/"</f>
        <v>/</v>
      </c>
      <c r="R1325" s="101">
        <v>1</v>
      </c>
      <c r="S1325" s="116" t="str">
        <f>IF(Таблица335[[#This Row],[Тип СШ]]="Т3", " росп", "")</f>
        <v xml:space="preserve"> росп</v>
      </c>
      <c r="T1325" s="116" t="str">
        <f>IF(AND(Таблица335[[#This Row],[Тип]]="Поперечник", Таблица335[[#This Row],[условие]]="Да", Таблица335[[#This Row],[№18]]=" росп"), "1,2,3",
"")</f>
        <v>1,2,3</v>
      </c>
      <c r="U1325" s="116" t="str">
        <f>IF(AND(Таблица335[[#This Row],[Тип]]="Продол", Таблица335[[#This Row],[условие]]="Да", Таблица335[[#This Row],[№18]]=" росп"), "1,2",
"")</f>
        <v/>
      </c>
      <c r="V1325" s="101" t="s">
        <v>88</v>
      </c>
      <c r="W13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25" s="152" t="str">
        <f>IF(Таблица335[[#This Row],[Тип СШ]]="Т3",
(IF(Таблица335[[#This Row],[Толщина]]&gt;16,"Δ8","Δ6")),Таблица335[[#This Row],[Толщина]])</f>
        <v>Δ8</v>
      </c>
      <c r="AD1325"/>
      <c r="AE1325"/>
    </row>
    <row r="1326" spans="1:31" x14ac:dyDescent="0.2">
      <c r="A1326" s="117">
        <f t="shared" si="1334"/>
        <v>1326</v>
      </c>
      <c r="B1326" s="97" t="str">
        <f>IF(ISNUMBER(Таблица335[[#This Row],[№8]]), "Поперечник", "Продол")</f>
        <v>Поперечник</v>
      </c>
      <c r="C1326" s="11" t="str">
        <f>CONCATENATE(I1326,J1326,K1326,L1326,Таблица335[[#This Row],[№12]],N1326,O1326,P1326,Q1326,R1326,S1326,T1326,U1326,)</f>
        <v>13А-Т1/2</v>
      </c>
      <c r="D1326" s="11" t="str">
        <f t="shared" si="1353"/>
        <v>Т8</v>
      </c>
      <c r="E1326" s="11" t="str">
        <f t="shared" si="1354"/>
        <v>100×20</v>
      </c>
      <c r="F1326" s="101"/>
      <c r="G1326" s="101"/>
      <c r="H13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6" s="132">
        <f t="shared" ref="I1326:J1326" si="1381">I1325</f>
        <v>13</v>
      </c>
      <c r="J1326" s="132" t="str">
        <f t="shared" si="1381"/>
        <v>А</v>
      </c>
      <c r="K1326" s="133" t="str">
        <f>IF(Таблица335[[#This Row],[условие]]="Да", "-", "")</f>
        <v>-</v>
      </c>
      <c r="L1326" s="101" t="s">
        <v>83</v>
      </c>
      <c r="M1326" s="114" t="str">
        <f>IF(Таблица335[[#This Row],[условие]]="Да", "", " - ")</f>
        <v/>
      </c>
      <c r="N1326" s="101"/>
      <c r="O1326" s="114" t="str">
        <f>IF(Таблица335[[#This Row],[условие]]="Да", "", " )")</f>
        <v/>
      </c>
      <c r="P1326" s="115"/>
      <c r="Q1326" s="101" t="str">
        <f t="shared" si="1380"/>
        <v>/</v>
      </c>
      <c r="R1326" s="101">
        <v>2</v>
      </c>
      <c r="S1326" s="116" t="str">
        <f>IF(Таблица335[[#This Row],[Тип СШ]]="Т3", " росп", "")</f>
        <v/>
      </c>
      <c r="T1326" s="116" t="str">
        <f>IF(AND(Таблица335[[#This Row],[Тип]]="Поперечник", Таблица335[[#This Row],[условие]]="Да", Таблица335[[#This Row],[№18]]=" росп"), "1,2,3",
"")</f>
        <v/>
      </c>
      <c r="U1326" s="116" t="str">
        <f>IF(AND(Таблица335[[#This Row],[Тип]]="Продол", Таблица335[[#This Row],[условие]]="Да", Таблица335[[#This Row],[№18]]=" росп"), "1,2",
"")</f>
        <v/>
      </c>
      <c r="V1326" s="101" t="s">
        <v>89</v>
      </c>
      <c r="W13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2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26" s="152">
        <f>IF(Таблица335[[#This Row],[Тип СШ]]="Т3",
(IF(Таблица335[[#This Row],[Толщина]]&gt;16,"Δ8","Δ6")),Таблица335[[#This Row],[Толщина]])</f>
        <v>20</v>
      </c>
      <c r="AD1326"/>
      <c r="AE1326"/>
    </row>
    <row r="1327" spans="1:31" x14ac:dyDescent="0.2">
      <c r="A1327" s="117">
        <f t="shared" si="1334"/>
        <v>1327</v>
      </c>
      <c r="B1327" s="97" t="str">
        <f>IF(ISNUMBER(Таблица335[[#This Row],[№8]]), "Поперечник", "Продол")</f>
        <v>Поперечник</v>
      </c>
      <c r="C1327" s="11" t="str">
        <f>CONCATENATE(I1327,J1327,K1327,L1327,Таблица335[[#This Row],[№12]],N1327,O1327,P1327,Q1327,R1327,S1327,T1327,U1327,)</f>
        <v>13А-Т1/2 росп1,2,3</v>
      </c>
      <c r="D1327" s="11" t="str">
        <f t="shared" si="1353"/>
        <v>Т3</v>
      </c>
      <c r="E1327" s="11" t="str">
        <f t="shared" si="1354"/>
        <v>100 Δ8</v>
      </c>
      <c r="F1327" s="101"/>
      <c r="G1327" s="101"/>
      <c r="H13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7" s="132">
        <f t="shared" ref="I1327:J1327" si="1382">I1326</f>
        <v>13</v>
      </c>
      <c r="J1327" s="132" t="str">
        <f t="shared" si="1382"/>
        <v>А</v>
      </c>
      <c r="K1327" s="133" t="str">
        <f>IF(Таблица335[[#This Row],[условие]]="Да", "-", "")</f>
        <v>-</v>
      </c>
      <c r="L1327" s="101" t="s">
        <v>83</v>
      </c>
      <c r="M1327" s="114" t="str">
        <f>IF(Таблица335[[#This Row],[условие]]="Да", "", " - ")</f>
        <v/>
      </c>
      <c r="N1327" s="101"/>
      <c r="O1327" s="114" t="str">
        <f>IF(Таблица335[[#This Row],[условие]]="Да", "", " )")</f>
        <v/>
      </c>
      <c r="P1327" s="115"/>
      <c r="Q1327" s="101" t="str">
        <f t="shared" si="1380"/>
        <v>/</v>
      </c>
      <c r="R1327" s="101">
        <v>2</v>
      </c>
      <c r="S1327" s="116" t="str">
        <f>IF(Таблица335[[#This Row],[Тип СШ]]="Т3", " росп", "")</f>
        <v xml:space="preserve"> росп</v>
      </c>
      <c r="T1327" s="116" t="str">
        <f>IF(AND(Таблица335[[#This Row],[Тип]]="Поперечник", Таблица335[[#This Row],[условие]]="Да", Таблица335[[#This Row],[№18]]=" росп"), "1,2,3",
"")</f>
        <v>1,2,3</v>
      </c>
      <c r="U1327" s="116" t="str">
        <f>IF(AND(Таблица335[[#This Row],[Тип]]="Продол", Таблица335[[#This Row],[условие]]="Да", Таблица335[[#This Row],[№18]]=" росп"), "1,2",
"")</f>
        <v/>
      </c>
      <c r="V1327" s="101" t="s">
        <v>88</v>
      </c>
      <c r="W13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27" s="152" t="str">
        <f>IF(Таблица335[[#This Row],[Тип СШ]]="Т3",
(IF(Таблица335[[#This Row],[Толщина]]&gt;16,"Δ8","Δ6")),Таблица335[[#This Row],[Толщина]])</f>
        <v>Δ8</v>
      </c>
      <c r="AD1327"/>
      <c r="AE1327"/>
    </row>
    <row r="1328" spans="1:31" x14ac:dyDescent="0.2">
      <c r="A1328" s="117">
        <f t="shared" si="1334"/>
        <v>1328</v>
      </c>
      <c r="B1328" s="97" t="str">
        <f>IF(ISNUMBER(Таблица335[[#This Row],[№8]]), "Поперечник", "Продол")</f>
        <v>Поперечник</v>
      </c>
      <c r="C1328" s="11" t="str">
        <f>CONCATENATE(I1328,J1328,K1328,L1328,Таблица335[[#This Row],[№12]],N1328,O1328,P1328,Q1328,R1328,S1328,T1328,U1328,)</f>
        <v>13А-ВП_Р5 росп1,2,3</v>
      </c>
      <c r="D1328" s="11" t="str">
        <f t="shared" si="1353"/>
        <v>Т3</v>
      </c>
      <c r="E1328" s="11" t="str">
        <f t="shared" si="1354"/>
        <v>528 Δ8</v>
      </c>
      <c r="F1328" s="101"/>
      <c r="G1328" s="101"/>
      <c r="H13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8" s="132">
        <f t="shared" ref="I1328:J1328" si="1383">I1327</f>
        <v>13</v>
      </c>
      <c r="J1328" s="132" t="str">
        <f t="shared" si="1383"/>
        <v>А</v>
      </c>
      <c r="K1328" s="133" t="str">
        <f>IF(Таблица335[[#This Row],[условие]]="Да", "-", "")</f>
        <v>-</v>
      </c>
      <c r="L1328" s="101" t="s">
        <v>35</v>
      </c>
      <c r="M1328" s="114" t="str">
        <f>IF(Таблица335[[#This Row],[условие]]="Да", "", " - ")</f>
        <v/>
      </c>
      <c r="N1328" s="101"/>
      <c r="O1328" s="114" t="str">
        <f>IF(Таблица335[[#This Row],[условие]]="Да", "", " )")</f>
        <v/>
      </c>
      <c r="P1328" s="115"/>
      <c r="Q1328" s="101" t="s">
        <v>140</v>
      </c>
      <c r="R1328" s="101" t="s">
        <v>77</v>
      </c>
      <c r="S1328" s="116" t="str">
        <f>IF(Таблица335[[#This Row],[Тип СШ]]="Т3", " росп", "")</f>
        <v xml:space="preserve"> росп</v>
      </c>
      <c r="T1328" s="116" t="str">
        <f>IF(AND(Таблица335[[#This Row],[Тип]]="Поперечник", Таблица335[[#This Row],[условие]]="Да", Таблица335[[#This Row],[№18]]=" росп"), "1,2,3",
"")</f>
        <v>1,2,3</v>
      </c>
      <c r="U1328" s="116" t="str">
        <f>IF(AND(Таблица335[[#This Row],[Тип]]="Продол", Таблица335[[#This Row],[условие]]="Да", Таблица335[[#This Row],[№18]]=" росп"), "1,2",
"")</f>
        <v/>
      </c>
      <c r="V1328" s="101" t="s">
        <v>88</v>
      </c>
      <c r="W13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8" s="152" t="str">
        <f>IF(Таблица335[[#This Row],[Тип СШ]]="Т3",
(IF(Таблица335[[#This Row],[Толщина]]&gt;16,"Δ8","Δ6")),Таблица335[[#This Row],[Толщина]])</f>
        <v>Δ8</v>
      </c>
      <c r="AD1328"/>
      <c r="AE1328"/>
    </row>
    <row r="1329" spans="1:31" x14ac:dyDescent="0.2">
      <c r="A1329" s="117">
        <f t="shared" si="1334"/>
        <v>1329</v>
      </c>
      <c r="B1329" s="97" t="str">
        <f>IF(ISNUMBER(Таблица335[[#This Row],[№8]]), "Поперечник", "Продол")</f>
        <v>Поперечник</v>
      </c>
      <c r="C1329" s="11" t="str">
        <f>CONCATENATE(I1329,J1329,K1329,L1329,Таблица335[[#This Row],[№12]],N1329,O1329,P1329,Q1329,R1329,S1329,T1329,U1329,)</f>
        <v>13А-ВП_Р6 росп1,2,3</v>
      </c>
      <c r="D1329" s="11" t="str">
        <f t="shared" si="1353"/>
        <v>Т3</v>
      </c>
      <c r="E1329" s="11" t="str">
        <f t="shared" si="1354"/>
        <v>528 Δ8</v>
      </c>
      <c r="F1329" s="101"/>
      <c r="G1329" s="101"/>
      <c r="H13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29" s="132">
        <f t="shared" ref="I1329:J1329" si="1384">I1328</f>
        <v>13</v>
      </c>
      <c r="J1329" s="132" t="str">
        <f t="shared" si="1384"/>
        <v>А</v>
      </c>
      <c r="K1329" s="133" t="str">
        <f>IF(Таблица335[[#This Row],[условие]]="Да", "-", "")</f>
        <v>-</v>
      </c>
      <c r="L1329" s="101" t="s">
        <v>35</v>
      </c>
      <c r="M1329" s="114" t="str">
        <f>IF(Таблица335[[#This Row],[условие]]="Да", "", " - ")</f>
        <v/>
      </c>
      <c r="N1329" s="101"/>
      <c r="O1329" s="114" t="str">
        <f>IF(Таблица335[[#This Row],[условие]]="Да", "", " )")</f>
        <v/>
      </c>
      <c r="P1329" s="115"/>
      <c r="Q1329" s="101" t="s">
        <v>140</v>
      </c>
      <c r="R1329" s="101" t="s">
        <v>80</v>
      </c>
      <c r="S1329" s="116" t="str">
        <f>IF(Таблица335[[#This Row],[Тип СШ]]="Т3", " росп", "")</f>
        <v xml:space="preserve"> росп</v>
      </c>
      <c r="T1329" s="116" t="str">
        <f>IF(AND(Таблица335[[#This Row],[Тип]]="Поперечник", Таблица335[[#This Row],[условие]]="Да", Таблица335[[#This Row],[№18]]=" росп"), "1,2,3",
"")</f>
        <v>1,2,3</v>
      </c>
      <c r="U1329" s="116" t="str">
        <f>IF(AND(Таблица335[[#This Row],[Тип]]="Продол", Таблица335[[#This Row],[условие]]="Да", Таблица335[[#This Row],[№18]]=" росп"), "1,2",
"")</f>
        <v/>
      </c>
      <c r="V1329" s="101" t="s">
        <v>88</v>
      </c>
      <c r="W13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29" s="152" t="str">
        <f>IF(Таблица335[[#This Row],[Тип СШ]]="Т3",
(IF(Таблица335[[#This Row],[Толщина]]&gt;16,"Δ8","Δ6")),Таблица335[[#This Row],[Толщина]])</f>
        <v>Δ8</v>
      </c>
      <c r="AD1329"/>
      <c r="AE1329"/>
    </row>
    <row r="1330" spans="1:31" x14ac:dyDescent="0.2">
      <c r="A1330" s="117">
        <f t="shared" si="1334"/>
        <v>1330</v>
      </c>
      <c r="B1330" s="97" t="str">
        <f>IF(ISNUMBER(Таблица335[[#This Row],[№8]]), "Поперечник", "Продол")</f>
        <v>Поперечник</v>
      </c>
      <c r="C1330" s="11" t="str">
        <f>CONCATENATE(I1330,J1330,K1330,L1330,Таблица335[[#This Row],[№12]],N1330,O1330,P1330,Q1330,R1330,S1330,T1330,U1330,)</f>
        <v>13А-ВП_Р7 росп1,2,3</v>
      </c>
      <c r="D1330" s="11" t="str">
        <f t="shared" si="1353"/>
        <v>Т3</v>
      </c>
      <c r="E1330" s="11" t="str">
        <f t="shared" si="1354"/>
        <v>528 Δ8</v>
      </c>
      <c r="F1330" s="101"/>
      <c r="G1330" s="101"/>
      <c r="H13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0" s="132">
        <f t="shared" ref="I1330:J1330" si="1385">I1329</f>
        <v>13</v>
      </c>
      <c r="J1330" s="132" t="str">
        <f t="shared" si="1385"/>
        <v>А</v>
      </c>
      <c r="K1330" s="133" t="str">
        <f>IF(Таблица335[[#This Row],[условие]]="Да", "-", "")</f>
        <v>-</v>
      </c>
      <c r="L1330" s="101" t="s">
        <v>35</v>
      </c>
      <c r="M1330" s="114" t="str">
        <f>IF(Таблица335[[#This Row],[условие]]="Да", "", " - ")</f>
        <v/>
      </c>
      <c r="N1330" s="101"/>
      <c r="O1330" s="114" t="str">
        <f>IF(Таблица335[[#This Row],[условие]]="Да", "", " )")</f>
        <v/>
      </c>
      <c r="P1330" s="115"/>
      <c r="Q1330" s="101" t="s">
        <v>140</v>
      </c>
      <c r="R1330" s="101" t="s">
        <v>81</v>
      </c>
      <c r="S1330" s="116" t="str">
        <f>IF(Таблица335[[#This Row],[Тип СШ]]="Т3", " росп", "")</f>
        <v xml:space="preserve"> росп</v>
      </c>
      <c r="T1330" s="116" t="str">
        <f>IF(AND(Таблица335[[#This Row],[Тип]]="Поперечник", Таблица335[[#This Row],[условие]]="Да", Таблица335[[#This Row],[№18]]=" росп"), "1,2,3",
"")</f>
        <v>1,2,3</v>
      </c>
      <c r="U1330" s="116" t="str">
        <f>IF(AND(Таблица335[[#This Row],[Тип]]="Продол", Таблица335[[#This Row],[условие]]="Да", Таблица335[[#This Row],[№18]]=" росп"), "1,2",
"")</f>
        <v/>
      </c>
      <c r="V1330" s="101" t="s">
        <v>88</v>
      </c>
      <c r="W13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30" s="152" t="str">
        <f>IF(Таблица335[[#This Row],[Тип СШ]]="Т3",
(IF(Таблица335[[#This Row],[Толщина]]&gt;16,"Δ8","Δ6")),Таблица335[[#This Row],[Толщина]])</f>
        <v>Δ8</v>
      </c>
      <c r="AD1330"/>
      <c r="AE1330"/>
    </row>
    <row r="1331" spans="1:31" x14ac:dyDescent="0.2">
      <c r="A1331" s="117">
        <f t="shared" si="1334"/>
        <v>1331</v>
      </c>
      <c r="B1331" s="97" t="str">
        <f>IF(ISNUMBER(Таблица335[[#This Row],[№8]]), "Поперечник", "Продол")</f>
        <v>Поперечник</v>
      </c>
      <c r="C1331" s="11" t="str">
        <f>CONCATENATE(I1331,J1331,K1331,L1331,Таблица335[[#This Row],[№12]],N1331,O1331,P1331,Q1331,R1331,S1331,T1331,U1331,)</f>
        <v>13А-ВП_Р8 росп1,2,3</v>
      </c>
      <c r="D1331" s="11" t="str">
        <f t="shared" si="1353"/>
        <v>Т3</v>
      </c>
      <c r="E1331" s="11" t="str">
        <f t="shared" si="1354"/>
        <v>528 Δ8</v>
      </c>
      <c r="F1331" s="101"/>
      <c r="G1331" s="101"/>
      <c r="H13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1" s="132">
        <f t="shared" ref="I1331:J1331" si="1386">I1330</f>
        <v>13</v>
      </c>
      <c r="J1331" s="132" t="str">
        <f t="shared" si="1386"/>
        <v>А</v>
      </c>
      <c r="K1331" s="133" t="str">
        <f>IF(Таблица335[[#This Row],[условие]]="Да", "-", "")</f>
        <v>-</v>
      </c>
      <c r="L1331" s="101" t="s">
        <v>35</v>
      </c>
      <c r="M1331" s="114" t="str">
        <f>IF(Таблица335[[#This Row],[условие]]="Да", "", " - ")</f>
        <v/>
      </c>
      <c r="N1331" s="101"/>
      <c r="O1331" s="114" t="str">
        <f>IF(Таблица335[[#This Row],[условие]]="Да", "", " )")</f>
        <v/>
      </c>
      <c r="P1331" s="115"/>
      <c r="Q1331" s="101" t="s">
        <v>140</v>
      </c>
      <c r="R1331" s="101" t="s">
        <v>82</v>
      </c>
      <c r="S1331" s="116" t="str">
        <f>IF(Таблица335[[#This Row],[Тип СШ]]="Т3", " росп", "")</f>
        <v xml:space="preserve"> росп</v>
      </c>
      <c r="T1331" s="116" t="str">
        <f>IF(AND(Таблица335[[#This Row],[Тип]]="Поперечник", Таблица335[[#This Row],[условие]]="Да", Таблица335[[#This Row],[№18]]=" росп"), "1,2,3",
"")</f>
        <v>1,2,3</v>
      </c>
      <c r="U1331" s="116" t="str">
        <f>IF(AND(Таблица335[[#This Row],[Тип]]="Продол", Таблица335[[#This Row],[условие]]="Да", Таблица335[[#This Row],[№18]]=" росп"), "1,2",
"")</f>
        <v/>
      </c>
      <c r="V1331" s="101" t="s">
        <v>88</v>
      </c>
      <c r="W13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31" s="152" t="str">
        <f>IF(Таблица335[[#This Row],[Тип СШ]]="Т3",
(IF(Таблица335[[#This Row],[Толщина]]&gt;16,"Δ8","Δ6")),Таблица335[[#This Row],[Толщина]])</f>
        <v>Δ8</v>
      </c>
      <c r="AD1331"/>
      <c r="AE1331"/>
    </row>
    <row r="1332" spans="1:31" x14ac:dyDescent="0.2">
      <c r="A1332" s="117">
        <f t="shared" si="1334"/>
        <v>1332</v>
      </c>
      <c r="B1332" s="97" t="str">
        <f>IF(ISNUMBER(Таблица335[[#This Row],[№8]]), "Поперечник", "Продол")</f>
        <v>Поперечник</v>
      </c>
      <c r="C1332" s="11" t="str">
        <f>CONCATENATE(I1332,J1332,K1332,L1332,Таблица335[[#This Row],[№12]],N1332,O1332,P1332,Q1332,R1332,S1332,T1332,U1332,)</f>
        <v>13А-НП</v>
      </c>
      <c r="D1332" s="11" t="str">
        <f t="shared" si="1353"/>
        <v>С18</v>
      </c>
      <c r="E1332" s="11" t="str">
        <f t="shared" si="1354"/>
        <v>600×32/40</v>
      </c>
      <c r="F1332" s="101"/>
      <c r="G1332" s="101"/>
      <c r="H13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2" s="132">
        <f t="shared" ref="I1332:J1332" si="1387">I1331</f>
        <v>13</v>
      </c>
      <c r="J1332" s="132" t="str">
        <f t="shared" si="1387"/>
        <v>А</v>
      </c>
      <c r="K1332" s="133" t="str">
        <f>IF(Таблица335[[#This Row],[условие]]="Да", "-", "")</f>
        <v>-</v>
      </c>
      <c r="L1332" s="101" t="s">
        <v>13</v>
      </c>
      <c r="M1332" s="114" t="str">
        <f>IF(Таблица335[[#This Row],[условие]]="Да", "", " - ")</f>
        <v/>
      </c>
      <c r="N1332" s="101"/>
      <c r="O1332" s="114" t="str">
        <f>IF(Таблица335[[#This Row],[условие]]="Да", "", " )")</f>
        <v/>
      </c>
      <c r="P1332" s="115"/>
      <c r="Q1332" s="101"/>
      <c r="R1332" s="101"/>
      <c r="S1332" s="116" t="str">
        <f>IF(Таблица335[[#This Row],[Тип СШ]]="Т3", " росп", "")</f>
        <v/>
      </c>
      <c r="T1332" s="116" t="str">
        <f>IF(AND(Таблица335[[#This Row],[Тип]]="Поперечник", Таблица335[[#This Row],[условие]]="Да", Таблица335[[#This Row],[№18]]=" росп"), "1,2,3",
"")</f>
        <v/>
      </c>
      <c r="U1332" s="116" t="str">
        <f>IF(AND(Таблица335[[#This Row],[Тип]]="Продол", Таблица335[[#This Row],[условие]]="Да", Таблица335[[#This Row],[№18]]=" росп"), "1,2",
"")</f>
        <v/>
      </c>
      <c r="V1332" s="101" t="s">
        <v>87</v>
      </c>
      <c r="W133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3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32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32/40</v>
      </c>
      <c r="AB1332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332" s="152" t="str">
        <f>IF(Таблица335[[#This Row],[Тип СШ]]="Т3",
(IF(Таблица335[[#This Row],[Толщина]]&gt;16,"Δ8","Δ6")),Таблица335[[#This Row],[Толщина]])</f>
        <v>32/40</v>
      </c>
      <c r="AD1332"/>
      <c r="AE1332"/>
    </row>
    <row r="1333" spans="1:31" x14ac:dyDescent="0.2">
      <c r="A1333" s="117">
        <f t="shared" si="1334"/>
        <v>1333</v>
      </c>
      <c r="B1333" s="97" t="str">
        <f>IF(ISNUMBER(Таблица335[[#This Row],[№8]]), "Поперечник", "Продол")</f>
        <v>Поперечник</v>
      </c>
      <c r="C1333" s="11" t="str">
        <f>CONCATENATE(I1333,J1333,K1333,L1333,Таблица335[[#This Row],[№12]],N1333,O1333,P1333,Q1333,R1333,S1333,T1333,U1333,)</f>
        <v>13А-Т2/1</v>
      </c>
      <c r="D1333" s="11" t="str">
        <f t="shared" si="1353"/>
        <v>Т8</v>
      </c>
      <c r="E1333" s="11" t="str">
        <f t="shared" si="1354"/>
        <v>100×20</v>
      </c>
      <c r="F1333" s="101"/>
      <c r="G1333" s="101"/>
      <c r="H13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3" s="132">
        <f t="shared" ref="I1333:J1333" si="1388">I1332</f>
        <v>13</v>
      </c>
      <c r="J1333" s="132" t="str">
        <f t="shared" si="1388"/>
        <v>А</v>
      </c>
      <c r="K1333" s="133" t="str">
        <f>IF(Таблица335[[#This Row],[условие]]="Да", "-", "")</f>
        <v>-</v>
      </c>
      <c r="L1333" s="101" t="s">
        <v>84</v>
      </c>
      <c r="M1333" s="114" t="str">
        <f>IF(Таблица335[[#This Row],[условие]]="Да", "", " - ")</f>
        <v/>
      </c>
      <c r="N1333" s="101"/>
      <c r="O1333" s="114" t="str">
        <f>IF(Таблица335[[#This Row],[условие]]="Да", "", " )")</f>
        <v/>
      </c>
      <c r="P1333" s="115"/>
      <c r="Q1333" s="101" t="str">
        <f>"/"</f>
        <v>/</v>
      </c>
      <c r="R1333" s="101">
        <v>1</v>
      </c>
      <c r="S1333" s="116" t="str">
        <f>IF(Таблица335[[#This Row],[Тип СШ]]="Т3", " росп", "")</f>
        <v/>
      </c>
      <c r="T1333" s="116" t="str">
        <f>IF(AND(Таблица335[[#This Row],[Тип]]="Поперечник", Таблица335[[#This Row],[условие]]="Да", Таблица335[[#This Row],[№18]]=" росп"), "1,2,3",
"")</f>
        <v/>
      </c>
      <c r="U1333" s="116" t="str">
        <f>IF(AND(Таблица335[[#This Row],[Тип]]="Продол", Таблица335[[#This Row],[условие]]="Да", Таблица335[[#This Row],[№18]]=" росп"), "1,2",
"")</f>
        <v/>
      </c>
      <c r="V1333" s="101" t="s">
        <v>89</v>
      </c>
      <c r="W13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33" s="152">
        <f>IF(Таблица335[[#This Row],[Тип СШ]]="Т3",
(IF(Таблица335[[#This Row],[Толщина]]&gt;16,"Δ8","Δ6")),Таблица335[[#This Row],[Толщина]])</f>
        <v>20</v>
      </c>
      <c r="AD1333"/>
      <c r="AE1333"/>
    </row>
    <row r="1334" spans="1:31" x14ac:dyDescent="0.2">
      <c r="A1334" s="117">
        <f t="shared" si="1334"/>
        <v>1334</v>
      </c>
      <c r="B1334" s="97" t="str">
        <f>IF(ISNUMBER(Таблица335[[#This Row],[№8]]), "Поперечник", "Продол")</f>
        <v>Поперечник</v>
      </c>
      <c r="C1334" s="11" t="str">
        <f>CONCATENATE(I1334,J1334,K1334,L1334,Таблица335[[#This Row],[№12]],N1334,O1334,P1334,Q1334,R1334,S1334,T1334,U1334,)</f>
        <v>13А-Т2/1 росп1,2,3</v>
      </c>
      <c r="D1334" s="11" t="str">
        <f t="shared" si="1353"/>
        <v>Т3</v>
      </c>
      <c r="E1334" s="11" t="str">
        <f t="shared" si="1354"/>
        <v>100 Δ8</v>
      </c>
      <c r="F1334" s="101"/>
      <c r="G1334" s="101"/>
      <c r="H13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4" s="132">
        <f t="shared" ref="I1334:J1334" si="1389">I1333</f>
        <v>13</v>
      </c>
      <c r="J1334" s="132" t="str">
        <f t="shared" si="1389"/>
        <v>А</v>
      </c>
      <c r="K1334" s="133" t="str">
        <f>IF(Таблица335[[#This Row],[условие]]="Да", "-", "")</f>
        <v>-</v>
      </c>
      <c r="L1334" s="101" t="s">
        <v>84</v>
      </c>
      <c r="M1334" s="114" t="str">
        <f>IF(Таблица335[[#This Row],[условие]]="Да", "", " - ")</f>
        <v/>
      </c>
      <c r="N1334" s="101"/>
      <c r="O1334" s="114" t="str">
        <f>IF(Таблица335[[#This Row],[условие]]="Да", "", " )")</f>
        <v/>
      </c>
      <c r="P1334" s="115"/>
      <c r="Q1334" s="101" t="str">
        <f t="shared" ref="Q1334:Q1336" si="1390">"/"</f>
        <v>/</v>
      </c>
      <c r="R1334" s="101">
        <v>1</v>
      </c>
      <c r="S1334" s="116" t="str">
        <f>IF(Таблица335[[#This Row],[Тип СШ]]="Т3", " росп", "")</f>
        <v xml:space="preserve"> росп</v>
      </c>
      <c r="T1334" s="116" t="str">
        <f>IF(AND(Таблица335[[#This Row],[Тип]]="Поперечник", Таблица335[[#This Row],[условие]]="Да", Таблица335[[#This Row],[№18]]=" росп"), "1,2,3",
"")</f>
        <v>1,2,3</v>
      </c>
      <c r="U1334" s="116" t="str">
        <f>IF(AND(Таблица335[[#This Row],[Тип]]="Продол", Таблица335[[#This Row],[условие]]="Да", Таблица335[[#This Row],[№18]]=" росп"), "1,2",
"")</f>
        <v/>
      </c>
      <c r="V1334" s="101" t="s">
        <v>88</v>
      </c>
      <c r="W13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34" s="152" t="str">
        <f>IF(Таблица335[[#This Row],[Тип СШ]]="Т3",
(IF(Таблица335[[#This Row],[Толщина]]&gt;16,"Δ8","Δ6")),Таблица335[[#This Row],[Толщина]])</f>
        <v>Δ8</v>
      </c>
      <c r="AD1334"/>
      <c r="AE1334"/>
    </row>
    <row r="1335" spans="1:31" x14ac:dyDescent="0.2">
      <c r="A1335" s="117">
        <f t="shared" si="1334"/>
        <v>1335</v>
      </c>
      <c r="B1335" s="97" t="str">
        <f>IF(ISNUMBER(Таблица335[[#This Row],[№8]]), "Поперечник", "Продол")</f>
        <v>Поперечник</v>
      </c>
      <c r="C1335" s="11" t="str">
        <f>CONCATENATE(I1335,J1335,K1335,L1335,Таблица335[[#This Row],[№12]],N1335,O1335,P1335,Q1335,R1335,S1335,T1335,U1335,)</f>
        <v>13А-Т2/2</v>
      </c>
      <c r="D1335" s="11" t="str">
        <f t="shared" si="1353"/>
        <v>Т8</v>
      </c>
      <c r="E1335" s="11" t="str">
        <f t="shared" si="1354"/>
        <v>100×20</v>
      </c>
      <c r="F1335" s="101"/>
      <c r="G1335" s="101"/>
      <c r="H13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5" s="132">
        <f t="shared" ref="I1335:J1335" si="1391">I1334</f>
        <v>13</v>
      </c>
      <c r="J1335" s="132" t="str">
        <f t="shared" si="1391"/>
        <v>А</v>
      </c>
      <c r="K1335" s="133" t="str">
        <f>IF(Таблица335[[#This Row],[условие]]="Да", "-", "")</f>
        <v>-</v>
      </c>
      <c r="L1335" s="101" t="s">
        <v>84</v>
      </c>
      <c r="M1335" s="114" t="str">
        <f>IF(Таблица335[[#This Row],[условие]]="Да", "", " - ")</f>
        <v/>
      </c>
      <c r="N1335" s="101"/>
      <c r="O1335" s="114" t="str">
        <f>IF(Таблица335[[#This Row],[условие]]="Да", "", " )")</f>
        <v/>
      </c>
      <c r="P1335" s="115"/>
      <c r="Q1335" s="101" t="str">
        <f t="shared" si="1390"/>
        <v>/</v>
      </c>
      <c r="R1335" s="101">
        <v>2</v>
      </c>
      <c r="S1335" s="116" t="str">
        <f>IF(Таблица335[[#This Row],[Тип СШ]]="Т3", " росп", "")</f>
        <v/>
      </c>
      <c r="T1335" s="116" t="str">
        <f>IF(AND(Таблица335[[#This Row],[Тип]]="Поперечник", Таблица335[[#This Row],[условие]]="Да", Таблица335[[#This Row],[№18]]=" росп"), "1,2,3",
"")</f>
        <v/>
      </c>
      <c r="U1335" s="116" t="str">
        <f>IF(AND(Таблица335[[#This Row],[Тип]]="Продол", Таблица335[[#This Row],[условие]]="Да", Таблица335[[#This Row],[№18]]=" росп"), "1,2",
"")</f>
        <v/>
      </c>
      <c r="V1335" s="101" t="s">
        <v>89</v>
      </c>
      <c r="W13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35" s="152">
        <f>IF(Таблица335[[#This Row],[Тип СШ]]="Т3",
(IF(Таблица335[[#This Row],[Толщина]]&gt;16,"Δ8","Δ6")),Таблица335[[#This Row],[Толщина]])</f>
        <v>20</v>
      </c>
      <c r="AD1335"/>
      <c r="AE1335"/>
    </row>
    <row r="1336" spans="1:31" x14ac:dyDescent="0.2">
      <c r="A1336" s="117">
        <f t="shared" si="1334"/>
        <v>1336</v>
      </c>
      <c r="B1336" s="97" t="str">
        <f>IF(ISNUMBER(Таблица335[[#This Row],[№8]]), "Поперечник", "Продол")</f>
        <v>Поперечник</v>
      </c>
      <c r="C1336" s="11" t="str">
        <f>CONCATENATE(I1336,J1336,K1336,L1336,Таблица335[[#This Row],[№12]],N1336,O1336,P1336,Q1336,R1336,S1336,T1336,U1336,)</f>
        <v>13А-Т2/2 росп1,2,3</v>
      </c>
      <c r="D1336" s="11" t="str">
        <f t="shared" si="1353"/>
        <v>Т3</v>
      </c>
      <c r="E1336" s="11" t="str">
        <f t="shared" si="1354"/>
        <v>100 Δ8</v>
      </c>
      <c r="F1336" s="101"/>
      <c r="G1336" s="101"/>
      <c r="H13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6" s="132">
        <f t="shared" ref="I1336:J1336" si="1392">I1335</f>
        <v>13</v>
      </c>
      <c r="J1336" s="132" t="str">
        <f t="shared" si="1392"/>
        <v>А</v>
      </c>
      <c r="K1336" s="133" t="str">
        <f>IF(Таблица335[[#This Row],[условие]]="Да", "-", "")</f>
        <v>-</v>
      </c>
      <c r="L1336" s="101" t="s">
        <v>84</v>
      </c>
      <c r="M1336" s="114" t="str">
        <f>IF(Таблица335[[#This Row],[условие]]="Да", "", " - ")</f>
        <v/>
      </c>
      <c r="N1336" s="101"/>
      <c r="O1336" s="114" t="str">
        <f>IF(Таблица335[[#This Row],[условие]]="Да", "", " )")</f>
        <v/>
      </c>
      <c r="P1336" s="115"/>
      <c r="Q1336" s="101" t="str">
        <f t="shared" si="1390"/>
        <v>/</v>
      </c>
      <c r="R1336" s="101">
        <v>2</v>
      </c>
      <c r="S1336" s="116" t="str">
        <f>IF(Таблица335[[#This Row],[Тип СШ]]="Т3", " росп", "")</f>
        <v xml:space="preserve"> росп</v>
      </c>
      <c r="T1336" s="116" t="str">
        <f>IF(AND(Таблица335[[#This Row],[Тип]]="Поперечник", Таблица335[[#This Row],[условие]]="Да", Таблица335[[#This Row],[№18]]=" росп"), "1,2,3",
"")</f>
        <v>1,2,3</v>
      </c>
      <c r="U1336" s="116" t="str">
        <f>IF(AND(Таблица335[[#This Row],[Тип]]="Продол", Таблица335[[#This Row],[условие]]="Да", Таблица335[[#This Row],[№18]]=" росп"), "1,2",
"")</f>
        <v/>
      </c>
      <c r="V1336" s="101" t="s">
        <v>88</v>
      </c>
      <c r="W13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36" s="152" t="str">
        <f>IF(Таблица335[[#This Row],[Тип СШ]]="Т3",
(IF(Таблица335[[#This Row],[Толщина]]&gt;16,"Δ8","Δ6")),Таблица335[[#This Row],[Толщина]])</f>
        <v>Δ8</v>
      </c>
      <c r="AD1336"/>
      <c r="AE1336"/>
    </row>
    <row r="1337" spans="1:31" x14ac:dyDescent="0.2">
      <c r="A1337" s="117">
        <f t="shared" si="1334"/>
        <v>1337</v>
      </c>
      <c r="B1337" s="97" t="str">
        <f>IF(ISNUMBER(Таблица335[[#This Row],[№8]]), "Поперечник", "Продол")</f>
        <v>Поперечник</v>
      </c>
      <c r="C1337" s="11" t="str">
        <f>CONCATENATE(I1337,J1337,K1337,L1337,Таблица335[[#This Row],[№12]],N1337,O1337,P1337,Q1337,R1337,S1337,T1337,U1337,)</f>
        <v>13Б-ВП</v>
      </c>
      <c r="D1337" s="11" t="str">
        <f t="shared" si="1353"/>
        <v>С4</v>
      </c>
      <c r="E1337" s="11" t="str">
        <f t="shared" si="1354"/>
        <v>2488×14</v>
      </c>
      <c r="F1337" s="101"/>
      <c r="G1337" s="101" t="s">
        <v>61</v>
      </c>
      <c r="H13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7" s="134">
        <f t="shared" ref="I1337:J1337" si="1393">I1336</f>
        <v>13</v>
      </c>
      <c r="J1337" s="134" t="str">
        <f>Таблица335[[#This Row],[№7]]</f>
        <v>Б</v>
      </c>
      <c r="K1337" s="133" t="str">
        <f>IF(Таблица335[[#This Row],[условие]]="Да", "-", "")</f>
        <v>-</v>
      </c>
      <c r="L1337" s="72" t="s">
        <v>35</v>
      </c>
      <c r="M1337" s="114" t="str">
        <f>IF(Таблица335[[#This Row],[условие]]="Да", "", " - ")</f>
        <v/>
      </c>
      <c r="N1337" s="72"/>
      <c r="O1337" s="114" t="str">
        <f>IF(Таблица335[[#This Row],[условие]]="Да", "", " )")</f>
        <v/>
      </c>
      <c r="P1337" s="115"/>
      <c r="Q1337" s="130"/>
      <c r="R1337" s="130"/>
      <c r="S1337" s="116" t="str">
        <f>IF(Таблица335[[#This Row],[Тип СШ]]="Т3", " росп", "")</f>
        <v/>
      </c>
      <c r="T1337" s="116" t="str">
        <f>IF(AND(Таблица335[[#This Row],[Тип]]="Поперечник", Таблица335[[#This Row],[условие]]="Да", Таблица335[[#This Row],[№18]]=" росп"), "1,2,3",
"")</f>
        <v/>
      </c>
      <c r="U1337" s="116" t="str">
        <f>IF(AND(Таблица335[[#This Row],[Тип]]="Продол", Таблица335[[#This Row],[условие]]="Да", Таблица335[[#This Row],[№18]]=" росп"), "1,2",
"")</f>
        <v/>
      </c>
      <c r="V1337" s="130" t="s">
        <v>109</v>
      </c>
      <c r="W13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3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3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337" s="152">
        <f>IF(Таблица335[[#This Row],[Тип СШ]]="Т3",
(IF(Таблица335[[#This Row],[Толщина]]&gt;16,"Δ8","Δ6")),Таблица335[[#This Row],[Толщина]])</f>
        <v>14</v>
      </c>
      <c r="AD1337"/>
      <c r="AE1337"/>
    </row>
    <row r="1338" spans="1:31" x14ac:dyDescent="0.2">
      <c r="A1338" s="117">
        <f t="shared" si="1334"/>
        <v>1338</v>
      </c>
      <c r="B1338" s="97" t="str">
        <f>IF(ISNUMBER(Таблица335[[#This Row],[№8]]), "Поперечник", "Продол")</f>
        <v>Поперечник</v>
      </c>
      <c r="C1338" s="11" t="str">
        <f>CONCATENATE(I1338,J1338,K1338,L1338,Таблица335[[#This Row],[№12]],N1338,O1338,P1338,Q1338,R1338,S1338,T1338,U1338,)</f>
        <v>13Б-ВП_Р1 росп1,2,3</v>
      </c>
      <c r="D1338" s="11" t="str">
        <f t="shared" si="1353"/>
        <v>Т3</v>
      </c>
      <c r="E1338" s="11" t="str">
        <f t="shared" si="1354"/>
        <v>528 Δ6</v>
      </c>
      <c r="F1338" s="101"/>
      <c r="G1338" s="101"/>
      <c r="H13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8" s="132">
        <f t="shared" ref="I1338:J1338" si="1394">I1337</f>
        <v>13</v>
      </c>
      <c r="J1338" s="132" t="str">
        <f>J1337</f>
        <v>Б</v>
      </c>
      <c r="K1338" s="133" t="str">
        <f>IF(Таблица335[[#This Row],[условие]]="Да", "-", "")</f>
        <v>-</v>
      </c>
      <c r="L1338" s="101" t="s">
        <v>35</v>
      </c>
      <c r="M1338" s="114" t="str">
        <f>IF(Таблица335[[#This Row],[условие]]="Да", "", " - ")</f>
        <v/>
      </c>
      <c r="N1338" s="101"/>
      <c r="O1338" s="114" t="str">
        <f>IF(Таблица335[[#This Row],[условие]]="Да", "", " )")</f>
        <v/>
      </c>
      <c r="P1338" s="115"/>
      <c r="Q1338" s="101" t="s">
        <v>140</v>
      </c>
      <c r="R1338" s="101" t="s">
        <v>73</v>
      </c>
      <c r="S1338" s="116" t="str">
        <f>IF(Таблица335[[#This Row],[Тип СШ]]="Т3", " росп", "")</f>
        <v xml:space="preserve"> росп</v>
      </c>
      <c r="T1338" s="116" t="str">
        <f>IF(AND(Таблица335[[#This Row],[Тип]]="Поперечник", Таблица335[[#This Row],[условие]]="Да", Таблица335[[#This Row],[№18]]=" росп"), "1,2,3",
"")</f>
        <v>1,2,3</v>
      </c>
      <c r="U1338" s="116" t="str">
        <f>IF(AND(Таблица335[[#This Row],[Тип]]="Продол", Таблица335[[#This Row],[условие]]="Да", Таблица335[[#This Row],[№18]]=" росп"), "1,2",
"")</f>
        <v/>
      </c>
      <c r="V1338" s="101" t="s">
        <v>88</v>
      </c>
      <c r="W13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38" s="152" t="str">
        <f>IF(Таблица335[[#This Row],[Тип СШ]]="Т3",
(IF(Таблица335[[#This Row],[Толщина]]&gt;16,"Δ8","Δ6")),Таблица335[[#This Row],[Толщина]])</f>
        <v>Δ6</v>
      </c>
      <c r="AD1338"/>
      <c r="AE1338"/>
    </row>
    <row r="1339" spans="1:31" x14ac:dyDescent="0.2">
      <c r="A1339" s="117">
        <f t="shared" si="1334"/>
        <v>1339</v>
      </c>
      <c r="B1339" s="97" t="str">
        <f>IF(ISNUMBER(Таблица335[[#This Row],[№8]]), "Поперечник", "Продол")</f>
        <v>Поперечник</v>
      </c>
      <c r="C1339" s="11" t="str">
        <f>CONCATENATE(I1339,J1339,K1339,L1339,Таблица335[[#This Row],[№12]],N1339,O1339,P1339,Q1339,R1339,S1339,T1339,U1339,)</f>
        <v>13Б-ВП_Р2 росп1,2,3</v>
      </c>
      <c r="D1339" s="11" t="str">
        <f t="shared" si="1353"/>
        <v>Т3</v>
      </c>
      <c r="E1339" s="11" t="str">
        <f t="shared" si="1354"/>
        <v>528 Δ6</v>
      </c>
      <c r="F1339" s="101"/>
      <c r="G1339" s="101"/>
      <c r="H13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39" s="132">
        <f t="shared" ref="I1339:J1339" si="1395">I1338</f>
        <v>13</v>
      </c>
      <c r="J1339" s="132" t="str">
        <f t="shared" si="1395"/>
        <v>Б</v>
      </c>
      <c r="K1339" s="133" t="str">
        <f>IF(Таблица335[[#This Row],[условие]]="Да", "-", "")</f>
        <v>-</v>
      </c>
      <c r="L1339" s="101" t="s">
        <v>35</v>
      </c>
      <c r="M1339" s="114" t="str">
        <f>IF(Таблица335[[#This Row],[условие]]="Да", "", " - ")</f>
        <v/>
      </c>
      <c r="N1339" s="101"/>
      <c r="O1339" s="114" t="str">
        <f>IF(Таблица335[[#This Row],[условие]]="Да", "", " )")</f>
        <v/>
      </c>
      <c r="P1339" s="115"/>
      <c r="Q1339" s="101" t="s">
        <v>140</v>
      </c>
      <c r="R1339" s="101" t="s">
        <v>74</v>
      </c>
      <c r="S1339" s="116" t="str">
        <f>IF(Таблица335[[#This Row],[Тип СШ]]="Т3", " росп", "")</f>
        <v xml:space="preserve"> росп</v>
      </c>
      <c r="T1339" s="116" t="str">
        <f>IF(AND(Таблица335[[#This Row],[Тип]]="Поперечник", Таблица335[[#This Row],[условие]]="Да", Таблица335[[#This Row],[№18]]=" росп"), "1,2,3",
"")</f>
        <v>1,2,3</v>
      </c>
      <c r="U1339" s="116" t="str">
        <f>IF(AND(Таблица335[[#This Row],[Тип]]="Продол", Таблица335[[#This Row],[условие]]="Да", Таблица335[[#This Row],[№18]]=" росп"), "1,2",
"")</f>
        <v/>
      </c>
      <c r="V1339" s="101" t="s">
        <v>88</v>
      </c>
      <c r="W13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39" s="152" t="str">
        <f>IF(Таблица335[[#This Row],[Тип СШ]]="Т3",
(IF(Таблица335[[#This Row],[Толщина]]&gt;16,"Δ8","Δ6")),Таблица335[[#This Row],[Толщина]])</f>
        <v>Δ6</v>
      </c>
      <c r="AD1339"/>
      <c r="AE1339"/>
    </row>
    <row r="1340" spans="1:31" x14ac:dyDescent="0.2">
      <c r="A1340" s="117">
        <f t="shared" si="1334"/>
        <v>1340</v>
      </c>
      <c r="B1340" s="97" t="str">
        <f>IF(ISNUMBER(Таблица335[[#This Row],[№8]]), "Поперечник", "Продол")</f>
        <v>Поперечник</v>
      </c>
      <c r="C1340" s="11" t="str">
        <f>CONCATENATE(I1340,J1340,K1340,L1340,Таблица335[[#This Row],[№12]],N1340,O1340,P1340,Q1340,R1340,S1340,T1340,U1340,)</f>
        <v>13Б-ВП_Р3 росп1,2,3</v>
      </c>
      <c r="D1340" s="11" t="str">
        <f t="shared" si="1353"/>
        <v>Т3</v>
      </c>
      <c r="E1340" s="11" t="str">
        <f t="shared" si="1354"/>
        <v>528 Δ6</v>
      </c>
      <c r="F1340" s="101"/>
      <c r="G1340" s="101"/>
      <c r="H13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0" s="132">
        <f t="shared" ref="I1340:J1340" si="1396">I1339</f>
        <v>13</v>
      </c>
      <c r="J1340" s="132" t="str">
        <f t="shared" si="1396"/>
        <v>Б</v>
      </c>
      <c r="K1340" s="133" t="str">
        <f>IF(Таблица335[[#This Row],[условие]]="Да", "-", "")</f>
        <v>-</v>
      </c>
      <c r="L1340" s="101" t="s">
        <v>35</v>
      </c>
      <c r="M1340" s="114" t="str">
        <f>IF(Таблица335[[#This Row],[условие]]="Да", "", " - ")</f>
        <v/>
      </c>
      <c r="N1340" s="101"/>
      <c r="O1340" s="114" t="str">
        <f>IF(Таблица335[[#This Row],[условие]]="Да", "", " )")</f>
        <v/>
      </c>
      <c r="P1340" s="115"/>
      <c r="Q1340" s="101" t="s">
        <v>140</v>
      </c>
      <c r="R1340" s="101" t="s">
        <v>75</v>
      </c>
      <c r="S1340" s="116" t="str">
        <f>IF(Таблица335[[#This Row],[Тип СШ]]="Т3", " росп", "")</f>
        <v xml:space="preserve"> росп</v>
      </c>
      <c r="T1340" s="116" t="str">
        <f>IF(AND(Таблица335[[#This Row],[Тип]]="Поперечник", Таблица335[[#This Row],[условие]]="Да", Таблица335[[#This Row],[№18]]=" росп"), "1,2,3",
"")</f>
        <v>1,2,3</v>
      </c>
      <c r="U1340" s="116" t="str">
        <f>IF(AND(Таблица335[[#This Row],[Тип]]="Продол", Таблица335[[#This Row],[условие]]="Да", Таблица335[[#This Row],[№18]]=" росп"), "1,2",
"")</f>
        <v/>
      </c>
      <c r="V1340" s="101" t="s">
        <v>88</v>
      </c>
      <c r="W13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40" s="152" t="str">
        <f>IF(Таблица335[[#This Row],[Тип СШ]]="Т3",
(IF(Таблица335[[#This Row],[Толщина]]&gt;16,"Δ8","Δ6")),Таблица335[[#This Row],[Толщина]])</f>
        <v>Δ6</v>
      </c>
      <c r="AD1340"/>
      <c r="AE1340"/>
    </row>
    <row r="1341" spans="1:31" x14ac:dyDescent="0.2">
      <c r="A1341" s="117">
        <f t="shared" si="1334"/>
        <v>1341</v>
      </c>
      <c r="B1341" s="97" t="str">
        <f>IF(ISNUMBER(Таблица335[[#This Row],[№8]]), "Поперечник", "Продол")</f>
        <v>Поперечник</v>
      </c>
      <c r="C1341" s="11" t="str">
        <f>CONCATENATE(I1341,J1341,K1341,L1341,Таблица335[[#This Row],[№12]],N1341,O1341,P1341,Q1341,R1341,S1341,T1341,U1341,)</f>
        <v>13Б-ВП_Р4 росп1,2,3</v>
      </c>
      <c r="D1341" s="11" t="str">
        <f t="shared" si="1353"/>
        <v>Т3</v>
      </c>
      <c r="E1341" s="11" t="str">
        <f t="shared" si="1354"/>
        <v>528 Δ6</v>
      </c>
      <c r="F1341" s="101"/>
      <c r="G1341" s="101"/>
      <c r="H13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1" s="132">
        <f t="shared" ref="I1341:J1341" si="1397">I1340</f>
        <v>13</v>
      </c>
      <c r="J1341" s="132" t="str">
        <f t="shared" si="1397"/>
        <v>Б</v>
      </c>
      <c r="K1341" s="133" t="str">
        <f>IF(Таблица335[[#This Row],[условие]]="Да", "-", "")</f>
        <v>-</v>
      </c>
      <c r="L1341" s="101" t="s">
        <v>35</v>
      </c>
      <c r="M1341" s="114" t="str">
        <f>IF(Таблица335[[#This Row],[условие]]="Да", "", " - ")</f>
        <v/>
      </c>
      <c r="N1341" s="101"/>
      <c r="O1341" s="114" t="str">
        <f>IF(Таблица335[[#This Row],[условие]]="Да", "", " )")</f>
        <v/>
      </c>
      <c r="P1341" s="115"/>
      <c r="Q1341" s="101" t="s">
        <v>140</v>
      </c>
      <c r="R1341" s="101" t="s">
        <v>76</v>
      </c>
      <c r="S1341" s="116" t="str">
        <f>IF(Таблица335[[#This Row],[Тип СШ]]="Т3", " росп", "")</f>
        <v xml:space="preserve"> росп</v>
      </c>
      <c r="T1341" s="116" t="str">
        <f>IF(AND(Таблица335[[#This Row],[Тип]]="Поперечник", Таблица335[[#This Row],[условие]]="Да", Таблица335[[#This Row],[№18]]=" росп"), "1,2,3",
"")</f>
        <v>1,2,3</v>
      </c>
      <c r="U1341" s="116" t="str">
        <f>IF(AND(Таблица335[[#This Row],[Тип]]="Продол", Таблица335[[#This Row],[условие]]="Да", Таблица335[[#This Row],[№18]]=" росп"), "1,2",
"")</f>
        <v/>
      </c>
      <c r="V1341" s="101" t="s">
        <v>88</v>
      </c>
      <c r="W13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41" s="152" t="str">
        <f>IF(Таблица335[[#This Row],[Тип СШ]]="Т3",
(IF(Таблица335[[#This Row],[Толщина]]&gt;16,"Δ8","Δ6")),Таблица335[[#This Row],[Толщина]])</f>
        <v>Δ6</v>
      </c>
      <c r="AD1341"/>
      <c r="AE1341"/>
    </row>
    <row r="1342" spans="1:31" x14ac:dyDescent="0.2">
      <c r="A1342" s="117">
        <f t="shared" si="1334"/>
        <v>1342</v>
      </c>
      <c r="B1342" s="97" t="str">
        <f>IF(ISNUMBER(Таблица335[[#This Row],[№8]]), "Поперечник", "Продол")</f>
        <v>Поперечник</v>
      </c>
      <c r="C1342" s="11" t="str">
        <f>CONCATENATE(I1342,J1342,K1342,L1342,Таблица335[[#This Row],[№12]],N1342,O1342,P1342,Q1342,R1342,S1342,T1342,U1342,)</f>
        <v>13Б-Т1/1</v>
      </c>
      <c r="D1342" s="11" t="str">
        <f t="shared" si="1353"/>
        <v>Т8</v>
      </c>
      <c r="E1342" s="11" t="str">
        <f t="shared" si="1354"/>
        <v>100×16</v>
      </c>
      <c r="F1342" s="101"/>
      <c r="G1342" s="101"/>
      <c r="H13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2" s="132">
        <f t="shared" ref="I1342:J1342" si="1398">I1341</f>
        <v>13</v>
      </c>
      <c r="J1342" s="132" t="str">
        <f t="shared" si="1398"/>
        <v>Б</v>
      </c>
      <c r="K1342" s="133" t="str">
        <f>IF(Таблица335[[#This Row],[условие]]="Да", "-", "")</f>
        <v>-</v>
      </c>
      <c r="L1342" s="101" t="s">
        <v>83</v>
      </c>
      <c r="M1342" s="114" t="str">
        <f>IF(Таблица335[[#This Row],[условие]]="Да", "", " - ")</f>
        <v/>
      </c>
      <c r="N1342" s="101"/>
      <c r="O1342" s="114" t="str">
        <f>IF(Таблица335[[#This Row],[условие]]="Да", "", " )")</f>
        <v/>
      </c>
      <c r="P1342" s="115"/>
      <c r="Q1342" s="101" t="str">
        <f>"/"</f>
        <v>/</v>
      </c>
      <c r="R1342" s="101">
        <v>1</v>
      </c>
      <c r="S1342" s="116" t="str">
        <f>IF(Таблица335[[#This Row],[Тип СШ]]="Т3", " росп", "")</f>
        <v/>
      </c>
      <c r="T1342" s="116" t="str">
        <f>IF(AND(Таблица335[[#This Row],[Тип]]="Поперечник", Таблица335[[#This Row],[условие]]="Да", Таблица335[[#This Row],[№18]]=" росп"), "1,2,3",
"")</f>
        <v/>
      </c>
      <c r="U1342" s="116" t="str">
        <f>IF(AND(Таблица335[[#This Row],[Тип]]="Продол", Таблица335[[#This Row],[условие]]="Да", Таблица335[[#This Row],[№18]]=" росп"), "1,2",
"")</f>
        <v/>
      </c>
      <c r="V1342" s="101" t="s">
        <v>89</v>
      </c>
      <c r="W13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42" s="152">
        <f>IF(Таблица335[[#This Row],[Тип СШ]]="Т3",
(IF(Таблица335[[#This Row],[Толщина]]&gt;16,"Δ8","Δ6")),Таблица335[[#This Row],[Толщина]])</f>
        <v>16</v>
      </c>
      <c r="AD1342"/>
      <c r="AE1342"/>
    </row>
    <row r="1343" spans="1:31" x14ac:dyDescent="0.2">
      <c r="A1343" s="117">
        <f t="shared" si="1334"/>
        <v>1343</v>
      </c>
      <c r="B1343" s="97" t="str">
        <f>IF(ISNUMBER(Таблица335[[#This Row],[№8]]), "Поперечник", "Продол")</f>
        <v>Поперечник</v>
      </c>
      <c r="C1343" s="11" t="str">
        <f>CONCATENATE(I1343,J1343,K1343,L1343,Таблица335[[#This Row],[№12]],N1343,O1343,P1343,Q1343,R1343,S1343,T1343,U1343,)</f>
        <v>13Б-Т1/1 росп1,2,3</v>
      </c>
      <c r="D1343" s="11" t="str">
        <f t="shared" si="1353"/>
        <v>Т3</v>
      </c>
      <c r="E1343" s="11" t="str">
        <f t="shared" si="1354"/>
        <v>100 Δ6</v>
      </c>
      <c r="F1343" s="101"/>
      <c r="G1343" s="101"/>
      <c r="H13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3" s="132">
        <f t="shared" ref="I1343:J1343" si="1399">I1342</f>
        <v>13</v>
      </c>
      <c r="J1343" s="132" t="str">
        <f t="shared" si="1399"/>
        <v>Б</v>
      </c>
      <c r="K1343" s="133" t="str">
        <f>IF(Таблица335[[#This Row],[условие]]="Да", "-", "")</f>
        <v>-</v>
      </c>
      <c r="L1343" s="101" t="s">
        <v>83</v>
      </c>
      <c r="M1343" s="114" t="str">
        <f>IF(Таблица335[[#This Row],[условие]]="Да", "", " - ")</f>
        <v/>
      </c>
      <c r="N1343" s="101"/>
      <c r="O1343" s="114" t="str">
        <f>IF(Таблица335[[#This Row],[условие]]="Да", "", " )")</f>
        <v/>
      </c>
      <c r="P1343" s="115"/>
      <c r="Q1343" s="101" t="str">
        <f t="shared" ref="Q1343:Q1345" si="1400">"/"</f>
        <v>/</v>
      </c>
      <c r="R1343" s="101">
        <v>1</v>
      </c>
      <c r="S1343" s="116" t="str">
        <f>IF(Таблица335[[#This Row],[Тип СШ]]="Т3", " росп", "")</f>
        <v xml:space="preserve"> росп</v>
      </c>
      <c r="T1343" s="116" t="str">
        <f>IF(AND(Таблица335[[#This Row],[Тип]]="Поперечник", Таблица335[[#This Row],[условие]]="Да", Таблица335[[#This Row],[№18]]=" росп"), "1,2,3",
"")</f>
        <v>1,2,3</v>
      </c>
      <c r="U1343" s="116" t="str">
        <f>IF(AND(Таблица335[[#This Row],[Тип]]="Продол", Таблица335[[#This Row],[условие]]="Да", Таблица335[[#This Row],[№18]]=" росп"), "1,2",
"")</f>
        <v/>
      </c>
      <c r="V1343" s="101" t="s">
        <v>88</v>
      </c>
      <c r="W13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43" s="152" t="str">
        <f>IF(Таблица335[[#This Row],[Тип СШ]]="Т3",
(IF(Таблица335[[#This Row],[Толщина]]&gt;16,"Δ8","Δ6")),Таблица335[[#This Row],[Толщина]])</f>
        <v>Δ6</v>
      </c>
      <c r="AD1343"/>
      <c r="AE1343"/>
    </row>
    <row r="1344" spans="1:31" x14ac:dyDescent="0.2">
      <c r="A1344" s="117">
        <f t="shared" si="1334"/>
        <v>1344</v>
      </c>
      <c r="B1344" s="97" t="str">
        <f>IF(ISNUMBER(Таблица335[[#This Row],[№8]]), "Поперечник", "Продол")</f>
        <v>Поперечник</v>
      </c>
      <c r="C1344" s="11" t="str">
        <f>CONCATENATE(I1344,J1344,K1344,L1344,Таблица335[[#This Row],[№12]],N1344,O1344,P1344,Q1344,R1344,S1344,T1344,U1344,)</f>
        <v>13Б-Т1/2</v>
      </c>
      <c r="D1344" s="11" t="str">
        <f t="shared" si="1353"/>
        <v>Т8</v>
      </c>
      <c r="E1344" s="11" t="str">
        <f t="shared" si="1354"/>
        <v>100×16</v>
      </c>
      <c r="F1344" s="101"/>
      <c r="G1344" s="101"/>
      <c r="H13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4" s="132">
        <f t="shared" ref="I1344:J1344" si="1401">I1343</f>
        <v>13</v>
      </c>
      <c r="J1344" s="132" t="str">
        <f t="shared" si="1401"/>
        <v>Б</v>
      </c>
      <c r="K1344" s="133" t="str">
        <f>IF(Таблица335[[#This Row],[условие]]="Да", "-", "")</f>
        <v>-</v>
      </c>
      <c r="L1344" s="101" t="s">
        <v>83</v>
      </c>
      <c r="M1344" s="114" t="str">
        <f>IF(Таблица335[[#This Row],[условие]]="Да", "", " - ")</f>
        <v/>
      </c>
      <c r="N1344" s="101"/>
      <c r="O1344" s="114" t="str">
        <f>IF(Таблица335[[#This Row],[условие]]="Да", "", " )")</f>
        <v/>
      </c>
      <c r="P1344" s="115"/>
      <c r="Q1344" s="101" t="str">
        <f t="shared" si="1400"/>
        <v>/</v>
      </c>
      <c r="R1344" s="101">
        <v>2</v>
      </c>
      <c r="S1344" s="116" t="str">
        <f>IF(Таблица335[[#This Row],[Тип СШ]]="Т3", " росп", "")</f>
        <v/>
      </c>
      <c r="T1344" s="116" t="str">
        <f>IF(AND(Таблица335[[#This Row],[Тип]]="Поперечник", Таблица335[[#This Row],[условие]]="Да", Таблица335[[#This Row],[№18]]=" росп"), "1,2,3",
"")</f>
        <v/>
      </c>
      <c r="U1344" s="116" t="str">
        <f>IF(AND(Таблица335[[#This Row],[Тип]]="Продол", Таблица335[[#This Row],[условие]]="Да", Таблица335[[#This Row],[№18]]=" росп"), "1,2",
"")</f>
        <v/>
      </c>
      <c r="V1344" s="101" t="s">
        <v>89</v>
      </c>
      <c r="W13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44" s="152">
        <f>IF(Таблица335[[#This Row],[Тип СШ]]="Т3",
(IF(Таблица335[[#This Row],[Толщина]]&gt;16,"Δ8","Δ6")),Таблица335[[#This Row],[Толщина]])</f>
        <v>16</v>
      </c>
      <c r="AD1344"/>
      <c r="AE1344"/>
    </row>
    <row r="1345" spans="1:31" x14ac:dyDescent="0.2">
      <c r="A1345" s="117">
        <f t="shared" si="1334"/>
        <v>1345</v>
      </c>
      <c r="B1345" s="97" t="str">
        <f>IF(ISNUMBER(Таблица335[[#This Row],[№8]]), "Поперечник", "Продол")</f>
        <v>Поперечник</v>
      </c>
      <c r="C1345" s="11" t="str">
        <f>CONCATENATE(I1345,J1345,K1345,L1345,Таблица335[[#This Row],[№12]],N1345,O1345,P1345,Q1345,R1345,S1345,T1345,U1345,)</f>
        <v>13Б-Т1/2 росп1,2,3</v>
      </c>
      <c r="D1345" s="11" t="str">
        <f t="shared" si="1353"/>
        <v>Т3</v>
      </c>
      <c r="E1345" s="11" t="str">
        <f t="shared" si="1354"/>
        <v>100 Δ6</v>
      </c>
      <c r="F1345" s="101"/>
      <c r="G1345" s="101"/>
      <c r="H13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5" s="132">
        <f t="shared" ref="I1345:J1345" si="1402">I1344</f>
        <v>13</v>
      </c>
      <c r="J1345" s="132" t="str">
        <f t="shared" si="1402"/>
        <v>Б</v>
      </c>
      <c r="K1345" s="133" t="str">
        <f>IF(Таблица335[[#This Row],[условие]]="Да", "-", "")</f>
        <v>-</v>
      </c>
      <c r="L1345" s="101" t="s">
        <v>83</v>
      </c>
      <c r="M1345" s="114" t="str">
        <f>IF(Таблица335[[#This Row],[условие]]="Да", "", " - ")</f>
        <v/>
      </c>
      <c r="N1345" s="101"/>
      <c r="O1345" s="114" t="str">
        <f>IF(Таблица335[[#This Row],[условие]]="Да", "", " )")</f>
        <v/>
      </c>
      <c r="P1345" s="115"/>
      <c r="Q1345" s="101" t="str">
        <f t="shared" si="1400"/>
        <v>/</v>
      </c>
      <c r="R1345" s="101">
        <v>2</v>
      </c>
      <c r="S1345" s="116" t="str">
        <f>IF(Таблица335[[#This Row],[Тип СШ]]="Т3", " росп", "")</f>
        <v xml:space="preserve"> росп</v>
      </c>
      <c r="T1345" s="116" t="str">
        <f>IF(AND(Таблица335[[#This Row],[Тип]]="Поперечник", Таблица335[[#This Row],[условие]]="Да", Таблица335[[#This Row],[№18]]=" росп"), "1,2,3",
"")</f>
        <v>1,2,3</v>
      </c>
      <c r="U1345" s="116" t="str">
        <f>IF(AND(Таблица335[[#This Row],[Тип]]="Продол", Таблица335[[#This Row],[условие]]="Да", Таблица335[[#This Row],[№18]]=" росп"), "1,2",
"")</f>
        <v/>
      </c>
      <c r="V1345" s="101" t="s">
        <v>88</v>
      </c>
      <c r="W13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45" s="152" t="str">
        <f>IF(Таблица335[[#This Row],[Тип СШ]]="Т3",
(IF(Таблица335[[#This Row],[Толщина]]&gt;16,"Δ8","Δ6")),Таблица335[[#This Row],[Толщина]])</f>
        <v>Δ6</v>
      </c>
      <c r="AD1345"/>
      <c r="AE1345"/>
    </row>
    <row r="1346" spans="1:31" x14ac:dyDescent="0.2">
      <c r="A1346" s="117">
        <f t="shared" si="1334"/>
        <v>1346</v>
      </c>
      <c r="B1346" s="97" t="str">
        <f>IF(ISNUMBER(Таблица335[[#This Row],[№8]]), "Поперечник", "Продол")</f>
        <v>Поперечник</v>
      </c>
      <c r="C1346" s="11" t="str">
        <f>CONCATENATE(I1346,J1346,K1346,L1346,Таблица335[[#This Row],[№12]],N1346,O1346,P1346,Q1346,R1346,S1346,T1346,U1346,)</f>
        <v>13Б-ВП_Р5 росп1,2,3</v>
      </c>
      <c r="D1346" s="11" t="str">
        <f t="shared" si="1353"/>
        <v>Т3</v>
      </c>
      <c r="E1346" s="11" t="str">
        <f t="shared" si="1354"/>
        <v>528 Δ6</v>
      </c>
      <c r="F1346" s="101"/>
      <c r="G1346" s="101"/>
      <c r="H13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6" s="132">
        <f t="shared" ref="I1346:J1346" si="1403">I1345</f>
        <v>13</v>
      </c>
      <c r="J1346" s="132" t="str">
        <f t="shared" si="1403"/>
        <v>Б</v>
      </c>
      <c r="K1346" s="133" t="str">
        <f>IF(Таблица335[[#This Row],[условие]]="Да", "-", "")</f>
        <v>-</v>
      </c>
      <c r="L1346" s="101" t="s">
        <v>35</v>
      </c>
      <c r="M1346" s="114" t="str">
        <f>IF(Таблица335[[#This Row],[условие]]="Да", "", " - ")</f>
        <v/>
      </c>
      <c r="N1346" s="101"/>
      <c r="O1346" s="114" t="str">
        <f>IF(Таблица335[[#This Row],[условие]]="Да", "", " )")</f>
        <v/>
      </c>
      <c r="P1346" s="115"/>
      <c r="Q1346" s="101" t="s">
        <v>140</v>
      </c>
      <c r="R1346" s="101" t="s">
        <v>77</v>
      </c>
      <c r="S1346" s="116" t="str">
        <f>IF(Таблица335[[#This Row],[Тип СШ]]="Т3", " росп", "")</f>
        <v xml:space="preserve"> росп</v>
      </c>
      <c r="T1346" s="116" t="str">
        <f>IF(AND(Таблица335[[#This Row],[Тип]]="Поперечник", Таблица335[[#This Row],[условие]]="Да", Таблица335[[#This Row],[№18]]=" росп"), "1,2,3",
"")</f>
        <v>1,2,3</v>
      </c>
      <c r="U1346" s="116" t="str">
        <f>IF(AND(Таблица335[[#This Row],[Тип]]="Продол", Таблица335[[#This Row],[условие]]="Да", Таблица335[[#This Row],[№18]]=" росп"), "1,2",
"")</f>
        <v/>
      </c>
      <c r="V1346" s="101" t="s">
        <v>88</v>
      </c>
      <c r="W13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46" s="152" t="str">
        <f>IF(Таблица335[[#This Row],[Тип СШ]]="Т3",
(IF(Таблица335[[#This Row],[Толщина]]&gt;16,"Δ8","Δ6")),Таблица335[[#This Row],[Толщина]])</f>
        <v>Δ6</v>
      </c>
      <c r="AD1346"/>
      <c r="AE1346"/>
    </row>
    <row r="1347" spans="1:31" x14ac:dyDescent="0.2">
      <c r="A1347" s="117">
        <f t="shared" ref="A1347:A1410" si="1404">A1346+1</f>
        <v>1347</v>
      </c>
      <c r="B1347" s="97" t="str">
        <f>IF(ISNUMBER(Таблица335[[#This Row],[№8]]), "Поперечник", "Продол")</f>
        <v>Поперечник</v>
      </c>
      <c r="C1347" s="11" t="str">
        <f>CONCATENATE(I1347,J1347,K1347,L1347,Таблица335[[#This Row],[№12]],N1347,O1347,P1347,Q1347,R1347,S1347,T1347,U1347,)</f>
        <v>13Б-ВП_Р6 росп1,2,3</v>
      </c>
      <c r="D1347" s="11" t="str">
        <f t="shared" si="1353"/>
        <v>Т3</v>
      </c>
      <c r="E1347" s="11" t="str">
        <f t="shared" si="1354"/>
        <v>528 Δ6</v>
      </c>
      <c r="F1347" s="101"/>
      <c r="G1347" s="101"/>
      <c r="H13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7" s="132">
        <f t="shared" ref="I1347:J1347" si="1405">I1346</f>
        <v>13</v>
      </c>
      <c r="J1347" s="132" t="str">
        <f t="shared" si="1405"/>
        <v>Б</v>
      </c>
      <c r="K1347" s="133" t="str">
        <f>IF(Таблица335[[#This Row],[условие]]="Да", "-", "")</f>
        <v>-</v>
      </c>
      <c r="L1347" s="101" t="s">
        <v>35</v>
      </c>
      <c r="M1347" s="114" t="str">
        <f>IF(Таблица335[[#This Row],[условие]]="Да", "", " - ")</f>
        <v/>
      </c>
      <c r="N1347" s="101"/>
      <c r="O1347" s="114" t="str">
        <f>IF(Таблица335[[#This Row],[условие]]="Да", "", " )")</f>
        <v/>
      </c>
      <c r="P1347" s="115"/>
      <c r="Q1347" s="101" t="s">
        <v>140</v>
      </c>
      <c r="R1347" s="101" t="s">
        <v>80</v>
      </c>
      <c r="S1347" s="116" t="str">
        <f>IF(Таблица335[[#This Row],[Тип СШ]]="Т3", " росп", "")</f>
        <v xml:space="preserve"> росп</v>
      </c>
      <c r="T1347" s="116" t="str">
        <f>IF(AND(Таблица335[[#This Row],[Тип]]="Поперечник", Таблица335[[#This Row],[условие]]="Да", Таблица335[[#This Row],[№18]]=" росп"), "1,2,3",
"")</f>
        <v>1,2,3</v>
      </c>
      <c r="U1347" s="116" t="str">
        <f>IF(AND(Таблица335[[#This Row],[Тип]]="Продол", Таблица335[[#This Row],[условие]]="Да", Таблица335[[#This Row],[№18]]=" росп"), "1,2",
"")</f>
        <v/>
      </c>
      <c r="V1347" s="101" t="s">
        <v>88</v>
      </c>
      <c r="W13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47" s="152" t="str">
        <f>IF(Таблица335[[#This Row],[Тип СШ]]="Т3",
(IF(Таблица335[[#This Row],[Толщина]]&gt;16,"Δ8","Δ6")),Таблица335[[#This Row],[Толщина]])</f>
        <v>Δ6</v>
      </c>
      <c r="AD1347"/>
      <c r="AE1347"/>
    </row>
    <row r="1348" spans="1:31" x14ac:dyDescent="0.2">
      <c r="A1348" s="117">
        <f t="shared" si="1404"/>
        <v>1348</v>
      </c>
      <c r="B1348" s="97" t="str">
        <f>IF(ISNUMBER(Таблица335[[#This Row],[№8]]), "Поперечник", "Продол")</f>
        <v>Поперечник</v>
      </c>
      <c r="C1348" s="11" t="str">
        <f>CONCATENATE(I1348,J1348,K1348,L1348,Таблица335[[#This Row],[№12]],N1348,O1348,P1348,Q1348,R1348,S1348,T1348,U1348,)</f>
        <v>13Б-ВП_Р7 росп1,2,3</v>
      </c>
      <c r="D1348" s="11" t="str">
        <f t="shared" si="1353"/>
        <v>Т3</v>
      </c>
      <c r="E1348" s="11" t="str">
        <f t="shared" si="1354"/>
        <v>528 Δ6</v>
      </c>
      <c r="F1348" s="101"/>
      <c r="G1348" s="101"/>
      <c r="H13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8" s="132">
        <f t="shared" ref="I1348:J1348" si="1406">I1347</f>
        <v>13</v>
      </c>
      <c r="J1348" s="132" t="str">
        <f t="shared" si="1406"/>
        <v>Б</v>
      </c>
      <c r="K1348" s="133" t="str">
        <f>IF(Таблица335[[#This Row],[условие]]="Да", "-", "")</f>
        <v>-</v>
      </c>
      <c r="L1348" s="101" t="s">
        <v>35</v>
      </c>
      <c r="M1348" s="114" t="str">
        <f>IF(Таблица335[[#This Row],[условие]]="Да", "", " - ")</f>
        <v/>
      </c>
      <c r="N1348" s="101"/>
      <c r="O1348" s="114" t="str">
        <f>IF(Таблица335[[#This Row],[условие]]="Да", "", " )")</f>
        <v/>
      </c>
      <c r="P1348" s="115"/>
      <c r="Q1348" s="101" t="s">
        <v>140</v>
      </c>
      <c r="R1348" s="101" t="s">
        <v>81</v>
      </c>
      <c r="S1348" s="116" t="str">
        <f>IF(Таблица335[[#This Row],[Тип СШ]]="Т3", " росп", "")</f>
        <v xml:space="preserve"> росп</v>
      </c>
      <c r="T1348" s="116" t="str">
        <f>IF(AND(Таблица335[[#This Row],[Тип]]="Поперечник", Таблица335[[#This Row],[условие]]="Да", Таблица335[[#This Row],[№18]]=" росп"), "1,2,3",
"")</f>
        <v>1,2,3</v>
      </c>
      <c r="U1348" s="116" t="str">
        <f>IF(AND(Таблица335[[#This Row],[Тип]]="Продол", Таблица335[[#This Row],[условие]]="Да", Таблица335[[#This Row],[№18]]=" росп"), "1,2",
"")</f>
        <v/>
      </c>
      <c r="V1348" s="101" t="s">
        <v>88</v>
      </c>
      <c r="W13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48" s="152" t="str">
        <f>IF(Таблица335[[#This Row],[Тип СШ]]="Т3",
(IF(Таблица335[[#This Row],[Толщина]]&gt;16,"Δ8","Δ6")),Таблица335[[#This Row],[Толщина]])</f>
        <v>Δ6</v>
      </c>
      <c r="AD1348"/>
      <c r="AE1348"/>
    </row>
    <row r="1349" spans="1:31" x14ac:dyDescent="0.2">
      <c r="A1349" s="117">
        <f t="shared" si="1404"/>
        <v>1349</v>
      </c>
      <c r="B1349" s="97" t="str">
        <f>IF(ISNUMBER(Таблица335[[#This Row],[№8]]), "Поперечник", "Продол")</f>
        <v>Поперечник</v>
      </c>
      <c r="C1349" s="11" t="str">
        <f>CONCATENATE(I1349,J1349,K1349,L1349,Таблица335[[#This Row],[№12]],N1349,O1349,P1349,Q1349,R1349,S1349,T1349,U1349,)</f>
        <v>13Б-ВП_Р8 росп1,2,3</v>
      </c>
      <c r="D1349" s="11" t="str">
        <f t="shared" si="1353"/>
        <v>Т3</v>
      </c>
      <c r="E1349" s="11" t="str">
        <f t="shared" si="1354"/>
        <v>528 Δ6</v>
      </c>
      <c r="F1349" s="101"/>
      <c r="G1349" s="101"/>
      <c r="H13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49" s="132">
        <f t="shared" ref="I1349:J1349" si="1407">I1348</f>
        <v>13</v>
      </c>
      <c r="J1349" s="132" t="str">
        <f t="shared" si="1407"/>
        <v>Б</v>
      </c>
      <c r="K1349" s="133" t="str">
        <f>IF(Таблица335[[#This Row],[условие]]="Да", "-", "")</f>
        <v>-</v>
      </c>
      <c r="L1349" s="101" t="s">
        <v>35</v>
      </c>
      <c r="M1349" s="114" t="str">
        <f>IF(Таблица335[[#This Row],[условие]]="Да", "", " - ")</f>
        <v/>
      </c>
      <c r="N1349" s="101"/>
      <c r="O1349" s="114" t="str">
        <f>IF(Таблица335[[#This Row],[условие]]="Да", "", " )")</f>
        <v/>
      </c>
      <c r="P1349" s="115"/>
      <c r="Q1349" s="101" t="s">
        <v>140</v>
      </c>
      <c r="R1349" s="101" t="s">
        <v>82</v>
      </c>
      <c r="S1349" s="116" t="str">
        <f>IF(Таблица335[[#This Row],[Тип СШ]]="Т3", " росп", "")</f>
        <v xml:space="preserve"> росп</v>
      </c>
      <c r="T1349" s="116" t="str">
        <f>IF(AND(Таблица335[[#This Row],[Тип]]="Поперечник", Таблица335[[#This Row],[условие]]="Да", Таблица335[[#This Row],[№18]]=" росп"), "1,2,3",
"")</f>
        <v>1,2,3</v>
      </c>
      <c r="U1349" s="116" t="str">
        <f>IF(AND(Таблица335[[#This Row],[Тип]]="Продол", Таблица335[[#This Row],[условие]]="Да", Таблица335[[#This Row],[№18]]=" росп"), "1,2",
"")</f>
        <v/>
      </c>
      <c r="V1349" s="101" t="s">
        <v>88</v>
      </c>
      <c r="W13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49" s="152" t="str">
        <f>IF(Таблица335[[#This Row],[Тип СШ]]="Т3",
(IF(Таблица335[[#This Row],[Толщина]]&gt;16,"Δ8","Δ6")),Таблица335[[#This Row],[Толщина]])</f>
        <v>Δ6</v>
      </c>
      <c r="AD1349"/>
      <c r="AE1349"/>
    </row>
    <row r="1350" spans="1:31" x14ac:dyDescent="0.2">
      <c r="A1350" s="117">
        <f t="shared" si="1404"/>
        <v>1350</v>
      </c>
      <c r="B1350" s="97" t="str">
        <f>IF(ISNUMBER(Таблица335[[#This Row],[№8]]), "Поперечник", "Продол")</f>
        <v>Поперечник</v>
      </c>
      <c r="C1350" s="11" t="str">
        <f>CONCATENATE(I1350,J1350,K1350,L1350,Таблица335[[#This Row],[№12]],N1350,O1350,P1350,Q1350,R1350,S1350,T1350,U1350,)</f>
        <v>13Б-НП</v>
      </c>
      <c r="D1350" s="11" t="str">
        <f t="shared" si="1353"/>
        <v>С18</v>
      </c>
      <c r="E1350" s="11" t="str">
        <f t="shared" si="1354"/>
        <v>700×32</v>
      </c>
      <c r="F1350" s="101"/>
      <c r="G1350" s="101"/>
      <c r="H13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0" s="132">
        <f t="shared" ref="I1350:J1350" si="1408">I1349</f>
        <v>13</v>
      </c>
      <c r="J1350" s="132" t="str">
        <f t="shared" si="1408"/>
        <v>Б</v>
      </c>
      <c r="K1350" s="133" t="str">
        <f>IF(Таблица335[[#This Row],[условие]]="Да", "-", "")</f>
        <v>-</v>
      </c>
      <c r="L1350" s="101" t="s">
        <v>13</v>
      </c>
      <c r="M1350" s="114" t="str">
        <f>IF(Таблица335[[#This Row],[условие]]="Да", "", " - ")</f>
        <v/>
      </c>
      <c r="N1350" s="101"/>
      <c r="O1350" s="114" t="str">
        <f>IF(Таблица335[[#This Row],[условие]]="Да", "", " )")</f>
        <v/>
      </c>
      <c r="P1350" s="115"/>
      <c r="Q1350" s="101"/>
      <c r="R1350" s="101"/>
      <c r="S1350" s="116" t="str">
        <f>IF(Таблица335[[#This Row],[Тип СШ]]="Т3", " росп", "")</f>
        <v/>
      </c>
      <c r="T1350" s="116" t="str">
        <f>IF(AND(Таблица335[[#This Row],[Тип]]="Поперечник", Таблица335[[#This Row],[условие]]="Да", Таблица335[[#This Row],[№18]]=" росп"), "1,2,3",
"")</f>
        <v/>
      </c>
      <c r="U1350" s="116" t="str">
        <f>IF(AND(Таблица335[[#This Row],[Тип]]="Продол", Таблица335[[#This Row],[условие]]="Да", Таблица335[[#This Row],[№18]]=" росп"), "1,2",
"")</f>
        <v/>
      </c>
      <c r="V1350" s="101" t="s">
        <v>87</v>
      </c>
      <c r="W135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3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350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350" s="152">
        <f>IF(Таблица335[[#This Row],[Тип СШ]]="Т3",
(IF(Таблица335[[#This Row],[Толщина]]&gt;16,"Δ8","Δ6")),Таблица335[[#This Row],[Толщина]])</f>
        <v>32</v>
      </c>
      <c r="AD1350"/>
      <c r="AE1350"/>
    </row>
    <row r="1351" spans="1:31" x14ac:dyDescent="0.2">
      <c r="A1351" s="117">
        <f t="shared" si="1404"/>
        <v>1351</v>
      </c>
      <c r="B1351" s="97" t="str">
        <f>IF(ISNUMBER(Таблица335[[#This Row],[№8]]), "Поперечник", "Продол")</f>
        <v>Поперечник</v>
      </c>
      <c r="C1351" s="11" t="str">
        <f>CONCATENATE(I1351,J1351,K1351,L1351,Таблица335[[#This Row],[№12]],N1351,O1351,P1351,Q1351,R1351,S1351,T1351,U1351,)</f>
        <v>13Б-Т2/1</v>
      </c>
      <c r="D1351" s="11" t="str">
        <f t="shared" si="1353"/>
        <v>Т8</v>
      </c>
      <c r="E1351" s="11" t="str">
        <f t="shared" si="1354"/>
        <v>100×16</v>
      </c>
      <c r="F1351" s="101"/>
      <c r="G1351" s="101"/>
      <c r="H13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1" s="132">
        <f t="shared" ref="I1351:J1351" si="1409">I1350</f>
        <v>13</v>
      </c>
      <c r="J1351" s="132" t="str">
        <f t="shared" si="1409"/>
        <v>Б</v>
      </c>
      <c r="K1351" s="133" t="str">
        <f>IF(Таблица335[[#This Row],[условие]]="Да", "-", "")</f>
        <v>-</v>
      </c>
      <c r="L1351" s="101" t="s">
        <v>84</v>
      </c>
      <c r="M1351" s="114" t="str">
        <f>IF(Таблица335[[#This Row],[условие]]="Да", "", " - ")</f>
        <v/>
      </c>
      <c r="N1351" s="101"/>
      <c r="O1351" s="114" t="str">
        <f>IF(Таблица335[[#This Row],[условие]]="Да", "", " )")</f>
        <v/>
      </c>
      <c r="P1351" s="115"/>
      <c r="Q1351" s="101" t="str">
        <f>"/"</f>
        <v>/</v>
      </c>
      <c r="R1351" s="101">
        <v>1</v>
      </c>
      <c r="S1351" s="116" t="str">
        <f>IF(Таблица335[[#This Row],[Тип СШ]]="Т3", " росп", "")</f>
        <v/>
      </c>
      <c r="T1351" s="116" t="str">
        <f>IF(AND(Таблица335[[#This Row],[Тип]]="Поперечник", Таблица335[[#This Row],[условие]]="Да", Таблица335[[#This Row],[№18]]=" росп"), "1,2,3",
"")</f>
        <v/>
      </c>
      <c r="U1351" s="116" t="str">
        <f>IF(AND(Таблица335[[#This Row],[Тип]]="Продол", Таблица335[[#This Row],[условие]]="Да", Таблица335[[#This Row],[№18]]=" росп"), "1,2",
"")</f>
        <v/>
      </c>
      <c r="V1351" s="101" t="s">
        <v>89</v>
      </c>
      <c r="W13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51" s="152">
        <f>IF(Таблица335[[#This Row],[Тип СШ]]="Т3",
(IF(Таблица335[[#This Row],[Толщина]]&gt;16,"Δ8","Δ6")),Таблица335[[#This Row],[Толщина]])</f>
        <v>16</v>
      </c>
      <c r="AD1351"/>
      <c r="AE1351"/>
    </row>
    <row r="1352" spans="1:31" x14ac:dyDescent="0.2">
      <c r="A1352" s="117">
        <f t="shared" si="1404"/>
        <v>1352</v>
      </c>
      <c r="B1352" s="97" t="str">
        <f>IF(ISNUMBER(Таблица335[[#This Row],[№8]]), "Поперечник", "Продол")</f>
        <v>Поперечник</v>
      </c>
      <c r="C1352" s="11" t="str">
        <f>CONCATENATE(I1352,J1352,K1352,L1352,Таблица335[[#This Row],[№12]],N1352,O1352,P1352,Q1352,R1352,S1352,T1352,U1352,)</f>
        <v>13Б-Т2/1 росп1,2,3</v>
      </c>
      <c r="D1352" s="11" t="str">
        <f t="shared" si="1353"/>
        <v>Т3</v>
      </c>
      <c r="E1352" s="11" t="str">
        <f t="shared" si="1354"/>
        <v>100 Δ6</v>
      </c>
      <c r="F1352" s="101"/>
      <c r="G1352" s="101"/>
      <c r="H13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2" s="132">
        <f t="shared" ref="I1352:J1352" si="1410">I1351</f>
        <v>13</v>
      </c>
      <c r="J1352" s="132" t="str">
        <f t="shared" si="1410"/>
        <v>Б</v>
      </c>
      <c r="K1352" s="133" t="str">
        <f>IF(Таблица335[[#This Row],[условие]]="Да", "-", "")</f>
        <v>-</v>
      </c>
      <c r="L1352" s="101" t="s">
        <v>84</v>
      </c>
      <c r="M1352" s="114" t="str">
        <f>IF(Таблица335[[#This Row],[условие]]="Да", "", " - ")</f>
        <v/>
      </c>
      <c r="N1352" s="101"/>
      <c r="O1352" s="114" t="str">
        <f>IF(Таблица335[[#This Row],[условие]]="Да", "", " )")</f>
        <v/>
      </c>
      <c r="P1352" s="115"/>
      <c r="Q1352" s="101" t="str">
        <f t="shared" ref="Q1352:Q1354" si="1411">"/"</f>
        <v>/</v>
      </c>
      <c r="R1352" s="101">
        <v>1</v>
      </c>
      <c r="S1352" s="116" t="str">
        <f>IF(Таблица335[[#This Row],[Тип СШ]]="Т3", " росп", "")</f>
        <v xml:space="preserve"> росп</v>
      </c>
      <c r="T1352" s="116" t="str">
        <f>IF(AND(Таблица335[[#This Row],[Тип]]="Поперечник", Таблица335[[#This Row],[условие]]="Да", Таблица335[[#This Row],[№18]]=" росп"), "1,2,3",
"")</f>
        <v>1,2,3</v>
      </c>
      <c r="U1352" s="116" t="str">
        <f>IF(AND(Таблица335[[#This Row],[Тип]]="Продол", Таблица335[[#This Row],[условие]]="Да", Таблица335[[#This Row],[№18]]=" росп"), "1,2",
"")</f>
        <v/>
      </c>
      <c r="V1352" s="101" t="s">
        <v>88</v>
      </c>
      <c r="W13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52" s="152" t="str">
        <f>IF(Таблица335[[#This Row],[Тип СШ]]="Т3",
(IF(Таблица335[[#This Row],[Толщина]]&gt;16,"Δ8","Δ6")),Таблица335[[#This Row],[Толщина]])</f>
        <v>Δ6</v>
      </c>
      <c r="AD1352"/>
      <c r="AE1352"/>
    </row>
    <row r="1353" spans="1:31" x14ac:dyDescent="0.2">
      <c r="A1353" s="117">
        <f t="shared" si="1404"/>
        <v>1353</v>
      </c>
      <c r="B1353" s="97" t="str">
        <f>IF(ISNUMBER(Таблица335[[#This Row],[№8]]), "Поперечник", "Продол")</f>
        <v>Поперечник</v>
      </c>
      <c r="C1353" s="11" t="str">
        <f>CONCATENATE(I1353,J1353,K1353,L1353,Таблица335[[#This Row],[№12]],N1353,O1353,P1353,Q1353,R1353,S1353,T1353,U1353,)</f>
        <v>13Б-Т2/2</v>
      </c>
      <c r="D1353" s="11" t="str">
        <f t="shared" si="1353"/>
        <v>Т8</v>
      </c>
      <c r="E1353" s="11" t="str">
        <f t="shared" si="1354"/>
        <v>100×16</v>
      </c>
      <c r="F1353" s="101"/>
      <c r="G1353" s="101"/>
      <c r="H13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3" s="132">
        <f t="shared" ref="I1353:J1353" si="1412">I1352</f>
        <v>13</v>
      </c>
      <c r="J1353" s="132" t="str">
        <f t="shared" si="1412"/>
        <v>Б</v>
      </c>
      <c r="K1353" s="133" t="str">
        <f>IF(Таблица335[[#This Row],[условие]]="Да", "-", "")</f>
        <v>-</v>
      </c>
      <c r="L1353" s="101" t="s">
        <v>84</v>
      </c>
      <c r="M1353" s="114" t="str">
        <f>IF(Таблица335[[#This Row],[условие]]="Да", "", " - ")</f>
        <v/>
      </c>
      <c r="N1353" s="101"/>
      <c r="O1353" s="114" t="str">
        <f>IF(Таблица335[[#This Row],[условие]]="Да", "", " )")</f>
        <v/>
      </c>
      <c r="P1353" s="115"/>
      <c r="Q1353" s="101" t="str">
        <f t="shared" si="1411"/>
        <v>/</v>
      </c>
      <c r="R1353" s="101">
        <v>2</v>
      </c>
      <c r="S1353" s="116" t="str">
        <f>IF(Таблица335[[#This Row],[Тип СШ]]="Т3", " росп", "")</f>
        <v/>
      </c>
      <c r="T1353" s="116" t="str">
        <f>IF(AND(Таблица335[[#This Row],[Тип]]="Поперечник", Таблица335[[#This Row],[условие]]="Да", Таблица335[[#This Row],[№18]]=" росп"), "1,2,3",
"")</f>
        <v/>
      </c>
      <c r="U1353" s="116" t="str">
        <f>IF(AND(Таблица335[[#This Row],[Тип]]="Продол", Таблица335[[#This Row],[условие]]="Да", Таблица335[[#This Row],[№18]]=" росп"), "1,2",
"")</f>
        <v/>
      </c>
      <c r="V1353" s="101" t="s">
        <v>89</v>
      </c>
      <c r="W13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53" s="152">
        <f>IF(Таблица335[[#This Row],[Тип СШ]]="Т3",
(IF(Таблица335[[#This Row],[Толщина]]&gt;16,"Δ8","Δ6")),Таблица335[[#This Row],[Толщина]])</f>
        <v>16</v>
      </c>
      <c r="AD1353"/>
      <c r="AE1353"/>
    </row>
    <row r="1354" spans="1:31" x14ac:dyDescent="0.2">
      <c r="A1354" s="117">
        <f t="shared" si="1404"/>
        <v>1354</v>
      </c>
      <c r="B1354" s="97" t="str">
        <f>IF(ISNUMBER(Таблица335[[#This Row],[№8]]), "Поперечник", "Продол")</f>
        <v>Поперечник</v>
      </c>
      <c r="C1354" s="11" t="str">
        <f>CONCATENATE(I1354,J1354,K1354,L1354,Таблица335[[#This Row],[№12]],N1354,O1354,P1354,Q1354,R1354,S1354,T1354,U1354,)</f>
        <v>13Б-Т2/2 росп1,2,3</v>
      </c>
      <c r="D1354" s="11" t="str">
        <f t="shared" si="1353"/>
        <v>Т3</v>
      </c>
      <c r="E1354" s="11" t="str">
        <f t="shared" si="1354"/>
        <v>100 Δ6</v>
      </c>
      <c r="F1354" s="101"/>
      <c r="G1354" s="101"/>
      <c r="H13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4" s="132">
        <f t="shared" ref="I1354:J1354" si="1413">I1353</f>
        <v>13</v>
      </c>
      <c r="J1354" s="132" t="str">
        <f t="shared" si="1413"/>
        <v>Б</v>
      </c>
      <c r="K1354" s="133" t="str">
        <f>IF(Таблица335[[#This Row],[условие]]="Да", "-", "")</f>
        <v>-</v>
      </c>
      <c r="L1354" s="101" t="s">
        <v>84</v>
      </c>
      <c r="M1354" s="114" t="str">
        <f>IF(Таблица335[[#This Row],[условие]]="Да", "", " - ")</f>
        <v/>
      </c>
      <c r="N1354" s="101"/>
      <c r="O1354" s="114" t="str">
        <f>IF(Таблица335[[#This Row],[условие]]="Да", "", " )")</f>
        <v/>
      </c>
      <c r="P1354" s="115"/>
      <c r="Q1354" s="101" t="str">
        <f t="shared" si="1411"/>
        <v>/</v>
      </c>
      <c r="R1354" s="101">
        <v>2</v>
      </c>
      <c r="S1354" s="116" t="str">
        <f>IF(Таблица335[[#This Row],[Тип СШ]]="Т3", " росп", "")</f>
        <v xml:space="preserve"> росп</v>
      </c>
      <c r="T1354" s="116" t="str">
        <f>IF(AND(Таблица335[[#This Row],[Тип]]="Поперечник", Таблица335[[#This Row],[условие]]="Да", Таблица335[[#This Row],[№18]]=" росп"), "1,2,3",
"")</f>
        <v>1,2,3</v>
      </c>
      <c r="U1354" s="116" t="str">
        <f>IF(AND(Таблица335[[#This Row],[Тип]]="Продол", Таблица335[[#This Row],[условие]]="Да", Таблица335[[#This Row],[№18]]=" росп"), "1,2",
"")</f>
        <v/>
      </c>
      <c r="V1354" s="101" t="s">
        <v>88</v>
      </c>
      <c r="W13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3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54" s="152" t="str">
        <f>IF(Таблица335[[#This Row],[Тип СШ]]="Т3",
(IF(Таблица335[[#This Row],[Толщина]]&gt;16,"Δ8","Δ6")),Таблица335[[#This Row],[Толщина]])</f>
        <v>Δ6</v>
      </c>
      <c r="AD1354"/>
      <c r="AE1354"/>
    </row>
    <row r="1355" spans="1:31" x14ac:dyDescent="0.2">
      <c r="A1355" s="117">
        <f t="shared" si="1404"/>
        <v>1355</v>
      </c>
      <c r="B1355" s="97" t="str">
        <f>IF(ISNUMBER(Таблица335[[#This Row],[№8]]), "Поперечник", "Продол")</f>
        <v>Поперечник</v>
      </c>
      <c r="C1355" s="11" t="str">
        <f>CONCATENATE(I1355,J1355,K1355,L1355,Таблица335[[#This Row],[№12]],N1355,O1355,P1355,Q1355,R1355,S1355,T1355,U1355,)</f>
        <v>13В-ВП</v>
      </c>
      <c r="D1355" s="11" t="str">
        <f t="shared" si="1353"/>
        <v>С4</v>
      </c>
      <c r="E1355" s="11" t="str">
        <f t="shared" si="1354"/>
        <v>2488×14</v>
      </c>
      <c r="F1355" s="101"/>
      <c r="G1355" s="101" t="s">
        <v>41</v>
      </c>
      <c r="H13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5" s="134">
        <f t="shared" ref="I1355:J1355" si="1414">I1354</f>
        <v>13</v>
      </c>
      <c r="J1355" s="134" t="str">
        <f>Таблица335[[#This Row],[№7]]</f>
        <v>В</v>
      </c>
      <c r="K1355" s="133" t="str">
        <f>IF(Таблица335[[#This Row],[условие]]="Да", "-", "")</f>
        <v>-</v>
      </c>
      <c r="L1355" s="72" t="s">
        <v>35</v>
      </c>
      <c r="M1355" s="114" t="str">
        <f>IF(Таблица335[[#This Row],[условие]]="Да", "", " - ")</f>
        <v/>
      </c>
      <c r="N1355" s="72"/>
      <c r="O1355" s="114" t="str">
        <f>IF(Таблица335[[#This Row],[условие]]="Да", "", " )")</f>
        <v/>
      </c>
      <c r="P1355" s="115"/>
      <c r="Q1355" s="130"/>
      <c r="R1355" s="130"/>
      <c r="S1355" s="116" t="str">
        <f>IF(Таблица335[[#This Row],[Тип СШ]]="Т3", " росп", "")</f>
        <v/>
      </c>
      <c r="T1355" s="116" t="str">
        <f>IF(AND(Таблица335[[#This Row],[Тип]]="Поперечник", Таблица335[[#This Row],[условие]]="Да", Таблица335[[#This Row],[№18]]=" росп"), "1,2,3",
"")</f>
        <v/>
      </c>
      <c r="U1355" s="116" t="str">
        <f>IF(AND(Таблица335[[#This Row],[Тип]]="Продол", Таблица335[[#This Row],[условие]]="Да", Таблица335[[#This Row],[№18]]=" росп"), "1,2",
"")</f>
        <v/>
      </c>
      <c r="V1355" s="130" t="s">
        <v>109</v>
      </c>
      <c r="W13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3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5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355" s="152">
        <f>IF(Таблица335[[#This Row],[Тип СШ]]="Т3",
(IF(Таблица335[[#This Row],[Толщина]]&gt;16,"Δ8","Δ6")),Таблица335[[#This Row],[Толщина]])</f>
        <v>14</v>
      </c>
      <c r="AD1355"/>
      <c r="AE1355"/>
    </row>
    <row r="1356" spans="1:31" x14ac:dyDescent="0.2">
      <c r="A1356" s="117">
        <f t="shared" si="1404"/>
        <v>1356</v>
      </c>
      <c r="B1356" s="97" t="str">
        <f>IF(ISNUMBER(Таблица335[[#This Row],[№8]]), "Поперечник", "Продол")</f>
        <v>Поперечник</v>
      </c>
      <c r="C1356" s="11" t="str">
        <f>CONCATENATE(I1356,J1356,K1356,L1356,Таблица335[[#This Row],[№12]],N1356,O1356,P1356,Q1356,R1356,S1356,T1356,U1356,)</f>
        <v>13В-ВП_Р1 росп1,2,3</v>
      </c>
      <c r="D1356" s="11" t="str">
        <f t="shared" si="1353"/>
        <v>Т3</v>
      </c>
      <c r="E1356" s="11" t="str">
        <f t="shared" si="1354"/>
        <v>528 Δ8</v>
      </c>
      <c r="F1356" s="101"/>
      <c r="G1356" s="101"/>
      <c r="H13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6" s="132">
        <f t="shared" ref="I1356:J1356" si="1415">I1355</f>
        <v>13</v>
      </c>
      <c r="J1356" s="132" t="str">
        <f>J1355</f>
        <v>В</v>
      </c>
      <c r="K1356" s="133" t="str">
        <f>IF(Таблица335[[#This Row],[условие]]="Да", "-", "")</f>
        <v>-</v>
      </c>
      <c r="L1356" s="101" t="s">
        <v>35</v>
      </c>
      <c r="M1356" s="114" t="str">
        <f>IF(Таблица335[[#This Row],[условие]]="Да", "", " - ")</f>
        <v/>
      </c>
      <c r="N1356" s="101"/>
      <c r="O1356" s="114" t="str">
        <f>IF(Таблица335[[#This Row],[условие]]="Да", "", " )")</f>
        <v/>
      </c>
      <c r="P1356" s="115"/>
      <c r="Q1356" s="101" t="s">
        <v>140</v>
      </c>
      <c r="R1356" s="101" t="s">
        <v>73</v>
      </c>
      <c r="S1356" s="116" t="str">
        <f>IF(Таблица335[[#This Row],[Тип СШ]]="Т3", " росп", "")</f>
        <v xml:space="preserve"> росп</v>
      </c>
      <c r="T1356" s="116" t="str">
        <f>IF(AND(Таблица335[[#This Row],[Тип]]="Поперечник", Таблица335[[#This Row],[условие]]="Да", Таблица335[[#This Row],[№18]]=" росп"), "1,2,3",
"")</f>
        <v>1,2,3</v>
      </c>
      <c r="U1356" s="116" t="str">
        <f>IF(AND(Таблица335[[#This Row],[Тип]]="Продол", Таблица335[[#This Row],[условие]]="Да", Таблица335[[#This Row],[№18]]=" росп"), "1,2",
"")</f>
        <v/>
      </c>
      <c r="V1356" s="101" t="s">
        <v>88</v>
      </c>
      <c r="W13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56" s="152" t="str">
        <f>IF(Таблица335[[#This Row],[Тип СШ]]="Т3",
(IF(Таблица335[[#This Row],[Толщина]]&gt;16,"Δ8","Δ6")),Таблица335[[#This Row],[Толщина]])</f>
        <v>Δ8</v>
      </c>
      <c r="AD1356"/>
      <c r="AE1356"/>
    </row>
    <row r="1357" spans="1:31" x14ac:dyDescent="0.2">
      <c r="A1357" s="117">
        <f t="shared" si="1404"/>
        <v>1357</v>
      </c>
      <c r="B1357" s="97" t="str">
        <f>IF(ISNUMBER(Таблица335[[#This Row],[№8]]), "Поперечник", "Продол")</f>
        <v>Поперечник</v>
      </c>
      <c r="C1357" s="11" t="str">
        <f>CONCATENATE(I1357,J1357,K1357,L1357,Таблица335[[#This Row],[№12]],N1357,O1357,P1357,Q1357,R1357,S1357,T1357,U1357,)</f>
        <v>13В-ВП_Р2 росп1,2,3</v>
      </c>
      <c r="D1357" s="11" t="str">
        <f t="shared" si="1353"/>
        <v>Т3</v>
      </c>
      <c r="E1357" s="11" t="str">
        <f t="shared" si="1354"/>
        <v>528 Δ8</v>
      </c>
      <c r="F1357" s="101"/>
      <c r="G1357" s="101"/>
      <c r="H13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7" s="132">
        <f t="shared" ref="I1357:J1357" si="1416">I1356</f>
        <v>13</v>
      </c>
      <c r="J1357" s="132" t="str">
        <f t="shared" si="1416"/>
        <v>В</v>
      </c>
      <c r="K1357" s="133" t="str">
        <f>IF(Таблица335[[#This Row],[условие]]="Да", "-", "")</f>
        <v>-</v>
      </c>
      <c r="L1357" s="101" t="s">
        <v>35</v>
      </c>
      <c r="M1357" s="114" t="str">
        <f>IF(Таблица335[[#This Row],[условие]]="Да", "", " - ")</f>
        <v/>
      </c>
      <c r="N1357" s="101"/>
      <c r="O1357" s="114" t="str">
        <f>IF(Таблица335[[#This Row],[условие]]="Да", "", " )")</f>
        <v/>
      </c>
      <c r="P1357" s="115"/>
      <c r="Q1357" s="101" t="s">
        <v>140</v>
      </c>
      <c r="R1357" s="101" t="s">
        <v>74</v>
      </c>
      <c r="S1357" s="116" t="str">
        <f>IF(Таблица335[[#This Row],[Тип СШ]]="Т3", " росп", "")</f>
        <v xml:space="preserve"> росп</v>
      </c>
      <c r="T1357" s="116" t="str">
        <f>IF(AND(Таблица335[[#This Row],[Тип]]="Поперечник", Таблица335[[#This Row],[условие]]="Да", Таблица335[[#This Row],[№18]]=" росп"), "1,2,3",
"")</f>
        <v>1,2,3</v>
      </c>
      <c r="U1357" s="116" t="str">
        <f>IF(AND(Таблица335[[#This Row],[Тип]]="Продол", Таблица335[[#This Row],[условие]]="Да", Таблица335[[#This Row],[№18]]=" росп"), "1,2",
"")</f>
        <v/>
      </c>
      <c r="V1357" s="101" t="s">
        <v>88</v>
      </c>
      <c r="W13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57" s="152" t="str">
        <f>IF(Таблица335[[#This Row],[Тип СШ]]="Т3",
(IF(Таблица335[[#This Row],[Толщина]]&gt;16,"Δ8","Δ6")),Таблица335[[#This Row],[Толщина]])</f>
        <v>Δ8</v>
      </c>
      <c r="AD1357"/>
      <c r="AE1357"/>
    </row>
    <row r="1358" spans="1:31" x14ac:dyDescent="0.2">
      <c r="A1358" s="117">
        <f t="shared" si="1404"/>
        <v>1358</v>
      </c>
      <c r="B1358" s="97" t="str">
        <f>IF(ISNUMBER(Таблица335[[#This Row],[№8]]), "Поперечник", "Продол")</f>
        <v>Поперечник</v>
      </c>
      <c r="C1358" s="11" t="str">
        <f>CONCATENATE(I1358,J1358,K1358,L1358,Таблица335[[#This Row],[№12]],N1358,O1358,P1358,Q1358,R1358,S1358,T1358,U1358,)</f>
        <v>13В-ВП_Р3 росп1,2,3</v>
      </c>
      <c r="D1358" s="11" t="str">
        <f t="shared" si="1353"/>
        <v>Т3</v>
      </c>
      <c r="E1358" s="11" t="str">
        <f t="shared" si="1354"/>
        <v>528 Δ8</v>
      </c>
      <c r="F1358" s="101"/>
      <c r="G1358" s="101"/>
      <c r="H13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8" s="132">
        <f t="shared" ref="I1358:J1358" si="1417">I1357</f>
        <v>13</v>
      </c>
      <c r="J1358" s="132" t="str">
        <f t="shared" si="1417"/>
        <v>В</v>
      </c>
      <c r="K1358" s="133" t="str">
        <f>IF(Таблица335[[#This Row],[условие]]="Да", "-", "")</f>
        <v>-</v>
      </c>
      <c r="L1358" s="101" t="s">
        <v>35</v>
      </c>
      <c r="M1358" s="114" t="str">
        <f>IF(Таблица335[[#This Row],[условие]]="Да", "", " - ")</f>
        <v/>
      </c>
      <c r="N1358" s="101"/>
      <c r="O1358" s="114" t="str">
        <f>IF(Таблица335[[#This Row],[условие]]="Да", "", " )")</f>
        <v/>
      </c>
      <c r="P1358" s="115"/>
      <c r="Q1358" s="101" t="s">
        <v>140</v>
      </c>
      <c r="R1358" s="101" t="s">
        <v>75</v>
      </c>
      <c r="S1358" s="116" t="str">
        <f>IF(Таблица335[[#This Row],[Тип СШ]]="Т3", " росп", "")</f>
        <v xml:space="preserve"> росп</v>
      </c>
      <c r="T1358" s="116" t="str">
        <f>IF(AND(Таблица335[[#This Row],[Тип]]="Поперечник", Таблица335[[#This Row],[условие]]="Да", Таблица335[[#This Row],[№18]]=" росп"), "1,2,3",
"")</f>
        <v>1,2,3</v>
      </c>
      <c r="U1358" s="116" t="str">
        <f>IF(AND(Таблица335[[#This Row],[Тип]]="Продол", Таблица335[[#This Row],[условие]]="Да", Таблица335[[#This Row],[№18]]=" росп"), "1,2",
"")</f>
        <v/>
      </c>
      <c r="V1358" s="101" t="s">
        <v>88</v>
      </c>
      <c r="W13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58" s="152" t="str">
        <f>IF(Таблица335[[#This Row],[Тип СШ]]="Т3",
(IF(Таблица335[[#This Row],[Толщина]]&gt;16,"Δ8","Δ6")),Таблица335[[#This Row],[Толщина]])</f>
        <v>Δ8</v>
      </c>
      <c r="AD1358"/>
      <c r="AE1358"/>
    </row>
    <row r="1359" spans="1:31" x14ac:dyDescent="0.2">
      <c r="A1359" s="117">
        <f t="shared" si="1404"/>
        <v>1359</v>
      </c>
      <c r="B1359" s="97" t="str">
        <f>IF(ISNUMBER(Таблица335[[#This Row],[№8]]), "Поперечник", "Продол")</f>
        <v>Поперечник</v>
      </c>
      <c r="C1359" s="11" t="str">
        <f>CONCATENATE(I1359,J1359,K1359,L1359,Таблица335[[#This Row],[№12]],N1359,O1359,P1359,Q1359,R1359,S1359,T1359,U1359,)</f>
        <v>13В-ВП_Р4 росп1,2,3</v>
      </c>
      <c r="D1359" s="11" t="str">
        <f t="shared" si="1353"/>
        <v>Т3</v>
      </c>
      <c r="E1359" s="11" t="str">
        <f t="shared" si="1354"/>
        <v>528 Δ8</v>
      </c>
      <c r="F1359" s="101"/>
      <c r="G1359" s="101"/>
      <c r="H13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59" s="132">
        <f t="shared" ref="I1359:J1359" si="1418">I1358</f>
        <v>13</v>
      </c>
      <c r="J1359" s="132" t="str">
        <f t="shared" si="1418"/>
        <v>В</v>
      </c>
      <c r="K1359" s="133" t="str">
        <f>IF(Таблица335[[#This Row],[условие]]="Да", "-", "")</f>
        <v>-</v>
      </c>
      <c r="L1359" s="101" t="s">
        <v>35</v>
      </c>
      <c r="M1359" s="114" t="str">
        <f>IF(Таблица335[[#This Row],[условие]]="Да", "", " - ")</f>
        <v/>
      </c>
      <c r="N1359" s="101"/>
      <c r="O1359" s="114" t="str">
        <f>IF(Таблица335[[#This Row],[условие]]="Да", "", " )")</f>
        <v/>
      </c>
      <c r="P1359" s="115"/>
      <c r="Q1359" s="101" t="s">
        <v>140</v>
      </c>
      <c r="R1359" s="101" t="s">
        <v>76</v>
      </c>
      <c r="S1359" s="116" t="str">
        <f>IF(Таблица335[[#This Row],[Тип СШ]]="Т3", " росп", "")</f>
        <v xml:space="preserve"> росп</v>
      </c>
      <c r="T1359" s="116" t="str">
        <f>IF(AND(Таблица335[[#This Row],[Тип]]="Поперечник", Таблица335[[#This Row],[условие]]="Да", Таблица335[[#This Row],[№18]]=" росп"), "1,2,3",
"")</f>
        <v>1,2,3</v>
      </c>
      <c r="U1359" s="116" t="str">
        <f>IF(AND(Таблица335[[#This Row],[Тип]]="Продол", Таблица335[[#This Row],[условие]]="Да", Таблица335[[#This Row],[№18]]=" росп"), "1,2",
"")</f>
        <v/>
      </c>
      <c r="V1359" s="101" t="s">
        <v>88</v>
      </c>
      <c r="W13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59" s="152" t="str">
        <f>IF(Таблица335[[#This Row],[Тип СШ]]="Т3",
(IF(Таблица335[[#This Row],[Толщина]]&gt;16,"Δ8","Δ6")),Таблица335[[#This Row],[Толщина]])</f>
        <v>Δ8</v>
      </c>
      <c r="AD1359"/>
      <c r="AE1359"/>
    </row>
    <row r="1360" spans="1:31" x14ac:dyDescent="0.2">
      <c r="A1360" s="117">
        <f t="shared" si="1404"/>
        <v>1360</v>
      </c>
      <c r="B1360" s="97" t="str">
        <f>IF(ISNUMBER(Таблица335[[#This Row],[№8]]), "Поперечник", "Продол")</f>
        <v>Поперечник</v>
      </c>
      <c r="C1360" s="11" t="str">
        <f>CONCATENATE(I1360,J1360,K1360,L1360,Таблица335[[#This Row],[№12]],N1360,O1360,P1360,Q1360,R1360,S1360,T1360,U1360,)</f>
        <v>13В-Т1/1</v>
      </c>
      <c r="D1360" s="11" t="str">
        <f t="shared" si="1353"/>
        <v>Т8</v>
      </c>
      <c r="E1360" s="11" t="str">
        <f t="shared" si="1354"/>
        <v>100×20</v>
      </c>
      <c r="F1360" s="101"/>
      <c r="G1360" s="101"/>
      <c r="H13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0" s="132">
        <f t="shared" ref="I1360:J1360" si="1419">I1359</f>
        <v>13</v>
      </c>
      <c r="J1360" s="132" t="str">
        <f t="shared" si="1419"/>
        <v>В</v>
      </c>
      <c r="K1360" s="133" t="str">
        <f>IF(Таблица335[[#This Row],[условие]]="Да", "-", "")</f>
        <v>-</v>
      </c>
      <c r="L1360" s="101" t="s">
        <v>83</v>
      </c>
      <c r="M1360" s="114" t="str">
        <f>IF(Таблица335[[#This Row],[условие]]="Да", "", " - ")</f>
        <v/>
      </c>
      <c r="N1360" s="101"/>
      <c r="O1360" s="114" t="str">
        <f>IF(Таблица335[[#This Row],[условие]]="Да", "", " )")</f>
        <v/>
      </c>
      <c r="P1360" s="115"/>
      <c r="Q1360" s="101" t="str">
        <f>"/"</f>
        <v>/</v>
      </c>
      <c r="R1360" s="101">
        <v>1</v>
      </c>
      <c r="S1360" s="116" t="str">
        <f>IF(Таблица335[[#This Row],[Тип СШ]]="Т3", " росп", "")</f>
        <v/>
      </c>
      <c r="T1360" s="116" t="str">
        <f>IF(AND(Таблица335[[#This Row],[Тип]]="Поперечник", Таблица335[[#This Row],[условие]]="Да", Таблица335[[#This Row],[№18]]=" росп"), "1,2,3",
"")</f>
        <v/>
      </c>
      <c r="U1360" s="116" t="str">
        <f>IF(AND(Таблица335[[#This Row],[Тип]]="Продол", Таблица335[[#This Row],[условие]]="Да", Таблица335[[#This Row],[№18]]=" росп"), "1,2",
"")</f>
        <v/>
      </c>
      <c r="V1360" s="101" t="s">
        <v>89</v>
      </c>
      <c r="W13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60" s="152">
        <f>IF(Таблица335[[#This Row],[Тип СШ]]="Т3",
(IF(Таблица335[[#This Row],[Толщина]]&gt;16,"Δ8","Δ6")),Таблица335[[#This Row],[Толщина]])</f>
        <v>20</v>
      </c>
      <c r="AD1360"/>
      <c r="AE1360"/>
    </row>
    <row r="1361" spans="1:31" x14ac:dyDescent="0.2">
      <c r="A1361" s="117">
        <f t="shared" si="1404"/>
        <v>1361</v>
      </c>
      <c r="B1361" s="97" t="str">
        <f>IF(ISNUMBER(Таблица335[[#This Row],[№8]]), "Поперечник", "Продол")</f>
        <v>Поперечник</v>
      </c>
      <c r="C1361" s="11" t="str">
        <f>CONCATENATE(I1361,J1361,K1361,L1361,Таблица335[[#This Row],[№12]],N1361,O1361,P1361,Q1361,R1361,S1361,T1361,U1361,)</f>
        <v>13В-Т1/1 росп1,2,3</v>
      </c>
      <c r="D1361" s="11" t="str">
        <f t="shared" si="1353"/>
        <v>Т3</v>
      </c>
      <c r="E1361" s="11" t="str">
        <f t="shared" si="1354"/>
        <v>100 Δ8</v>
      </c>
      <c r="F1361" s="101"/>
      <c r="G1361" s="101"/>
      <c r="H13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1" s="132">
        <f t="shared" ref="I1361:J1361" si="1420">I1360</f>
        <v>13</v>
      </c>
      <c r="J1361" s="132" t="str">
        <f t="shared" si="1420"/>
        <v>В</v>
      </c>
      <c r="K1361" s="133" t="str">
        <f>IF(Таблица335[[#This Row],[условие]]="Да", "-", "")</f>
        <v>-</v>
      </c>
      <c r="L1361" s="101" t="s">
        <v>83</v>
      </c>
      <c r="M1361" s="114" t="str">
        <f>IF(Таблица335[[#This Row],[условие]]="Да", "", " - ")</f>
        <v/>
      </c>
      <c r="N1361" s="101"/>
      <c r="O1361" s="114" t="str">
        <f>IF(Таблица335[[#This Row],[условие]]="Да", "", " )")</f>
        <v/>
      </c>
      <c r="P1361" s="115"/>
      <c r="Q1361" s="101" t="str">
        <f t="shared" ref="Q1361:Q1363" si="1421">"/"</f>
        <v>/</v>
      </c>
      <c r="R1361" s="101">
        <v>1</v>
      </c>
      <c r="S1361" s="116" t="str">
        <f>IF(Таблица335[[#This Row],[Тип СШ]]="Т3", " росп", "")</f>
        <v xml:space="preserve"> росп</v>
      </c>
      <c r="T1361" s="116" t="str">
        <f>IF(AND(Таблица335[[#This Row],[Тип]]="Поперечник", Таблица335[[#This Row],[условие]]="Да", Таблица335[[#This Row],[№18]]=" росп"), "1,2,3",
"")</f>
        <v>1,2,3</v>
      </c>
      <c r="U1361" s="116" t="str">
        <f>IF(AND(Таблица335[[#This Row],[Тип]]="Продол", Таблица335[[#This Row],[условие]]="Да", Таблица335[[#This Row],[№18]]=" росп"), "1,2",
"")</f>
        <v/>
      </c>
      <c r="V1361" s="101" t="s">
        <v>88</v>
      </c>
      <c r="W13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61" s="152" t="str">
        <f>IF(Таблица335[[#This Row],[Тип СШ]]="Т3",
(IF(Таблица335[[#This Row],[Толщина]]&gt;16,"Δ8","Δ6")),Таблица335[[#This Row],[Толщина]])</f>
        <v>Δ8</v>
      </c>
      <c r="AD1361"/>
      <c r="AE1361"/>
    </row>
    <row r="1362" spans="1:31" x14ac:dyDescent="0.2">
      <c r="A1362" s="117">
        <f t="shared" si="1404"/>
        <v>1362</v>
      </c>
      <c r="B1362" s="97" t="str">
        <f>IF(ISNUMBER(Таблица335[[#This Row],[№8]]), "Поперечник", "Продол")</f>
        <v>Поперечник</v>
      </c>
      <c r="C1362" s="11" t="str">
        <f>CONCATENATE(I1362,J1362,K1362,L1362,Таблица335[[#This Row],[№12]],N1362,O1362,P1362,Q1362,R1362,S1362,T1362,U1362,)</f>
        <v>13В-Т1/2</v>
      </c>
      <c r="D1362" s="11" t="str">
        <f t="shared" si="1353"/>
        <v>Т8</v>
      </c>
      <c r="E1362" s="11" t="str">
        <f t="shared" si="1354"/>
        <v>100×20</v>
      </c>
      <c r="F1362" s="101"/>
      <c r="G1362" s="101"/>
      <c r="H13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2" s="132">
        <f t="shared" ref="I1362:J1362" si="1422">I1361</f>
        <v>13</v>
      </c>
      <c r="J1362" s="132" t="str">
        <f t="shared" si="1422"/>
        <v>В</v>
      </c>
      <c r="K1362" s="133" t="str">
        <f>IF(Таблица335[[#This Row],[условие]]="Да", "-", "")</f>
        <v>-</v>
      </c>
      <c r="L1362" s="101" t="s">
        <v>83</v>
      </c>
      <c r="M1362" s="114" t="str">
        <f>IF(Таблица335[[#This Row],[условие]]="Да", "", " - ")</f>
        <v/>
      </c>
      <c r="N1362" s="101"/>
      <c r="O1362" s="114" t="str">
        <f>IF(Таблица335[[#This Row],[условие]]="Да", "", " )")</f>
        <v/>
      </c>
      <c r="P1362" s="115"/>
      <c r="Q1362" s="101" t="str">
        <f t="shared" si="1421"/>
        <v>/</v>
      </c>
      <c r="R1362" s="101">
        <v>2</v>
      </c>
      <c r="S1362" s="116" t="str">
        <f>IF(Таблица335[[#This Row],[Тип СШ]]="Т3", " росп", "")</f>
        <v/>
      </c>
      <c r="T1362" s="116" t="str">
        <f>IF(AND(Таблица335[[#This Row],[Тип]]="Поперечник", Таблица335[[#This Row],[условие]]="Да", Таблица335[[#This Row],[№18]]=" росп"), "1,2,3",
"")</f>
        <v/>
      </c>
      <c r="U1362" s="116" t="str">
        <f>IF(AND(Таблица335[[#This Row],[Тип]]="Продол", Таблица335[[#This Row],[условие]]="Да", Таблица335[[#This Row],[№18]]=" росп"), "1,2",
"")</f>
        <v/>
      </c>
      <c r="V1362" s="101" t="s">
        <v>89</v>
      </c>
      <c r="W13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62" s="152">
        <f>IF(Таблица335[[#This Row],[Тип СШ]]="Т3",
(IF(Таблица335[[#This Row],[Толщина]]&gt;16,"Δ8","Δ6")),Таблица335[[#This Row],[Толщина]])</f>
        <v>20</v>
      </c>
      <c r="AD1362"/>
      <c r="AE1362"/>
    </row>
    <row r="1363" spans="1:31" x14ac:dyDescent="0.2">
      <c r="A1363" s="117">
        <f t="shared" si="1404"/>
        <v>1363</v>
      </c>
      <c r="B1363" s="97" t="str">
        <f>IF(ISNUMBER(Таблица335[[#This Row],[№8]]), "Поперечник", "Продол")</f>
        <v>Поперечник</v>
      </c>
      <c r="C1363" s="11" t="str">
        <f>CONCATENATE(I1363,J1363,K1363,L1363,Таблица335[[#This Row],[№12]],N1363,O1363,P1363,Q1363,R1363,S1363,T1363,U1363,)</f>
        <v>13В-Т1/2 росп1,2,3</v>
      </c>
      <c r="D1363" s="11" t="str">
        <f t="shared" ref="D1363:D1426" si="1423">V1363</f>
        <v>Т3</v>
      </c>
      <c r="E1363" s="11" t="str">
        <f t="shared" ref="E1363:E1426" si="1424">IF(V1363="Т3",(CONCATENATE(AB1363," ",AC1363)),(CONCATENATE(AB1363,"×",AC1363)))</f>
        <v>100 Δ8</v>
      </c>
      <c r="F1363" s="101"/>
      <c r="G1363" s="101"/>
      <c r="H13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3" s="132">
        <f t="shared" ref="I1363:J1363" si="1425">I1362</f>
        <v>13</v>
      </c>
      <c r="J1363" s="132" t="str">
        <f t="shared" si="1425"/>
        <v>В</v>
      </c>
      <c r="K1363" s="133" t="str">
        <f>IF(Таблица335[[#This Row],[условие]]="Да", "-", "")</f>
        <v>-</v>
      </c>
      <c r="L1363" s="101" t="s">
        <v>83</v>
      </c>
      <c r="M1363" s="114" t="str">
        <f>IF(Таблица335[[#This Row],[условие]]="Да", "", " - ")</f>
        <v/>
      </c>
      <c r="N1363" s="101"/>
      <c r="O1363" s="114" t="str">
        <f>IF(Таблица335[[#This Row],[условие]]="Да", "", " )")</f>
        <v/>
      </c>
      <c r="P1363" s="115"/>
      <c r="Q1363" s="101" t="str">
        <f t="shared" si="1421"/>
        <v>/</v>
      </c>
      <c r="R1363" s="101">
        <v>2</v>
      </c>
      <c r="S1363" s="116" t="str">
        <f>IF(Таблица335[[#This Row],[Тип СШ]]="Т3", " росп", "")</f>
        <v xml:space="preserve"> росп</v>
      </c>
      <c r="T1363" s="116" t="str">
        <f>IF(AND(Таблица335[[#This Row],[Тип]]="Поперечник", Таблица335[[#This Row],[условие]]="Да", Таблица335[[#This Row],[№18]]=" росп"), "1,2,3",
"")</f>
        <v>1,2,3</v>
      </c>
      <c r="U1363" s="116" t="str">
        <f>IF(AND(Таблица335[[#This Row],[Тип]]="Продол", Таблица335[[#This Row],[условие]]="Да", Таблица335[[#This Row],[№18]]=" росп"), "1,2",
"")</f>
        <v/>
      </c>
      <c r="V1363" s="101" t="s">
        <v>88</v>
      </c>
      <c r="W13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63" s="152" t="str">
        <f>IF(Таблица335[[#This Row],[Тип СШ]]="Т3",
(IF(Таблица335[[#This Row],[Толщина]]&gt;16,"Δ8","Δ6")),Таблица335[[#This Row],[Толщина]])</f>
        <v>Δ8</v>
      </c>
      <c r="AD1363"/>
      <c r="AE1363"/>
    </row>
    <row r="1364" spans="1:31" x14ac:dyDescent="0.2">
      <c r="A1364" s="117">
        <f t="shared" si="1404"/>
        <v>1364</v>
      </c>
      <c r="B1364" s="97" t="str">
        <f>IF(ISNUMBER(Таблица335[[#This Row],[№8]]), "Поперечник", "Продол")</f>
        <v>Поперечник</v>
      </c>
      <c r="C1364" s="11" t="str">
        <f>CONCATENATE(I1364,J1364,K1364,L1364,Таблица335[[#This Row],[№12]],N1364,O1364,P1364,Q1364,R1364,S1364,T1364,U1364,)</f>
        <v>13В-ВП_Р5 росп1,2,3</v>
      </c>
      <c r="D1364" s="11" t="str">
        <f t="shared" si="1423"/>
        <v>Т3</v>
      </c>
      <c r="E1364" s="11" t="str">
        <f t="shared" si="1424"/>
        <v>528 Δ8</v>
      </c>
      <c r="F1364" s="101"/>
      <c r="G1364" s="101"/>
      <c r="H13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4" s="132">
        <f t="shared" ref="I1364:J1364" si="1426">I1363</f>
        <v>13</v>
      </c>
      <c r="J1364" s="132" t="str">
        <f t="shared" si="1426"/>
        <v>В</v>
      </c>
      <c r="K1364" s="133" t="str">
        <f>IF(Таблица335[[#This Row],[условие]]="Да", "-", "")</f>
        <v>-</v>
      </c>
      <c r="L1364" s="101" t="s">
        <v>35</v>
      </c>
      <c r="M1364" s="114" t="str">
        <f>IF(Таблица335[[#This Row],[условие]]="Да", "", " - ")</f>
        <v/>
      </c>
      <c r="N1364" s="101"/>
      <c r="O1364" s="114" t="str">
        <f>IF(Таблица335[[#This Row],[условие]]="Да", "", " )")</f>
        <v/>
      </c>
      <c r="P1364" s="115"/>
      <c r="Q1364" s="101" t="s">
        <v>140</v>
      </c>
      <c r="R1364" s="101" t="s">
        <v>77</v>
      </c>
      <c r="S1364" s="116" t="str">
        <f>IF(Таблица335[[#This Row],[Тип СШ]]="Т3", " росп", "")</f>
        <v xml:space="preserve"> росп</v>
      </c>
      <c r="T1364" s="116" t="str">
        <f>IF(AND(Таблица335[[#This Row],[Тип]]="Поперечник", Таблица335[[#This Row],[условие]]="Да", Таблица335[[#This Row],[№18]]=" росп"), "1,2,3",
"")</f>
        <v>1,2,3</v>
      </c>
      <c r="U1364" s="116" t="str">
        <f>IF(AND(Таблица335[[#This Row],[Тип]]="Продол", Таблица335[[#This Row],[условие]]="Да", Таблица335[[#This Row],[№18]]=" росп"), "1,2",
"")</f>
        <v/>
      </c>
      <c r="V1364" s="101" t="s">
        <v>88</v>
      </c>
      <c r="W13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64" s="152" t="str">
        <f>IF(Таблица335[[#This Row],[Тип СШ]]="Т3",
(IF(Таблица335[[#This Row],[Толщина]]&gt;16,"Δ8","Δ6")),Таблица335[[#This Row],[Толщина]])</f>
        <v>Δ8</v>
      </c>
      <c r="AD1364"/>
      <c r="AE1364"/>
    </row>
    <row r="1365" spans="1:31" x14ac:dyDescent="0.2">
      <c r="A1365" s="117">
        <f t="shared" si="1404"/>
        <v>1365</v>
      </c>
      <c r="B1365" s="97" t="str">
        <f>IF(ISNUMBER(Таблица335[[#This Row],[№8]]), "Поперечник", "Продол")</f>
        <v>Поперечник</v>
      </c>
      <c r="C1365" s="11" t="str">
        <f>CONCATENATE(I1365,J1365,K1365,L1365,Таблица335[[#This Row],[№12]],N1365,O1365,P1365,Q1365,R1365,S1365,T1365,U1365,)</f>
        <v>13В-ВП_Р6 росп1,2,3</v>
      </c>
      <c r="D1365" s="11" t="str">
        <f t="shared" si="1423"/>
        <v>Т3</v>
      </c>
      <c r="E1365" s="11" t="str">
        <f t="shared" si="1424"/>
        <v>528 Δ8</v>
      </c>
      <c r="F1365" s="101"/>
      <c r="G1365" s="101"/>
      <c r="H13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5" s="132">
        <f t="shared" ref="I1365:J1365" si="1427">I1364</f>
        <v>13</v>
      </c>
      <c r="J1365" s="132" t="str">
        <f t="shared" si="1427"/>
        <v>В</v>
      </c>
      <c r="K1365" s="133" t="str">
        <f>IF(Таблица335[[#This Row],[условие]]="Да", "-", "")</f>
        <v>-</v>
      </c>
      <c r="L1365" s="101" t="s">
        <v>35</v>
      </c>
      <c r="M1365" s="114" t="str">
        <f>IF(Таблица335[[#This Row],[условие]]="Да", "", " - ")</f>
        <v/>
      </c>
      <c r="N1365" s="101"/>
      <c r="O1365" s="114" t="str">
        <f>IF(Таблица335[[#This Row],[условие]]="Да", "", " )")</f>
        <v/>
      </c>
      <c r="P1365" s="115"/>
      <c r="Q1365" s="101" t="s">
        <v>140</v>
      </c>
      <c r="R1365" s="101" t="s">
        <v>80</v>
      </c>
      <c r="S1365" s="116" t="str">
        <f>IF(Таблица335[[#This Row],[Тип СШ]]="Т3", " росп", "")</f>
        <v xml:space="preserve"> росп</v>
      </c>
      <c r="T1365" s="116" t="str">
        <f>IF(AND(Таблица335[[#This Row],[Тип]]="Поперечник", Таблица335[[#This Row],[условие]]="Да", Таблица335[[#This Row],[№18]]=" росп"), "1,2,3",
"")</f>
        <v>1,2,3</v>
      </c>
      <c r="U1365" s="116" t="str">
        <f>IF(AND(Таблица335[[#This Row],[Тип]]="Продол", Таблица335[[#This Row],[условие]]="Да", Таблица335[[#This Row],[№18]]=" росп"), "1,2",
"")</f>
        <v/>
      </c>
      <c r="V1365" s="101" t="s">
        <v>88</v>
      </c>
      <c r="W13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65" s="152" t="str">
        <f>IF(Таблица335[[#This Row],[Тип СШ]]="Т3",
(IF(Таблица335[[#This Row],[Толщина]]&gt;16,"Δ8","Δ6")),Таблица335[[#This Row],[Толщина]])</f>
        <v>Δ8</v>
      </c>
      <c r="AD1365"/>
      <c r="AE1365"/>
    </row>
    <row r="1366" spans="1:31" x14ac:dyDescent="0.2">
      <c r="A1366" s="117">
        <f t="shared" si="1404"/>
        <v>1366</v>
      </c>
      <c r="B1366" s="97" t="str">
        <f>IF(ISNUMBER(Таблица335[[#This Row],[№8]]), "Поперечник", "Продол")</f>
        <v>Поперечник</v>
      </c>
      <c r="C1366" s="11" t="str">
        <f>CONCATENATE(I1366,J1366,K1366,L1366,Таблица335[[#This Row],[№12]],N1366,O1366,P1366,Q1366,R1366,S1366,T1366,U1366,)</f>
        <v>13В-ВП_Р7 росп1,2,3</v>
      </c>
      <c r="D1366" s="11" t="str">
        <f t="shared" si="1423"/>
        <v>Т3</v>
      </c>
      <c r="E1366" s="11" t="str">
        <f t="shared" si="1424"/>
        <v>528 Δ8</v>
      </c>
      <c r="F1366" s="101"/>
      <c r="G1366" s="101"/>
      <c r="H13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6" s="132">
        <f t="shared" ref="I1366:J1366" si="1428">I1365</f>
        <v>13</v>
      </c>
      <c r="J1366" s="132" t="str">
        <f t="shared" si="1428"/>
        <v>В</v>
      </c>
      <c r="K1366" s="133" t="str">
        <f>IF(Таблица335[[#This Row],[условие]]="Да", "-", "")</f>
        <v>-</v>
      </c>
      <c r="L1366" s="101" t="s">
        <v>35</v>
      </c>
      <c r="M1366" s="114" t="str">
        <f>IF(Таблица335[[#This Row],[условие]]="Да", "", " - ")</f>
        <v/>
      </c>
      <c r="N1366" s="101"/>
      <c r="O1366" s="114" t="str">
        <f>IF(Таблица335[[#This Row],[условие]]="Да", "", " )")</f>
        <v/>
      </c>
      <c r="P1366" s="115"/>
      <c r="Q1366" s="101" t="s">
        <v>140</v>
      </c>
      <c r="R1366" s="101" t="s">
        <v>81</v>
      </c>
      <c r="S1366" s="116" t="str">
        <f>IF(Таблица335[[#This Row],[Тип СШ]]="Т3", " росп", "")</f>
        <v xml:space="preserve"> росп</v>
      </c>
      <c r="T1366" s="116" t="str">
        <f>IF(AND(Таблица335[[#This Row],[Тип]]="Поперечник", Таблица335[[#This Row],[условие]]="Да", Таблица335[[#This Row],[№18]]=" росп"), "1,2,3",
"")</f>
        <v>1,2,3</v>
      </c>
      <c r="U1366" s="116" t="str">
        <f>IF(AND(Таблица335[[#This Row],[Тип]]="Продол", Таблица335[[#This Row],[условие]]="Да", Таблица335[[#This Row],[№18]]=" росп"), "1,2",
"")</f>
        <v/>
      </c>
      <c r="V1366" s="101" t="s">
        <v>88</v>
      </c>
      <c r="W13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66" s="152" t="str">
        <f>IF(Таблица335[[#This Row],[Тип СШ]]="Т3",
(IF(Таблица335[[#This Row],[Толщина]]&gt;16,"Δ8","Δ6")),Таблица335[[#This Row],[Толщина]])</f>
        <v>Δ8</v>
      </c>
      <c r="AD1366"/>
      <c r="AE1366"/>
    </row>
    <row r="1367" spans="1:31" x14ac:dyDescent="0.2">
      <c r="A1367" s="117">
        <f t="shared" si="1404"/>
        <v>1367</v>
      </c>
      <c r="B1367" s="97" t="str">
        <f>IF(ISNUMBER(Таблица335[[#This Row],[№8]]), "Поперечник", "Продол")</f>
        <v>Поперечник</v>
      </c>
      <c r="C1367" s="11" t="str">
        <f>CONCATENATE(I1367,J1367,K1367,L1367,Таблица335[[#This Row],[№12]],N1367,O1367,P1367,Q1367,R1367,S1367,T1367,U1367,)</f>
        <v>13В-ВП_Р8 росп1,2,3</v>
      </c>
      <c r="D1367" s="11" t="str">
        <f t="shared" si="1423"/>
        <v>Т3</v>
      </c>
      <c r="E1367" s="11" t="str">
        <f t="shared" si="1424"/>
        <v>528 Δ8</v>
      </c>
      <c r="F1367" s="101"/>
      <c r="G1367" s="101"/>
      <c r="H13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7" s="132">
        <f t="shared" ref="I1367:J1367" si="1429">I1366</f>
        <v>13</v>
      </c>
      <c r="J1367" s="132" t="str">
        <f t="shared" si="1429"/>
        <v>В</v>
      </c>
      <c r="K1367" s="133" t="str">
        <f>IF(Таблица335[[#This Row],[условие]]="Да", "-", "")</f>
        <v>-</v>
      </c>
      <c r="L1367" s="101" t="s">
        <v>35</v>
      </c>
      <c r="M1367" s="114" t="str">
        <f>IF(Таблица335[[#This Row],[условие]]="Да", "", " - ")</f>
        <v/>
      </c>
      <c r="N1367" s="101"/>
      <c r="O1367" s="114" t="str">
        <f>IF(Таблица335[[#This Row],[условие]]="Да", "", " )")</f>
        <v/>
      </c>
      <c r="P1367" s="115"/>
      <c r="Q1367" s="101" t="s">
        <v>140</v>
      </c>
      <c r="R1367" s="101" t="s">
        <v>82</v>
      </c>
      <c r="S1367" s="116" t="str">
        <f>IF(Таблица335[[#This Row],[Тип СШ]]="Т3", " росп", "")</f>
        <v xml:space="preserve"> росп</v>
      </c>
      <c r="T1367" s="116" t="str">
        <f>IF(AND(Таблица335[[#This Row],[Тип]]="Поперечник", Таблица335[[#This Row],[условие]]="Да", Таблица335[[#This Row],[№18]]=" росп"), "1,2,3",
"")</f>
        <v>1,2,3</v>
      </c>
      <c r="U1367" s="116" t="str">
        <f>IF(AND(Таблица335[[#This Row],[Тип]]="Продол", Таблица335[[#This Row],[условие]]="Да", Таблица335[[#This Row],[№18]]=" росп"), "1,2",
"")</f>
        <v/>
      </c>
      <c r="V1367" s="101" t="s">
        <v>88</v>
      </c>
      <c r="W13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67" s="152" t="str">
        <f>IF(Таблица335[[#This Row],[Тип СШ]]="Т3",
(IF(Таблица335[[#This Row],[Толщина]]&gt;16,"Δ8","Δ6")),Таблица335[[#This Row],[Толщина]])</f>
        <v>Δ8</v>
      </c>
      <c r="AD1367"/>
      <c r="AE1367"/>
    </row>
    <row r="1368" spans="1:31" x14ac:dyDescent="0.2">
      <c r="A1368" s="117">
        <f t="shared" si="1404"/>
        <v>1368</v>
      </c>
      <c r="B1368" s="97" t="str">
        <f>IF(ISNUMBER(Таблица335[[#This Row],[№8]]), "Поперечник", "Продол")</f>
        <v>Поперечник</v>
      </c>
      <c r="C1368" s="11" t="str">
        <f>CONCATENATE(I1368,J1368,K1368,L1368,Таблица335[[#This Row],[№12]],N1368,O1368,P1368,Q1368,R1368,S1368,T1368,U1368,)</f>
        <v>13В-НП</v>
      </c>
      <c r="D1368" s="11" t="str">
        <f t="shared" si="1423"/>
        <v>С18</v>
      </c>
      <c r="E1368" s="11" t="str">
        <f t="shared" si="1424"/>
        <v>500×20/32</v>
      </c>
      <c r="F1368" s="101"/>
      <c r="G1368" s="101"/>
      <c r="H13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8" s="132">
        <f t="shared" ref="I1368:J1368" si="1430">I1367</f>
        <v>13</v>
      </c>
      <c r="J1368" s="132" t="str">
        <f t="shared" si="1430"/>
        <v>В</v>
      </c>
      <c r="K1368" s="133" t="str">
        <f>IF(Таблица335[[#This Row],[условие]]="Да", "-", "")</f>
        <v>-</v>
      </c>
      <c r="L1368" s="101" t="s">
        <v>13</v>
      </c>
      <c r="M1368" s="114" t="str">
        <f>IF(Таблица335[[#This Row],[условие]]="Да", "", " - ")</f>
        <v/>
      </c>
      <c r="N1368" s="101"/>
      <c r="O1368" s="114" t="str">
        <f>IF(Таблица335[[#This Row],[условие]]="Да", "", " )")</f>
        <v/>
      </c>
      <c r="P1368" s="115"/>
      <c r="Q1368" s="101"/>
      <c r="R1368" s="101"/>
      <c r="S1368" s="116" t="str">
        <f>IF(Таблица335[[#This Row],[Тип СШ]]="Т3", " росп", "")</f>
        <v/>
      </c>
      <c r="T1368" s="116" t="str">
        <f>IF(AND(Таблица335[[#This Row],[Тип]]="Поперечник", Таблица335[[#This Row],[условие]]="Да", Таблица335[[#This Row],[№18]]=" росп"), "1,2,3",
"")</f>
        <v/>
      </c>
      <c r="U1368" s="116" t="str">
        <f>IF(AND(Таблица335[[#This Row],[Тип]]="Продол", Таблица335[[#This Row],[условие]]="Да", Таблица335[[#This Row],[№18]]=" росп"), "1,2",
"")</f>
        <v/>
      </c>
      <c r="V1368" s="101" t="s">
        <v>87</v>
      </c>
      <c r="W136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3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6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68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20/32</v>
      </c>
      <c r="AB1368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368" s="152" t="str">
        <f>IF(Таблица335[[#This Row],[Тип СШ]]="Т3",
(IF(Таблица335[[#This Row],[Толщина]]&gt;16,"Δ8","Δ6")),Таблица335[[#This Row],[Толщина]])</f>
        <v>20/32</v>
      </c>
      <c r="AD1368"/>
      <c r="AE1368"/>
    </row>
    <row r="1369" spans="1:31" x14ac:dyDescent="0.2">
      <c r="A1369" s="117">
        <f t="shared" si="1404"/>
        <v>1369</v>
      </c>
      <c r="B1369" s="97" t="str">
        <f>IF(ISNUMBER(Таблица335[[#This Row],[№8]]), "Поперечник", "Продол")</f>
        <v>Поперечник</v>
      </c>
      <c r="C1369" s="11" t="str">
        <f>CONCATENATE(I1369,J1369,K1369,L1369,Таблица335[[#This Row],[№12]],N1369,O1369,P1369,Q1369,R1369,S1369,T1369,U1369,)</f>
        <v>13В-Т2/1</v>
      </c>
      <c r="D1369" s="11" t="str">
        <f t="shared" si="1423"/>
        <v>Т8</v>
      </c>
      <c r="E1369" s="11" t="str">
        <f t="shared" si="1424"/>
        <v>100×20</v>
      </c>
      <c r="F1369" s="101"/>
      <c r="G1369" s="101"/>
      <c r="H13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69" s="132">
        <f t="shared" ref="I1369:J1369" si="1431">I1368</f>
        <v>13</v>
      </c>
      <c r="J1369" s="132" t="str">
        <f t="shared" si="1431"/>
        <v>В</v>
      </c>
      <c r="K1369" s="133" t="str">
        <f>IF(Таблица335[[#This Row],[условие]]="Да", "-", "")</f>
        <v>-</v>
      </c>
      <c r="L1369" s="101" t="s">
        <v>84</v>
      </c>
      <c r="M1369" s="114" t="str">
        <f>IF(Таблица335[[#This Row],[условие]]="Да", "", " - ")</f>
        <v/>
      </c>
      <c r="N1369" s="101"/>
      <c r="O1369" s="114" t="str">
        <f>IF(Таблица335[[#This Row],[условие]]="Да", "", " )")</f>
        <v/>
      </c>
      <c r="P1369" s="115"/>
      <c r="Q1369" s="101" t="str">
        <f>"/"</f>
        <v>/</v>
      </c>
      <c r="R1369" s="101">
        <v>1</v>
      </c>
      <c r="S1369" s="116" t="str">
        <f>IF(Таблица335[[#This Row],[Тип СШ]]="Т3", " росп", "")</f>
        <v/>
      </c>
      <c r="T1369" s="116" t="str">
        <f>IF(AND(Таблица335[[#This Row],[Тип]]="Поперечник", Таблица335[[#This Row],[условие]]="Да", Таблица335[[#This Row],[№18]]=" росп"), "1,2,3",
"")</f>
        <v/>
      </c>
      <c r="U1369" s="116" t="str">
        <f>IF(AND(Таблица335[[#This Row],[Тип]]="Продол", Таблица335[[#This Row],[условие]]="Да", Таблица335[[#This Row],[№18]]=" росп"), "1,2",
"")</f>
        <v/>
      </c>
      <c r="V1369" s="101" t="s">
        <v>89</v>
      </c>
      <c r="W13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69" s="152">
        <f>IF(Таблица335[[#This Row],[Тип СШ]]="Т3",
(IF(Таблица335[[#This Row],[Толщина]]&gt;16,"Δ8","Δ6")),Таблица335[[#This Row],[Толщина]])</f>
        <v>20</v>
      </c>
      <c r="AD1369"/>
      <c r="AE1369"/>
    </row>
    <row r="1370" spans="1:31" x14ac:dyDescent="0.2">
      <c r="A1370" s="117">
        <f t="shared" si="1404"/>
        <v>1370</v>
      </c>
      <c r="B1370" s="97" t="str">
        <f>IF(ISNUMBER(Таблица335[[#This Row],[№8]]), "Поперечник", "Продол")</f>
        <v>Поперечник</v>
      </c>
      <c r="C1370" s="11" t="str">
        <f>CONCATENATE(I1370,J1370,K1370,L1370,Таблица335[[#This Row],[№12]],N1370,O1370,P1370,Q1370,R1370,S1370,T1370,U1370,)</f>
        <v>13В-Т2/1 росп1,2,3</v>
      </c>
      <c r="D1370" s="11" t="str">
        <f t="shared" si="1423"/>
        <v>Т3</v>
      </c>
      <c r="E1370" s="11" t="str">
        <f t="shared" si="1424"/>
        <v>100 Δ8</v>
      </c>
      <c r="F1370" s="101"/>
      <c r="G1370" s="101"/>
      <c r="H13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0" s="132">
        <f t="shared" ref="I1370:J1370" si="1432">I1369</f>
        <v>13</v>
      </c>
      <c r="J1370" s="132" t="str">
        <f t="shared" si="1432"/>
        <v>В</v>
      </c>
      <c r="K1370" s="133" t="str">
        <f>IF(Таблица335[[#This Row],[условие]]="Да", "-", "")</f>
        <v>-</v>
      </c>
      <c r="L1370" s="101" t="s">
        <v>84</v>
      </c>
      <c r="M1370" s="114" t="str">
        <f>IF(Таблица335[[#This Row],[условие]]="Да", "", " - ")</f>
        <v/>
      </c>
      <c r="N1370" s="101"/>
      <c r="O1370" s="114" t="str">
        <f>IF(Таблица335[[#This Row],[условие]]="Да", "", " )")</f>
        <v/>
      </c>
      <c r="P1370" s="115"/>
      <c r="Q1370" s="101" t="str">
        <f t="shared" ref="Q1370:Q1372" si="1433">"/"</f>
        <v>/</v>
      </c>
      <c r="R1370" s="101">
        <v>1</v>
      </c>
      <c r="S1370" s="116" t="str">
        <f>IF(Таблица335[[#This Row],[Тип СШ]]="Т3", " росп", "")</f>
        <v xml:space="preserve"> росп</v>
      </c>
      <c r="T1370" s="116" t="str">
        <f>IF(AND(Таблица335[[#This Row],[Тип]]="Поперечник", Таблица335[[#This Row],[условие]]="Да", Таблица335[[#This Row],[№18]]=" росп"), "1,2,3",
"")</f>
        <v>1,2,3</v>
      </c>
      <c r="U1370" s="116" t="str">
        <f>IF(AND(Таблица335[[#This Row],[Тип]]="Продол", Таблица335[[#This Row],[условие]]="Да", Таблица335[[#This Row],[№18]]=" росп"), "1,2",
"")</f>
        <v/>
      </c>
      <c r="V1370" s="101" t="s">
        <v>88</v>
      </c>
      <c r="W13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70" s="152" t="str">
        <f>IF(Таблица335[[#This Row],[Тип СШ]]="Т3",
(IF(Таблица335[[#This Row],[Толщина]]&gt;16,"Δ8","Δ6")),Таблица335[[#This Row],[Толщина]])</f>
        <v>Δ8</v>
      </c>
      <c r="AD1370"/>
      <c r="AE1370"/>
    </row>
    <row r="1371" spans="1:31" x14ac:dyDescent="0.2">
      <c r="A1371" s="117">
        <f t="shared" si="1404"/>
        <v>1371</v>
      </c>
      <c r="B1371" s="97" t="str">
        <f>IF(ISNUMBER(Таблица335[[#This Row],[№8]]), "Поперечник", "Продол")</f>
        <v>Поперечник</v>
      </c>
      <c r="C1371" s="11" t="str">
        <f>CONCATENATE(I1371,J1371,K1371,L1371,Таблица335[[#This Row],[№12]],N1371,O1371,P1371,Q1371,R1371,S1371,T1371,U1371,)</f>
        <v>13В-Т2/2</v>
      </c>
      <c r="D1371" s="11" t="str">
        <f t="shared" si="1423"/>
        <v>Т8</v>
      </c>
      <c r="E1371" s="11" t="str">
        <f t="shared" si="1424"/>
        <v>100×20</v>
      </c>
      <c r="F1371" s="101"/>
      <c r="G1371" s="101"/>
      <c r="H13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1" s="132">
        <f t="shared" ref="I1371:J1371" si="1434">I1370</f>
        <v>13</v>
      </c>
      <c r="J1371" s="132" t="str">
        <f t="shared" si="1434"/>
        <v>В</v>
      </c>
      <c r="K1371" s="133" t="str">
        <f>IF(Таблица335[[#This Row],[условие]]="Да", "-", "")</f>
        <v>-</v>
      </c>
      <c r="L1371" s="101" t="s">
        <v>84</v>
      </c>
      <c r="M1371" s="114" t="str">
        <f>IF(Таблица335[[#This Row],[условие]]="Да", "", " - ")</f>
        <v/>
      </c>
      <c r="N1371" s="101"/>
      <c r="O1371" s="114" t="str">
        <f>IF(Таблица335[[#This Row],[условие]]="Да", "", " )")</f>
        <v/>
      </c>
      <c r="P1371" s="115"/>
      <c r="Q1371" s="101" t="str">
        <f t="shared" si="1433"/>
        <v>/</v>
      </c>
      <c r="R1371" s="101">
        <v>2</v>
      </c>
      <c r="S1371" s="116" t="str">
        <f>IF(Таблица335[[#This Row],[Тип СШ]]="Т3", " росп", "")</f>
        <v/>
      </c>
      <c r="T1371" s="116" t="str">
        <f>IF(AND(Таблица335[[#This Row],[Тип]]="Поперечник", Таблица335[[#This Row],[условие]]="Да", Таблица335[[#This Row],[№18]]=" росп"), "1,2,3",
"")</f>
        <v/>
      </c>
      <c r="U1371" s="116" t="str">
        <f>IF(AND(Таблица335[[#This Row],[Тип]]="Продол", Таблица335[[#This Row],[условие]]="Да", Таблица335[[#This Row],[№18]]=" росп"), "1,2",
"")</f>
        <v/>
      </c>
      <c r="V1371" s="101" t="s">
        <v>89</v>
      </c>
      <c r="W13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71" s="152">
        <f>IF(Таблица335[[#This Row],[Тип СШ]]="Т3",
(IF(Таблица335[[#This Row],[Толщина]]&gt;16,"Δ8","Δ6")),Таблица335[[#This Row],[Толщина]])</f>
        <v>20</v>
      </c>
      <c r="AD1371"/>
      <c r="AE1371"/>
    </row>
    <row r="1372" spans="1:31" x14ac:dyDescent="0.2">
      <c r="A1372" s="117">
        <f t="shared" si="1404"/>
        <v>1372</v>
      </c>
      <c r="B1372" s="97" t="str">
        <f>IF(ISNUMBER(Таблица335[[#This Row],[№8]]), "Поперечник", "Продол")</f>
        <v>Поперечник</v>
      </c>
      <c r="C1372" s="11" t="str">
        <f>CONCATENATE(I1372,J1372,K1372,L1372,Таблица335[[#This Row],[№12]],N1372,O1372,P1372,Q1372,R1372,S1372,T1372,U1372,)</f>
        <v>13В-Т2/2 росп1,2,3</v>
      </c>
      <c r="D1372" s="11" t="str">
        <f t="shared" si="1423"/>
        <v>Т3</v>
      </c>
      <c r="E1372" s="11" t="str">
        <f t="shared" si="1424"/>
        <v>100 Δ8</v>
      </c>
      <c r="F1372" s="101"/>
      <c r="G1372" s="101"/>
      <c r="H13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2" s="132">
        <f t="shared" ref="I1372:J1372" si="1435">I1371</f>
        <v>13</v>
      </c>
      <c r="J1372" s="132" t="str">
        <f t="shared" si="1435"/>
        <v>В</v>
      </c>
      <c r="K1372" s="133" t="str">
        <f>IF(Таблица335[[#This Row],[условие]]="Да", "-", "")</f>
        <v>-</v>
      </c>
      <c r="L1372" s="101" t="s">
        <v>84</v>
      </c>
      <c r="M1372" s="114" t="str">
        <f>IF(Таблица335[[#This Row],[условие]]="Да", "", " - ")</f>
        <v/>
      </c>
      <c r="N1372" s="101"/>
      <c r="O1372" s="114" t="str">
        <f>IF(Таблица335[[#This Row],[условие]]="Да", "", " )")</f>
        <v/>
      </c>
      <c r="P1372" s="115"/>
      <c r="Q1372" s="101" t="str">
        <f t="shared" si="1433"/>
        <v>/</v>
      </c>
      <c r="R1372" s="101">
        <v>2</v>
      </c>
      <c r="S1372" s="116" t="str">
        <f>IF(Таблица335[[#This Row],[Тип СШ]]="Т3", " росп", "")</f>
        <v xml:space="preserve"> росп</v>
      </c>
      <c r="T1372" s="116" t="str">
        <f>IF(AND(Таблица335[[#This Row],[Тип]]="Поперечник", Таблица335[[#This Row],[условие]]="Да", Таблица335[[#This Row],[№18]]=" росп"), "1,2,3",
"")</f>
        <v>1,2,3</v>
      </c>
      <c r="U1372" s="116" t="str">
        <f>IF(AND(Таблица335[[#This Row],[Тип]]="Продол", Таблица335[[#This Row],[условие]]="Да", Таблица335[[#This Row],[№18]]=" росп"), "1,2",
"")</f>
        <v/>
      </c>
      <c r="V1372" s="101" t="s">
        <v>88</v>
      </c>
      <c r="W13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72" s="152" t="str">
        <f>IF(Таблица335[[#This Row],[Тип СШ]]="Т3",
(IF(Таблица335[[#This Row],[Толщина]]&gt;16,"Δ8","Δ6")),Таблица335[[#This Row],[Толщина]])</f>
        <v>Δ8</v>
      </c>
      <c r="AD1372"/>
      <c r="AE1372"/>
    </row>
    <row r="1373" spans="1:31" x14ac:dyDescent="0.2">
      <c r="A1373" s="117">
        <f t="shared" si="1404"/>
        <v>1373</v>
      </c>
      <c r="B1373" s="97" t="str">
        <f>IF(ISNUMBER(Таблица335[[#This Row],[№8]]), "Поперечник", "Продол")</f>
        <v>Поперечник</v>
      </c>
      <c r="C1373" s="11" t="str">
        <f>CONCATENATE(I1373,J1373,K1373,L1373,Таблица335[[#This Row],[№12]],N1373,O1373,P1373,Q1373,R1373,S1373,T1373,U1373,)</f>
        <v>13Г-ВП</v>
      </c>
      <c r="D1373" s="11" t="str">
        <f t="shared" si="1423"/>
        <v>С4</v>
      </c>
      <c r="E1373" s="11" t="str">
        <f t="shared" si="1424"/>
        <v>2488×14</v>
      </c>
      <c r="F1373" s="101"/>
      <c r="G1373" s="101" t="s">
        <v>42</v>
      </c>
      <c r="H137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3" s="134">
        <f t="shared" ref="I1373:J1373" si="1436">I1372</f>
        <v>13</v>
      </c>
      <c r="J1373" s="134" t="str">
        <f>Таблица335[[#This Row],[№7]]</f>
        <v>Г</v>
      </c>
      <c r="K1373" s="133" t="str">
        <f>IF(Таблица335[[#This Row],[условие]]="Да", "-", "")</f>
        <v>-</v>
      </c>
      <c r="L1373" s="72" t="s">
        <v>35</v>
      </c>
      <c r="M1373" s="114" t="str">
        <f>IF(Таблица335[[#This Row],[условие]]="Да", "", " - ")</f>
        <v/>
      </c>
      <c r="N1373" s="72"/>
      <c r="O1373" s="114" t="str">
        <f>IF(Таблица335[[#This Row],[условие]]="Да", "", " )")</f>
        <v/>
      </c>
      <c r="P1373" s="115"/>
      <c r="Q1373" s="130"/>
      <c r="R1373" s="130"/>
      <c r="S1373" s="116" t="str">
        <f>IF(Таблица335[[#This Row],[Тип СШ]]="Т3", " росп", "")</f>
        <v/>
      </c>
      <c r="T1373" s="116" t="str">
        <f>IF(AND(Таблица335[[#This Row],[Тип]]="Поперечник", Таблица335[[#This Row],[условие]]="Да", Таблица335[[#This Row],[№18]]=" росп"), "1,2,3",
"")</f>
        <v/>
      </c>
      <c r="U1373" s="116" t="str">
        <f>IF(AND(Таблица335[[#This Row],[Тип]]="Продол", Таблица335[[#This Row],[условие]]="Да", Таблица335[[#This Row],[№18]]=" росп"), "1,2",
"")</f>
        <v/>
      </c>
      <c r="V1373" s="130" t="s">
        <v>109</v>
      </c>
      <c r="W13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3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7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373" s="152">
        <f>IF(Таблица335[[#This Row],[Тип СШ]]="Т3",
(IF(Таблица335[[#This Row],[Толщина]]&gt;16,"Δ8","Δ6")),Таблица335[[#This Row],[Толщина]])</f>
        <v>14</v>
      </c>
      <c r="AD1373"/>
      <c r="AE1373"/>
    </row>
    <row r="1374" spans="1:31" x14ac:dyDescent="0.2">
      <c r="A1374" s="117">
        <f t="shared" si="1404"/>
        <v>1374</v>
      </c>
      <c r="B1374" s="97" t="str">
        <f>IF(ISNUMBER(Таблица335[[#This Row],[№8]]), "Поперечник", "Продол")</f>
        <v>Поперечник</v>
      </c>
      <c r="C1374" s="11" t="str">
        <f>CONCATENATE(I1374,J1374,K1374,L1374,Таблица335[[#This Row],[№12]],N1374,O1374,P1374,Q1374,R1374,S1374,T1374,U1374,)</f>
        <v>13Г-ВП_Р1 росп1,2,3</v>
      </c>
      <c r="D1374" s="11" t="str">
        <f t="shared" si="1423"/>
        <v>Т3</v>
      </c>
      <c r="E1374" s="11" t="str">
        <f t="shared" si="1424"/>
        <v>528 Δ8</v>
      </c>
      <c r="F1374" s="101"/>
      <c r="G1374" s="101"/>
      <c r="H13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4" s="132">
        <f t="shared" ref="I1374:J1374" si="1437">I1373</f>
        <v>13</v>
      </c>
      <c r="J1374" s="132" t="str">
        <f>J1373</f>
        <v>Г</v>
      </c>
      <c r="K1374" s="133" t="str">
        <f>IF(Таблица335[[#This Row],[условие]]="Да", "-", "")</f>
        <v>-</v>
      </c>
      <c r="L1374" s="101" t="s">
        <v>35</v>
      </c>
      <c r="M1374" s="114" t="str">
        <f>IF(Таблица335[[#This Row],[условие]]="Да", "", " - ")</f>
        <v/>
      </c>
      <c r="N1374" s="101"/>
      <c r="O1374" s="114" t="str">
        <f>IF(Таблица335[[#This Row],[условие]]="Да", "", " )")</f>
        <v/>
      </c>
      <c r="P1374" s="115"/>
      <c r="Q1374" s="101" t="s">
        <v>140</v>
      </c>
      <c r="R1374" s="101" t="s">
        <v>73</v>
      </c>
      <c r="S1374" s="116" t="str">
        <f>IF(Таблица335[[#This Row],[Тип СШ]]="Т3", " росп", "")</f>
        <v xml:space="preserve"> росп</v>
      </c>
      <c r="T1374" s="116" t="str">
        <f>IF(AND(Таблица335[[#This Row],[Тип]]="Поперечник", Таблица335[[#This Row],[условие]]="Да", Таблица335[[#This Row],[№18]]=" росп"), "1,2,3",
"")</f>
        <v>1,2,3</v>
      </c>
      <c r="U1374" s="116" t="str">
        <f>IF(AND(Таблица335[[#This Row],[Тип]]="Продол", Таблица335[[#This Row],[условие]]="Да", Таблица335[[#This Row],[№18]]=" росп"), "1,2",
"")</f>
        <v/>
      </c>
      <c r="V1374" s="101" t="s">
        <v>88</v>
      </c>
      <c r="W13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74" s="152" t="str">
        <f>IF(Таблица335[[#This Row],[Тип СШ]]="Т3",
(IF(Таблица335[[#This Row],[Толщина]]&gt;16,"Δ8","Δ6")),Таблица335[[#This Row],[Толщина]])</f>
        <v>Δ8</v>
      </c>
      <c r="AD1374"/>
      <c r="AE1374"/>
    </row>
    <row r="1375" spans="1:31" x14ac:dyDescent="0.2">
      <c r="A1375" s="117">
        <f t="shared" si="1404"/>
        <v>1375</v>
      </c>
      <c r="B1375" s="97" t="str">
        <f>IF(ISNUMBER(Таблица335[[#This Row],[№8]]), "Поперечник", "Продол")</f>
        <v>Поперечник</v>
      </c>
      <c r="C1375" s="11" t="str">
        <f>CONCATENATE(I1375,J1375,K1375,L1375,Таблица335[[#This Row],[№12]],N1375,O1375,P1375,Q1375,R1375,S1375,T1375,U1375,)</f>
        <v>13Г-ВП_Р2 росп1,2,3</v>
      </c>
      <c r="D1375" s="11" t="str">
        <f t="shared" si="1423"/>
        <v>Т3</v>
      </c>
      <c r="E1375" s="11" t="str">
        <f t="shared" si="1424"/>
        <v>528 Δ8</v>
      </c>
      <c r="F1375" s="101"/>
      <c r="G1375" s="101"/>
      <c r="H13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5" s="132">
        <f t="shared" ref="I1375:J1375" si="1438">I1374</f>
        <v>13</v>
      </c>
      <c r="J1375" s="132" t="str">
        <f t="shared" si="1438"/>
        <v>Г</v>
      </c>
      <c r="K1375" s="133" t="str">
        <f>IF(Таблица335[[#This Row],[условие]]="Да", "-", "")</f>
        <v>-</v>
      </c>
      <c r="L1375" s="101" t="s">
        <v>35</v>
      </c>
      <c r="M1375" s="114" t="str">
        <f>IF(Таблица335[[#This Row],[условие]]="Да", "", " - ")</f>
        <v/>
      </c>
      <c r="N1375" s="101"/>
      <c r="O1375" s="114" t="str">
        <f>IF(Таблица335[[#This Row],[условие]]="Да", "", " )")</f>
        <v/>
      </c>
      <c r="P1375" s="115"/>
      <c r="Q1375" s="101" t="s">
        <v>140</v>
      </c>
      <c r="R1375" s="101" t="s">
        <v>74</v>
      </c>
      <c r="S1375" s="116" t="str">
        <f>IF(Таблица335[[#This Row],[Тип СШ]]="Т3", " росп", "")</f>
        <v xml:space="preserve"> росп</v>
      </c>
      <c r="T1375" s="116" t="str">
        <f>IF(AND(Таблица335[[#This Row],[Тип]]="Поперечник", Таблица335[[#This Row],[условие]]="Да", Таблица335[[#This Row],[№18]]=" росп"), "1,2,3",
"")</f>
        <v>1,2,3</v>
      </c>
      <c r="U1375" s="116" t="str">
        <f>IF(AND(Таблица335[[#This Row],[Тип]]="Продол", Таблица335[[#This Row],[условие]]="Да", Таблица335[[#This Row],[№18]]=" росп"), "1,2",
"")</f>
        <v/>
      </c>
      <c r="V1375" s="101" t="s">
        <v>88</v>
      </c>
      <c r="W13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75" s="152" t="str">
        <f>IF(Таблица335[[#This Row],[Тип СШ]]="Т3",
(IF(Таблица335[[#This Row],[Толщина]]&gt;16,"Δ8","Δ6")),Таблица335[[#This Row],[Толщина]])</f>
        <v>Δ8</v>
      </c>
      <c r="AD1375"/>
      <c r="AE1375"/>
    </row>
    <row r="1376" spans="1:31" x14ac:dyDescent="0.2">
      <c r="A1376" s="117">
        <f t="shared" si="1404"/>
        <v>1376</v>
      </c>
      <c r="B1376" s="97" t="str">
        <f>IF(ISNUMBER(Таблица335[[#This Row],[№8]]), "Поперечник", "Продол")</f>
        <v>Поперечник</v>
      </c>
      <c r="C1376" s="11" t="str">
        <f>CONCATENATE(I1376,J1376,K1376,L1376,Таблица335[[#This Row],[№12]],N1376,O1376,P1376,Q1376,R1376,S1376,T1376,U1376,)</f>
        <v>13Г-ВП_Р3 росп1,2,3</v>
      </c>
      <c r="D1376" s="11" t="str">
        <f t="shared" si="1423"/>
        <v>Т3</v>
      </c>
      <c r="E1376" s="11" t="str">
        <f t="shared" si="1424"/>
        <v>528 Δ8</v>
      </c>
      <c r="F1376" s="101"/>
      <c r="G1376" s="101"/>
      <c r="H13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6" s="132">
        <f t="shared" ref="I1376:J1376" si="1439">I1375</f>
        <v>13</v>
      </c>
      <c r="J1376" s="132" t="str">
        <f t="shared" si="1439"/>
        <v>Г</v>
      </c>
      <c r="K1376" s="133" t="str">
        <f>IF(Таблица335[[#This Row],[условие]]="Да", "-", "")</f>
        <v>-</v>
      </c>
      <c r="L1376" s="101" t="s">
        <v>35</v>
      </c>
      <c r="M1376" s="114" t="str">
        <f>IF(Таблица335[[#This Row],[условие]]="Да", "", " - ")</f>
        <v/>
      </c>
      <c r="N1376" s="101"/>
      <c r="O1376" s="114" t="str">
        <f>IF(Таблица335[[#This Row],[условие]]="Да", "", " )")</f>
        <v/>
      </c>
      <c r="P1376" s="115"/>
      <c r="Q1376" s="101" t="s">
        <v>140</v>
      </c>
      <c r="R1376" s="101" t="s">
        <v>75</v>
      </c>
      <c r="S1376" s="116" t="str">
        <f>IF(Таблица335[[#This Row],[Тип СШ]]="Т3", " росп", "")</f>
        <v xml:space="preserve"> росп</v>
      </c>
      <c r="T1376" s="116" t="str">
        <f>IF(AND(Таблица335[[#This Row],[Тип]]="Поперечник", Таблица335[[#This Row],[условие]]="Да", Таблица335[[#This Row],[№18]]=" росп"), "1,2,3",
"")</f>
        <v>1,2,3</v>
      </c>
      <c r="U1376" s="116" t="str">
        <f>IF(AND(Таблица335[[#This Row],[Тип]]="Продол", Таблица335[[#This Row],[условие]]="Да", Таблица335[[#This Row],[№18]]=" росп"), "1,2",
"")</f>
        <v/>
      </c>
      <c r="V1376" s="101" t="s">
        <v>88</v>
      </c>
      <c r="W13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76" s="152" t="str">
        <f>IF(Таблица335[[#This Row],[Тип СШ]]="Т3",
(IF(Таблица335[[#This Row],[Толщина]]&gt;16,"Δ8","Δ6")),Таблица335[[#This Row],[Толщина]])</f>
        <v>Δ8</v>
      </c>
      <c r="AD1376"/>
      <c r="AE1376"/>
    </row>
    <row r="1377" spans="1:31" x14ac:dyDescent="0.2">
      <c r="A1377" s="117">
        <f t="shared" si="1404"/>
        <v>1377</v>
      </c>
      <c r="B1377" s="97" t="str">
        <f>IF(ISNUMBER(Таблица335[[#This Row],[№8]]), "Поперечник", "Продол")</f>
        <v>Поперечник</v>
      </c>
      <c r="C1377" s="11" t="str">
        <f>CONCATENATE(I1377,J1377,K1377,L1377,Таблица335[[#This Row],[№12]],N1377,O1377,P1377,Q1377,R1377,S1377,T1377,U1377,)</f>
        <v>13Г-ВП_Р4 росп1,2,3</v>
      </c>
      <c r="D1377" s="11" t="str">
        <f t="shared" si="1423"/>
        <v>Т3</v>
      </c>
      <c r="E1377" s="11" t="str">
        <f t="shared" si="1424"/>
        <v>528 Δ8</v>
      </c>
      <c r="F1377" s="101"/>
      <c r="G1377" s="101"/>
      <c r="H13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7" s="132">
        <f t="shared" ref="I1377:J1377" si="1440">I1376</f>
        <v>13</v>
      </c>
      <c r="J1377" s="132" t="str">
        <f t="shared" si="1440"/>
        <v>Г</v>
      </c>
      <c r="K1377" s="133" t="str">
        <f>IF(Таблица335[[#This Row],[условие]]="Да", "-", "")</f>
        <v>-</v>
      </c>
      <c r="L1377" s="101" t="s">
        <v>35</v>
      </c>
      <c r="M1377" s="114" t="str">
        <f>IF(Таблица335[[#This Row],[условие]]="Да", "", " - ")</f>
        <v/>
      </c>
      <c r="N1377" s="101"/>
      <c r="O1377" s="114" t="str">
        <f>IF(Таблица335[[#This Row],[условие]]="Да", "", " )")</f>
        <v/>
      </c>
      <c r="P1377" s="115"/>
      <c r="Q1377" s="101" t="s">
        <v>140</v>
      </c>
      <c r="R1377" s="101" t="s">
        <v>76</v>
      </c>
      <c r="S1377" s="116" t="str">
        <f>IF(Таблица335[[#This Row],[Тип СШ]]="Т3", " росп", "")</f>
        <v xml:space="preserve"> росп</v>
      </c>
      <c r="T1377" s="116" t="str">
        <f>IF(AND(Таблица335[[#This Row],[Тип]]="Поперечник", Таблица335[[#This Row],[условие]]="Да", Таблица335[[#This Row],[№18]]=" росп"), "1,2,3",
"")</f>
        <v>1,2,3</v>
      </c>
      <c r="U1377" s="116" t="str">
        <f>IF(AND(Таблица335[[#This Row],[Тип]]="Продол", Таблица335[[#This Row],[условие]]="Да", Таблица335[[#This Row],[№18]]=" росп"), "1,2",
"")</f>
        <v/>
      </c>
      <c r="V1377" s="101" t="s">
        <v>88</v>
      </c>
      <c r="W13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77" s="152" t="str">
        <f>IF(Таблица335[[#This Row],[Тип СШ]]="Т3",
(IF(Таблица335[[#This Row],[Толщина]]&gt;16,"Δ8","Δ6")),Таблица335[[#This Row],[Толщина]])</f>
        <v>Δ8</v>
      </c>
      <c r="AD1377"/>
      <c r="AE1377"/>
    </row>
    <row r="1378" spans="1:31" x14ac:dyDescent="0.2">
      <c r="A1378" s="117">
        <f t="shared" si="1404"/>
        <v>1378</v>
      </c>
      <c r="B1378" s="97" t="str">
        <f>IF(ISNUMBER(Таблица335[[#This Row],[№8]]), "Поперечник", "Продол")</f>
        <v>Поперечник</v>
      </c>
      <c r="C1378" s="11" t="str">
        <f>CONCATENATE(I1378,J1378,K1378,L1378,Таблица335[[#This Row],[№12]],N1378,O1378,P1378,Q1378,R1378,S1378,T1378,U1378,)</f>
        <v>13Г-Т1/1</v>
      </c>
      <c r="D1378" s="11" t="str">
        <f t="shared" si="1423"/>
        <v>Т8</v>
      </c>
      <c r="E1378" s="11" t="str">
        <f t="shared" si="1424"/>
        <v>100×20</v>
      </c>
      <c r="F1378" s="101"/>
      <c r="G1378" s="101"/>
      <c r="H13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8" s="132">
        <f t="shared" ref="I1378:J1378" si="1441">I1377</f>
        <v>13</v>
      </c>
      <c r="J1378" s="132" t="str">
        <f t="shared" si="1441"/>
        <v>Г</v>
      </c>
      <c r="K1378" s="133" t="str">
        <f>IF(Таблица335[[#This Row],[условие]]="Да", "-", "")</f>
        <v>-</v>
      </c>
      <c r="L1378" s="101" t="s">
        <v>83</v>
      </c>
      <c r="M1378" s="114" t="str">
        <f>IF(Таблица335[[#This Row],[условие]]="Да", "", " - ")</f>
        <v/>
      </c>
      <c r="N1378" s="101"/>
      <c r="O1378" s="114" t="str">
        <f>IF(Таблица335[[#This Row],[условие]]="Да", "", " )")</f>
        <v/>
      </c>
      <c r="P1378" s="115"/>
      <c r="Q1378" s="101" t="str">
        <f>"/"</f>
        <v>/</v>
      </c>
      <c r="R1378" s="101">
        <v>1</v>
      </c>
      <c r="S1378" s="116" t="str">
        <f>IF(Таблица335[[#This Row],[Тип СШ]]="Т3", " росп", "")</f>
        <v/>
      </c>
      <c r="T1378" s="116" t="str">
        <f>IF(AND(Таблица335[[#This Row],[Тип]]="Поперечник", Таблица335[[#This Row],[условие]]="Да", Таблица335[[#This Row],[№18]]=" росп"), "1,2,3",
"")</f>
        <v/>
      </c>
      <c r="U1378" s="116" t="str">
        <f>IF(AND(Таблица335[[#This Row],[Тип]]="Продол", Таблица335[[#This Row],[условие]]="Да", Таблица335[[#This Row],[№18]]=" росп"), "1,2",
"")</f>
        <v/>
      </c>
      <c r="V1378" s="101" t="s">
        <v>89</v>
      </c>
      <c r="W13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78" s="152">
        <f>IF(Таблица335[[#This Row],[Тип СШ]]="Т3",
(IF(Таблица335[[#This Row],[Толщина]]&gt;16,"Δ8","Δ6")),Таблица335[[#This Row],[Толщина]])</f>
        <v>20</v>
      </c>
      <c r="AD1378"/>
      <c r="AE1378"/>
    </row>
    <row r="1379" spans="1:31" x14ac:dyDescent="0.2">
      <c r="A1379" s="117">
        <f t="shared" si="1404"/>
        <v>1379</v>
      </c>
      <c r="B1379" s="97" t="str">
        <f>IF(ISNUMBER(Таблица335[[#This Row],[№8]]), "Поперечник", "Продол")</f>
        <v>Поперечник</v>
      </c>
      <c r="C1379" s="11" t="str">
        <f>CONCATENATE(I1379,J1379,K1379,L1379,Таблица335[[#This Row],[№12]],N1379,O1379,P1379,Q1379,R1379,S1379,T1379,U1379,)</f>
        <v>13Г-Т1/1 росп1,2,3</v>
      </c>
      <c r="D1379" s="11" t="str">
        <f t="shared" si="1423"/>
        <v>Т3</v>
      </c>
      <c r="E1379" s="11" t="str">
        <f t="shared" si="1424"/>
        <v>100 Δ8</v>
      </c>
      <c r="F1379" s="101"/>
      <c r="G1379" s="101"/>
      <c r="H13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79" s="132">
        <f t="shared" ref="I1379:J1379" si="1442">I1378</f>
        <v>13</v>
      </c>
      <c r="J1379" s="132" t="str">
        <f t="shared" si="1442"/>
        <v>Г</v>
      </c>
      <c r="K1379" s="133" t="str">
        <f>IF(Таблица335[[#This Row],[условие]]="Да", "-", "")</f>
        <v>-</v>
      </c>
      <c r="L1379" s="101" t="s">
        <v>83</v>
      </c>
      <c r="M1379" s="114" t="str">
        <f>IF(Таблица335[[#This Row],[условие]]="Да", "", " - ")</f>
        <v/>
      </c>
      <c r="N1379" s="101"/>
      <c r="O1379" s="114" t="str">
        <f>IF(Таблица335[[#This Row],[условие]]="Да", "", " )")</f>
        <v/>
      </c>
      <c r="P1379" s="115"/>
      <c r="Q1379" s="101" t="str">
        <f t="shared" ref="Q1379:Q1381" si="1443">"/"</f>
        <v>/</v>
      </c>
      <c r="R1379" s="101">
        <v>1</v>
      </c>
      <c r="S1379" s="116" t="str">
        <f>IF(Таблица335[[#This Row],[Тип СШ]]="Т3", " росп", "")</f>
        <v xml:space="preserve"> росп</v>
      </c>
      <c r="T1379" s="116" t="str">
        <f>IF(AND(Таблица335[[#This Row],[Тип]]="Поперечник", Таблица335[[#This Row],[условие]]="Да", Таблица335[[#This Row],[№18]]=" росп"), "1,2,3",
"")</f>
        <v>1,2,3</v>
      </c>
      <c r="U1379" s="116" t="str">
        <f>IF(AND(Таблица335[[#This Row],[Тип]]="Продол", Таблица335[[#This Row],[условие]]="Да", Таблица335[[#This Row],[№18]]=" росп"), "1,2",
"")</f>
        <v/>
      </c>
      <c r="V1379" s="101" t="s">
        <v>88</v>
      </c>
      <c r="W13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79" s="152" t="str">
        <f>IF(Таблица335[[#This Row],[Тип СШ]]="Т3",
(IF(Таблица335[[#This Row],[Толщина]]&gt;16,"Δ8","Δ6")),Таблица335[[#This Row],[Толщина]])</f>
        <v>Δ8</v>
      </c>
      <c r="AD1379"/>
      <c r="AE1379"/>
    </row>
    <row r="1380" spans="1:31" x14ac:dyDescent="0.2">
      <c r="A1380" s="117">
        <f t="shared" si="1404"/>
        <v>1380</v>
      </c>
      <c r="B1380" s="97" t="str">
        <f>IF(ISNUMBER(Таблица335[[#This Row],[№8]]), "Поперечник", "Продол")</f>
        <v>Поперечник</v>
      </c>
      <c r="C1380" s="11" t="str">
        <f>CONCATENATE(I1380,J1380,K1380,L1380,Таблица335[[#This Row],[№12]],N1380,O1380,P1380,Q1380,R1380,S1380,T1380,U1380,)</f>
        <v>13Г-Т1/2</v>
      </c>
      <c r="D1380" s="11" t="str">
        <f t="shared" si="1423"/>
        <v>Т8</v>
      </c>
      <c r="E1380" s="11" t="str">
        <f t="shared" si="1424"/>
        <v>100×20</v>
      </c>
      <c r="F1380" s="101"/>
      <c r="G1380" s="101"/>
      <c r="H13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0" s="132">
        <f t="shared" ref="I1380:J1380" si="1444">I1379</f>
        <v>13</v>
      </c>
      <c r="J1380" s="132" t="str">
        <f t="shared" si="1444"/>
        <v>Г</v>
      </c>
      <c r="K1380" s="133" t="str">
        <f>IF(Таблица335[[#This Row],[условие]]="Да", "-", "")</f>
        <v>-</v>
      </c>
      <c r="L1380" s="101" t="s">
        <v>83</v>
      </c>
      <c r="M1380" s="114" t="str">
        <f>IF(Таблица335[[#This Row],[условие]]="Да", "", " - ")</f>
        <v/>
      </c>
      <c r="N1380" s="101"/>
      <c r="O1380" s="114" t="str">
        <f>IF(Таблица335[[#This Row],[условие]]="Да", "", " )")</f>
        <v/>
      </c>
      <c r="P1380" s="115"/>
      <c r="Q1380" s="101" t="str">
        <f t="shared" si="1443"/>
        <v>/</v>
      </c>
      <c r="R1380" s="101">
        <v>2</v>
      </c>
      <c r="S1380" s="116" t="str">
        <f>IF(Таблица335[[#This Row],[Тип СШ]]="Т3", " росп", "")</f>
        <v/>
      </c>
      <c r="T1380" s="116" t="str">
        <f>IF(AND(Таблица335[[#This Row],[Тип]]="Поперечник", Таблица335[[#This Row],[условие]]="Да", Таблица335[[#This Row],[№18]]=" росп"), "1,2,3",
"")</f>
        <v/>
      </c>
      <c r="U1380" s="116" t="str">
        <f>IF(AND(Таблица335[[#This Row],[Тип]]="Продол", Таблица335[[#This Row],[условие]]="Да", Таблица335[[#This Row],[№18]]=" росп"), "1,2",
"")</f>
        <v/>
      </c>
      <c r="V1380" s="101" t="s">
        <v>89</v>
      </c>
      <c r="W13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80" s="152">
        <f>IF(Таблица335[[#This Row],[Тип СШ]]="Т3",
(IF(Таблица335[[#This Row],[Толщина]]&gt;16,"Δ8","Δ6")),Таблица335[[#This Row],[Толщина]])</f>
        <v>20</v>
      </c>
      <c r="AD1380"/>
      <c r="AE1380"/>
    </row>
    <row r="1381" spans="1:31" x14ac:dyDescent="0.2">
      <c r="A1381" s="117">
        <f t="shared" si="1404"/>
        <v>1381</v>
      </c>
      <c r="B1381" s="97" t="str">
        <f>IF(ISNUMBER(Таблица335[[#This Row],[№8]]), "Поперечник", "Продол")</f>
        <v>Поперечник</v>
      </c>
      <c r="C1381" s="11" t="str">
        <f>CONCATENATE(I1381,J1381,K1381,L1381,Таблица335[[#This Row],[№12]],N1381,O1381,P1381,Q1381,R1381,S1381,T1381,U1381,)</f>
        <v>13Г-Т1/2 росп1,2,3</v>
      </c>
      <c r="D1381" s="11" t="str">
        <f t="shared" si="1423"/>
        <v>Т3</v>
      </c>
      <c r="E1381" s="11" t="str">
        <f t="shared" si="1424"/>
        <v>100 Δ8</v>
      </c>
      <c r="F1381" s="101"/>
      <c r="G1381" s="101"/>
      <c r="H13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1" s="132">
        <f t="shared" ref="I1381:J1381" si="1445">I1380</f>
        <v>13</v>
      </c>
      <c r="J1381" s="132" t="str">
        <f t="shared" si="1445"/>
        <v>Г</v>
      </c>
      <c r="K1381" s="133" t="str">
        <f>IF(Таблица335[[#This Row],[условие]]="Да", "-", "")</f>
        <v>-</v>
      </c>
      <c r="L1381" s="101" t="s">
        <v>83</v>
      </c>
      <c r="M1381" s="114" t="str">
        <f>IF(Таблица335[[#This Row],[условие]]="Да", "", " - ")</f>
        <v/>
      </c>
      <c r="N1381" s="101"/>
      <c r="O1381" s="114" t="str">
        <f>IF(Таблица335[[#This Row],[условие]]="Да", "", " )")</f>
        <v/>
      </c>
      <c r="P1381" s="115"/>
      <c r="Q1381" s="101" t="str">
        <f t="shared" si="1443"/>
        <v>/</v>
      </c>
      <c r="R1381" s="101">
        <v>2</v>
      </c>
      <c r="S1381" s="116" t="str">
        <f>IF(Таблица335[[#This Row],[Тип СШ]]="Т3", " росп", "")</f>
        <v xml:space="preserve"> росп</v>
      </c>
      <c r="T1381" s="116" t="str">
        <f>IF(AND(Таблица335[[#This Row],[Тип]]="Поперечник", Таблица335[[#This Row],[условие]]="Да", Таблица335[[#This Row],[№18]]=" росп"), "1,2,3",
"")</f>
        <v>1,2,3</v>
      </c>
      <c r="U1381" s="116" t="str">
        <f>IF(AND(Таблица335[[#This Row],[Тип]]="Продол", Таблица335[[#This Row],[условие]]="Да", Таблица335[[#This Row],[№18]]=" росп"), "1,2",
"")</f>
        <v/>
      </c>
      <c r="V1381" s="101" t="s">
        <v>88</v>
      </c>
      <c r="W13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81" s="152" t="str">
        <f>IF(Таблица335[[#This Row],[Тип СШ]]="Т3",
(IF(Таблица335[[#This Row],[Толщина]]&gt;16,"Δ8","Δ6")),Таблица335[[#This Row],[Толщина]])</f>
        <v>Δ8</v>
      </c>
      <c r="AD1381"/>
      <c r="AE1381"/>
    </row>
    <row r="1382" spans="1:31" x14ac:dyDescent="0.2">
      <c r="A1382" s="117">
        <f t="shared" si="1404"/>
        <v>1382</v>
      </c>
      <c r="B1382" s="97" t="str">
        <f>IF(ISNUMBER(Таблица335[[#This Row],[№8]]), "Поперечник", "Продол")</f>
        <v>Поперечник</v>
      </c>
      <c r="C1382" s="11" t="str">
        <f>CONCATENATE(I1382,J1382,K1382,L1382,Таблица335[[#This Row],[№12]],N1382,O1382,P1382,Q1382,R1382,S1382,T1382,U1382,)</f>
        <v>13Г-ВП_Р5 росп1,2,3</v>
      </c>
      <c r="D1382" s="11" t="str">
        <f t="shared" si="1423"/>
        <v>Т3</v>
      </c>
      <c r="E1382" s="11" t="str">
        <f t="shared" si="1424"/>
        <v>528 Δ8</v>
      </c>
      <c r="F1382" s="101"/>
      <c r="G1382" s="101"/>
      <c r="H13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2" s="132">
        <f t="shared" ref="I1382:J1382" si="1446">I1381</f>
        <v>13</v>
      </c>
      <c r="J1382" s="132" t="str">
        <f t="shared" si="1446"/>
        <v>Г</v>
      </c>
      <c r="K1382" s="133" t="str">
        <f>IF(Таблица335[[#This Row],[условие]]="Да", "-", "")</f>
        <v>-</v>
      </c>
      <c r="L1382" s="101" t="s">
        <v>35</v>
      </c>
      <c r="M1382" s="114" t="str">
        <f>IF(Таблица335[[#This Row],[условие]]="Да", "", " - ")</f>
        <v/>
      </c>
      <c r="N1382" s="101"/>
      <c r="O1382" s="114" t="str">
        <f>IF(Таблица335[[#This Row],[условие]]="Да", "", " )")</f>
        <v/>
      </c>
      <c r="P1382" s="115"/>
      <c r="Q1382" s="101" t="s">
        <v>140</v>
      </c>
      <c r="R1382" s="101" t="s">
        <v>77</v>
      </c>
      <c r="S1382" s="116" t="str">
        <f>IF(Таблица335[[#This Row],[Тип СШ]]="Т3", " росп", "")</f>
        <v xml:space="preserve"> росп</v>
      </c>
      <c r="T1382" s="116" t="str">
        <f>IF(AND(Таблица335[[#This Row],[Тип]]="Поперечник", Таблица335[[#This Row],[условие]]="Да", Таблица335[[#This Row],[№18]]=" росп"), "1,2,3",
"")</f>
        <v>1,2,3</v>
      </c>
      <c r="U1382" s="116" t="str">
        <f>IF(AND(Таблица335[[#This Row],[Тип]]="Продол", Таблица335[[#This Row],[условие]]="Да", Таблица335[[#This Row],[№18]]=" росп"), "1,2",
"")</f>
        <v/>
      </c>
      <c r="V1382" s="101" t="s">
        <v>88</v>
      </c>
      <c r="W13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82" s="152" t="str">
        <f>IF(Таблица335[[#This Row],[Тип СШ]]="Т3",
(IF(Таблица335[[#This Row],[Толщина]]&gt;16,"Δ8","Δ6")),Таблица335[[#This Row],[Толщина]])</f>
        <v>Δ8</v>
      </c>
      <c r="AD1382"/>
      <c r="AE1382"/>
    </row>
    <row r="1383" spans="1:31" x14ac:dyDescent="0.2">
      <c r="A1383" s="117">
        <f t="shared" si="1404"/>
        <v>1383</v>
      </c>
      <c r="B1383" s="97" t="str">
        <f>IF(ISNUMBER(Таблица335[[#This Row],[№8]]), "Поперечник", "Продол")</f>
        <v>Поперечник</v>
      </c>
      <c r="C1383" s="11" t="str">
        <f>CONCATENATE(I1383,J1383,K1383,L1383,Таблица335[[#This Row],[№12]],N1383,O1383,P1383,Q1383,R1383,S1383,T1383,U1383,)</f>
        <v>13Г-ВП_Р6 росп1,2,3</v>
      </c>
      <c r="D1383" s="11" t="str">
        <f t="shared" si="1423"/>
        <v>Т3</v>
      </c>
      <c r="E1383" s="11" t="str">
        <f t="shared" si="1424"/>
        <v>528 Δ8</v>
      </c>
      <c r="F1383" s="101"/>
      <c r="G1383" s="101"/>
      <c r="H13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3" s="132">
        <f t="shared" ref="I1383:J1383" si="1447">I1382</f>
        <v>13</v>
      </c>
      <c r="J1383" s="132" t="str">
        <f t="shared" si="1447"/>
        <v>Г</v>
      </c>
      <c r="K1383" s="133" t="str">
        <f>IF(Таблица335[[#This Row],[условие]]="Да", "-", "")</f>
        <v>-</v>
      </c>
      <c r="L1383" s="101" t="s">
        <v>35</v>
      </c>
      <c r="M1383" s="114" t="str">
        <f>IF(Таблица335[[#This Row],[условие]]="Да", "", " - ")</f>
        <v/>
      </c>
      <c r="N1383" s="101"/>
      <c r="O1383" s="114" t="str">
        <f>IF(Таблица335[[#This Row],[условие]]="Да", "", " )")</f>
        <v/>
      </c>
      <c r="P1383" s="115"/>
      <c r="Q1383" s="101" t="s">
        <v>140</v>
      </c>
      <c r="R1383" s="101" t="s">
        <v>80</v>
      </c>
      <c r="S1383" s="116" t="str">
        <f>IF(Таблица335[[#This Row],[Тип СШ]]="Т3", " росп", "")</f>
        <v xml:space="preserve"> росп</v>
      </c>
      <c r="T1383" s="116" t="str">
        <f>IF(AND(Таблица335[[#This Row],[Тип]]="Поперечник", Таблица335[[#This Row],[условие]]="Да", Таблица335[[#This Row],[№18]]=" росп"), "1,2,3",
"")</f>
        <v>1,2,3</v>
      </c>
      <c r="U1383" s="116" t="str">
        <f>IF(AND(Таблица335[[#This Row],[Тип]]="Продол", Таблица335[[#This Row],[условие]]="Да", Таблица335[[#This Row],[№18]]=" росп"), "1,2",
"")</f>
        <v/>
      </c>
      <c r="V1383" s="101" t="s">
        <v>88</v>
      </c>
      <c r="W13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83" s="152" t="str">
        <f>IF(Таблица335[[#This Row],[Тип СШ]]="Т3",
(IF(Таблица335[[#This Row],[Толщина]]&gt;16,"Δ8","Δ6")),Таблица335[[#This Row],[Толщина]])</f>
        <v>Δ8</v>
      </c>
      <c r="AD1383"/>
      <c r="AE1383"/>
    </row>
    <row r="1384" spans="1:31" x14ac:dyDescent="0.2">
      <c r="A1384" s="117">
        <f t="shared" si="1404"/>
        <v>1384</v>
      </c>
      <c r="B1384" s="97" t="str">
        <f>IF(ISNUMBER(Таблица335[[#This Row],[№8]]), "Поперечник", "Продол")</f>
        <v>Поперечник</v>
      </c>
      <c r="C1384" s="11" t="str">
        <f>CONCATENATE(I1384,J1384,K1384,L1384,Таблица335[[#This Row],[№12]],N1384,O1384,P1384,Q1384,R1384,S1384,T1384,U1384,)</f>
        <v>13Г-ВП_Р7 росп1,2,3</v>
      </c>
      <c r="D1384" s="11" t="str">
        <f t="shared" si="1423"/>
        <v>Т3</v>
      </c>
      <c r="E1384" s="11" t="str">
        <f t="shared" si="1424"/>
        <v>528 Δ8</v>
      </c>
      <c r="F1384" s="101"/>
      <c r="G1384" s="101"/>
      <c r="H13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4" s="132">
        <f t="shared" ref="I1384:J1384" si="1448">I1383</f>
        <v>13</v>
      </c>
      <c r="J1384" s="132" t="str">
        <f t="shared" si="1448"/>
        <v>Г</v>
      </c>
      <c r="K1384" s="133" t="str">
        <f>IF(Таблица335[[#This Row],[условие]]="Да", "-", "")</f>
        <v>-</v>
      </c>
      <c r="L1384" s="101" t="s">
        <v>35</v>
      </c>
      <c r="M1384" s="114" t="str">
        <f>IF(Таблица335[[#This Row],[условие]]="Да", "", " - ")</f>
        <v/>
      </c>
      <c r="N1384" s="101"/>
      <c r="O1384" s="114" t="str">
        <f>IF(Таблица335[[#This Row],[условие]]="Да", "", " )")</f>
        <v/>
      </c>
      <c r="P1384" s="115"/>
      <c r="Q1384" s="101" t="s">
        <v>140</v>
      </c>
      <c r="R1384" s="101" t="s">
        <v>81</v>
      </c>
      <c r="S1384" s="116" t="str">
        <f>IF(Таблица335[[#This Row],[Тип СШ]]="Т3", " росп", "")</f>
        <v xml:space="preserve"> росп</v>
      </c>
      <c r="T1384" s="116" t="str">
        <f>IF(AND(Таблица335[[#This Row],[Тип]]="Поперечник", Таблица335[[#This Row],[условие]]="Да", Таблица335[[#This Row],[№18]]=" росп"), "1,2,3",
"")</f>
        <v>1,2,3</v>
      </c>
      <c r="U1384" s="116" t="str">
        <f>IF(AND(Таблица335[[#This Row],[Тип]]="Продол", Таблица335[[#This Row],[условие]]="Да", Таблица335[[#This Row],[№18]]=" росп"), "1,2",
"")</f>
        <v/>
      </c>
      <c r="V1384" s="101" t="s">
        <v>88</v>
      </c>
      <c r="W13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84" s="152" t="str">
        <f>IF(Таблица335[[#This Row],[Тип СШ]]="Т3",
(IF(Таблица335[[#This Row],[Толщина]]&gt;16,"Δ8","Δ6")),Таблица335[[#This Row],[Толщина]])</f>
        <v>Δ8</v>
      </c>
      <c r="AD1384"/>
      <c r="AE1384"/>
    </row>
    <row r="1385" spans="1:31" x14ac:dyDescent="0.2">
      <c r="A1385" s="117">
        <f t="shared" si="1404"/>
        <v>1385</v>
      </c>
      <c r="B1385" s="97" t="str">
        <f>IF(ISNUMBER(Таблица335[[#This Row],[№8]]), "Поперечник", "Продол")</f>
        <v>Поперечник</v>
      </c>
      <c r="C1385" s="11" t="str">
        <f>CONCATENATE(I1385,J1385,K1385,L1385,Таблица335[[#This Row],[№12]],N1385,O1385,P1385,Q1385,R1385,S1385,T1385,U1385,)</f>
        <v>13Г-ВП_Р8 росп1,2,3</v>
      </c>
      <c r="D1385" s="11" t="str">
        <f t="shared" si="1423"/>
        <v>Т3</v>
      </c>
      <c r="E1385" s="11" t="str">
        <f t="shared" si="1424"/>
        <v>528 Δ8</v>
      </c>
      <c r="F1385" s="101"/>
      <c r="G1385" s="101"/>
      <c r="H13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5" s="132">
        <f t="shared" ref="I1385:J1385" si="1449">I1384</f>
        <v>13</v>
      </c>
      <c r="J1385" s="132" t="str">
        <f t="shared" si="1449"/>
        <v>Г</v>
      </c>
      <c r="K1385" s="133" t="str">
        <f>IF(Таблица335[[#This Row],[условие]]="Да", "-", "")</f>
        <v>-</v>
      </c>
      <c r="L1385" s="101" t="s">
        <v>35</v>
      </c>
      <c r="M1385" s="114" t="str">
        <f>IF(Таблица335[[#This Row],[условие]]="Да", "", " - ")</f>
        <v/>
      </c>
      <c r="N1385" s="101"/>
      <c r="O1385" s="114" t="str">
        <f>IF(Таблица335[[#This Row],[условие]]="Да", "", " )")</f>
        <v/>
      </c>
      <c r="P1385" s="115"/>
      <c r="Q1385" s="101" t="s">
        <v>140</v>
      </c>
      <c r="R1385" s="101" t="s">
        <v>82</v>
      </c>
      <c r="S1385" s="116" t="str">
        <f>IF(Таблица335[[#This Row],[Тип СШ]]="Т3", " росп", "")</f>
        <v xml:space="preserve"> росп</v>
      </c>
      <c r="T1385" s="116" t="str">
        <f>IF(AND(Таблица335[[#This Row],[Тип]]="Поперечник", Таблица335[[#This Row],[условие]]="Да", Таблица335[[#This Row],[№18]]=" росп"), "1,2,3",
"")</f>
        <v>1,2,3</v>
      </c>
      <c r="U1385" s="116" t="str">
        <f>IF(AND(Таблица335[[#This Row],[Тип]]="Продол", Таблица335[[#This Row],[условие]]="Да", Таблица335[[#This Row],[№18]]=" росп"), "1,2",
"")</f>
        <v/>
      </c>
      <c r="V1385" s="101" t="s">
        <v>88</v>
      </c>
      <c r="W13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85" s="152" t="str">
        <f>IF(Таблица335[[#This Row],[Тип СШ]]="Т3",
(IF(Таблица335[[#This Row],[Толщина]]&gt;16,"Δ8","Δ6")),Таблица335[[#This Row],[Толщина]])</f>
        <v>Δ8</v>
      </c>
      <c r="AD1385"/>
      <c r="AE1385"/>
    </row>
    <row r="1386" spans="1:31" x14ac:dyDescent="0.2">
      <c r="A1386" s="117">
        <f t="shared" si="1404"/>
        <v>1386</v>
      </c>
      <c r="B1386" s="97" t="str">
        <f>IF(ISNUMBER(Таблица335[[#This Row],[№8]]), "Поперечник", "Продол")</f>
        <v>Поперечник</v>
      </c>
      <c r="C1386" s="11" t="str">
        <f>CONCATENATE(I1386,J1386,K1386,L1386,Таблица335[[#This Row],[№12]],N1386,O1386,P1386,Q1386,R1386,S1386,T1386,U1386,)</f>
        <v>13Г-НП</v>
      </c>
      <c r="D1386" s="11" t="str">
        <f t="shared" si="1423"/>
        <v>С18</v>
      </c>
      <c r="E1386" s="11" t="str">
        <f t="shared" si="1424"/>
        <v>600×32</v>
      </c>
      <c r="F1386" s="101"/>
      <c r="G1386" s="101"/>
      <c r="H13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6" s="132">
        <f t="shared" ref="I1386:J1386" si="1450">I1385</f>
        <v>13</v>
      </c>
      <c r="J1386" s="132" t="str">
        <f t="shared" si="1450"/>
        <v>Г</v>
      </c>
      <c r="K1386" s="133" t="str">
        <f>IF(Таблица335[[#This Row],[условие]]="Да", "-", "")</f>
        <v>-</v>
      </c>
      <c r="L1386" s="101" t="s">
        <v>13</v>
      </c>
      <c r="M1386" s="114" t="str">
        <f>IF(Таблица335[[#This Row],[условие]]="Да", "", " - ")</f>
        <v/>
      </c>
      <c r="N1386" s="101"/>
      <c r="O1386" s="114" t="str">
        <f>IF(Таблица335[[#This Row],[условие]]="Да", "", " )")</f>
        <v/>
      </c>
      <c r="P1386" s="115"/>
      <c r="Q1386" s="101"/>
      <c r="R1386" s="101"/>
      <c r="S1386" s="116" t="str">
        <f>IF(Таблица335[[#This Row],[Тип СШ]]="Т3", " росп", "")</f>
        <v/>
      </c>
      <c r="T1386" s="116" t="str">
        <f>IF(AND(Таблица335[[#This Row],[Тип]]="Поперечник", Таблица335[[#This Row],[условие]]="Да", Таблица335[[#This Row],[№18]]=" росп"), "1,2,3",
"")</f>
        <v/>
      </c>
      <c r="U1386" s="116" t="str">
        <f>IF(AND(Таблица335[[#This Row],[Тип]]="Продол", Таблица335[[#This Row],[условие]]="Да", Таблица335[[#This Row],[№18]]=" росп"), "1,2",
"")</f>
        <v/>
      </c>
      <c r="V1386" s="101" t="s">
        <v>87</v>
      </c>
      <c r="W138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3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386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386" s="152">
        <f>IF(Таблица335[[#This Row],[Тип СШ]]="Т3",
(IF(Таблица335[[#This Row],[Толщина]]&gt;16,"Δ8","Δ6")),Таблица335[[#This Row],[Толщина]])</f>
        <v>32</v>
      </c>
      <c r="AD1386"/>
      <c r="AE1386"/>
    </row>
    <row r="1387" spans="1:31" x14ac:dyDescent="0.2">
      <c r="A1387" s="117">
        <f t="shared" si="1404"/>
        <v>1387</v>
      </c>
      <c r="B1387" s="97" t="str">
        <f>IF(ISNUMBER(Таблица335[[#This Row],[№8]]), "Поперечник", "Продол")</f>
        <v>Поперечник</v>
      </c>
      <c r="C1387" s="11" t="str">
        <f>CONCATENATE(I1387,J1387,K1387,L1387,Таблица335[[#This Row],[№12]],N1387,O1387,P1387,Q1387,R1387,S1387,T1387,U1387,)</f>
        <v>13Г-Т2/1</v>
      </c>
      <c r="D1387" s="11" t="str">
        <f t="shared" si="1423"/>
        <v>Т8</v>
      </c>
      <c r="E1387" s="11" t="str">
        <f t="shared" si="1424"/>
        <v>100×20</v>
      </c>
      <c r="F1387" s="101"/>
      <c r="G1387" s="101"/>
      <c r="H13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7" s="132">
        <f t="shared" ref="I1387:J1387" si="1451">I1386</f>
        <v>13</v>
      </c>
      <c r="J1387" s="132" t="str">
        <f t="shared" si="1451"/>
        <v>Г</v>
      </c>
      <c r="K1387" s="133" t="str">
        <f>IF(Таблица335[[#This Row],[условие]]="Да", "-", "")</f>
        <v>-</v>
      </c>
      <c r="L1387" s="101" t="s">
        <v>84</v>
      </c>
      <c r="M1387" s="114" t="str">
        <f>IF(Таблица335[[#This Row],[условие]]="Да", "", " - ")</f>
        <v/>
      </c>
      <c r="N1387" s="101"/>
      <c r="O1387" s="114" t="str">
        <f>IF(Таблица335[[#This Row],[условие]]="Да", "", " )")</f>
        <v/>
      </c>
      <c r="P1387" s="115"/>
      <c r="Q1387" s="101" t="str">
        <f>"/"</f>
        <v>/</v>
      </c>
      <c r="R1387" s="101">
        <v>1</v>
      </c>
      <c r="S1387" s="116" t="str">
        <f>IF(Таблица335[[#This Row],[Тип СШ]]="Т3", " росп", "")</f>
        <v/>
      </c>
      <c r="T1387" s="116" t="str">
        <f>IF(AND(Таблица335[[#This Row],[Тип]]="Поперечник", Таблица335[[#This Row],[условие]]="Да", Таблица335[[#This Row],[№18]]=" росп"), "1,2,3",
"")</f>
        <v/>
      </c>
      <c r="U1387" s="116" t="str">
        <f>IF(AND(Таблица335[[#This Row],[Тип]]="Продол", Таблица335[[#This Row],[условие]]="Да", Таблица335[[#This Row],[№18]]=" росп"), "1,2",
"")</f>
        <v/>
      </c>
      <c r="V1387" s="101" t="s">
        <v>89</v>
      </c>
      <c r="W13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87" s="152">
        <f>IF(Таблица335[[#This Row],[Тип СШ]]="Т3",
(IF(Таблица335[[#This Row],[Толщина]]&gt;16,"Δ8","Δ6")),Таблица335[[#This Row],[Толщина]])</f>
        <v>20</v>
      </c>
      <c r="AD1387"/>
      <c r="AE1387"/>
    </row>
    <row r="1388" spans="1:31" x14ac:dyDescent="0.2">
      <c r="A1388" s="117">
        <f t="shared" si="1404"/>
        <v>1388</v>
      </c>
      <c r="B1388" s="97" t="str">
        <f>IF(ISNUMBER(Таблица335[[#This Row],[№8]]), "Поперечник", "Продол")</f>
        <v>Поперечник</v>
      </c>
      <c r="C1388" s="11" t="str">
        <f>CONCATENATE(I1388,J1388,K1388,L1388,Таблица335[[#This Row],[№12]],N1388,O1388,P1388,Q1388,R1388,S1388,T1388,U1388,)</f>
        <v>13Г-Т2/1 росп1,2,3</v>
      </c>
      <c r="D1388" s="11" t="str">
        <f t="shared" si="1423"/>
        <v>Т3</v>
      </c>
      <c r="E1388" s="11" t="str">
        <f t="shared" si="1424"/>
        <v>100 Δ8</v>
      </c>
      <c r="F1388" s="101"/>
      <c r="G1388" s="101"/>
      <c r="H13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8" s="132">
        <f t="shared" ref="I1388:J1388" si="1452">I1387</f>
        <v>13</v>
      </c>
      <c r="J1388" s="132" t="str">
        <f t="shared" si="1452"/>
        <v>Г</v>
      </c>
      <c r="K1388" s="133" t="str">
        <f>IF(Таблица335[[#This Row],[условие]]="Да", "-", "")</f>
        <v>-</v>
      </c>
      <c r="L1388" s="101" t="s">
        <v>84</v>
      </c>
      <c r="M1388" s="114" t="str">
        <f>IF(Таблица335[[#This Row],[условие]]="Да", "", " - ")</f>
        <v/>
      </c>
      <c r="N1388" s="101"/>
      <c r="O1388" s="114" t="str">
        <f>IF(Таблица335[[#This Row],[условие]]="Да", "", " )")</f>
        <v/>
      </c>
      <c r="P1388" s="115"/>
      <c r="Q1388" s="101" t="str">
        <f t="shared" ref="Q1388:Q1390" si="1453">"/"</f>
        <v>/</v>
      </c>
      <c r="R1388" s="101">
        <v>1</v>
      </c>
      <c r="S1388" s="116" t="str">
        <f>IF(Таблица335[[#This Row],[Тип СШ]]="Т3", " росп", "")</f>
        <v xml:space="preserve"> росп</v>
      </c>
      <c r="T1388" s="116" t="str">
        <f>IF(AND(Таблица335[[#This Row],[Тип]]="Поперечник", Таблица335[[#This Row],[условие]]="Да", Таблица335[[#This Row],[№18]]=" росп"), "1,2,3",
"")</f>
        <v>1,2,3</v>
      </c>
      <c r="U1388" s="116" t="str">
        <f>IF(AND(Таблица335[[#This Row],[Тип]]="Продол", Таблица335[[#This Row],[условие]]="Да", Таблица335[[#This Row],[№18]]=" росп"), "1,2",
"")</f>
        <v/>
      </c>
      <c r="V1388" s="101" t="s">
        <v>88</v>
      </c>
      <c r="W13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88" s="152" t="str">
        <f>IF(Таблица335[[#This Row],[Тип СШ]]="Т3",
(IF(Таблица335[[#This Row],[Толщина]]&gt;16,"Δ8","Δ6")),Таблица335[[#This Row],[Толщина]])</f>
        <v>Δ8</v>
      </c>
      <c r="AD1388"/>
      <c r="AE1388"/>
    </row>
    <row r="1389" spans="1:31" x14ac:dyDescent="0.2">
      <c r="A1389" s="117">
        <f t="shared" si="1404"/>
        <v>1389</v>
      </c>
      <c r="B1389" s="97" t="str">
        <f>IF(ISNUMBER(Таблица335[[#This Row],[№8]]), "Поперечник", "Продол")</f>
        <v>Поперечник</v>
      </c>
      <c r="C1389" s="11" t="str">
        <f>CONCATENATE(I1389,J1389,K1389,L1389,Таблица335[[#This Row],[№12]],N1389,O1389,P1389,Q1389,R1389,S1389,T1389,U1389,)</f>
        <v>13Г-Т2/2</v>
      </c>
      <c r="D1389" s="11" t="str">
        <f t="shared" si="1423"/>
        <v>Т8</v>
      </c>
      <c r="E1389" s="11" t="str">
        <f t="shared" si="1424"/>
        <v>100×20</v>
      </c>
      <c r="F1389" s="101"/>
      <c r="G1389" s="101"/>
      <c r="H13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89" s="132">
        <f t="shared" ref="I1389:J1389" si="1454">I1388</f>
        <v>13</v>
      </c>
      <c r="J1389" s="132" t="str">
        <f t="shared" si="1454"/>
        <v>Г</v>
      </c>
      <c r="K1389" s="133" t="str">
        <f>IF(Таблица335[[#This Row],[условие]]="Да", "-", "")</f>
        <v>-</v>
      </c>
      <c r="L1389" s="101" t="s">
        <v>84</v>
      </c>
      <c r="M1389" s="114" t="str">
        <f>IF(Таблица335[[#This Row],[условие]]="Да", "", " - ")</f>
        <v/>
      </c>
      <c r="N1389" s="101"/>
      <c r="O1389" s="114" t="str">
        <f>IF(Таблица335[[#This Row],[условие]]="Да", "", " )")</f>
        <v/>
      </c>
      <c r="P1389" s="115"/>
      <c r="Q1389" s="101" t="str">
        <f t="shared" si="1453"/>
        <v>/</v>
      </c>
      <c r="R1389" s="101">
        <v>2</v>
      </c>
      <c r="S1389" s="116" t="str">
        <f>IF(Таблица335[[#This Row],[Тип СШ]]="Т3", " росп", "")</f>
        <v/>
      </c>
      <c r="T1389" s="116" t="str">
        <f>IF(AND(Таблица335[[#This Row],[Тип]]="Поперечник", Таблица335[[#This Row],[условие]]="Да", Таблица335[[#This Row],[№18]]=" росп"), "1,2,3",
"")</f>
        <v/>
      </c>
      <c r="U1389" s="116" t="str">
        <f>IF(AND(Таблица335[[#This Row],[Тип]]="Продол", Таблица335[[#This Row],[условие]]="Да", Таблица335[[#This Row],[№18]]=" росп"), "1,2",
"")</f>
        <v/>
      </c>
      <c r="V1389" s="101" t="s">
        <v>89</v>
      </c>
      <c r="W13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89" s="152">
        <f>IF(Таблица335[[#This Row],[Тип СШ]]="Т3",
(IF(Таблица335[[#This Row],[Толщина]]&gt;16,"Δ8","Δ6")),Таблица335[[#This Row],[Толщина]])</f>
        <v>20</v>
      </c>
      <c r="AD1389"/>
      <c r="AE1389"/>
    </row>
    <row r="1390" spans="1:31" x14ac:dyDescent="0.2">
      <c r="A1390" s="117">
        <f t="shared" si="1404"/>
        <v>1390</v>
      </c>
      <c r="B1390" s="97" t="str">
        <f>IF(ISNUMBER(Таблица335[[#This Row],[№8]]), "Поперечник", "Продол")</f>
        <v>Поперечник</v>
      </c>
      <c r="C1390" s="11" t="str">
        <f>CONCATENATE(I1390,J1390,K1390,L1390,Таблица335[[#This Row],[№12]],N1390,O1390,P1390,Q1390,R1390,S1390,T1390,U1390,)</f>
        <v>13Г-Т2/2 росп1,2,3</v>
      </c>
      <c r="D1390" s="11" t="str">
        <f t="shared" si="1423"/>
        <v>Т3</v>
      </c>
      <c r="E1390" s="11" t="str">
        <f t="shared" si="1424"/>
        <v>100 Δ8</v>
      </c>
      <c r="F1390" s="101"/>
      <c r="G1390" s="101"/>
      <c r="H13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0" s="132">
        <f t="shared" ref="I1390:J1390" si="1455">I1389</f>
        <v>13</v>
      </c>
      <c r="J1390" s="132" t="str">
        <f t="shared" si="1455"/>
        <v>Г</v>
      </c>
      <c r="K1390" s="133" t="str">
        <f>IF(Таблица335[[#This Row],[условие]]="Да", "-", "")</f>
        <v>-</v>
      </c>
      <c r="L1390" s="101" t="s">
        <v>84</v>
      </c>
      <c r="M1390" s="114" t="str">
        <f>IF(Таблица335[[#This Row],[условие]]="Да", "", " - ")</f>
        <v/>
      </c>
      <c r="N1390" s="101"/>
      <c r="O1390" s="114" t="str">
        <f>IF(Таблица335[[#This Row],[условие]]="Да", "", " )")</f>
        <v/>
      </c>
      <c r="P1390" s="115"/>
      <c r="Q1390" s="101" t="str">
        <f t="shared" si="1453"/>
        <v>/</v>
      </c>
      <c r="R1390" s="101">
        <v>2</v>
      </c>
      <c r="S1390" s="116" t="str">
        <f>IF(Таблица335[[#This Row],[Тип СШ]]="Т3", " росп", "")</f>
        <v xml:space="preserve"> росп</v>
      </c>
      <c r="T1390" s="116" t="str">
        <f>IF(AND(Таблица335[[#This Row],[Тип]]="Поперечник", Таблица335[[#This Row],[условие]]="Да", Таблица335[[#This Row],[№18]]=" росп"), "1,2,3",
"")</f>
        <v>1,2,3</v>
      </c>
      <c r="U1390" s="116" t="str">
        <f>IF(AND(Таблица335[[#This Row],[Тип]]="Продол", Таблица335[[#This Row],[условие]]="Да", Таблица335[[#This Row],[№18]]=" росп"), "1,2",
"")</f>
        <v/>
      </c>
      <c r="V1390" s="101" t="s">
        <v>88</v>
      </c>
      <c r="W13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90" s="152" t="str">
        <f>IF(Таблица335[[#This Row],[Тип СШ]]="Т3",
(IF(Таблица335[[#This Row],[Толщина]]&gt;16,"Δ8","Δ6")),Таблица335[[#This Row],[Толщина]])</f>
        <v>Δ8</v>
      </c>
      <c r="AD1390"/>
      <c r="AE1390"/>
    </row>
    <row r="1391" spans="1:31" x14ac:dyDescent="0.2">
      <c r="A1391" s="117">
        <f t="shared" si="1404"/>
        <v>1391</v>
      </c>
      <c r="B1391" s="97" t="str">
        <f>IF(ISNUMBER(Таблица335[[#This Row],[№8]]), "Поперечник", "Продол")</f>
        <v>Поперечник</v>
      </c>
      <c r="C1391" s="11" t="str">
        <f>CONCATENATE(I1391,J1391,K1391,L1391,Таблица335[[#This Row],[№12]],N1391,O1391,P1391,Q1391,R1391,S1391,T1391,U1391,)</f>
        <v>13Д-ВП</v>
      </c>
      <c r="D1391" s="11" t="str">
        <f t="shared" si="1423"/>
        <v>С4</v>
      </c>
      <c r="E1391" s="11" t="str">
        <f t="shared" si="1424"/>
        <v>2488×14</v>
      </c>
      <c r="F1391" s="101"/>
      <c r="G1391" s="101" t="s">
        <v>43</v>
      </c>
      <c r="H139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1" s="134">
        <f t="shared" ref="I1391:J1391" si="1456">I1390</f>
        <v>13</v>
      </c>
      <c r="J1391" s="134" t="str">
        <f>Таблица335[[#This Row],[№7]]</f>
        <v>Д</v>
      </c>
      <c r="K1391" s="133" t="str">
        <f>IF(Таблица335[[#This Row],[условие]]="Да", "-", "")</f>
        <v>-</v>
      </c>
      <c r="L1391" s="72" t="s">
        <v>35</v>
      </c>
      <c r="M1391" s="114" t="str">
        <f>IF(Таблица335[[#This Row],[условие]]="Да", "", " - ")</f>
        <v/>
      </c>
      <c r="N1391" s="72"/>
      <c r="O1391" s="114" t="str">
        <f>IF(Таблица335[[#This Row],[условие]]="Да", "", " )")</f>
        <v/>
      </c>
      <c r="P1391" s="115"/>
      <c r="Q1391" s="130"/>
      <c r="R1391" s="130"/>
      <c r="S1391" s="116" t="str">
        <f>IF(Таблица335[[#This Row],[Тип СШ]]="Т3", " росп", "")</f>
        <v/>
      </c>
      <c r="T1391" s="116" t="str">
        <f>IF(AND(Таблица335[[#This Row],[Тип]]="Поперечник", Таблица335[[#This Row],[условие]]="Да", Таблица335[[#This Row],[№18]]=" росп"), "1,2,3",
"")</f>
        <v/>
      </c>
      <c r="U1391" s="116" t="str">
        <f>IF(AND(Таблица335[[#This Row],[Тип]]="Продол", Таблица335[[#This Row],[условие]]="Да", Таблица335[[#This Row],[№18]]=" росп"), "1,2",
"")</f>
        <v/>
      </c>
      <c r="V1391" s="130" t="s">
        <v>109</v>
      </c>
      <c r="W13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3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39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391" s="152">
        <f>IF(Таблица335[[#This Row],[Тип СШ]]="Т3",
(IF(Таблица335[[#This Row],[Толщина]]&gt;16,"Δ8","Δ6")),Таблица335[[#This Row],[Толщина]])</f>
        <v>14</v>
      </c>
      <c r="AD1391"/>
      <c r="AE1391"/>
    </row>
    <row r="1392" spans="1:31" x14ac:dyDescent="0.2">
      <c r="A1392" s="117">
        <f t="shared" si="1404"/>
        <v>1392</v>
      </c>
      <c r="B1392" s="97" t="str">
        <f>IF(ISNUMBER(Таблица335[[#This Row],[№8]]), "Поперечник", "Продол")</f>
        <v>Поперечник</v>
      </c>
      <c r="C1392" s="11" t="str">
        <f>CONCATENATE(I1392,J1392,K1392,L1392,Таблица335[[#This Row],[№12]],N1392,O1392,P1392,Q1392,R1392,S1392,T1392,U1392,)</f>
        <v>13Д-ВП_Р1 росп1,2,3</v>
      </c>
      <c r="D1392" s="11" t="str">
        <f t="shared" si="1423"/>
        <v>Т3</v>
      </c>
      <c r="E1392" s="11" t="str">
        <f t="shared" si="1424"/>
        <v>528 Δ8</v>
      </c>
      <c r="F1392" s="101"/>
      <c r="G1392" s="101"/>
      <c r="H13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2" s="132">
        <f t="shared" ref="I1392:J1392" si="1457">I1391</f>
        <v>13</v>
      </c>
      <c r="J1392" s="132" t="str">
        <f>J1391</f>
        <v>Д</v>
      </c>
      <c r="K1392" s="133" t="str">
        <f>IF(Таблица335[[#This Row],[условие]]="Да", "-", "")</f>
        <v>-</v>
      </c>
      <c r="L1392" s="101" t="s">
        <v>35</v>
      </c>
      <c r="M1392" s="114" t="str">
        <f>IF(Таблица335[[#This Row],[условие]]="Да", "", " - ")</f>
        <v/>
      </c>
      <c r="N1392" s="101"/>
      <c r="O1392" s="114" t="str">
        <f>IF(Таблица335[[#This Row],[условие]]="Да", "", " )")</f>
        <v/>
      </c>
      <c r="P1392" s="115"/>
      <c r="Q1392" s="101" t="s">
        <v>140</v>
      </c>
      <c r="R1392" s="101" t="s">
        <v>73</v>
      </c>
      <c r="S1392" s="116" t="str">
        <f>IF(Таблица335[[#This Row],[Тип СШ]]="Т3", " росп", "")</f>
        <v xml:space="preserve"> росп</v>
      </c>
      <c r="T1392" s="116" t="str">
        <f>IF(AND(Таблица335[[#This Row],[Тип]]="Поперечник", Таблица335[[#This Row],[условие]]="Да", Таблица335[[#This Row],[№18]]=" росп"), "1,2,3",
"")</f>
        <v>1,2,3</v>
      </c>
      <c r="U1392" s="116" t="str">
        <f>IF(AND(Таблица335[[#This Row],[Тип]]="Продол", Таблица335[[#This Row],[условие]]="Да", Таблица335[[#This Row],[№18]]=" росп"), "1,2",
"")</f>
        <v/>
      </c>
      <c r="V1392" s="101" t="s">
        <v>88</v>
      </c>
      <c r="W13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92" s="152" t="str">
        <f>IF(Таблица335[[#This Row],[Тип СШ]]="Т3",
(IF(Таблица335[[#This Row],[Толщина]]&gt;16,"Δ8","Δ6")),Таблица335[[#This Row],[Толщина]])</f>
        <v>Δ8</v>
      </c>
      <c r="AD1392"/>
      <c r="AE1392"/>
    </row>
    <row r="1393" spans="1:31" x14ac:dyDescent="0.2">
      <c r="A1393" s="117">
        <f t="shared" si="1404"/>
        <v>1393</v>
      </c>
      <c r="B1393" s="97" t="str">
        <f>IF(ISNUMBER(Таблица335[[#This Row],[№8]]), "Поперечник", "Продол")</f>
        <v>Поперечник</v>
      </c>
      <c r="C1393" s="11" t="str">
        <f>CONCATENATE(I1393,J1393,K1393,L1393,Таблица335[[#This Row],[№12]],N1393,O1393,P1393,Q1393,R1393,S1393,T1393,U1393,)</f>
        <v>13Д-ВП_Р2 росп1,2,3</v>
      </c>
      <c r="D1393" s="11" t="str">
        <f t="shared" si="1423"/>
        <v>Т3</v>
      </c>
      <c r="E1393" s="11" t="str">
        <f t="shared" si="1424"/>
        <v>528 Δ8</v>
      </c>
      <c r="F1393" s="101"/>
      <c r="G1393" s="101"/>
      <c r="H13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3" s="132">
        <f t="shared" ref="I1393:J1393" si="1458">I1392</f>
        <v>13</v>
      </c>
      <c r="J1393" s="132" t="str">
        <f t="shared" si="1458"/>
        <v>Д</v>
      </c>
      <c r="K1393" s="133" t="str">
        <f>IF(Таблица335[[#This Row],[условие]]="Да", "-", "")</f>
        <v>-</v>
      </c>
      <c r="L1393" s="101" t="s">
        <v>35</v>
      </c>
      <c r="M1393" s="114" t="str">
        <f>IF(Таблица335[[#This Row],[условие]]="Да", "", " - ")</f>
        <v/>
      </c>
      <c r="N1393" s="101"/>
      <c r="O1393" s="114" t="str">
        <f>IF(Таблица335[[#This Row],[условие]]="Да", "", " )")</f>
        <v/>
      </c>
      <c r="P1393" s="115"/>
      <c r="Q1393" s="101" t="s">
        <v>140</v>
      </c>
      <c r="R1393" s="101" t="s">
        <v>74</v>
      </c>
      <c r="S1393" s="116" t="str">
        <f>IF(Таблица335[[#This Row],[Тип СШ]]="Т3", " росп", "")</f>
        <v xml:space="preserve"> росп</v>
      </c>
      <c r="T1393" s="116" t="str">
        <f>IF(AND(Таблица335[[#This Row],[Тип]]="Поперечник", Таблица335[[#This Row],[условие]]="Да", Таблица335[[#This Row],[№18]]=" росп"), "1,2,3",
"")</f>
        <v>1,2,3</v>
      </c>
      <c r="U1393" s="116" t="str">
        <f>IF(AND(Таблица335[[#This Row],[Тип]]="Продол", Таблица335[[#This Row],[условие]]="Да", Таблица335[[#This Row],[№18]]=" росп"), "1,2",
"")</f>
        <v/>
      </c>
      <c r="V1393" s="101" t="s">
        <v>88</v>
      </c>
      <c r="W13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93" s="152" t="str">
        <f>IF(Таблица335[[#This Row],[Тип СШ]]="Т3",
(IF(Таблица335[[#This Row],[Толщина]]&gt;16,"Δ8","Δ6")),Таблица335[[#This Row],[Толщина]])</f>
        <v>Δ8</v>
      </c>
      <c r="AD1393"/>
      <c r="AE1393"/>
    </row>
    <row r="1394" spans="1:31" x14ac:dyDescent="0.2">
      <c r="A1394" s="117">
        <f t="shared" si="1404"/>
        <v>1394</v>
      </c>
      <c r="B1394" s="97" t="str">
        <f>IF(ISNUMBER(Таблица335[[#This Row],[№8]]), "Поперечник", "Продол")</f>
        <v>Поперечник</v>
      </c>
      <c r="C1394" s="11" t="str">
        <f>CONCATENATE(I1394,J1394,K1394,L1394,Таблица335[[#This Row],[№12]],N1394,O1394,P1394,Q1394,R1394,S1394,T1394,U1394,)</f>
        <v>13Д-ВП_Р3 росп1,2,3</v>
      </c>
      <c r="D1394" s="11" t="str">
        <f t="shared" si="1423"/>
        <v>Т3</v>
      </c>
      <c r="E1394" s="11" t="str">
        <f t="shared" si="1424"/>
        <v>528 Δ8</v>
      </c>
      <c r="F1394" s="101"/>
      <c r="G1394" s="101"/>
      <c r="H13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4" s="132">
        <f t="shared" ref="I1394:J1394" si="1459">I1393</f>
        <v>13</v>
      </c>
      <c r="J1394" s="132" t="str">
        <f t="shared" si="1459"/>
        <v>Д</v>
      </c>
      <c r="K1394" s="133" t="str">
        <f>IF(Таблица335[[#This Row],[условие]]="Да", "-", "")</f>
        <v>-</v>
      </c>
      <c r="L1394" s="101" t="s">
        <v>35</v>
      </c>
      <c r="M1394" s="114" t="str">
        <f>IF(Таблица335[[#This Row],[условие]]="Да", "", " - ")</f>
        <v/>
      </c>
      <c r="N1394" s="101"/>
      <c r="O1394" s="114" t="str">
        <f>IF(Таблица335[[#This Row],[условие]]="Да", "", " )")</f>
        <v/>
      </c>
      <c r="P1394" s="115"/>
      <c r="Q1394" s="101" t="s">
        <v>140</v>
      </c>
      <c r="R1394" s="101" t="s">
        <v>75</v>
      </c>
      <c r="S1394" s="116" t="str">
        <f>IF(Таблица335[[#This Row],[Тип СШ]]="Т3", " росп", "")</f>
        <v xml:space="preserve"> росп</v>
      </c>
      <c r="T1394" s="116" t="str">
        <f>IF(AND(Таблица335[[#This Row],[Тип]]="Поперечник", Таблица335[[#This Row],[условие]]="Да", Таблица335[[#This Row],[№18]]=" росп"), "1,2,3",
"")</f>
        <v>1,2,3</v>
      </c>
      <c r="U1394" s="116" t="str">
        <f>IF(AND(Таблица335[[#This Row],[Тип]]="Продол", Таблица335[[#This Row],[условие]]="Да", Таблица335[[#This Row],[№18]]=" росп"), "1,2",
"")</f>
        <v/>
      </c>
      <c r="V1394" s="101" t="s">
        <v>88</v>
      </c>
      <c r="W13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94" s="152" t="str">
        <f>IF(Таблица335[[#This Row],[Тип СШ]]="Т3",
(IF(Таблица335[[#This Row],[Толщина]]&gt;16,"Δ8","Δ6")),Таблица335[[#This Row],[Толщина]])</f>
        <v>Δ8</v>
      </c>
      <c r="AD1394"/>
      <c r="AE1394"/>
    </row>
    <row r="1395" spans="1:31" x14ac:dyDescent="0.2">
      <c r="A1395" s="117">
        <f t="shared" si="1404"/>
        <v>1395</v>
      </c>
      <c r="B1395" s="97" t="str">
        <f>IF(ISNUMBER(Таблица335[[#This Row],[№8]]), "Поперечник", "Продол")</f>
        <v>Поперечник</v>
      </c>
      <c r="C1395" s="11" t="str">
        <f>CONCATENATE(I1395,J1395,K1395,L1395,Таблица335[[#This Row],[№12]],N1395,O1395,P1395,Q1395,R1395,S1395,T1395,U1395,)</f>
        <v>13Д-ВП_Р4 росп1,2,3</v>
      </c>
      <c r="D1395" s="11" t="str">
        <f t="shared" si="1423"/>
        <v>Т3</v>
      </c>
      <c r="E1395" s="11" t="str">
        <f t="shared" si="1424"/>
        <v>528 Δ8</v>
      </c>
      <c r="F1395" s="101"/>
      <c r="G1395" s="101"/>
      <c r="H13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5" s="132">
        <f t="shared" ref="I1395:J1395" si="1460">I1394</f>
        <v>13</v>
      </c>
      <c r="J1395" s="132" t="str">
        <f t="shared" si="1460"/>
        <v>Д</v>
      </c>
      <c r="K1395" s="133" t="str">
        <f>IF(Таблица335[[#This Row],[условие]]="Да", "-", "")</f>
        <v>-</v>
      </c>
      <c r="L1395" s="101" t="s">
        <v>35</v>
      </c>
      <c r="M1395" s="114" t="str">
        <f>IF(Таблица335[[#This Row],[условие]]="Да", "", " - ")</f>
        <v/>
      </c>
      <c r="N1395" s="101"/>
      <c r="O1395" s="114" t="str">
        <f>IF(Таблица335[[#This Row],[условие]]="Да", "", " )")</f>
        <v/>
      </c>
      <c r="P1395" s="115"/>
      <c r="Q1395" s="101" t="s">
        <v>140</v>
      </c>
      <c r="R1395" s="101" t="s">
        <v>76</v>
      </c>
      <c r="S1395" s="116" t="str">
        <f>IF(Таблица335[[#This Row],[Тип СШ]]="Т3", " росп", "")</f>
        <v xml:space="preserve"> росп</v>
      </c>
      <c r="T1395" s="116" t="str">
        <f>IF(AND(Таблица335[[#This Row],[Тип]]="Поперечник", Таблица335[[#This Row],[условие]]="Да", Таблица335[[#This Row],[№18]]=" росп"), "1,2,3",
"")</f>
        <v>1,2,3</v>
      </c>
      <c r="U1395" s="116" t="str">
        <f>IF(AND(Таблица335[[#This Row],[Тип]]="Продол", Таблица335[[#This Row],[условие]]="Да", Таблица335[[#This Row],[№18]]=" росп"), "1,2",
"")</f>
        <v/>
      </c>
      <c r="V1395" s="101" t="s">
        <v>88</v>
      </c>
      <c r="W13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3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395" s="152" t="str">
        <f>IF(Таблица335[[#This Row],[Тип СШ]]="Т3",
(IF(Таблица335[[#This Row],[Толщина]]&gt;16,"Δ8","Δ6")),Таблица335[[#This Row],[Толщина]])</f>
        <v>Δ8</v>
      </c>
      <c r="AD1395"/>
      <c r="AE1395"/>
    </row>
    <row r="1396" spans="1:31" x14ac:dyDescent="0.2">
      <c r="A1396" s="117">
        <f t="shared" si="1404"/>
        <v>1396</v>
      </c>
      <c r="B1396" s="97" t="str">
        <f>IF(ISNUMBER(Таблица335[[#This Row],[№8]]), "Поперечник", "Продол")</f>
        <v>Поперечник</v>
      </c>
      <c r="C1396" s="11" t="str">
        <f>CONCATENATE(I1396,J1396,K1396,L1396,Таблица335[[#This Row],[№12]],N1396,O1396,P1396,Q1396,R1396,S1396,T1396,U1396,)</f>
        <v>13Д-Т1/1</v>
      </c>
      <c r="D1396" s="11" t="str">
        <f t="shared" si="1423"/>
        <v>Т8</v>
      </c>
      <c r="E1396" s="11" t="str">
        <f t="shared" si="1424"/>
        <v>100×20</v>
      </c>
      <c r="F1396" s="101"/>
      <c r="G1396" s="101"/>
      <c r="H13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6" s="132">
        <f t="shared" ref="I1396:J1396" si="1461">I1395</f>
        <v>13</v>
      </c>
      <c r="J1396" s="132" t="str">
        <f t="shared" si="1461"/>
        <v>Д</v>
      </c>
      <c r="K1396" s="133" t="str">
        <f>IF(Таблица335[[#This Row],[условие]]="Да", "-", "")</f>
        <v>-</v>
      </c>
      <c r="L1396" s="101" t="s">
        <v>83</v>
      </c>
      <c r="M1396" s="114" t="str">
        <f>IF(Таблица335[[#This Row],[условие]]="Да", "", " - ")</f>
        <v/>
      </c>
      <c r="N1396" s="101"/>
      <c r="O1396" s="114" t="str">
        <f>IF(Таблица335[[#This Row],[условие]]="Да", "", " )")</f>
        <v/>
      </c>
      <c r="P1396" s="115"/>
      <c r="Q1396" s="101" t="str">
        <f>"/"</f>
        <v>/</v>
      </c>
      <c r="R1396" s="101">
        <v>1</v>
      </c>
      <c r="S1396" s="116" t="str">
        <f>IF(Таблица335[[#This Row],[Тип СШ]]="Т3", " росп", "")</f>
        <v/>
      </c>
      <c r="T1396" s="116" t="str">
        <f>IF(AND(Таблица335[[#This Row],[Тип]]="Поперечник", Таблица335[[#This Row],[условие]]="Да", Таблица335[[#This Row],[№18]]=" росп"), "1,2,3",
"")</f>
        <v/>
      </c>
      <c r="U1396" s="116" t="str">
        <f>IF(AND(Таблица335[[#This Row],[Тип]]="Продол", Таблица335[[#This Row],[условие]]="Да", Таблица335[[#This Row],[№18]]=" росп"), "1,2",
"")</f>
        <v/>
      </c>
      <c r="V1396" s="101" t="s">
        <v>89</v>
      </c>
      <c r="W13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96" s="152">
        <f>IF(Таблица335[[#This Row],[Тип СШ]]="Т3",
(IF(Таблица335[[#This Row],[Толщина]]&gt;16,"Δ8","Δ6")),Таблица335[[#This Row],[Толщина]])</f>
        <v>20</v>
      </c>
      <c r="AD1396"/>
      <c r="AE1396"/>
    </row>
    <row r="1397" spans="1:31" x14ac:dyDescent="0.2">
      <c r="A1397" s="117">
        <f t="shared" si="1404"/>
        <v>1397</v>
      </c>
      <c r="B1397" s="97" t="str">
        <f>IF(ISNUMBER(Таблица335[[#This Row],[№8]]), "Поперечник", "Продол")</f>
        <v>Поперечник</v>
      </c>
      <c r="C1397" s="11" t="str">
        <f>CONCATENATE(I1397,J1397,K1397,L1397,Таблица335[[#This Row],[№12]],N1397,O1397,P1397,Q1397,R1397,S1397,T1397,U1397,)</f>
        <v>13Д-Т1/1 росп1,2,3</v>
      </c>
      <c r="D1397" s="11" t="str">
        <f t="shared" si="1423"/>
        <v>Т3</v>
      </c>
      <c r="E1397" s="11" t="str">
        <f t="shared" si="1424"/>
        <v>100 Δ8</v>
      </c>
      <c r="F1397" s="101"/>
      <c r="G1397" s="101"/>
      <c r="H13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7" s="132">
        <f t="shared" ref="I1397:J1397" si="1462">I1396</f>
        <v>13</v>
      </c>
      <c r="J1397" s="132" t="str">
        <f t="shared" si="1462"/>
        <v>Д</v>
      </c>
      <c r="K1397" s="133" t="str">
        <f>IF(Таблица335[[#This Row],[условие]]="Да", "-", "")</f>
        <v>-</v>
      </c>
      <c r="L1397" s="101" t="s">
        <v>83</v>
      </c>
      <c r="M1397" s="114" t="str">
        <f>IF(Таблица335[[#This Row],[условие]]="Да", "", " - ")</f>
        <v/>
      </c>
      <c r="N1397" s="101"/>
      <c r="O1397" s="114" t="str">
        <f>IF(Таблица335[[#This Row],[условие]]="Да", "", " )")</f>
        <v/>
      </c>
      <c r="P1397" s="115"/>
      <c r="Q1397" s="101" t="str">
        <f t="shared" ref="Q1397:Q1399" si="1463">"/"</f>
        <v>/</v>
      </c>
      <c r="R1397" s="101">
        <v>1</v>
      </c>
      <c r="S1397" s="116" t="str">
        <f>IF(Таблица335[[#This Row],[Тип СШ]]="Т3", " росп", "")</f>
        <v xml:space="preserve"> росп</v>
      </c>
      <c r="T1397" s="116" t="str">
        <f>IF(AND(Таблица335[[#This Row],[Тип]]="Поперечник", Таблица335[[#This Row],[условие]]="Да", Таблица335[[#This Row],[№18]]=" росп"), "1,2,3",
"")</f>
        <v>1,2,3</v>
      </c>
      <c r="U1397" s="116" t="str">
        <f>IF(AND(Таблица335[[#This Row],[Тип]]="Продол", Таблица335[[#This Row],[условие]]="Да", Таблица335[[#This Row],[№18]]=" росп"), "1,2",
"")</f>
        <v/>
      </c>
      <c r="V1397" s="101" t="s">
        <v>88</v>
      </c>
      <c r="W13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97" s="152" t="str">
        <f>IF(Таблица335[[#This Row],[Тип СШ]]="Т3",
(IF(Таблица335[[#This Row],[Толщина]]&gt;16,"Δ8","Δ6")),Таблица335[[#This Row],[Толщина]])</f>
        <v>Δ8</v>
      </c>
      <c r="AD1397"/>
      <c r="AE1397"/>
    </row>
    <row r="1398" spans="1:31" x14ac:dyDescent="0.2">
      <c r="A1398" s="117">
        <f t="shared" si="1404"/>
        <v>1398</v>
      </c>
      <c r="B1398" s="97" t="str">
        <f>IF(ISNUMBER(Таблица335[[#This Row],[№8]]), "Поперечник", "Продол")</f>
        <v>Поперечник</v>
      </c>
      <c r="C1398" s="11" t="str">
        <f>CONCATENATE(I1398,J1398,K1398,L1398,Таблица335[[#This Row],[№12]],N1398,O1398,P1398,Q1398,R1398,S1398,T1398,U1398,)</f>
        <v>13Д-Т1/2</v>
      </c>
      <c r="D1398" s="11" t="str">
        <f t="shared" si="1423"/>
        <v>Т8</v>
      </c>
      <c r="E1398" s="11" t="str">
        <f t="shared" si="1424"/>
        <v>100×20</v>
      </c>
      <c r="F1398" s="101"/>
      <c r="G1398" s="101"/>
      <c r="H13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8" s="132">
        <f t="shared" ref="I1398:J1398" si="1464">I1397</f>
        <v>13</v>
      </c>
      <c r="J1398" s="132" t="str">
        <f t="shared" si="1464"/>
        <v>Д</v>
      </c>
      <c r="K1398" s="133" t="str">
        <f>IF(Таблица335[[#This Row],[условие]]="Да", "-", "")</f>
        <v>-</v>
      </c>
      <c r="L1398" s="101" t="s">
        <v>83</v>
      </c>
      <c r="M1398" s="114" t="str">
        <f>IF(Таблица335[[#This Row],[условие]]="Да", "", " - ")</f>
        <v/>
      </c>
      <c r="N1398" s="101"/>
      <c r="O1398" s="114" t="str">
        <f>IF(Таблица335[[#This Row],[условие]]="Да", "", " )")</f>
        <v/>
      </c>
      <c r="P1398" s="115"/>
      <c r="Q1398" s="101" t="str">
        <f t="shared" si="1463"/>
        <v>/</v>
      </c>
      <c r="R1398" s="101">
        <v>2</v>
      </c>
      <c r="S1398" s="116" t="str">
        <f>IF(Таблица335[[#This Row],[Тип СШ]]="Т3", " росп", "")</f>
        <v/>
      </c>
      <c r="T1398" s="116" t="str">
        <f>IF(AND(Таблица335[[#This Row],[Тип]]="Поперечник", Таблица335[[#This Row],[условие]]="Да", Таблица335[[#This Row],[№18]]=" росп"), "1,2,3",
"")</f>
        <v/>
      </c>
      <c r="U1398" s="116" t="str">
        <f>IF(AND(Таблица335[[#This Row],[Тип]]="Продол", Таблица335[[#This Row],[условие]]="Да", Таблица335[[#This Row],[№18]]=" росп"), "1,2",
"")</f>
        <v/>
      </c>
      <c r="V1398" s="101" t="s">
        <v>89</v>
      </c>
      <c r="W13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3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3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98" s="152">
        <f>IF(Таблица335[[#This Row],[Тип СШ]]="Т3",
(IF(Таблица335[[#This Row],[Толщина]]&gt;16,"Δ8","Δ6")),Таблица335[[#This Row],[Толщина]])</f>
        <v>20</v>
      </c>
      <c r="AD1398"/>
      <c r="AE1398"/>
    </row>
    <row r="1399" spans="1:31" x14ac:dyDescent="0.2">
      <c r="A1399" s="117">
        <f t="shared" si="1404"/>
        <v>1399</v>
      </c>
      <c r="B1399" s="97" t="str">
        <f>IF(ISNUMBER(Таблица335[[#This Row],[№8]]), "Поперечник", "Продол")</f>
        <v>Поперечник</v>
      </c>
      <c r="C1399" s="11" t="str">
        <f>CONCATENATE(I1399,J1399,K1399,L1399,Таблица335[[#This Row],[№12]],N1399,O1399,P1399,Q1399,R1399,S1399,T1399,U1399,)</f>
        <v>13Д-Т1/2 росп1,2,3</v>
      </c>
      <c r="D1399" s="11" t="str">
        <f t="shared" si="1423"/>
        <v>Т3</v>
      </c>
      <c r="E1399" s="11" t="str">
        <f t="shared" si="1424"/>
        <v>100 Δ8</v>
      </c>
      <c r="F1399" s="101"/>
      <c r="G1399" s="101"/>
      <c r="H13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399" s="132">
        <f t="shared" ref="I1399:J1399" si="1465">I1398</f>
        <v>13</v>
      </c>
      <c r="J1399" s="132" t="str">
        <f t="shared" si="1465"/>
        <v>Д</v>
      </c>
      <c r="K1399" s="133" t="str">
        <f>IF(Таблица335[[#This Row],[условие]]="Да", "-", "")</f>
        <v>-</v>
      </c>
      <c r="L1399" s="101" t="s">
        <v>83</v>
      </c>
      <c r="M1399" s="114" t="str">
        <f>IF(Таблица335[[#This Row],[условие]]="Да", "", " - ")</f>
        <v/>
      </c>
      <c r="N1399" s="101"/>
      <c r="O1399" s="114" t="str">
        <f>IF(Таблица335[[#This Row],[условие]]="Да", "", " )")</f>
        <v/>
      </c>
      <c r="P1399" s="115"/>
      <c r="Q1399" s="101" t="str">
        <f t="shared" si="1463"/>
        <v>/</v>
      </c>
      <c r="R1399" s="101">
        <v>2</v>
      </c>
      <c r="S1399" s="116" t="str">
        <f>IF(Таблица335[[#This Row],[Тип СШ]]="Т3", " росп", "")</f>
        <v xml:space="preserve"> росп</v>
      </c>
      <c r="T1399" s="116" t="str">
        <f>IF(AND(Таблица335[[#This Row],[Тип]]="Поперечник", Таблица335[[#This Row],[условие]]="Да", Таблица335[[#This Row],[№18]]=" росп"), "1,2,3",
"")</f>
        <v>1,2,3</v>
      </c>
      <c r="U1399" s="116" t="str">
        <f>IF(AND(Таблица335[[#This Row],[Тип]]="Продол", Таблица335[[#This Row],[условие]]="Да", Таблица335[[#This Row],[№18]]=" росп"), "1,2",
"")</f>
        <v/>
      </c>
      <c r="V1399" s="101" t="s">
        <v>88</v>
      </c>
      <c r="W13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3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3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3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3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3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399" s="152" t="str">
        <f>IF(Таблица335[[#This Row],[Тип СШ]]="Т3",
(IF(Таблица335[[#This Row],[Толщина]]&gt;16,"Δ8","Δ6")),Таблица335[[#This Row],[Толщина]])</f>
        <v>Δ8</v>
      </c>
      <c r="AD1399"/>
      <c r="AE1399"/>
    </row>
    <row r="1400" spans="1:31" x14ac:dyDescent="0.2">
      <c r="A1400" s="117">
        <f t="shared" si="1404"/>
        <v>1400</v>
      </c>
      <c r="B1400" s="97" t="str">
        <f>IF(ISNUMBER(Таблица335[[#This Row],[№8]]), "Поперечник", "Продол")</f>
        <v>Поперечник</v>
      </c>
      <c r="C1400" s="11" t="str">
        <f>CONCATENATE(I1400,J1400,K1400,L1400,Таблица335[[#This Row],[№12]],N1400,O1400,P1400,Q1400,R1400,S1400,T1400,U1400,)</f>
        <v>13Д-ВП_Р5 росп1,2,3</v>
      </c>
      <c r="D1400" s="11" t="str">
        <f t="shared" si="1423"/>
        <v>Т3</v>
      </c>
      <c r="E1400" s="11" t="str">
        <f t="shared" si="1424"/>
        <v>528 Δ8</v>
      </c>
      <c r="F1400" s="101"/>
      <c r="G1400" s="101"/>
      <c r="H14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0" s="132">
        <f t="shared" ref="I1400:J1400" si="1466">I1399</f>
        <v>13</v>
      </c>
      <c r="J1400" s="132" t="str">
        <f t="shared" si="1466"/>
        <v>Д</v>
      </c>
      <c r="K1400" s="133" t="str">
        <f>IF(Таблица335[[#This Row],[условие]]="Да", "-", "")</f>
        <v>-</v>
      </c>
      <c r="L1400" s="101" t="s">
        <v>35</v>
      </c>
      <c r="M1400" s="114" t="str">
        <f>IF(Таблица335[[#This Row],[условие]]="Да", "", " - ")</f>
        <v/>
      </c>
      <c r="N1400" s="101"/>
      <c r="O1400" s="114" t="str">
        <f>IF(Таблица335[[#This Row],[условие]]="Да", "", " )")</f>
        <v/>
      </c>
      <c r="P1400" s="115"/>
      <c r="Q1400" s="101" t="s">
        <v>140</v>
      </c>
      <c r="R1400" s="101" t="s">
        <v>77</v>
      </c>
      <c r="S1400" s="116" t="str">
        <f>IF(Таблица335[[#This Row],[Тип СШ]]="Т3", " росп", "")</f>
        <v xml:space="preserve"> росп</v>
      </c>
      <c r="T1400" s="116" t="str">
        <f>IF(AND(Таблица335[[#This Row],[Тип]]="Поперечник", Таблица335[[#This Row],[условие]]="Да", Таблица335[[#This Row],[№18]]=" росп"), "1,2,3",
"")</f>
        <v>1,2,3</v>
      </c>
      <c r="U1400" s="116" t="str">
        <f>IF(AND(Таблица335[[#This Row],[Тип]]="Продол", Таблица335[[#This Row],[условие]]="Да", Таблица335[[#This Row],[№18]]=" росп"), "1,2",
"")</f>
        <v/>
      </c>
      <c r="V1400" s="101" t="s">
        <v>88</v>
      </c>
      <c r="W14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00" s="152" t="str">
        <f>IF(Таблица335[[#This Row],[Тип СШ]]="Т3",
(IF(Таблица335[[#This Row],[Толщина]]&gt;16,"Δ8","Δ6")),Таблица335[[#This Row],[Толщина]])</f>
        <v>Δ8</v>
      </c>
      <c r="AD1400"/>
      <c r="AE1400"/>
    </row>
    <row r="1401" spans="1:31" x14ac:dyDescent="0.2">
      <c r="A1401" s="117">
        <f t="shared" si="1404"/>
        <v>1401</v>
      </c>
      <c r="B1401" s="97" t="str">
        <f>IF(ISNUMBER(Таблица335[[#This Row],[№8]]), "Поперечник", "Продол")</f>
        <v>Поперечник</v>
      </c>
      <c r="C1401" s="11" t="str">
        <f>CONCATENATE(I1401,J1401,K1401,L1401,Таблица335[[#This Row],[№12]],N1401,O1401,P1401,Q1401,R1401,S1401,T1401,U1401,)</f>
        <v>13Д-ВП_Р6 росп1,2,3</v>
      </c>
      <c r="D1401" s="11" t="str">
        <f t="shared" si="1423"/>
        <v>Т3</v>
      </c>
      <c r="E1401" s="11" t="str">
        <f t="shared" si="1424"/>
        <v>528 Δ8</v>
      </c>
      <c r="F1401" s="101"/>
      <c r="G1401" s="101"/>
      <c r="H14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1" s="132">
        <f t="shared" ref="I1401:J1401" si="1467">I1400</f>
        <v>13</v>
      </c>
      <c r="J1401" s="132" t="str">
        <f t="shared" si="1467"/>
        <v>Д</v>
      </c>
      <c r="K1401" s="133" t="str">
        <f>IF(Таблица335[[#This Row],[условие]]="Да", "-", "")</f>
        <v>-</v>
      </c>
      <c r="L1401" s="101" t="s">
        <v>35</v>
      </c>
      <c r="M1401" s="114" t="str">
        <f>IF(Таблица335[[#This Row],[условие]]="Да", "", " - ")</f>
        <v/>
      </c>
      <c r="N1401" s="101"/>
      <c r="O1401" s="114" t="str">
        <f>IF(Таблица335[[#This Row],[условие]]="Да", "", " )")</f>
        <v/>
      </c>
      <c r="P1401" s="115"/>
      <c r="Q1401" s="101" t="s">
        <v>140</v>
      </c>
      <c r="R1401" s="101" t="s">
        <v>80</v>
      </c>
      <c r="S1401" s="116" t="str">
        <f>IF(Таблица335[[#This Row],[Тип СШ]]="Т3", " росп", "")</f>
        <v xml:space="preserve"> росп</v>
      </c>
      <c r="T1401" s="116" t="str">
        <f>IF(AND(Таблица335[[#This Row],[Тип]]="Поперечник", Таблица335[[#This Row],[условие]]="Да", Таблица335[[#This Row],[№18]]=" росп"), "1,2,3",
"")</f>
        <v>1,2,3</v>
      </c>
      <c r="U1401" s="116" t="str">
        <f>IF(AND(Таблица335[[#This Row],[Тип]]="Продол", Таблица335[[#This Row],[условие]]="Да", Таблица335[[#This Row],[№18]]=" росп"), "1,2",
"")</f>
        <v/>
      </c>
      <c r="V1401" s="101" t="s">
        <v>88</v>
      </c>
      <c r="W14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01" s="152" t="str">
        <f>IF(Таблица335[[#This Row],[Тип СШ]]="Т3",
(IF(Таблица335[[#This Row],[Толщина]]&gt;16,"Δ8","Δ6")),Таблица335[[#This Row],[Толщина]])</f>
        <v>Δ8</v>
      </c>
      <c r="AD1401"/>
      <c r="AE1401"/>
    </row>
    <row r="1402" spans="1:31" x14ac:dyDescent="0.2">
      <c r="A1402" s="117">
        <f t="shared" si="1404"/>
        <v>1402</v>
      </c>
      <c r="B1402" s="97" t="str">
        <f>IF(ISNUMBER(Таблица335[[#This Row],[№8]]), "Поперечник", "Продол")</f>
        <v>Поперечник</v>
      </c>
      <c r="C1402" s="11" t="str">
        <f>CONCATENATE(I1402,J1402,K1402,L1402,Таблица335[[#This Row],[№12]],N1402,O1402,P1402,Q1402,R1402,S1402,T1402,U1402,)</f>
        <v>13Д-ВП_Р7 росп1,2,3</v>
      </c>
      <c r="D1402" s="11" t="str">
        <f t="shared" si="1423"/>
        <v>Т3</v>
      </c>
      <c r="E1402" s="11" t="str">
        <f t="shared" si="1424"/>
        <v>528 Δ8</v>
      </c>
      <c r="F1402" s="101"/>
      <c r="G1402" s="101"/>
      <c r="H14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2" s="132">
        <f t="shared" ref="I1402:J1402" si="1468">I1401</f>
        <v>13</v>
      </c>
      <c r="J1402" s="132" t="str">
        <f t="shared" si="1468"/>
        <v>Д</v>
      </c>
      <c r="K1402" s="133" t="str">
        <f>IF(Таблица335[[#This Row],[условие]]="Да", "-", "")</f>
        <v>-</v>
      </c>
      <c r="L1402" s="101" t="s">
        <v>35</v>
      </c>
      <c r="M1402" s="114" t="str">
        <f>IF(Таблица335[[#This Row],[условие]]="Да", "", " - ")</f>
        <v/>
      </c>
      <c r="N1402" s="101"/>
      <c r="O1402" s="114" t="str">
        <f>IF(Таблица335[[#This Row],[условие]]="Да", "", " )")</f>
        <v/>
      </c>
      <c r="P1402" s="115"/>
      <c r="Q1402" s="101" t="s">
        <v>140</v>
      </c>
      <c r="R1402" s="101" t="s">
        <v>81</v>
      </c>
      <c r="S1402" s="116" t="str">
        <f>IF(Таблица335[[#This Row],[Тип СШ]]="Т3", " росп", "")</f>
        <v xml:space="preserve"> росп</v>
      </c>
      <c r="T1402" s="116" t="str">
        <f>IF(AND(Таблица335[[#This Row],[Тип]]="Поперечник", Таблица335[[#This Row],[условие]]="Да", Таблица335[[#This Row],[№18]]=" росп"), "1,2,3",
"")</f>
        <v>1,2,3</v>
      </c>
      <c r="U1402" s="116" t="str">
        <f>IF(AND(Таблица335[[#This Row],[Тип]]="Продол", Таблица335[[#This Row],[условие]]="Да", Таблица335[[#This Row],[№18]]=" росп"), "1,2",
"")</f>
        <v/>
      </c>
      <c r="V1402" s="101" t="s">
        <v>88</v>
      </c>
      <c r="W14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02" s="152" t="str">
        <f>IF(Таблица335[[#This Row],[Тип СШ]]="Т3",
(IF(Таблица335[[#This Row],[Толщина]]&gt;16,"Δ8","Δ6")),Таблица335[[#This Row],[Толщина]])</f>
        <v>Δ8</v>
      </c>
      <c r="AD1402"/>
      <c r="AE1402"/>
    </row>
    <row r="1403" spans="1:31" x14ac:dyDescent="0.2">
      <c r="A1403" s="117">
        <f t="shared" si="1404"/>
        <v>1403</v>
      </c>
      <c r="B1403" s="97" t="str">
        <f>IF(ISNUMBER(Таблица335[[#This Row],[№8]]), "Поперечник", "Продол")</f>
        <v>Поперечник</v>
      </c>
      <c r="C1403" s="11" t="str">
        <f>CONCATENATE(I1403,J1403,K1403,L1403,Таблица335[[#This Row],[№12]],N1403,O1403,P1403,Q1403,R1403,S1403,T1403,U1403,)</f>
        <v>13Д-ВП_Р8 росп1,2,3</v>
      </c>
      <c r="D1403" s="11" t="str">
        <f t="shared" si="1423"/>
        <v>Т3</v>
      </c>
      <c r="E1403" s="11" t="str">
        <f t="shared" si="1424"/>
        <v>528 Δ8</v>
      </c>
      <c r="F1403" s="101"/>
      <c r="G1403" s="101"/>
      <c r="H14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3" s="132">
        <f t="shared" ref="I1403:J1403" si="1469">I1402</f>
        <v>13</v>
      </c>
      <c r="J1403" s="132" t="str">
        <f t="shared" si="1469"/>
        <v>Д</v>
      </c>
      <c r="K1403" s="133" t="str">
        <f>IF(Таблица335[[#This Row],[условие]]="Да", "-", "")</f>
        <v>-</v>
      </c>
      <c r="L1403" s="101" t="s">
        <v>35</v>
      </c>
      <c r="M1403" s="114" t="str">
        <f>IF(Таблица335[[#This Row],[условие]]="Да", "", " - ")</f>
        <v/>
      </c>
      <c r="N1403" s="101"/>
      <c r="O1403" s="114" t="str">
        <f>IF(Таблица335[[#This Row],[условие]]="Да", "", " )")</f>
        <v/>
      </c>
      <c r="P1403" s="115"/>
      <c r="Q1403" s="101" t="s">
        <v>140</v>
      </c>
      <c r="R1403" s="101" t="s">
        <v>82</v>
      </c>
      <c r="S1403" s="116" t="str">
        <f>IF(Таблица335[[#This Row],[Тип СШ]]="Т3", " росп", "")</f>
        <v xml:space="preserve"> росп</v>
      </c>
      <c r="T1403" s="116" t="str">
        <f>IF(AND(Таблица335[[#This Row],[Тип]]="Поперечник", Таблица335[[#This Row],[условие]]="Да", Таблица335[[#This Row],[№18]]=" росп"), "1,2,3",
"")</f>
        <v>1,2,3</v>
      </c>
      <c r="U1403" s="116" t="str">
        <f>IF(AND(Таблица335[[#This Row],[Тип]]="Продол", Таблица335[[#This Row],[условие]]="Да", Таблица335[[#This Row],[№18]]=" росп"), "1,2",
"")</f>
        <v/>
      </c>
      <c r="V1403" s="101" t="s">
        <v>88</v>
      </c>
      <c r="W14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03" s="152" t="str">
        <f>IF(Таблица335[[#This Row],[Тип СШ]]="Т3",
(IF(Таблица335[[#This Row],[Толщина]]&gt;16,"Δ8","Δ6")),Таблица335[[#This Row],[Толщина]])</f>
        <v>Δ8</v>
      </c>
      <c r="AD1403"/>
      <c r="AE1403"/>
    </row>
    <row r="1404" spans="1:31" x14ac:dyDescent="0.2">
      <c r="A1404" s="117">
        <f t="shared" si="1404"/>
        <v>1404</v>
      </c>
      <c r="B1404" s="97" t="str">
        <f>IF(ISNUMBER(Таблица335[[#This Row],[№8]]), "Поперечник", "Продол")</f>
        <v>Поперечник</v>
      </c>
      <c r="C1404" s="11" t="str">
        <f>CONCATENATE(I1404,J1404,K1404,L1404,Таблица335[[#This Row],[№12]],N1404,O1404,P1404,Q1404,R1404,S1404,T1404,U1404,)</f>
        <v>13Д-НП</v>
      </c>
      <c r="D1404" s="11" t="str">
        <f t="shared" si="1423"/>
        <v>С18</v>
      </c>
      <c r="E1404" s="11" t="str">
        <f t="shared" si="1424"/>
        <v>900×40/50</v>
      </c>
      <c r="F1404" s="101"/>
      <c r="G1404" s="101"/>
      <c r="H14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4" s="132">
        <f t="shared" ref="I1404:J1404" si="1470">I1403</f>
        <v>13</v>
      </c>
      <c r="J1404" s="132" t="str">
        <f t="shared" si="1470"/>
        <v>Д</v>
      </c>
      <c r="K1404" s="133" t="str">
        <f>IF(Таблица335[[#This Row],[условие]]="Да", "-", "")</f>
        <v>-</v>
      </c>
      <c r="L1404" s="101" t="s">
        <v>13</v>
      </c>
      <c r="M1404" s="114" t="str">
        <f>IF(Таблица335[[#This Row],[условие]]="Да", "", " - ")</f>
        <v/>
      </c>
      <c r="N1404" s="101"/>
      <c r="O1404" s="114" t="str">
        <f>IF(Таблица335[[#This Row],[условие]]="Да", "", " )")</f>
        <v/>
      </c>
      <c r="P1404" s="115"/>
      <c r="Q1404" s="101"/>
      <c r="R1404" s="101"/>
      <c r="S1404" s="116" t="str">
        <f>IF(Таблица335[[#This Row],[Тип СШ]]="Т3", " росп", "")</f>
        <v/>
      </c>
      <c r="T1404" s="116" t="str">
        <f>IF(AND(Таблица335[[#This Row],[Тип]]="Поперечник", Таблица335[[#This Row],[условие]]="Да", Таблица335[[#This Row],[№18]]=" росп"), "1,2,3",
"")</f>
        <v/>
      </c>
      <c r="U1404" s="116" t="str">
        <f>IF(AND(Таблица335[[#This Row],[Тип]]="Продол", Таблица335[[#This Row],[условие]]="Да", Таблица335[[#This Row],[№18]]=" росп"), "1,2",
"")</f>
        <v/>
      </c>
      <c r="V1404" s="101" t="s">
        <v>87</v>
      </c>
      <c r="W140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900</v>
      </c>
      <c r="X14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04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40/50</v>
      </c>
      <c r="AB1404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404" s="152" t="str">
        <f>IF(Таблица335[[#This Row],[Тип СШ]]="Т3",
(IF(Таблица335[[#This Row],[Толщина]]&gt;16,"Δ8","Δ6")),Таблица335[[#This Row],[Толщина]])</f>
        <v>40/50</v>
      </c>
      <c r="AD1404"/>
      <c r="AE1404"/>
    </row>
    <row r="1405" spans="1:31" x14ac:dyDescent="0.2">
      <c r="A1405" s="117">
        <f t="shared" si="1404"/>
        <v>1405</v>
      </c>
      <c r="B1405" s="97" t="str">
        <f>IF(ISNUMBER(Таблица335[[#This Row],[№8]]), "Поперечник", "Продол")</f>
        <v>Поперечник</v>
      </c>
      <c r="C1405" s="11" t="str">
        <f>CONCATENATE(I1405,J1405,K1405,L1405,Таблица335[[#This Row],[№12]],N1405,O1405,P1405,Q1405,R1405,S1405,T1405,U1405,)</f>
        <v>13Д-Т2/1</v>
      </c>
      <c r="D1405" s="11" t="str">
        <f t="shared" si="1423"/>
        <v>Т8</v>
      </c>
      <c r="E1405" s="11" t="str">
        <f t="shared" si="1424"/>
        <v>100×20</v>
      </c>
      <c r="F1405" s="101"/>
      <c r="G1405" s="101"/>
      <c r="H14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5" s="132">
        <f t="shared" ref="I1405:J1405" si="1471">I1404</f>
        <v>13</v>
      </c>
      <c r="J1405" s="132" t="str">
        <f t="shared" si="1471"/>
        <v>Д</v>
      </c>
      <c r="K1405" s="133" t="str">
        <f>IF(Таблица335[[#This Row],[условие]]="Да", "-", "")</f>
        <v>-</v>
      </c>
      <c r="L1405" s="101" t="s">
        <v>84</v>
      </c>
      <c r="M1405" s="114" t="str">
        <f>IF(Таблица335[[#This Row],[условие]]="Да", "", " - ")</f>
        <v/>
      </c>
      <c r="N1405" s="101"/>
      <c r="O1405" s="114" t="str">
        <f>IF(Таблица335[[#This Row],[условие]]="Да", "", " )")</f>
        <v/>
      </c>
      <c r="P1405" s="115"/>
      <c r="Q1405" s="101" t="str">
        <f>"/"</f>
        <v>/</v>
      </c>
      <c r="R1405" s="101">
        <v>1</v>
      </c>
      <c r="S1405" s="116" t="str">
        <f>IF(Таблица335[[#This Row],[Тип СШ]]="Т3", " росп", "")</f>
        <v/>
      </c>
      <c r="T1405" s="116" t="str">
        <f>IF(AND(Таблица335[[#This Row],[Тип]]="Поперечник", Таблица335[[#This Row],[условие]]="Да", Таблица335[[#This Row],[№18]]=" росп"), "1,2,3",
"")</f>
        <v/>
      </c>
      <c r="U1405" s="116" t="str">
        <f>IF(AND(Таблица335[[#This Row],[Тип]]="Продол", Таблица335[[#This Row],[условие]]="Да", Таблица335[[#This Row],[№18]]=" росп"), "1,2",
"")</f>
        <v/>
      </c>
      <c r="V1405" s="101" t="s">
        <v>89</v>
      </c>
      <c r="W14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05" s="152">
        <f>IF(Таблица335[[#This Row],[Тип СШ]]="Т3",
(IF(Таблица335[[#This Row],[Толщина]]&gt;16,"Δ8","Δ6")),Таблица335[[#This Row],[Толщина]])</f>
        <v>20</v>
      </c>
      <c r="AD1405"/>
      <c r="AE1405"/>
    </row>
    <row r="1406" spans="1:31" x14ac:dyDescent="0.2">
      <c r="A1406" s="117">
        <f t="shared" si="1404"/>
        <v>1406</v>
      </c>
      <c r="B1406" s="97" t="str">
        <f>IF(ISNUMBER(Таблица335[[#This Row],[№8]]), "Поперечник", "Продол")</f>
        <v>Поперечник</v>
      </c>
      <c r="C1406" s="11" t="str">
        <f>CONCATENATE(I1406,J1406,K1406,L1406,Таблица335[[#This Row],[№12]],N1406,O1406,P1406,Q1406,R1406,S1406,T1406,U1406,)</f>
        <v>13Д-Т2/1 росп1,2,3</v>
      </c>
      <c r="D1406" s="11" t="str">
        <f t="shared" si="1423"/>
        <v>Т3</v>
      </c>
      <c r="E1406" s="11" t="str">
        <f t="shared" si="1424"/>
        <v>100 Δ8</v>
      </c>
      <c r="F1406" s="101"/>
      <c r="G1406" s="101"/>
      <c r="H14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6" s="132">
        <f t="shared" ref="I1406:J1406" si="1472">I1405</f>
        <v>13</v>
      </c>
      <c r="J1406" s="132" t="str">
        <f t="shared" si="1472"/>
        <v>Д</v>
      </c>
      <c r="K1406" s="133" t="str">
        <f>IF(Таблица335[[#This Row],[условие]]="Да", "-", "")</f>
        <v>-</v>
      </c>
      <c r="L1406" s="101" t="s">
        <v>84</v>
      </c>
      <c r="M1406" s="114" t="str">
        <f>IF(Таблица335[[#This Row],[условие]]="Да", "", " - ")</f>
        <v/>
      </c>
      <c r="N1406" s="101"/>
      <c r="O1406" s="114" t="str">
        <f>IF(Таблица335[[#This Row],[условие]]="Да", "", " )")</f>
        <v/>
      </c>
      <c r="P1406" s="115"/>
      <c r="Q1406" s="101" t="str">
        <f t="shared" ref="Q1406:Q1408" si="1473">"/"</f>
        <v>/</v>
      </c>
      <c r="R1406" s="101">
        <v>1</v>
      </c>
      <c r="S1406" s="116" t="str">
        <f>IF(Таблица335[[#This Row],[Тип СШ]]="Т3", " росп", "")</f>
        <v xml:space="preserve"> росп</v>
      </c>
      <c r="T1406" s="116" t="str">
        <f>IF(AND(Таблица335[[#This Row],[Тип]]="Поперечник", Таблица335[[#This Row],[условие]]="Да", Таблица335[[#This Row],[№18]]=" росп"), "1,2,3",
"")</f>
        <v>1,2,3</v>
      </c>
      <c r="U1406" s="116" t="str">
        <f>IF(AND(Таблица335[[#This Row],[Тип]]="Продол", Таблица335[[#This Row],[условие]]="Да", Таблица335[[#This Row],[№18]]=" росп"), "1,2",
"")</f>
        <v/>
      </c>
      <c r="V1406" s="101" t="s">
        <v>88</v>
      </c>
      <c r="W14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06" s="152" t="str">
        <f>IF(Таблица335[[#This Row],[Тип СШ]]="Т3",
(IF(Таблица335[[#This Row],[Толщина]]&gt;16,"Δ8","Δ6")),Таблица335[[#This Row],[Толщина]])</f>
        <v>Δ8</v>
      </c>
      <c r="AD1406"/>
      <c r="AE1406"/>
    </row>
    <row r="1407" spans="1:31" x14ac:dyDescent="0.2">
      <c r="A1407" s="117">
        <f t="shared" si="1404"/>
        <v>1407</v>
      </c>
      <c r="B1407" s="97" t="str">
        <f>IF(ISNUMBER(Таблица335[[#This Row],[№8]]), "Поперечник", "Продол")</f>
        <v>Поперечник</v>
      </c>
      <c r="C1407" s="11" t="str">
        <f>CONCATENATE(I1407,J1407,K1407,L1407,Таблица335[[#This Row],[№12]],N1407,O1407,P1407,Q1407,R1407,S1407,T1407,U1407,)</f>
        <v>13Д-Т2/2</v>
      </c>
      <c r="D1407" s="11" t="str">
        <f t="shared" si="1423"/>
        <v>Т8</v>
      </c>
      <c r="E1407" s="11" t="str">
        <f t="shared" si="1424"/>
        <v>100×20</v>
      </c>
      <c r="F1407" s="101"/>
      <c r="G1407" s="101"/>
      <c r="H14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7" s="132">
        <f t="shared" ref="I1407:J1407" si="1474">I1406</f>
        <v>13</v>
      </c>
      <c r="J1407" s="132" t="str">
        <f t="shared" si="1474"/>
        <v>Д</v>
      </c>
      <c r="K1407" s="133" t="str">
        <f>IF(Таблица335[[#This Row],[условие]]="Да", "-", "")</f>
        <v>-</v>
      </c>
      <c r="L1407" s="101" t="s">
        <v>84</v>
      </c>
      <c r="M1407" s="114" t="str">
        <f>IF(Таблица335[[#This Row],[условие]]="Да", "", " - ")</f>
        <v/>
      </c>
      <c r="N1407" s="101"/>
      <c r="O1407" s="114" t="str">
        <f>IF(Таблица335[[#This Row],[условие]]="Да", "", " )")</f>
        <v/>
      </c>
      <c r="P1407" s="115"/>
      <c r="Q1407" s="101" t="str">
        <f t="shared" si="1473"/>
        <v>/</v>
      </c>
      <c r="R1407" s="101">
        <v>2</v>
      </c>
      <c r="S1407" s="116" t="str">
        <f>IF(Таблица335[[#This Row],[Тип СШ]]="Т3", " росп", "")</f>
        <v/>
      </c>
      <c r="T1407" s="116" t="str">
        <f>IF(AND(Таблица335[[#This Row],[Тип]]="Поперечник", Таблица335[[#This Row],[условие]]="Да", Таблица335[[#This Row],[№18]]=" росп"), "1,2,3",
"")</f>
        <v/>
      </c>
      <c r="U1407" s="116" t="str">
        <f>IF(AND(Таблица335[[#This Row],[Тип]]="Продол", Таблица335[[#This Row],[условие]]="Да", Таблица335[[#This Row],[№18]]=" росп"), "1,2",
"")</f>
        <v/>
      </c>
      <c r="V1407" s="101" t="s">
        <v>89</v>
      </c>
      <c r="W14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0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07" s="152">
        <f>IF(Таблица335[[#This Row],[Тип СШ]]="Т3",
(IF(Таблица335[[#This Row],[Толщина]]&gt;16,"Δ8","Δ6")),Таблица335[[#This Row],[Толщина]])</f>
        <v>20</v>
      </c>
      <c r="AD1407"/>
      <c r="AE1407"/>
    </row>
    <row r="1408" spans="1:31" x14ac:dyDescent="0.2">
      <c r="A1408" s="117">
        <f t="shared" si="1404"/>
        <v>1408</v>
      </c>
      <c r="B1408" s="97" t="str">
        <f>IF(ISNUMBER(Таблица335[[#This Row],[№8]]), "Поперечник", "Продол")</f>
        <v>Поперечник</v>
      </c>
      <c r="C1408" s="11" t="str">
        <f>CONCATENATE(I1408,J1408,K1408,L1408,Таблица335[[#This Row],[№12]],N1408,O1408,P1408,Q1408,R1408,S1408,T1408,U1408,)</f>
        <v>13Д-Т2/2 росп1,2,3</v>
      </c>
      <c r="D1408" s="11" t="str">
        <f t="shared" si="1423"/>
        <v>Т3</v>
      </c>
      <c r="E1408" s="11" t="str">
        <f t="shared" si="1424"/>
        <v>100 Δ8</v>
      </c>
      <c r="F1408" s="101"/>
      <c r="G1408" s="101"/>
      <c r="H14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8" s="132">
        <f t="shared" ref="I1408:J1408" si="1475">I1407</f>
        <v>13</v>
      </c>
      <c r="J1408" s="132" t="str">
        <f t="shared" si="1475"/>
        <v>Д</v>
      </c>
      <c r="K1408" s="133" t="str">
        <f>IF(Таблица335[[#This Row],[условие]]="Да", "-", "")</f>
        <v>-</v>
      </c>
      <c r="L1408" s="101" t="s">
        <v>84</v>
      </c>
      <c r="M1408" s="114" t="str">
        <f>IF(Таблица335[[#This Row],[условие]]="Да", "", " - ")</f>
        <v/>
      </c>
      <c r="N1408" s="101"/>
      <c r="O1408" s="114" t="str">
        <f>IF(Таблица335[[#This Row],[условие]]="Да", "", " )")</f>
        <v/>
      </c>
      <c r="P1408" s="115"/>
      <c r="Q1408" s="101" t="str">
        <f t="shared" si="1473"/>
        <v>/</v>
      </c>
      <c r="R1408" s="101">
        <v>2</v>
      </c>
      <c r="S1408" s="116" t="str">
        <f>IF(Таблица335[[#This Row],[Тип СШ]]="Т3", " росп", "")</f>
        <v xml:space="preserve"> росп</v>
      </c>
      <c r="T1408" s="116" t="str">
        <f>IF(AND(Таблица335[[#This Row],[Тип]]="Поперечник", Таблица335[[#This Row],[условие]]="Да", Таблица335[[#This Row],[№18]]=" росп"), "1,2,3",
"")</f>
        <v>1,2,3</v>
      </c>
      <c r="U1408" s="116" t="str">
        <f>IF(AND(Таблица335[[#This Row],[Тип]]="Продол", Таблица335[[#This Row],[условие]]="Да", Таблица335[[#This Row],[№18]]=" росп"), "1,2",
"")</f>
        <v/>
      </c>
      <c r="V1408" s="101" t="s">
        <v>88</v>
      </c>
      <c r="W14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08" s="152" t="str">
        <f>IF(Таблица335[[#This Row],[Тип СШ]]="Т3",
(IF(Таблица335[[#This Row],[Толщина]]&gt;16,"Δ8","Δ6")),Таблица335[[#This Row],[Толщина]])</f>
        <v>Δ8</v>
      </c>
      <c r="AD1408"/>
      <c r="AE1408"/>
    </row>
    <row r="1409" spans="1:31" x14ac:dyDescent="0.2">
      <c r="A1409" s="117">
        <f t="shared" si="1404"/>
        <v>1409</v>
      </c>
      <c r="B1409" s="97" t="str">
        <f>IF(ISNUMBER(Таблица335[[#This Row],[№8]]), "Поперечник", "Продол")</f>
        <v>Поперечник</v>
      </c>
      <c r="C1409" s="11" t="str">
        <f>CONCATENATE(I1409,J1409,K1409,L1409,Таблица335[[#This Row],[№12]],N1409,O1409,P1409,Q1409,R1409,S1409,T1409,U1409,)</f>
        <v>13Д`-В1</v>
      </c>
      <c r="D1409" s="11" t="str">
        <f t="shared" si="1423"/>
        <v>С18</v>
      </c>
      <c r="E1409" s="11" t="str">
        <f t="shared" si="1424"/>
        <v>385×20</v>
      </c>
      <c r="F1409" s="101"/>
      <c r="G1409" s="101" t="s">
        <v>85</v>
      </c>
      <c r="H140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09" s="132">
        <f t="shared" ref="I1409:J1409" si="1476">I1408</f>
        <v>13</v>
      </c>
      <c r="J1409" s="134" t="str">
        <f>Таблица335[[#This Row],[№7]]</f>
        <v>Д`</v>
      </c>
      <c r="K1409" s="133" t="str">
        <f>IF(Таблица335[[#This Row],[условие]]="Да", "-", "")</f>
        <v>-</v>
      </c>
      <c r="L1409" s="72" t="s">
        <v>78</v>
      </c>
      <c r="M1409" s="114" t="str">
        <f>IF(Таблица335[[#This Row],[условие]]="Да", "", " - ")</f>
        <v/>
      </c>
      <c r="N1409" s="72"/>
      <c r="O1409" s="114" t="str">
        <f>IF(Таблица335[[#This Row],[условие]]="Да", "", " )")</f>
        <v/>
      </c>
      <c r="P1409" s="115"/>
      <c r="Q1409" s="130"/>
      <c r="R1409" s="130"/>
      <c r="S1409" s="116" t="str">
        <f>IF(Таблица335[[#This Row],[Тип СШ]]="Т3", " росп", "")</f>
        <v/>
      </c>
      <c r="T1409" s="116" t="str">
        <f>IF(AND(Таблица335[[#This Row],[Тип]]="Поперечник", Таблица335[[#This Row],[условие]]="Да", Таблица335[[#This Row],[№18]]=" росп"), "1,2,3",
"")</f>
        <v/>
      </c>
      <c r="U1409" s="116" t="str">
        <f>IF(AND(Таблица335[[#This Row],[Тип]]="Продол", Таблица335[[#This Row],[условие]]="Да", Таблица335[[#This Row],[№18]]=" росп"), "1,2",
"")</f>
        <v/>
      </c>
      <c r="V1409" s="130" t="s">
        <v>87</v>
      </c>
      <c r="W140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4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0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0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409" s="152">
        <f>IF(Таблица335[[#This Row],[Тип СШ]]="Т3",
(IF(Таблица335[[#This Row],[Толщина]]&gt;16,"Δ8","Δ6")),Таблица335[[#This Row],[Толщина]])</f>
        <v>20</v>
      </c>
      <c r="AD1409"/>
      <c r="AE1409"/>
    </row>
    <row r="1410" spans="1:31" x14ac:dyDescent="0.2">
      <c r="A1410" s="117">
        <f t="shared" si="1404"/>
        <v>1410</v>
      </c>
      <c r="B1410" s="97" t="str">
        <f>IF(ISNUMBER(Таблица335[[#This Row],[№8]]), "Поперечник", "Продол")</f>
        <v>Поперечник</v>
      </c>
      <c r="C1410" s="11" t="str">
        <f>CONCATENATE(I1410,J1410,K1410,L1410,Таблица335[[#This Row],[№12]],N1410,O1410,P1410,Q1410,R1410,S1410,T1410,U1410,)</f>
        <v>13Д`-В2</v>
      </c>
      <c r="D1410" s="11" t="str">
        <f t="shared" si="1423"/>
        <v>С18</v>
      </c>
      <c r="E1410" s="11" t="str">
        <f t="shared" si="1424"/>
        <v>385×20</v>
      </c>
      <c r="F1410" s="101"/>
      <c r="G1410" s="101"/>
      <c r="H14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0" s="132">
        <f t="shared" ref="I1410:J1410" si="1477">I1409</f>
        <v>13</v>
      </c>
      <c r="J1410" s="132" t="str">
        <f>J1409</f>
        <v>Д`</v>
      </c>
      <c r="K1410" s="133" t="str">
        <f>IF(Таблица335[[#This Row],[условие]]="Да", "-", "")</f>
        <v>-</v>
      </c>
      <c r="L1410" s="101" t="s">
        <v>79</v>
      </c>
      <c r="M1410" s="114" t="str">
        <f>IF(Таблица335[[#This Row],[условие]]="Да", "", " - ")</f>
        <v/>
      </c>
      <c r="N1410" s="101"/>
      <c r="O1410" s="114" t="str">
        <f>IF(Таблица335[[#This Row],[условие]]="Да", "", " )")</f>
        <v/>
      </c>
      <c r="P1410" s="115"/>
      <c r="Q1410" s="101"/>
      <c r="R1410" s="101"/>
      <c r="S1410" s="116" t="str">
        <f>IF(Таблица335[[#This Row],[Тип СШ]]="Т3", " росп", "")</f>
        <v/>
      </c>
      <c r="T1410" s="116" t="str">
        <f>IF(AND(Таблица335[[#This Row],[Тип]]="Поперечник", Таблица335[[#This Row],[условие]]="Да", Таблица335[[#This Row],[№18]]=" росп"), "1,2,3",
"")</f>
        <v/>
      </c>
      <c r="U1410" s="116" t="str">
        <f>IF(AND(Таблица335[[#This Row],[Тип]]="Продол", Таблица335[[#This Row],[условие]]="Да", Таблица335[[#This Row],[№18]]=" росп"), "1,2",
"")</f>
        <v/>
      </c>
      <c r="V1410" s="101" t="s">
        <v>87</v>
      </c>
      <c r="W141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4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410" s="152">
        <f>IF(Таблица335[[#This Row],[Тип СШ]]="Т3",
(IF(Таблица335[[#This Row],[Толщина]]&gt;16,"Δ8","Δ6")),Таблица335[[#This Row],[Толщина]])</f>
        <v>20</v>
      </c>
      <c r="AD1410"/>
      <c r="AE1410"/>
    </row>
    <row r="1411" spans="1:31" x14ac:dyDescent="0.2">
      <c r="A1411" s="117">
        <f t="shared" ref="A1411:A1474" si="1478">A1410+1</f>
        <v>1411</v>
      </c>
      <c r="B1411" s="97" t="str">
        <f>IF(ISNUMBER(Таблица335[[#This Row],[№8]]), "Поперечник", "Продол")</f>
        <v>Поперечник</v>
      </c>
      <c r="C1411" s="11" t="str">
        <f>CONCATENATE(I1411,J1411,K1411,L1411,Таблица335[[#This Row],[№12]],N1411,O1411,P1411,Q1411,R1411,S1411,T1411,U1411,)</f>
        <v>13Д`-В  росп1,2,3</v>
      </c>
      <c r="D1411" s="11" t="str">
        <f t="shared" si="1423"/>
        <v>Т3</v>
      </c>
      <c r="E1411" s="11" t="str">
        <f t="shared" si="1424"/>
        <v>900 Δ8</v>
      </c>
      <c r="F1411" s="101"/>
      <c r="G1411" s="101"/>
      <c r="H141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1" s="132">
        <f t="shared" ref="I1411:J1411" si="1479">I1410</f>
        <v>13</v>
      </c>
      <c r="J1411" s="134" t="str">
        <f t="shared" si="1479"/>
        <v>Д`</v>
      </c>
      <c r="K1411" s="133" t="str">
        <f>IF(Таблица335[[#This Row],[условие]]="Да", "-", "")</f>
        <v>-</v>
      </c>
      <c r="L1411" s="72" t="s">
        <v>41</v>
      </c>
      <c r="M1411" s="114" t="str">
        <f>IF(Таблица335[[#This Row],[условие]]="Да", "", " - ")</f>
        <v/>
      </c>
      <c r="N1411" s="72"/>
      <c r="O1411" s="114" t="str">
        <f>IF(Таблица335[[#This Row],[условие]]="Да", "", " )")</f>
        <v/>
      </c>
      <c r="P1411" s="115"/>
      <c r="Q1411" s="101" t="s">
        <v>141</v>
      </c>
      <c r="R1411" s="101"/>
      <c r="S1411" s="116" t="str">
        <f>IF(Таблица335[[#This Row],[Тип СШ]]="Т3", " росп", "")</f>
        <v xml:space="preserve"> росп</v>
      </c>
      <c r="T1411" s="116" t="str">
        <f>IF(AND(Таблица335[[#This Row],[Тип]]="Поперечник", Таблица335[[#This Row],[условие]]="Да", Таблица335[[#This Row],[№18]]=" росп"), "1,2,3",
"")</f>
        <v>1,2,3</v>
      </c>
      <c r="U1411" s="116" t="str">
        <f>IF(AND(Таблица335[[#This Row],[Тип]]="Продол", Таблица335[[#This Row],[условие]]="Да", Таблица335[[#This Row],[№18]]=" росп"), "1,2",
"")</f>
        <v/>
      </c>
      <c r="V1411" s="101" t="s">
        <v>88</v>
      </c>
      <c r="W14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4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1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411" s="152" t="str">
        <f>IF(Таблица335[[#This Row],[Тип СШ]]="Т3",
(IF(Таблица335[[#This Row],[Толщина]]&gt;16,"Δ8","Δ6")),Таблица335[[#This Row],[Толщина]])</f>
        <v>Δ8</v>
      </c>
      <c r="AD1411"/>
      <c r="AE1411"/>
    </row>
    <row r="1412" spans="1:31" x14ac:dyDescent="0.2">
      <c r="A1412" s="117">
        <f t="shared" si="1478"/>
        <v>1412</v>
      </c>
      <c r="B1412" s="97" t="str">
        <f>IF(ISNUMBER(Таблица335[[#This Row],[№8]]), "Поперечник", "Продол")</f>
        <v>Поперечник</v>
      </c>
      <c r="C1412" s="11" t="str">
        <f>CONCATENATE(I1412,J1412,K1412,L1412,Таблица335[[#This Row],[№12]],N1412,O1412,P1412,Q1412,R1412,S1412,T1412,U1412,)</f>
        <v>13Д`-ВП</v>
      </c>
      <c r="D1412" s="11" t="str">
        <f t="shared" si="1423"/>
        <v>С4</v>
      </c>
      <c r="E1412" s="11" t="str">
        <f t="shared" si="1424"/>
        <v>1845×14</v>
      </c>
      <c r="F1412" s="101"/>
      <c r="G1412" s="101"/>
      <c r="H14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2" s="132">
        <f t="shared" ref="I1412:J1412" si="1480">I1411</f>
        <v>13</v>
      </c>
      <c r="J1412" s="132" t="str">
        <f t="shared" si="1480"/>
        <v>Д`</v>
      </c>
      <c r="K1412" s="133" t="str">
        <f>IF(Таблица335[[#This Row],[условие]]="Да", "-", "")</f>
        <v>-</v>
      </c>
      <c r="L1412" s="101" t="s">
        <v>35</v>
      </c>
      <c r="M1412" s="114" t="str">
        <f>IF(Таблица335[[#This Row],[условие]]="Да", "", " - ")</f>
        <v/>
      </c>
      <c r="N1412" s="101"/>
      <c r="O1412" s="114" t="str">
        <f>IF(Таблица335[[#This Row],[условие]]="Да", "", " )")</f>
        <v/>
      </c>
      <c r="P1412" s="115"/>
      <c r="Q1412" s="101"/>
      <c r="R1412" s="101"/>
      <c r="S1412" s="116" t="str">
        <f>IF(Таблица335[[#This Row],[Тип СШ]]="Т3", " росп", "")</f>
        <v/>
      </c>
      <c r="T1412" s="116" t="str">
        <f>IF(AND(Таблица335[[#This Row],[Тип]]="Поперечник", Таблица335[[#This Row],[условие]]="Да", Таблица335[[#This Row],[№18]]=" росп"), "1,2,3",
"")</f>
        <v/>
      </c>
      <c r="U1412" s="116" t="str">
        <f>IF(AND(Таблица335[[#This Row],[Тип]]="Продол", Таблица335[[#This Row],[условие]]="Да", Таблица335[[#This Row],[№18]]=" росп"), "1,2",
"")</f>
        <v/>
      </c>
      <c r="V1412" s="101" t="s">
        <v>109</v>
      </c>
      <c r="W14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4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12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412" s="152">
        <f>IF(Таблица335[[#This Row],[Тип СШ]]="Т3",
(IF(Таблица335[[#This Row],[Толщина]]&gt;16,"Δ8","Δ6")),Таблица335[[#This Row],[Толщина]])</f>
        <v>14</v>
      </c>
      <c r="AD1412"/>
      <c r="AE1412"/>
    </row>
    <row r="1413" spans="1:31" x14ac:dyDescent="0.2">
      <c r="A1413" s="117">
        <f t="shared" si="1478"/>
        <v>1413</v>
      </c>
      <c r="B1413" s="97" t="str">
        <f>IF(ISNUMBER(Таблица335[[#This Row],[№8]]), "Поперечник", "Продол")</f>
        <v>Поперечник</v>
      </c>
      <c r="C1413" s="11" t="str">
        <f>CONCATENATE(I1413,J1413,K1413,L1413,Таблица335[[#This Row],[№12]],N1413,O1413,P1413,Q1413,R1413,S1413,T1413,U1413,)</f>
        <v>13Д`-ВП_Р1 росп1,2,3</v>
      </c>
      <c r="D1413" s="11" t="str">
        <f t="shared" si="1423"/>
        <v>Т3</v>
      </c>
      <c r="E1413" s="11" t="str">
        <f t="shared" si="1424"/>
        <v>528 Δ8</v>
      </c>
      <c r="F1413" s="101"/>
      <c r="G1413" s="101"/>
      <c r="H14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3" s="132">
        <f t="shared" ref="I1413:J1413" si="1481">I1412</f>
        <v>13</v>
      </c>
      <c r="J1413" s="132" t="str">
        <f t="shared" si="1481"/>
        <v>Д`</v>
      </c>
      <c r="K1413" s="133" t="str">
        <f>IF(Таблица335[[#This Row],[условие]]="Да", "-", "")</f>
        <v>-</v>
      </c>
      <c r="L1413" s="101" t="s">
        <v>35</v>
      </c>
      <c r="M1413" s="114" t="str">
        <f>IF(Таблица335[[#This Row],[условие]]="Да", "", " - ")</f>
        <v/>
      </c>
      <c r="N1413" s="101"/>
      <c r="O1413" s="114" t="str">
        <f>IF(Таблица335[[#This Row],[условие]]="Да", "", " )")</f>
        <v/>
      </c>
      <c r="P1413" s="115"/>
      <c r="Q1413" s="101" t="s">
        <v>140</v>
      </c>
      <c r="R1413" s="101" t="s">
        <v>73</v>
      </c>
      <c r="S1413" s="116" t="str">
        <f>IF(Таблица335[[#This Row],[Тип СШ]]="Т3", " росп", "")</f>
        <v xml:space="preserve"> росп</v>
      </c>
      <c r="T1413" s="116" t="str">
        <f>IF(AND(Таблица335[[#This Row],[Тип]]="Поперечник", Таблица335[[#This Row],[условие]]="Да", Таблица335[[#This Row],[№18]]=" росп"), "1,2,3",
"")</f>
        <v>1,2,3</v>
      </c>
      <c r="U1413" s="116" t="str">
        <f>IF(AND(Таблица335[[#This Row],[Тип]]="Продол", Таблица335[[#This Row],[условие]]="Да", Таблица335[[#This Row],[№18]]=" росп"), "1,2",
"")</f>
        <v/>
      </c>
      <c r="V1413" s="101" t="s">
        <v>88</v>
      </c>
      <c r="W14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3" s="152" t="str">
        <f>IF(Таблица335[[#This Row],[Тип СШ]]="Т3",
(IF(Таблица335[[#This Row],[Толщина]]&gt;16,"Δ8","Δ6")),Таблица335[[#This Row],[Толщина]])</f>
        <v>Δ8</v>
      </c>
      <c r="AD1413"/>
      <c r="AE1413"/>
    </row>
    <row r="1414" spans="1:31" x14ac:dyDescent="0.2">
      <c r="A1414" s="117">
        <f t="shared" si="1478"/>
        <v>1414</v>
      </c>
      <c r="B1414" s="97" t="str">
        <f>IF(ISNUMBER(Таблица335[[#This Row],[№8]]), "Поперечник", "Продол")</f>
        <v>Поперечник</v>
      </c>
      <c r="C1414" s="11" t="str">
        <f>CONCATENATE(I1414,J1414,K1414,L1414,Таблица335[[#This Row],[№12]],N1414,O1414,P1414,Q1414,R1414,S1414,T1414,U1414,)</f>
        <v>13Д`-ВП_Р2 росп1,2,3</v>
      </c>
      <c r="D1414" s="11" t="str">
        <f t="shared" si="1423"/>
        <v>Т3</v>
      </c>
      <c r="E1414" s="11" t="str">
        <f t="shared" si="1424"/>
        <v>528 Δ8</v>
      </c>
      <c r="F1414" s="101"/>
      <c r="G1414" s="101"/>
      <c r="H14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4" s="132">
        <f t="shared" ref="I1414:J1414" si="1482">I1413</f>
        <v>13</v>
      </c>
      <c r="J1414" s="132" t="str">
        <f t="shared" si="1482"/>
        <v>Д`</v>
      </c>
      <c r="K1414" s="133" t="str">
        <f>IF(Таблица335[[#This Row],[условие]]="Да", "-", "")</f>
        <v>-</v>
      </c>
      <c r="L1414" s="101" t="s">
        <v>35</v>
      </c>
      <c r="M1414" s="114" t="str">
        <f>IF(Таблица335[[#This Row],[условие]]="Да", "", " - ")</f>
        <v/>
      </c>
      <c r="N1414" s="101"/>
      <c r="O1414" s="114" t="str">
        <f>IF(Таблица335[[#This Row],[условие]]="Да", "", " )")</f>
        <v/>
      </c>
      <c r="P1414" s="115"/>
      <c r="Q1414" s="101" t="s">
        <v>140</v>
      </c>
      <c r="R1414" s="101" t="s">
        <v>74</v>
      </c>
      <c r="S1414" s="116" t="str">
        <f>IF(Таблица335[[#This Row],[Тип СШ]]="Т3", " росп", "")</f>
        <v xml:space="preserve"> росп</v>
      </c>
      <c r="T1414" s="116" t="str">
        <f>IF(AND(Таблица335[[#This Row],[Тип]]="Поперечник", Таблица335[[#This Row],[условие]]="Да", Таблица335[[#This Row],[№18]]=" росп"), "1,2,3",
"")</f>
        <v>1,2,3</v>
      </c>
      <c r="U1414" s="116" t="str">
        <f>IF(AND(Таблица335[[#This Row],[Тип]]="Продол", Таблица335[[#This Row],[условие]]="Да", Таблица335[[#This Row],[№18]]=" росп"), "1,2",
"")</f>
        <v/>
      </c>
      <c r="V1414" s="101" t="s">
        <v>88</v>
      </c>
      <c r="W14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4" s="152" t="str">
        <f>IF(Таблица335[[#This Row],[Тип СШ]]="Т3",
(IF(Таблица335[[#This Row],[Толщина]]&gt;16,"Δ8","Δ6")),Таблица335[[#This Row],[Толщина]])</f>
        <v>Δ8</v>
      </c>
      <c r="AD1414"/>
      <c r="AE1414"/>
    </row>
    <row r="1415" spans="1:31" x14ac:dyDescent="0.2">
      <c r="A1415" s="117">
        <f t="shared" si="1478"/>
        <v>1415</v>
      </c>
      <c r="B1415" s="97" t="str">
        <f>IF(ISNUMBER(Таблица335[[#This Row],[№8]]), "Поперечник", "Продол")</f>
        <v>Поперечник</v>
      </c>
      <c r="C1415" s="11" t="str">
        <f>CONCATENATE(I1415,J1415,K1415,L1415,Таблица335[[#This Row],[№12]],N1415,O1415,P1415,Q1415,R1415,S1415,T1415,U1415,)</f>
        <v>13Д`-ВП_Р3 росп1,2,3</v>
      </c>
      <c r="D1415" s="11" t="str">
        <f t="shared" si="1423"/>
        <v>Т3</v>
      </c>
      <c r="E1415" s="11" t="str">
        <f t="shared" si="1424"/>
        <v>528 Δ8</v>
      </c>
      <c r="F1415" s="101"/>
      <c r="G1415" s="101"/>
      <c r="H14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5" s="132">
        <f t="shared" ref="I1415:J1415" si="1483">I1414</f>
        <v>13</v>
      </c>
      <c r="J1415" s="132" t="str">
        <f t="shared" si="1483"/>
        <v>Д`</v>
      </c>
      <c r="K1415" s="133" t="str">
        <f>IF(Таблица335[[#This Row],[условие]]="Да", "-", "")</f>
        <v>-</v>
      </c>
      <c r="L1415" s="101" t="s">
        <v>35</v>
      </c>
      <c r="M1415" s="114" t="str">
        <f>IF(Таблица335[[#This Row],[условие]]="Да", "", " - ")</f>
        <v/>
      </c>
      <c r="N1415" s="101"/>
      <c r="O1415" s="114" t="str">
        <f>IF(Таблица335[[#This Row],[условие]]="Да", "", " )")</f>
        <v/>
      </c>
      <c r="P1415" s="115"/>
      <c r="Q1415" s="101" t="s">
        <v>140</v>
      </c>
      <c r="R1415" s="101" t="s">
        <v>75</v>
      </c>
      <c r="S1415" s="116" t="str">
        <f>IF(Таблица335[[#This Row],[Тип СШ]]="Т3", " росп", "")</f>
        <v xml:space="preserve"> росп</v>
      </c>
      <c r="T1415" s="116" t="str">
        <f>IF(AND(Таблица335[[#This Row],[Тип]]="Поперечник", Таблица335[[#This Row],[условие]]="Да", Таблица335[[#This Row],[№18]]=" росп"), "1,2,3",
"")</f>
        <v>1,2,3</v>
      </c>
      <c r="U1415" s="116" t="str">
        <f>IF(AND(Таблица335[[#This Row],[Тип]]="Продол", Таблица335[[#This Row],[условие]]="Да", Таблица335[[#This Row],[№18]]=" росп"), "1,2",
"")</f>
        <v/>
      </c>
      <c r="V1415" s="101" t="s">
        <v>88</v>
      </c>
      <c r="W14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5" s="152" t="str">
        <f>IF(Таблица335[[#This Row],[Тип СШ]]="Т3",
(IF(Таблица335[[#This Row],[Толщина]]&gt;16,"Δ8","Δ6")),Таблица335[[#This Row],[Толщина]])</f>
        <v>Δ8</v>
      </c>
      <c r="AD1415"/>
      <c r="AE1415"/>
    </row>
    <row r="1416" spans="1:31" x14ac:dyDescent="0.2">
      <c r="A1416" s="117">
        <f t="shared" si="1478"/>
        <v>1416</v>
      </c>
      <c r="B1416" s="97" t="str">
        <f>IF(ISNUMBER(Таблица335[[#This Row],[№8]]), "Поперечник", "Продол")</f>
        <v>Поперечник</v>
      </c>
      <c r="C1416" s="11" t="str">
        <f>CONCATENATE(I1416,J1416,K1416,L1416,Таблица335[[#This Row],[№12]],N1416,O1416,P1416,Q1416,R1416,S1416,T1416,U1416,)</f>
        <v>13Д`-ВП_Р4 росп1,2,3</v>
      </c>
      <c r="D1416" s="11" t="str">
        <f t="shared" si="1423"/>
        <v>Т3</v>
      </c>
      <c r="E1416" s="11" t="str">
        <f t="shared" si="1424"/>
        <v>528 Δ8</v>
      </c>
      <c r="F1416" s="101"/>
      <c r="G1416" s="101"/>
      <c r="H14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6" s="132">
        <f t="shared" ref="I1416:J1416" si="1484">I1415</f>
        <v>13</v>
      </c>
      <c r="J1416" s="132" t="str">
        <f t="shared" si="1484"/>
        <v>Д`</v>
      </c>
      <c r="K1416" s="133" t="str">
        <f>IF(Таблица335[[#This Row],[условие]]="Да", "-", "")</f>
        <v>-</v>
      </c>
      <c r="L1416" s="101" t="s">
        <v>35</v>
      </c>
      <c r="M1416" s="114" t="str">
        <f>IF(Таблица335[[#This Row],[условие]]="Да", "", " - ")</f>
        <v/>
      </c>
      <c r="N1416" s="101"/>
      <c r="O1416" s="114" t="str">
        <f>IF(Таблица335[[#This Row],[условие]]="Да", "", " )")</f>
        <v/>
      </c>
      <c r="P1416" s="115"/>
      <c r="Q1416" s="101" t="s">
        <v>140</v>
      </c>
      <c r="R1416" s="101" t="s">
        <v>76</v>
      </c>
      <c r="S1416" s="116" t="str">
        <f>IF(Таблица335[[#This Row],[Тип СШ]]="Т3", " росп", "")</f>
        <v xml:space="preserve"> росп</v>
      </c>
      <c r="T1416" s="116" t="str">
        <f>IF(AND(Таблица335[[#This Row],[Тип]]="Поперечник", Таблица335[[#This Row],[условие]]="Да", Таблица335[[#This Row],[№18]]=" росп"), "1,2,3",
"")</f>
        <v>1,2,3</v>
      </c>
      <c r="U1416" s="116" t="str">
        <f>IF(AND(Таблица335[[#This Row],[Тип]]="Продол", Таблица335[[#This Row],[условие]]="Да", Таблица335[[#This Row],[№18]]=" росп"), "1,2",
"")</f>
        <v/>
      </c>
      <c r="V1416" s="101" t="s">
        <v>88</v>
      </c>
      <c r="W14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6" s="152" t="str">
        <f>IF(Таблица335[[#This Row],[Тип СШ]]="Т3",
(IF(Таблица335[[#This Row],[Толщина]]&gt;16,"Δ8","Δ6")),Таблица335[[#This Row],[Толщина]])</f>
        <v>Δ8</v>
      </c>
      <c r="AD1416"/>
      <c r="AE1416"/>
    </row>
    <row r="1417" spans="1:31" x14ac:dyDescent="0.2">
      <c r="A1417" s="117">
        <f t="shared" si="1478"/>
        <v>1417</v>
      </c>
      <c r="B1417" s="97" t="str">
        <f>IF(ISNUMBER(Таблица335[[#This Row],[№8]]), "Поперечник", "Продол")</f>
        <v>Поперечник</v>
      </c>
      <c r="C1417" s="11" t="str">
        <f>CONCATENATE(I1417,J1417,K1417,L1417,Таблица335[[#This Row],[№12]],N1417,O1417,P1417,Q1417,R1417,S1417,T1417,U1417,)</f>
        <v>13Д`-ВП_Р5 росп1,2,3</v>
      </c>
      <c r="D1417" s="11" t="str">
        <f t="shared" si="1423"/>
        <v>Т3</v>
      </c>
      <c r="E1417" s="11" t="str">
        <f t="shared" si="1424"/>
        <v>528 Δ8</v>
      </c>
      <c r="F1417" s="101"/>
      <c r="G1417" s="101"/>
      <c r="H14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7" s="132">
        <f t="shared" ref="I1417:J1417" si="1485">I1416</f>
        <v>13</v>
      </c>
      <c r="J1417" s="132" t="str">
        <f t="shared" si="1485"/>
        <v>Д`</v>
      </c>
      <c r="K1417" s="133" t="str">
        <f>IF(Таблица335[[#This Row],[условие]]="Да", "-", "")</f>
        <v>-</v>
      </c>
      <c r="L1417" s="101" t="s">
        <v>35</v>
      </c>
      <c r="M1417" s="114" t="str">
        <f>IF(Таблица335[[#This Row],[условие]]="Да", "", " - ")</f>
        <v/>
      </c>
      <c r="N1417" s="101"/>
      <c r="O1417" s="114" t="str">
        <f>IF(Таблица335[[#This Row],[условие]]="Да", "", " )")</f>
        <v/>
      </c>
      <c r="P1417" s="115"/>
      <c r="Q1417" s="101" t="s">
        <v>140</v>
      </c>
      <c r="R1417" s="101" t="s">
        <v>77</v>
      </c>
      <c r="S1417" s="116" t="str">
        <f>IF(Таблица335[[#This Row],[Тип СШ]]="Т3", " росп", "")</f>
        <v xml:space="preserve"> росп</v>
      </c>
      <c r="T1417" s="116" t="str">
        <f>IF(AND(Таблица335[[#This Row],[Тип]]="Поперечник", Таблица335[[#This Row],[условие]]="Да", Таблица335[[#This Row],[№18]]=" росп"), "1,2,3",
"")</f>
        <v>1,2,3</v>
      </c>
      <c r="U1417" s="116" t="str">
        <f>IF(AND(Таблица335[[#This Row],[Тип]]="Продол", Таблица335[[#This Row],[условие]]="Да", Таблица335[[#This Row],[№18]]=" росп"), "1,2",
"")</f>
        <v/>
      </c>
      <c r="V1417" s="101" t="s">
        <v>88</v>
      </c>
      <c r="W14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7" s="152" t="str">
        <f>IF(Таблица335[[#This Row],[Тип СШ]]="Т3",
(IF(Таблица335[[#This Row],[Толщина]]&gt;16,"Δ8","Δ6")),Таблица335[[#This Row],[Толщина]])</f>
        <v>Δ8</v>
      </c>
      <c r="AD1417"/>
      <c r="AE1417"/>
    </row>
    <row r="1418" spans="1:31" x14ac:dyDescent="0.2">
      <c r="A1418" s="117">
        <f t="shared" si="1478"/>
        <v>1418</v>
      </c>
      <c r="B1418" s="97" t="str">
        <f>IF(ISNUMBER(Таблица335[[#This Row],[№8]]), "Поперечник", "Продол")</f>
        <v>Поперечник</v>
      </c>
      <c r="C1418" s="11" t="str">
        <f>CONCATENATE(I1418,J1418,K1418,L1418,Таблица335[[#This Row],[№12]],N1418,O1418,P1418,Q1418,R1418,S1418,T1418,U1418,)</f>
        <v>13Д`-ВП_Р6 росп1,2,3</v>
      </c>
      <c r="D1418" s="11" t="str">
        <f t="shared" si="1423"/>
        <v>Т3</v>
      </c>
      <c r="E1418" s="11" t="str">
        <f t="shared" si="1424"/>
        <v>528 Δ8</v>
      </c>
      <c r="F1418" s="101"/>
      <c r="G1418" s="101"/>
      <c r="H14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8" s="158">
        <f>I1417</f>
        <v>13</v>
      </c>
      <c r="J1418" s="132" t="str">
        <f t="shared" ref="J1418:K1418" si="1486">J1417</f>
        <v>Д`</v>
      </c>
      <c r="K1418" s="160" t="str">
        <f>IF(Таблица335[[#This Row],[условие]]="Да", "-", "")</f>
        <v>-</v>
      </c>
      <c r="L1418" s="101" t="s">
        <v>35</v>
      </c>
      <c r="M1418" s="114" t="str">
        <f>IF(Таблица335[[#This Row],[условие]]="Да", "", " - ")</f>
        <v/>
      </c>
      <c r="N1418" s="162"/>
      <c r="O1418" s="114" t="str">
        <f>IF(Таблица335[[#This Row],[условие]]="Да", "", " )")</f>
        <v/>
      </c>
      <c r="P1418" s="115"/>
      <c r="Q1418" s="101" t="s">
        <v>140</v>
      </c>
      <c r="R1418" s="101" t="s">
        <v>80</v>
      </c>
      <c r="S1418" s="116" t="str">
        <f>IF(Таблица335[[#This Row],[Тип СШ]]="Т3", " росп", "")</f>
        <v xml:space="preserve"> росп</v>
      </c>
      <c r="T1418" s="116" t="str">
        <f>IF(AND(Таблица335[[#This Row],[Тип]]="Поперечник", Таблица335[[#This Row],[условие]]="Да", Таблица335[[#This Row],[№18]]=" росп"), "1,2,3",
"")</f>
        <v>1,2,3</v>
      </c>
      <c r="U1418" s="116" t="str">
        <f>IF(AND(Таблица335[[#This Row],[Тип]]="Продол", Таблица335[[#This Row],[условие]]="Да", Таблица335[[#This Row],[№18]]=" росп"), "1,2",
"")</f>
        <v/>
      </c>
      <c r="V1418" s="101" t="s">
        <v>88</v>
      </c>
      <c r="W1418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18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8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8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18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18" s="164" t="str">
        <f>IF(Таблица335[[#This Row],[Тип СШ]]="Т3",
(IF(Таблица335[[#This Row],[Толщина]]&gt;16,"Δ8","Δ6")),Таблица335[[#This Row],[Толщина]])</f>
        <v>Δ8</v>
      </c>
      <c r="AD1418"/>
      <c r="AE1418"/>
    </row>
    <row r="1419" spans="1:31" x14ac:dyDescent="0.2">
      <c r="A1419" s="117">
        <f t="shared" si="1478"/>
        <v>1419</v>
      </c>
      <c r="B1419" s="97" t="str">
        <f>IF(ISNUMBER(Таблица335[[#This Row],[№8]]), "Поперечник", "Продол")</f>
        <v>Поперечник</v>
      </c>
      <c r="C1419" s="11" t="str">
        <f>CONCATENATE(I1419,J1419,K1419,L1419,Таблица335[[#This Row],[№12]],N1419,O1419,P1419,Q1419,R1419,S1419,T1419,U1419,)</f>
        <v>14А`-В1</v>
      </c>
      <c r="D1419" s="11" t="str">
        <f t="shared" si="1423"/>
        <v>С18</v>
      </c>
      <c r="E1419" s="11" t="str">
        <f t="shared" si="1424"/>
        <v>385×20</v>
      </c>
      <c r="F1419" s="101">
        <f>F1310+1</f>
        <v>14</v>
      </c>
      <c r="G1419" s="101" t="s">
        <v>72</v>
      </c>
      <c r="H141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19" s="134">
        <f>Таблица335[[#This Row],[№6]]</f>
        <v>14</v>
      </c>
      <c r="J1419" s="134" t="str">
        <f>Таблица335[[#This Row],[№7]]</f>
        <v>А`</v>
      </c>
      <c r="K1419" s="133" t="str">
        <f>IF(Таблица335[[#This Row],[условие]]="Да", "-", "")</f>
        <v>-</v>
      </c>
      <c r="L1419" s="72" t="s">
        <v>78</v>
      </c>
      <c r="M1419" s="114" t="str">
        <f>IF(Таблица335[[#This Row],[условие]]="Да", "", " - ")</f>
        <v/>
      </c>
      <c r="N1419" s="72"/>
      <c r="O1419" s="114" t="str">
        <f>IF(Таблица335[[#This Row],[условие]]="Да", "", " )")</f>
        <v/>
      </c>
      <c r="P1419" s="115"/>
      <c r="Q1419" s="93"/>
      <c r="R1419" s="93"/>
      <c r="S1419" s="116" t="str">
        <f>IF(Таблица335[[#This Row],[Тип СШ]]="Т3", " росп", "")</f>
        <v/>
      </c>
      <c r="T1419" s="116" t="str">
        <f>IF(AND(Таблица335[[#This Row],[Тип]]="Поперечник", Таблица335[[#This Row],[условие]]="Да", Таблица335[[#This Row],[№18]]=" росп"), "1,2,3",
"")</f>
        <v/>
      </c>
      <c r="U1419" s="116" t="str">
        <f>IF(AND(Таблица335[[#This Row],[Тип]]="Продол", Таблица335[[#This Row],[условие]]="Да", Таблица335[[#This Row],[№18]]=" росп"), "1,2",
"")</f>
        <v/>
      </c>
      <c r="V1419" s="93" t="s">
        <v>87</v>
      </c>
      <c r="W141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4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1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419" s="152">
        <f>IF(Таблица335[[#This Row],[Тип СШ]]="Т3",
(IF(Таблица335[[#This Row],[Толщина]]&gt;16,"Δ8","Δ6")),Таблица335[[#This Row],[Толщина]])</f>
        <v>20</v>
      </c>
      <c r="AD1419"/>
      <c r="AE1419"/>
    </row>
    <row r="1420" spans="1:31" x14ac:dyDescent="0.2">
      <c r="A1420" s="117">
        <f t="shared" si="1478"/>
        <v>1420</v>
      </c>
      <c r="B1420" s="97" t="str">
        <f>IF(ISNUMBER(Таблица335[[#This Row],[№8]]), "Поперечник", "Продол")</f>
        <v>Поперечник</v>
      </c>
      <c r="C1420" s="11" t="str">
        <f>CONCATENATE(I1420,J1420,K1420,L1420,Таблица335[[#This Row],[№12]],N1420,O1420,P1420,Q1420,R1420,S1420,T1420,U1420,)</f>
        <v>14А`-В2</v>
      </c>
      <c r="D1420" s="11" t="str">
        <f t="shared" si="1423"/>
        <v>С18</v>
      </c>
      <c r="E1420" s="11" t="str">
        <f t="shared" si="1424"/>
        <v>385×20</v>
      </c>
      <c r="F1420" s="101"/>
      <c r="G1420" s="101"/>
      <c r="H14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0" s="132">
        <f>I1419</f>
        <v>14</v>
      </c>
      <c r="J1420" s="132" t="str">
        <f>J1419</f>
        <v>А`</v>
      </c>
      <c r="K1420" s="133" t="str">
        <f>IF(Таблица335[[#This Row],[условие]]="Да", "-", "")</f>
        <v>-</v>
      </c>
      <c r="L1420" s="101" t="s">
        <v>79</v>
      </c>
      <c r="M1420" s="114" t="str">
        <f>IF(Таблица335[[#This Row],[условие]]="Да", "", " - ")</f>
        <v/>
      </c>
      <c r="N1420" s="101"/>
      <c r="O1420" s="114" t="str">
        <f>IF(Таблица335[[#This Row],[условие]]="Да", "", " )")</f>
        <v/>
      </c>
      <c r="P1420" s="115"/>
      <c r="Q1420" s="101"/>
      <c r="R1420" s="101"/>
      <c r="S1420" s="116" t="str">
        <f>IF(Таблица335[[#This Row],[Тип СШ]]="Т3", " росп", "")</f>
        <v/>
      </c>
      <c r="T1420" s="116" t="str">
        <f>IF(AND(Таблица335[[#This Row],[Тип]]="Поперечник", Таблица335[[#This Row],[условие]]="Да", Таблица335[[#This Row],[№18]]=" росп"), "1,2,3",
"")</f>
        <v/>
      </c>
      <c r="U1420" s="116" t="str">
        <f>IF(AND(Таблица335[[#This Row],[Тип]]="Продол", Таблица335[[#This Row],[условие]]="Да", Таблица335[[#This Row],[№18]]=" росп"), "1,2",
"")</f>
        <v/>
      </c>
      <c r="V1420" s="101" t="s">
        <v>87</v>
      </c>
      <c r="W142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4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0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420" s="152">
        <f>IF(Таблица335[[#This Row],[Тип СШ]]="Т3",
(IF(Таблица335[[#This Row],[Толщина]]&gt;16,"Δ8","Δ6")),Таблица335[[#This Row],[Толщина]])</f>
        <v>20</v>
      </c>
      <c r="AD1420"/>
      <c r="AE1420"/>
    </row>
    <row r="1421" spans="1:31" x14ac:dyDescent="0.2">
      <c r="A1421" s="117">
        <f t="shared" si="1478"/>
        <v>1421</v>
      </c>
      <c r="B1421" s="97" t="str">
        <f>IF(ISNUMBER(Таблица335[[#This Row],[№8]]), "Поперечник", "Продол")</f>
        <v>Поперечник</v>
      </c>
      <c r="C1421" s="11" t="str">
        <f>CONCATENATE(I1421,J1421,K1421,L1421,Таблица335[[#This Row],[№12]],N1421,O1421,P1421,Q1421,R1421,S1421,T1421,U1421,)</f>
        <v>14А`-В росп1,2,3</v>
      </c>
      <c r="D1421" s="11" t="str">
        <f t="shared" si="1423"/>
        <v>Т3</v>
      </c>
      <c r="E1421" s="11" t="str">
        <f t="shared" si="1424"/>
        <v>900 Δ8</v>
      </c>
      <c r="F1421" s="101"/>
      <c r="G1421" s="101"/>
      <c r="H142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1" s="134">
        <f>I1420</f>
        <v>14</v>
      </c>
      <c r="J1421" s="134" t="str">
        <f t="shared" ref="J1421:K1421" si="1487">J1420</f>
        <v>А`</v>
      </c>
      <c r="K1421" s="133" t="str">
        <f>IF(Таблица335[[#This Row],[условие]]="Да", "-", "")</f>
        <v>-</v>
      </c>
      <c r="L1421" s="72" t="s">
        <v>41</v>
      </c>
      <c r="M1421" s="114" t="str">
        <f>IF(Таблица335[[#This Row],[условие]]="Да", "", " - ")</f>
        <v/>
      </c>
      <c r="N1421" s="72"/>
      <c r="O1421" s="114" t="str">
        <f>IF(Таблица335[[#This Row],[условие]]="Да", "", " )")</f>
        <v/>
      </c>
      <c r="P1421" s="115"/>
      <c r="Q1421" s="101"/>
      <c r="R1421" s="101"/>
      <c r="S1421" s="116" t="str">
        <f>IF(Таблица335[[#This Row],[Тип СШ]]="Т3", " росп", "")</f>
        <v xml:space="preserve"> росп</v>
      </c>
      <c r="T1421" s="116" t="str">
        <f>IF(AND(Таблица335[[#This Row],[Тип]]="Поперечник", Таблица335[[#This Row],[условие]]="Да", Таблица335[[#This Row],[№18]]=" росп"), "1,2,3",
"")</f>
        <v>1,2,3</v>
      </c>
      <c r="U1421" s="116" t="str">
        <f>IF(AND(Таблица335[[#This Row],[Тип]]="Продол", Таблица335[[#This Row],[условие]]="Да", Таблица335[[#This Row],[№18]]=" росп"), "1,2",
"")</f>
        <v/>
      </c>
      <c r="V1421" s="101" t="s">
        <v>88</v>
      </c>
      <c r="W14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4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1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421" s="152" t="str">
        <f>IF(Таблица335[[#This Row],[Тип СШ]]="Т3",
(IF(Таблица335[[#This Row],[Толщина]]&gt;16,"Δ8","Δ6")),Таблица335[[#This Row],[Толщина]])</f>
        <v>Δ8</v>
      </c>
      <c r="AD1421"/>
      <c r="AE1421"/>
    </row>
    <row r="1422" spans="1:31" x14ac:dyDescent="0.2">
      <c r="A1422" s="117">
        <f t="shared" si="1478"/>
        <v>1422</v>
      </c>
      <c r="B1422" s="97" t="str">
        <f>IF(ISNUMBER(Таблица335[[#This Row],[№8]]), "Поперечник", "Продол")</f>
        <v>Поперечник</v>
      </c>
      <c r="C1422" s="11" t="str">
        <f>CONCATENATE(I1422,J1422,K1422,L1422,Таблица335[[#This Row],[№12]],N1422,O1422,P1422,Q1422,R1422,S1422,T1422,U1422,)</f>
        <v>14А`-ВП</v>
      </c>
      <c r="D1422" s="11" t="str">
        <f t="shared" si="1423"/>
        <v>С4</v>
      </c>
      <c r="E1422" s="11" t="str">
        <f t="shared" si="1424"/>
        <v>1726×14</v>
      </c>
      <c r="F1422" s="101"/>
      <c r="G1422" s="101"/>
      <c r="H14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2" s="132">
        <f t="shared" ref="I1422:J1422" si="1488">I1421</f>
        <v>14</v>
      </c>
      <c r="J1422" s="132" t="str">
        <f t="shared" si="1488"/>
        <v>А`</v>
      </c>
      <c r="K1422" s="133" t="str">
        <f>IF(Таблица335[[#This Row],[условие]]="Да", "-", "")</f>
        <v>-</v>
      </c>
      <c r="L1422" s="101" t="s">
        <v>35</v>
      </c>
      <c r="M1422" s="114" t="str">
        <f>IF(Таблица335[[#This Row],[условие]]="Да", "", " - ")</f>
        <v/>
      </c>
      <c r="N1422" s="101"/>
      <c r="O1422" s="114" t="str">
        <f>IF(Таблица335[[#This Row],[условие]]="Да", "", " )")</f>
        <v/>
      </c>
      <c r="P1422" s="115"/>
      <c r="Q1422" s="101"/>
      <c r="R1422" s="101"/>
      <c r="S1422" s="116" t="str">
        <f>IF(Таблица335[[#This Row],[Тип СШ]]="Т3", " росп", "")</f>
        <v/>
      </c>
      <c r="T1422" s="116" t="str">
        <f>IF(AND(Таблица335[[#This Row],[Тип]]="Поперечник", Таблица335[[#This Row],[условие]]="Да", Таблица335[[#This Row],[№18]]=" росп"), "1,2,3",
"")</f>
        <v/>
      </c>
      <c r="U1422" s="116" t="str">
        <f>IF(AND(Таблица335[[#This Row],[Тип]]="Продол", Таблица335[[#This Row],[условие]]="Да", Таблица335[[#This Row],[№18]]=" росп"), "1,2",
"")</f>
        <v/>
      </c>
      <c r="V1422" s="101" t="s">
        <v>109</v>
      </c>
      <c r="W14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4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22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422" s="152">
        <f>IF(Таблица335[[#This Row],[Тип СШ]]="Т3",
(IF(Таблица335[[#This Row],[Толщина]]&gt;16,"Δ8","Δ6")),Таблица335[[#This Row],[Толщина]])</f>
        <v>14</v>
      </c>
      <c r="AD1422"/>
      <c r="AE1422"/>
    </row>
    <row r="1423" spans="1:31" x14ac:dyDescent="0.2">
      <c r="A1423" s="117">
        <f t="shared" si="1478"/>
        <v>1423</v>
      </c>
      <c r="B1423" s="97" t="str">
        <f>IF(ISNUMBER(Таблица335[[#This Row],[№8]]), "Поперечник", "Продол")</f>
        <v>Поперечник</v>
      </c>
      <c r="C1423" s="11" t="str">
        <f>CONCATENATE(I1423,J1423,K1423,L1423,Таблица335[[#This Row],[№12]],N1423,O1423,P1423,Q1423,R1423,S1423,T1423,U1423,)</f>
        <v>14А`-ВП_Р1 росп1,2,3</v>
      </c>
      <c r="D1423" s="11" t="str">
        <f t="shared" si="1423"/>
        <v>Т3</v>
      </c>
      <c r="E1423" s="11" t="str">
        <f t="shared" si="1424"/>
        <v>528 Δ8</v>
      </c>
      <c r="F1423" s="101"/>
      <c r="G1423" s="101"/>
      <c r="H14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3" s="132">
        <f t="shared" ref="I1423:J1423" si="1489">I1422</f>
        <v>14</v>
      </c>
      <c r="J1423" s="132" t="str">
        <f t="shared" si="1489"/>
        <v>А`</v>
      </c>
      <c r="K1423" s="133" t="str">
        <f>IF(Таблица335[[#This Row],[условие]]="Да", "-", "")</f>
        <v>-</v>
      </c>
      <c r="L1423" s="101" t="s">
        <v>35</v>
      </c>
      <c r="M1423" s="114" t="str">
        <f>IF(Таблица335[[#This Row],[условие]]="Да", "", " - ")</f>
        <v/>
      </c>
      <c r="N1423" s="101"/>
      <c r="O1423" s="114" t="str">
        <f>IF(Таблица335[[#This Row],[условие]]="Да", "", " )")</f>
        <v/>
      </c>
      <c r="P1423" s="115"/>
      <c r="Q1423" s="101" t="s">
        <v>140</v>
      </c>
      <c r="R1423" s="101" t="s">
        <v>73</v>
      </c>
      <c r="S1423" s="116" t="str">
        <f>IF(Таблица335[[#This Row],[Тип СШ]]="Т3", " росп", "")</f>
        <v xml:space="preserve"> росп</v>
      </c>
      <c r="T1423" s="116" t="str">
        <f>IF(AND(Таблица335[[#This Row],[Тип]]="Поперечник", Таблица335[[#This Row],[условие]]="Да", Таблица335[[#This Row],[№18]]=" росп"), "1,2,3",
"")</f>
        <v>1,2,3</v>
      </c>
      <c r="U1423" s="116" t="str">
        <f>IF(AND(Таблица335[[#This Row],[Тип]]="Продол", Таблица335[[#This Row],[условие]]="Да", Таблица335[[#This Row],[№18]]=" росп"), "1,2",
"")</f>
        <v/>
      </c>
      <c r="V1423" s="101" t="s">
        <v>88</v>
      </c>
      <c r="W14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3" s="152" t="str">
        <f>IF(Таблица335[[#This Row],[Тип СШ]]="Т3",
(IF(Таблица335[[#This Row],[Толщина]]&gt;16,"Δ8","Δ6")),Таблица335[[#This Row],[Толщина]])</f>
        <v>Δ8</v>
      </c>
      <c r="AD1423"/>
      <c r="AE1423"/>
    </row>
    <row r="1424" spans="1:31" x14ac:dyDescent="0.2">
      <c r="A1424" s="117">
        <f t="shared" si="1478"/>
        <v>1424</v>
      </c>
      <c r="B1424" s="97" t="str">
        <f>IF(ISNUMBER(Таблица335[[#This Row],[№8]]), "Поперечник", "Продол")</f>
        <v>Поперечник</v>
      </c>
      <c r="C1424" s="11" t="str">
        <f>CONCATENATE(I1424,J1424,K1424,L1424,Таблица335[[#This Row],[№12]],N1424,O1424,P1424,Q1424,R1424,S1424,T1424,U1424,)</f>
        <v>14А`-ВП_Р2 росп1,2,3</v>
      </c>
      <c r="D1424" s="11" t="str">
        <f t="shared" si="1423"/>
        <v>Т3</v>
      </c>
      <c r="E1424" s="11" t="str">
        <f t="shared" si="1424"/>
        <v>528 Δ8</v>
      </c>
      <c r="F1424" s="101"/>
      <c r="G1424" s="101"/>
      <c r="H14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4" s="132">
        <f t="shared" ref="I1424:J1424" si="1490">I1423</f>
        <v>14</v>
      </c>
      <c r="J1424" s="132" t="str">
        <f t="shared" si="1490"/>
        <v>А`</v>
      </c>
      <c r="K1424" s="133" t="str">
        <f>IF(Таблица335[[#This Row],[условие]]="Да", "-", "")</f>
        <v>-</v>
      </c>
      <c r="L1424" s="101" t="s">
        <v>35</v>
      </c>
      <c r="M1424" s="114" t="str">
        <f>IF(Таблица335[[#This Row],[условие]]="Да", "", " - ")</f>
        <v/>
      </c>
      <c r="N1424" s="101"/>
      <c r="O1424" s="114" t="str">
        <f>IF(Таблица335[[#This Row],[условие]]="Да", "", " )")</f>
        <v/>
      </c>
      <c r="P1424" s="115"/>
      <c r="Q1424" s="101" t="s">
        <v>140</v>
      </c>
      <c r="R1424" s="101" t="s">
        <v>74</v>
      </c>
      <c r="S1424" s="116" t="str">
        <f>IF(Таблица335[[#This Row],[Тип СШ]]="Т3", " росп", "")</f>
        <v xml:space="preserve"> росп</v>
      </c>
      <c r="T1424" s="116" t="str">
        <f>IF(AND(Таблица335[[#This Row],[Тип]]="Поперечник", Таблица335[[#This Row],[условие]]="Да", Таблица335[[#This Row],[№18]]=" росп"), "1,2,3",
"")</f>
        <v>1,2,3</v>
      </c>
      <c r="U1424" s="116" t="str">
        <f>IF(AND(Таблица335[[#This Row],[Тип]]="Продол", Таблица335[[#This Row],[условие]]="Да", Таблица335[[#This Row],[№18]]=" росп"), "1,2",
"")</f>
        <v/>
      </c>
      <c r="V1424" s="101" t="s">
        <v>88</v>
      </c>
      <c r="W14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4" s="152" t="str">
        <f>IF(Таблица335[[#This Row],[Тип СШ]]="Т3",
(IF(Таблица335[[#This Row],[Толщина]]&gt;16,"Δ8","Δ6")),Таблица335[[#This Row],[Толщина]])</f>
        <v>Δ8</v>
      </c>
      <c r="AD1424"/>
      <c r="AE1424"/>
    </row>
    <row r="1425" spans="1:31" x14ac:dyDescent="0.2">
      <c r="A1425" s="117">
        <f t="shared" si="1478"/>
        <v>1425</v>
      </c>
      <c r="B1425" s="97" t="str">
        <f>IF(ISNUMBER(Таблица335[[#This Row],[№8]]), "Поперечник", "Продол")</f>
        <v>Поперечник</v>
      </c>
      <c r="C1425" s="11" t="str">
        <f>CONCATENATE(I1425,J1425,K1425,L1425,Таблица335[[#This Row],[№12]],N1425,O1425,P1425,Q1425,R1425,S1425,T1425,U1425,)</f>
        <v>14А`-ВП_Р3 росп1,2,3</v>
      </c>
      <c r="D1425" s="11" t="str">
        <f t="shared" si="1423"/>
        <v>Т3</v>
      </c>
      <c r="E1425" s="11" t="str">
        <f t="shared" si="1424"/>
        <v>528 Δ8</v>
      </c>
      <c r="F1425" s="101"/>
      <c r="G1425" s="101"/>
      <c r="H14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5" s="132">
        <f t="shared" ref="I1425:J1425" si="1491">I1424</f>
        <v>14</v>
      </c>
      <c r="J1425" s="132" t="str">
        <f t="shared" si="1491"/>
        <v>А`</v>
      </c>
      <c r="K1425" s="133" t="str">
        <f>IF(Таблица335[[#This Row],[условие]]="Да", "-", "")</f>
        <v>-</v>
      </c>
      <c r="L1425" s="101" t="s">
        <v>35</v>
      </c>
      <c r="M1425" s="114" t="str">
        <f>IF(Таблица335[[#This Row],[условие]]="Да", "", " - ")</f>
        <v/>
      </c>
      <c r="N1425" s="101"/>
      <c r="O1425" s="114" t="str">
        <f>IF(Таблица335[[#This Row],[условие]]="Да", "", " )")</f>
        <v/>
      </c>
      <c r="P1425" s="115"/>
      <c r="Q1425" s="101" t="s">
        <v>140</v>
      </c>
      <c r="R1425" s="101" t="s">
        <v>75</v>
      </c>
      <c r="S1425" s="116" t="str">
        <f>IF(Таблица335[[#This Row],[Тип СШ]]="Т3", " росп", "")</f>
        <v xml:space="preserve"> росп</v>
      </c>
      <c r="T1425" s="116" t="str">
        <f>IF(AND(Таблица335[[#This Row],[Тип]]="Поперечник", Таблица335[[#This Row],[условие]]="Да", Таблица335[[#This Row],[№18]]=" росп"), "1,2,3",
"")</f>
        <v>1,2,3</v>
      </c>
      <c r="U1425" s="116" t="str">
        <f>IF(AND(Таблица335[[#This Row],[Тип]]="Продол", Таблица335[[#This Row],[условие]]="Да", Таблица335[[#This Row],[№18]]=" росп"), "1,2",
"")</f>
        <v/>
      </c>
      <c r="V1425" s="101" t="s">
        <v>88</v>
      </c>
      <c r="W14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5" s="152" t="str">
        <f>IF(Таблица335[[#This Row],[Тип СШ]]="Т3",
(IF(Таблица335[[#This Row],[Толщина]]&gt;16,"Δ8","Δ6")),Таблица335[[#This Row],[Толщина]])</f>
        <v>Δ8</v>
      </c>
      <c r="AD1425"/>
      <c r="AE1425"/>
    </row>
    <row r="1426" spans="1:31" x14ac:dyDescent="0.2">
      <c r="A1426" s="117">
        <f t="shared" si="1478"/>
        <v>1426</v>
      </c>
      <c r="B1426" s="97" t="str">
        <f>IF(ISNUMBER(Таблица335[[#This Row],[№8]]), "Поперечник", "Продол")</f>
        <v>Поперечник</v>
      </c>
      <c r="C1426" s="11" t="str">
        <f>CONCATENATE(I1426,J1426,K1426,L1426,Таблица335[[#This Row],[№12]],N1426,O1426,P1426,Q1426,R1426,S1426,T1426,U1426,)</f>
        <v>14А`-ВП_Р4 росп1,2,3</v>
      </c>
      <c r="D1426" s="11" t="str">
        <f t="shared" si="1423"/>
        <v>Т3</v>
      </c>
      <c r="E1426" s="11" t="str">
        <f t="shared" si="1424"/>
        <v>528 Δ8</v>
      </c>
      <c r="F1426" s="101"/>
      <c r="G1426" s="101"/>
      <c r="H14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6" s="132">
        <f t="shared" ref="I1426:J1426" si="1492">I1425</f>
        <v>14</v>
      </c>
      <c r="J1426" s="132" t="str">
        <f t="shared" si="1492"/>
        <v>А`</v>
      </c>
      <c r="K1426" s="133" t="str">
        <f>IF(Таблица335[[#This Row],[условие]]="Да", "-", "")</f>
        <v>-</v>
      </c>
      <c r="L1426" s="101" t="s">
        <v>35</v>
      </c>
      <c r="M1426" s="114" t="str">
        <f>IF(Таблица335[[#This Row],[условие]]="Да", "", " - ")</f>
        <v/>
      </c>
      <c r="N1426" s="101"/>
      <c r="O1426" s="114" t="str">
        <f>IF(Таблица335[[#This Row],[условие]]="Да", "", " )")</f>
        <v/>
      </c>
      <c r="P1426" s="115"/>
      <c r="Q1426" s="101" t="s">
        <v>140</v>
      </c>
      <c r="R1426" s="101" t="s">
        <v>76</v>
      </c>
      <c r="S1426" s="116" t="str">
        <f>IF(Таблица335[[#This Row],[Тип СШ]]="Т3", " росп", "")</f>
        <v xml:space="preserve"> росп</v>
      </c>
      <c r="T1426" s="116" t="str">
        <f>IF(AND(Таблица335[[#This Row],[Тип]]="Поперечник", Таблица335[[#This Row],[условие]]="Да", Таблица335[[#This Row],[№18]]=" росп"), "1,2,3",
"")</f>
        <v>1,2,3</v>
      </c>
      <c r="U1426" s="116" t="str">
        <f>IF(AND(Таблица335[[#This Row],[Тип]]="Продол", Таблица335[[#This Row],[условие]]="Да", Таблица335[[#This Row],[№18]]=" росп"), "1,2",
"")</f>
        <v/>
      </c>
      <c r="V1426" s="101" t="s">
        <v>88</v>
      </c>
      <c r="W14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6" s="152" t="str">
        <f>IF(Таблица335[[#This Row],[Тип СШ]]="Т3",
(IF(Таблица335[[#This Row],[Толщина]]&gt;16,"Δ8","Δ6")),Таблица335[[#This Row],[Толщина]])</f>
        <v>Δ8</v>
      </c>
      <c r="AD1426"/>
      <c r="AE1426"/>
    </row>
    <row r="1427" spans="1:31" x14ac:dyDescent="0.2">
      <c r="A1427" s="117">
        <f t="shared" si="1478"/>
        <v>1427</v>
      </c>
      <c r="B1427" s="97" t="str">
        <f>IF(ISNUMBER(Таблица335[[#This Row],[№8]]), "Поперечник", "Продол")</f>
        <v>Поперечник</v>
      </c>
      <c r="C1427" s="11" t="str">
        <f>CONCATENATE(I1427,J1427,K1427,L1427,Таблица335[[#This Row],[№12]],N1427,O1427,P1427,Q1427,R1427,S1427,T1427,U1427,)</f>
        <v>14А`-ВП_Р5 росп1,2,3</v>
      </c>
      <c r="D1427" s="11" t="str">
        <f t="shared" ref="D1427:D1490" si="1493">V1427</f>
        <v>Т3</v>
      </c>
      <c r="E1427" s="11" t="str">
        <f t="shared" ref="E1427:E1490" si="1494">IF(V1427="Т3",(CONCATENATE(AB1427," ",AC1427)),(CONCATENATE(AB1427,"×",AC1427)))</f>
        <v>528 Δ8</v>
      </c>
      <c r="F1427" s="101"/>
      <c r="G1427" s="101"/>
      <c r="H14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7" s="132">
        <f t="shared" ref="I1427:J1427" si="1495">I1426</f>
        <v>14</v>
      </c>
      <c r="J1427" s="132" t="str">
        <f t="shared" si="1495"/>
        <v>А`</v>
      </c>
      <c r="K1427" s="133" t="str">
        <f>IF(Таблица335[[#This Row],[условие]]="Да", "-", "")</f>
        <v>-</v>
      </c>
      <c r="L1427" s="101" t="s">
        <v>35</v>
      </c>
      <c r="M1427" s="114" t="str">
        <f>IF(Таблица335[[#This Row],[условие]]="Да", "", " - ")</f>
        <v/>
      </c>
      <c r="N1427" s="101"/>
      <c r="O1427" s="114" t="str">
        <f>IF(Таблица335[[#This Row],[условие]]="Да", "", " )")</f>
        <v/>
      </c>
      <c r="P1427" s="115"/>
      <c r="Q1427" s="101" t="s">
        <v>140</v>
      </c>
      <c r="R1427" s="101" t="s">
        <v>77</v>
      </c>
      <c r="S1427" s="116" t="str">
        <f>IF(Таблица335[[#This Row],[Тип СШ]]="Т3", " росп", "")</f>
        <v xml:space="preserve"> росп</v>
      </c>
      <c r="T1427" s="116" t="str">
        <f>IF(AND(Таблица335[[#This Row],[Тип]]="Поперечник", Таблица335[[#This Row],[условие]]="Да", Таблица335[[#This Row],[№18]]=" росп"), "1,2,3",
"")</f>
        <v>1,2,3</v>
      </c>
      <c r="U1427" s="116" t="str">
        <f>IF(AND(Таблица335[[#This Row],[Тип]]="Продол", Таблица335[[#This Row],[условие]]="Да", Таблица335[[#This Row],[№18]]=" росп"), "1,2",
"")</f>
        <v/>
      </c>
      <c r="V1427" s="101" t="s">
        <v>88</v>
      </c>
      <c r="W14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7" s="152" t="str">
        <f>IF(Таблица335[[#This Row],[Тип СШ]]="Т3",
(IF(Таблица335[[#This Row],[Толщина]]&gt;16,"Δ8","Δ6")),Таблица335[[#This Row],[Толщина]])</f>
        <v>Δ8</v>
      </c>
      <c r="AD1427"/>
      <c r="AE1427"/>
    </row>
    <row r="1428" spans="1:31" x14ac:dyDescent="0.2">
      <c r="A1428" s="117">
        <f t="shared" si="1478"/>
        <v>1428</v>
      </c>
      <c r="B1428" s="97" t="str">
        <f>IF(ISNUMBER(Таблица335[[#This Row],[№8]]), "Поперечник", "Продол")</f>
        <v>Поперечник</v>
      </c>
      <c r="C1428" s="11" t="str">
        <f>CONCATENATE(I1428,J1428,K1428,L1428,Таблица335[[#This Row],[№12]],N1428,O1428,P1428,Q1428,R1428,S1428,T1428,U1428,)</f>
        <v>14А-ВП</v>
      </c>
      <c r="D1428" s="11" t="str">
        <f t="shared" si="1493"/>
        <v>С4</v>
      </c>
      <c r="E1428" s="11" t="str">
        <f t="shared" si="1494"/>
        <v>2488×14</v>
      </c>
      <c r="F1428" s="101"/>
      <c r="G1428" s="101" t="s">
        <v>40</v>
      </c>
      <c r="H14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8" s="134">
        <f t="shared" ref="I1428:J1428" si="1496">I1427</f>
        <v>14</v>
      </c>
      <c r="J1428" s="134" t="str">
        <f>Таблица335[[#This Row],[№7]]</f>
        <v>А</v>
      </c>
      <c r="K1428" s="133" t="str">
        <f>IF(Таблица335[[#This Row],[условие]]="Да", "-", "")</f>
        <v>-</v>
      </c>
      <c r="L1428" s="72" t="s">
        <v>35</v>
      </c>
      <c r="M1428" s="114" t="str">
        <f>IF(Таблица335[[#This Row],[условие]]="Да", "", " - ")</f>
        <v/>
      </c>
      <c r="N1428" s="72"/>
      <c r="O1428" s="114" t="str">
        <f>IF(Таблица335[[#This Row],[условие]]="Да", "", " )")</f>
        <v/>
      </c>
      <c r="P1428" s="115"/>
      <c r="Q1428" s="130"/>
      <c r="R1428" s="130"/>
      <c r="S1428" s="116" t="str">
        <f>IF(Таблица335[[#This Row],[Тип СШ]]="Т3", " росп", "")</f>
        <v/>
      </c>
      <c r="T1428" s="116" t="str">
        <f>IF(AND(Таблица335[[#This Row],[Тип]]="Поперечник", Таблица335[[#This Row],[условие]]="Да", Таблица335[[#This Row],[№18]]=" росп"), "1,2,3",
"")</f>
        <v/>
      </c>
      <c r="U1428" s="116" t="str">
        <f>IF(AND(Таблица335[[#This Row],[Тип]]="Продол", Таблица335[[#This Row],[условие]]="Да", Таблица335[[#This Row],[№18]]=" росп"), "1,2",
"")</f>
        <v/>
      </c>
      <c r="V1428" s="130" t="s">
        <v>109</v>
      </c>
      <c r="W14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4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2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428" s="152">
        <f>IF(Таблица335[[#This Row],[Тип СШ]]="Т3",
(IF(Таблица335[[#This Row],[Толщина]]&gt;16,"Δ8","Δ6")),Таблица335[[#This Row],[Толщина]])</f>
        <v>14</v>
      </c>
      <c r="AD1428"/>
      <c r="AE1428"/>
    </row>
    <row r="1429" spans="1:31" x14ac:dyDescent="0.2">
      <c r="A1429" s="117">
        <f t="shared" si="1478"/>
        <v>1429</v>
      </c>
      <c r="B1429" s="97" t="str">
        <f>IF(ISNUMBER(Таблица335[[#This Row],[№8]]), "Поперечник", "Продол")</f>
        <v>Поперечник</v>
      </c>
      <c r="C1429" s="11" t="str">
        <f>CONCATENATE(I1429,J1429,K1429,L1429,Таблица335[[#This Row],[№12]],N1429,O1429,P1429,Q1429,R1429,S1429,T1429,U1429,)</f>
        <v>14А-ВП_Р1 росп1,2,3</v>
      </c>
      <c r="D1429" s="11" t="str">
        <f t="shared" si="1493"/>
        <v>Т3</v>
      </c>
      <c r="E1429" s="11" t="str">
        <f t="shared" si="1494"/>
        <v>528 Δ8</v>
      </c>
      <c r="F1429" s="101"/>
      <c r="G1429" s="101"/>
      <c r="H14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29" s="132">
        <f t="shared" ref="I1429:J1429" si="1497">I1428</f>
        <v>14</v>
      </c>
      <c r="J1429" s="132" t="str">
        <f>J1428</f>
        <v>А</v>
      </c>
      <c r="K1429" s="133" t="str">
        <f>IF(Таблица335[[#This Row],[условие]]="Да", "-", "")</f>
        <v>-</v>
      </c>
      <c r="L1429" s="101" t="s">
        <v>35</v>
      </c>
      <c r="M1429" s="114" t="str">
        <f>IF(Таблица335[[#This Row],[условие]]="Да", "", " - ")</f>
        <v/>
      </c>
      <c r="N1429" s="101"/>
      <c r="O1429" s="114" t="str">
        <f>IF(Таблица335[[#This Row],[условие]]="Да", "", " )")</f>
        <v/>
      </c>
      <c r="P1429" s="115"/>
      <c r="Q1429" s="101" t="s">
        <v>140</v>
      </c>
      <c r="R1429" s="101" t="s">
        <v>73</v>
      </c>
      <c r="S1429" s="116" t="str">
        <f>IF(Таблица335[[#This Row],[Тип СШ]]="Т3", " росп", "")</f>
        <v xml:space="preserve"> росп</v>
      </c>
      <c r="T1429" s="116" t="str">
        <f>IF(AND(Таблица335[[#This Row],[Тип]]="Поперечник", Таблица335[[#This Row],[условие]]="Да", Таблица335[[#This Row],[№18]]=" росп"), "1,2,3",
"")</f>
        <v>1,2,3</v>
      </c>
      <c r="U1429" s="116" t="str">
        <f>IF(AND(Таблица335[[#This Row],[Тип]]="Продол", Таблица335[[#This Row],[условие]]="Да", Таблица335[[#This Row],[№18]]=" росп"), "1,2",
"")</f>
        <v/>
      </c>
      <c r="V1429" s="101" t="s">
        <v>88</v>
      </c>
      <c r="W14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29" s="152" t="str">
        <f>IF(Таблица335[[#This Row],[Тип СШ]]="Т3",
(IF(Таблица335[[#This Row],[Толщина]]&gt;16,"Δ8","Δ6")),Таблица335[[#This Row],[Толщина]])</f>
        <v>Δ8</v>
      </c>
      <c r="AD1429"/>
      <c r="AE1429"/>
    </row>
    <row r="1430" spans="1:31" x14ac:dyDescent="0.2">
      <c r="A1430" s="117">
        <f t="shared" si="1478"/>
        <v>1430</v>
      </c>
      <c r="B1430" s="97" t="str">
        <f>IF(ISNUMBER(Таблица335[[#This Row],[№8]]), "Поперечник", "Продол")</f>
        <v>Поперечник</v>
      </c>
      <c r="C1430" s="11" t="str">
        <f>CONCATENATE(I1430,J1430,K1430,L1430,Таблица335[[#This Row],[№12]],N1430,O1430,P1430,Q1430,R1430,S1430,T1430,U1430,)</f>
        <v>14А-ВП_Р2 росп1,2,3</v>
      </c>
      <c r="D1430" s="11" t="str">
        <f t="shared" si="1493"/>
        <v>Т3</v>
      </c>
      <c r="E1430" s="11" t="str">
        <f t="shared" si="1494"/>
        <v>528 Δ8</v>
      </c>
      <c r="F1430" s="101"/>
      <c r="G1430" s="101"/>
      <c r="H14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0" s="132">
        <f t="shared" ref="I1430:K1430" si="1498">I1429</f>
        <v>14</v>
      </c>
      <c r="J1430" s="132" t="str">
        <f t="shared" si="1498"/>
        <v>А</v>
      </c>
      <c r="K1430" s="133" t="str">
        <f>IF(Таблица335[[#This Row],[условие]]="Да", "-", "")</f>
        <v>-</v>
      </c>
      <c r="L1430" s="101" t="s">
        <v>35</v>
      </c>
      <c r="M1430" s="114" t="str">
        <f>IF(Таблица335[[#This Row],[условие]]="Да", "", " - ")</f>
        <v/>
      </c>
      <c r="N1430" s="101"/>
      <c r="O1430" s="114" t="str">
        <f>IF(Таблица335[[#This Row],[условие]]="Да", "", " )")</f>
        <v/>
      </c>
      <c r="P1430" s="115"/>
      <c r="Q1430" s="101" t="s">
        <v>140</v>
      </c>
      <c r="R1430" s="101" t="s">
        <v>74</v>
      </c>
      <c r="S1430" s="116" t="str">
        <f>IF(Таблица335[[#This Row],[Тип СШ]]="Т3", " росп", "")</f>
        <v xml:space="preserve"> росп</v>
      </c>
      <c r="T1430" s="116" t="str">
        <f>IF(AND(Таблица335[[#This Row],[Тип]]="Поперечник", Таблица335[[#This Row],[условие]]="Да", Таблица335[[#This Row],[№18]]=" росп"), "1,2,3",
"")</f>
        <v>1,2,3</v>
      </c>
      <c r="U1430" s="116" t="str">
        <f>IF(AND(Таблица335[[#This Row],[Тип]]="Продол", Таблица335[[#This Row],[условие]]="Да", Таблица335[[#This Row],[№18]]=" росп"), "1,2",
"")</f>
        <v/>
      </c>
      <c r="V1430" s="101" t="s">
        <v>88</v>
      </c>
      <c r="W14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30" s="152" t="str">
        <f>IF(Таблица335[[#This Row],[Тип СШ]]="Т3",
(IF(Таблица335[[#This Row],[Толщина]]&gt;16,"Δ8","Δ6")),Таблица335[[#This Row],[Толщина]])</f>
        <v>Δ8</v>
      </c>
      <c r="AD1430"/>
      <c r="AE1430"/>
    </row>
    <row r="1431" spans="1:31" x14ac:dyDescent="0.2">
      <c r="A1431" s="117">
        <f t="shared" si="1478"/>
        <v>1431</v>
      </c>
      <c r="B1431" s="97" t="str">
        <f>IF(ISNUMBER(Таблица335[[#This Row],[№8]]), "Поперечник", "Продол")</f>
        <v>Поперечник</v>
      </c>
      <c r="C1431" s="11" t="str">
        <f>CONCATENATE(I1431,J1431,K1431,L1431,Таблица335[[#This Row],[№12]],N1431,O1431,P1431,Q1431,R1431,S1431,T1431,U1431,)</f>
        <v>14А-ВП_Р3 росп1,2,3</v>
      </c>
      <c r="D1431" s="11" t="str">
        <f t="shared" si="1493"/>
        <v>Т3</v>
      </c>
      <c r="E1431" s="11" t="str">
        <f t="shared" si="1494"/>
        <v>528 Δ8</v>
      </c>
      <c r="F1431" s="101"/>
      <c r="G1431" s="101"/>
      <c r="H14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1" s="132">
        <f t="shared" ref="I1431:K1431" si="1499">I1430</f>
        <v>14</v>
      </c>
      <c r="J1431" s="132" t="str">
        <f t="shared" si="1499"/>
        <v>А</v>
      </c>
      <c r="K1431" s="133" t="str">
        <f>IF(Таблица335[[#This Row],[условие]]="Да", "-", "")</f>
        <v>-</v>
      </c>
      <c r="L1431" s="101" t="s">
        <v>35</v>
      </c>
      <c r="M1431" s="114" t="str">
        <f>IF(Таблица335[[#This Row],[условие]]="Да", "", " - ")</f>
        <v/>
      </c>
      <c r="N1431" s="101"/>
      <c r="O1431" s="114" t="str">
        <f>IF(Таблица335[[#This Row],[условие]]="Да", "", " )")</f>
        <v/>
      </c>
      <c r="P1431" s="115"/>
      <c r="Q1431" s="101" t="s">
        <v>140</v>
      </c>
      <c r="R1431" s="101" t="s">
        <v>75</v>
      </c>
      <c r="S1431" s="116" t="str">
        <f>IF(Таблица335[[#This Row],[Тип СШ]]="Т3", " росп", "")</f>
        <v xml:space="preserve"> росп</v>
      </c>
      <c r="T1431" s="116" t="str">
        <f>IF(AND(Таблица335[[#This Row],[Тип]]="Поперечник", Таблица335[[#This Row],[условие]]="Да", Таблица335[[#This Row],[№18]]=" росп"), "1,2,3",
"")</f>
        <v>1,2,3</v>
      </c>
      <c r="U1431" s="116" t="str">
        <f>IF(AND(Таблица335[[#This Row],[Тип]]="Продол", Таблица335[[#This Row],[условие]]="Да", Таблица335[[#This Row],[№18]]=" росп"), "1,2",
"")</f>
        <v/>
      </c>
      <c r="V1431" s="101" t="s">
        <v>88</v>
      </c>
      <c r="W14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31" s="152" t="str">
        <f>IF(Таблица335[[#This Row],[Тип СШ]]="Т3",
(IF(Таблица335[[#This Row],[Толщина]]&gt;16,"Δ8","Δ6")),Таблица335[[#This Row],[Толщина]])</f>
        <v>Δ8</v>
      </c>
      <c r="AD1431"/>
      <c r="AE1431"/>
    </row>
    <row r="1432" spans="1:31" x14ac:dyDescent="0.2">
      <c r="A1432" s="117">
        <f t="shared" si="1478"/>
        <v>1432</v>
      </c>
      <c r="B1432" s="97" t="str">
        <f>IF(ISNUMBER(Таблица335[[#This Row],[№8]]), "Поперечник", "Продол")</f>
        <v>Поперечник</v>
      </c>
      <c r="C1432" s="11" t="str">
        <f>CONCATENATE(I1432,J1432,K1432,L1432,Таблица335[[#This Row],[№12]],N1432,O1432,P1432,Q1432,R1432,S1432,T1432,U1432,)</f>
        <v>14А-ВП_Р4 росп1,2,3</v>
      </c>
      <c r="D1432" s="11" t="str">
        <f t="shared" si="1493"/>
        <v>Т3</v>
      </c>
      <c r="E1432" s="11" t="str">
        <f t="shared" si="1494"/>
        <v>528 Δ8</v>
      </c>
      <c r="F1432" s="101"/>
      <c r="G1432" s="101"/>
      <c r="H14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2" s="132">
        <f t="shared" ref="I1432:K1432" si="1500">I1431</f>
        <v>14</v>
      </c>
      <c r="J1432" s="132" t="str">
        <f t="shared" si="1500"/>
        <v>А</v>
      </c>
      <c r="K1432" s="133" t="str">
        <f>IF(Таблица335[[#This Row],[условие]]="Да", "-", "")</f>
        <v>-</v>
      </c>
      <c r="L1432" s="101" t="s">
        <v>35</v>
      </c>
      <c r="M1432" s="114" t="str">
        <f>IF(Таблица335[[#This Row],[условие]]="Да", "", " - ")</f>
        <v/>
      </c>
      <c r="N1432" s="101"/>
      <c r="O1432" s="114" t="str">
        <f>IF(Таблица335[[#This Row],[условие]]="Да", "", " )")</f>
        <v/>
      </c>
      <c r="P1432" s="115"/>
      <c r="Q1432" s="101" t="s">
        <v>140</v>
      </c>
      <c r="R1432" s="101" t="s">
        <v>76</v>
      </c>
      <c r="S1432" s="116" t="str">
        <f>IF(Таблица335[[#This Row],[Тип СШ]]="Т3", " росп", "")</f>
        <v xml:space="preserve"> росп</v>
      </c>
      <c r="T1432" s="116" t="str">
        <f>IF(AND(Таблица335[[#This Row],[Тип]]="Поперечник", Таблица335[[#This Row],[условие]]="Да", Таблица335[[#This Row],[№18]]=" росп"), "1,2,3",
"")</f>
        <v>1,2,3</v>
      </c>
      <c r="U1432" s="116" t="str">
        <f>IF(AND(Таблица335[[#This Row],[Тип]]="Продол", Таблица335[[#This Row],[условие]]="Да", Таблица335[[#This Row],[№18]]=" росп"), "1,2",
"")</f>
        <v/>
      </c>
      <c r="V1432" s="101" t="s">
        <v>88</v>
      </c>
      <c r="W14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32" s="152" t="str">
        <f>IF(Таблица335[[#This Row],[Тип СШ]]="Т3",
(IF(Таблица335[[#This Row],[Толщина]]&gt;16,"Δ8","Δ6")),Таблица335[[#This Row],[Толщина]])</f>
        <v>Δ8</v>
      </c>
      <c r="AD1432"/>
      <c r="AE1432"/>
    </row>
    <row r="1433" spans="1:31" x14ac:dyDescent="0.2">
      <c r="A1433" s="117">
        <f t="shared" si="1478"/>
        <v>1433</v>
      </c>
      <c r="B1433" s="97" t="str">
        <f>IF(ISNUMBER(Таблица335[[#This Row],[№8]]), "Поперечник", "Продол")</f>
        <v>Поперечник</v>
      </c>
      <c r="C1433" s="11" t="str">
        <f>CONCATENATE(I1433,J1433,K1433,L1433,Таблица335[[#This Row],[№12]],N1433,O1433,P1433,Q1433,R1433,S1433,T1433,U1433,)</f>
        <v>14А-Т1/1</v>
      </c>
      <c r="D1433" s="11" t="str">
        <f t="shared" si="1493"/>
        <v>Т8</v>
      </c>
      <c r="E1433" s="11" t="str">
        <f t="shared" si="1494"/>
        <v>100×20</v>
      </c>
      <c r="F1433" s="101"/>
      <c r="G1433" s="101"/>
      <c r="H14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3" s="132">
        <f t="shared" ref="I1433:K1433" si="1501">I1432</f>
        <v>14</v>
      </c>
      <c r="J1433" s="132" t="str">
        <f t="shared" si="1501"/>
        <v>А</v>
      </c>
      <c r="K1433" s="133" t="str">
        <f>IF(Таблица335[[#This Row],[условие]]="Да", "-", "")</f>
        <v>-</v>
      </c>
      <c r="L1433" s="101" t="s">
        <v>83</v>
      </c>
      <c r="M1433" s="114" t="str">
        <f>IF(Таблица335[[#This Row],[условие]]="Да", "", " - ")</f>
        <v/>
      </c>
      <c r="N1433" s="101"/>
      <c r="O1433" s="114" t="str">
        <f>IF(Таблица335[[#This Row],[условие]]="Да", "", " )")</f>
        <v/>
      </c>
      <c r="P1433" s="115"/>
      <c r="Q1433" s="101" t="str">
        <f>"/"</f>
        <v>/</v>
      </c>
      <c r="R1433" s="101">
        <v>1</v>
      </c>
      <c r="S1433" s="116" t="str">
        <f>IF(Таблица335[[#This Row],[Тип СШ]]="Т3", " росп", "")</f>
        <v/>
      </c>
      <c r="T1433" s="116" t="str">
        <f>IF(AND(Таблица335[[#This Row],[Тип]]="Поперечник", Таблица335[[#This Row],[условие]]="Да", Таблица335[[#This Row],[№18]]=" росп"), "1,2,3",
"")</f>
        <v/>
      </c>
      <c r="U1433" s="116" t="str">
        <f>IF(AND(Таблица335[[#This Row],[Тип]]="Продол", Таблица335[[#This Row],[условие]]="Да", Таблица335[[#This Row],[№18]]=" росп"), "1,2",
"")</f>
        <v/>
      </c>
      <c r="V1433" s="101" t="s">
        <v>89</v>
      </c>
      <c r="W14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3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33" s="152">
        <f>IF(Таблица335[[#This Row],[Тип СШ]]="Т3",
(IF(Таблица335[[#This Row],[Толщина]]&gt;16,"Δ8","Δ6")),Таблица335[[#This Row],[Толщина]])</f>
        <v>20</v>
      </c>
      <c r="AD1433"/>
      <c r="AE1433"/>
    </row>
    <row r="1434" spans="1:31" x14ac:dyDescent="0.2">
      <c r="A1434" s="117">
        <f t="shared" si="1478"/>
        <v>1434</v>
      </c>
      <c r="B1434" s="97" t="str">
        <f>IF(ISNUMBER(Таблица335[[#This Row],[№8]]), "Поперечник", "Продол")</f>
        <v>Поперечник</v>
      </c>
      <c r="C1434" s="11" t="str">
        <f>CONCATENATE(I1434,J1434,K1434,L1434,Таблица335[[#This Row],[№12]],N1434,O1434,P1434,Q1434,R1434,S1434,T1434,U1434,)</f>
        <v>14А-Т1/1 росп1,2,3</v>
      </c>
      <c r="D1434" s="11" t="str">
        <f t="shared" si="1493"/>
        <v>Т3</v>
      </c>
      <c r="E1434" s="11" t="str">
        <f t="shared" si="1494"/>
        <v>100 Δ8</v>
      </c>
      <c r="F1434" s="101"/>
      <c r="G1434" s="101"/>
      <c r="H14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4" s="132">
        <f t="shared" ref="I1434:K1434" si="1502">I1433</f>
        <v>14</v>
      </c>
      <c r="J1434" s="132" t="str">
        <f t="shared" si="1502"/>
        <v>А</v>
      </c>
      <c r="K1434" s="133" t="str">
        <f>IF(Таблица335[[#This Row],[условие]]="Да", "-", "")</f>
        <v>-</v>
      </c>
      <c r="L1434" s="101" t="s">
        <v>83</v>
      </c>
      <c r="M1434" s="114" t="str">
        <f>IF(Таблица335[[#This Row],[условие]]="Да", "", " - ")</f>
        <v/>
      </c>
      <c r="N1434" s="101"/>
      <c r="O1434" s="114" t="str">
        <f>IF(Таблица335[[#This Row],[условие]]="Да", "", " )")</f>
        <v/>
      </c>
      <c r="P1434" s="115"/>
      <c r="Q1434" s="101" t="str">
        <f t="shared" ref="Q1434:Q1438" si="1503">"/"</f>
        <v>/</v>
      </c>
      <c r="R1434" s="101">
        <v>1</v>
      </c>
      <c r="S1434" s="116" t="str">
        <f>IF(Таблица335[[#This Row],[Тип СШ]]="Т3", " росп", "")</f>
        <v xml:space="preserve"> росп</v>
      </c>
      <c r="T1434" s="116" t="str">
        <f>IF(AND(Таблица335[[#This Row],[Тип]]="Поперечник", Таблица335[[#This Row],[условие]]="Да", Таблица335[[#This Row],[№18]]=" росп"), "1,2,3",
"")</f>
        <v>1,2,3</v>
      </c>
      <c r="U1434" s="116" t="str">
        <f>IF(AND(Таблица335[[#This Row],[Тип]]="Продол", Таблица335[[#This Row],[условие]]="Да", Таблица335[[#This Row],[№18]]=" росп"), "1,2",
"")</f>
        <v/>
      </c>
      <c r="V1434" s="101" t="s">
        <v>88</v>
      </c>
      <c r="W14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34" s="152" t="str">
        <f>IF(Таблица335[[#This Row],[Тип СШ]]="Т3",
(IF(Таблица335[[#This Row],[Толщина]]&gt;16,"Δ8","Δ6")),Таблица335[[#This Row],[Толщина]])</f>
        <v>Δ8</v>
      </c>
      <c r="AD1434"/>
      <c r="AE1434"/>
    </row>
    <row r="1435" spans="1:31" x14ac:dyDescent="0.2">
      <c r="A1435" s="117">
        <f t="shared" si="1478"/>
        <v>1435</v>
      </c>
      <c r="B1435" s="97" t="str">
        <f>IF(ISNUMBER(Таблица335[[#This Row],[№8]]), "Поперечник", "Продол")</f>
        <v>Поперечник</v>
      </c>
      <c r="C1435" s="11" t="str">
        <f>CONCATENATE(I1435,J1435,K1435,L1435,Таблица335[[#This Row],[№12]],N1435,O1435,P1435,Q1435,R1435,S1435,T1435,U1435,)</f>
        <v>14А-Т1/2</v>
      </c>
      <c r="D1435" s="11" t="str">
        <f t="shared" si="1493"/>
        <v>Т8</v>
      </c>
      <c r="E1435" s="11" t="str">
        <f t="shared" si="1494"/>
        <v>100×20</v>
      </c>
      <c r="F1435" s="101"/>
      <c r="G1435" s="101"/>
      <c r="H14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5" s="132">
        <f t="shared" ref="I1435:K1435" si="1504">I1434</f>
        <v>14</v>
      </c>
      <c r="J1435" s="132" t="str">
        <f t="shared" si="1504"/>
        <v>А</v>
      </c>
      <c r="K1435" s="133" t="str">
        <f>IF(Таблица335[[#This Row],[условие]]="Да", "-", "")</f>
        <v>-</v>
      </c>
      <c r="L1435" s="101" t="s">
        <v>83</v>
      </c>
      <c r="M1435" s="114" t="str">
        <f>IF(Таблица335[[#This Row],[условие]]="Да", "", " - ")</f>
        <v/>
      </c>
      <c r="N1435" s="101"/>
      <c r="O1435" s="114" t="str">
        <f>IF(Таблица335[[#This Row],[условие]]="Да", "", " )")</f>
        <v/>
      </c>
      <c r="P1435" s="115"/>
      <c r="Q1435" s="101" t="str">
        <f t="shared" si="1503"/>
        <v>/</v>
      </c>
      <c r="R1435" s="101">
        <v>2</v>
      </c>
      <c r="S1435" s="116" t="str">
        <f>IF(Таблица335[[#This Row],[Тип СШ]]="Т3", " росп", "")</f>
        <v/>
      </c>
      <c r="T1435" s="116" t="str">
        <f>IF(AND(Таблица335[[#This Row],[Тип]]="Поперечник", Таблица335[[#This Row],[условие]]="Да", Таблица335[[#This Row],[№18]]=" росп"), "1,2,3",
"")</f>
        <v/>
      </c>
      <c r="U1435" s="116" t="str">
        <f>IF(AND(Таблица335[[#This Row],[Тип]]="Продол", Таблица335[[#This Row],[условие]]="Да", Таблица335[[#This Row],[№18]]=" росп"), "1,2",
"")</f>
        <v/>
      </c>
      <c r="V1435" s="101" t="s">
        <v>89</v>
      </c>
      <c r="W14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3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35" s="152">
        <f>IF(Таблица335[[#This Row],[Тип СШ]]="Т3",
(IF(Таблица335[[#This Row],[Толщина]]&gt;16,"Δ8","Δ6")),Таблица335[[#This Row],[Толщина]])</f>
        <v>20</v>
      </c>
      <c r="AD1435"/>
      <c r="AE1435"/>
    </row>
    <row r="1436" spans="1:31" x14ac:dyDescent="0.2">
      <c r="A1436" s="117">
        <f t="shared" si="1478"/>
        <v>1436</v>
      </c>
      <c r="B1436" s="97" t="str">
        <f>IF(ISNUMBER(Таблица335[[#This Row],[№8]]), "Поперечник", "Продол")</f>
        <v>Поперечник</v>
      </c>
      <c r="C1436" s="11" t="str">
        <f>CONCATENATE(I1436,J1436,K1436,L1436,Таблица335[[#This Row],[№12]],N1436,O1436,P1436,Q1436,R1436,S1436,T1436,U1436,)</f>
        <v>14А-Т1/2 росп1,2,3</v>
      </c>
      <c r="D1436" s="11" t="str">
        <f t="shared" si="1493"/>
        <v>Т3</v>
      </c>
      <c r="E1436" s="11" t="str">
        <f t="shared" si="1494"/>
        <v>100 Δ8</v>
      </c>
      <c r="F1436" s="101"/>
      <c r="G1436" s="101"/>
      <c r="H14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6" s="132">
        <f t="shared" ref="I1436:K1436" si="1505">I1435</f>
        <v>14</v>
      </c>
      <c r="J1436" s="132" t="str">
        <f t="shared" si="1505"/>
        <v>А</v>
      </c>
      <c r="K1436" s="133" t="str">
        <f>IF(Таблица335[[#This Row],[условие]]="Да", "-", "")</f>
        <v>-</v>
      </c>
      <c r="L1436" s="101" t="s">
        <v>83</v>
      </c>
      <c r="M1436" s="114" t="str">
        <f>IF(Таблица335[[#This Row],[условие]]="Да", "", " - ")</f>
        <v/>
      </c>
      <c r="N1436" s="101"/>
      <c r="O1436" s="114" t="str">
        <f>IF(Таблица335[[#This Row],[условие]]="Да", "", " )")</f>
        <v/>
      </c>
      <c r="P1436" s="115"/>
      <c r="Q1436" s="101" t="str">
        <f t="shared" si="1503"/>
        <v>/</v>
      </c>
      <c r="R1436" s="101">
        <v>2</v>
      </c>
      <c r="S1436" s="116" t="str">
        <f>IF(Таблица335[[#This Row],[Тип СШ]]="Т3", " росп", "")</f>
        <v xml:space="preserve"> росп</v>
      </c>
      <c r="T1436" s="116" t="str">
        <f>IF(AND(Таблица335[[#This Row],[Тип]]="Поперечник", Таблица335[[#This Row],[условие]]="Да", Таблица335[[#This Row],[№18]]=" росп"), "1,2,3",
"")</f>
        <v>1,2,3</v>
      </c>
      <c r="U1436" s="116" t="str">
        <f>IF(AND(Таблица335[[#This Row],[Тип]]="Продол", Таблица335[[#This Row],[условие]]="Да", Таблица335[[#This Row],[№18]]=" росп"), "1,2",
"")</f>
        <v/>
      </c>
      <c r="V1436" s="101" t="s">
        <v>88</v>
      </c>
      <c r="W14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36" s="152" t="str">
        <f>IF(Таблица335[[#This Row],[Тип СШ]]="Т3",
(IF(Таблица335[[#This Row],[Толщина]]&gt;16,"Δ8","Δ6")),Таблица335[[#This Row],[Толщина]])</f>
        <v>Δ8</v>
      </c>
      <c r="AD1436"/>
      <c r="AE1436"/>
    </row>
    <row r="1437" spans="1:31" x14ac:dyDescent="0.2">
      <c r="A1437" s="117">
        <f t="shared" si="1478"/>
        <v>1437</v>
      </c>
      <c r="B1437" s="97" t="str">
        <f>IF(ISNUMBER(Таблица335[[#This Row],[№8]]), "Поперечник", "Продол")</f>
        <v>Поперечник</v>
      </c>
      <c r="C1437" s="11" t="str">
        <f>CONCATENATE(I1437,J1437,K1437,L1437,Таблица335[[#This Row],[№12]],N1437,O1437,P1437,Q1437,R1437,S1437,T1437,U1437,)</f>
        <v>14А-ВП_Р5 росп1,2,3</v>
      </c>
      <c r="D1437" s="11" t="str">
        <f t="shared" si="1493"/>
        <v>Т3</v>
      </c>
      <c r="E1437" s="11" t="str">
        <f t="shared" si="1494"/>
        <v>528 Δ8</v>
      </c>
      <c r="F1437" s="101"/>
      <c r="G1437" s="101"/>
      <c r="H14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7" s="132">
        <f t="shared" ref="I1437:K1437" si="1506">I1436</f>
        <v>14</v>
      </c>
      <c r="J1437" s="132" t="str">
        <f t="shared" si="1506"/>
        <v>А</v>
      </c>
      <c r="K1437" s="133" t="str">
        <f>IF(Таблица335[[#This Row],[условие]]="Да", "-", "")</f>
        <v>-</v>
      </c>
      <c r="L1437" s="101" t="s">
        <v>35</v>
      </c>
      <c r="M1437" s="114" t="str">
        <f>IF(Таблица335[[#This Row],[условие]]="Да", "", " - ")</f>
        <v/>
      </c>
      <c r="N1437" s="101"/>
      <c r="O1437" s="114" t="str">
        <f>IF(Таблица335[[#This Row],[условие]]="Да", "", " )")</f>
        <v/>
      </c>
      <c r="P1437" s="115"/>
      <c r="Q1437" s="101" t="s">
        <v>140</v>
      </c>
      <c r="R1437" s="101" t="s">
        <v>77</v>
      </c>
      <c r="S1437" s="116" t="str">
        <f>IF(Таблица335[[#This Row],[Тип СШ]]="Т3", " росп", "")</f>
        <v xml:space="preserve"> росп</v>
      </c>
      <c r="T1437" s="116" t="str">
        <f>IF(AND(Таблица335[[#This Row],[Тип]]="Поперечник", Таблица335[[#This Row],[условие]]="Да", Таблица335[[#This Row],[№18]]=" росп"), "1,2,3",
"")</f>
        <v>1,2,3</v>
      </c>
      <c r="U1437" s="116" t="str">
        <f>IF(AND(Таблица335[[#This Row],[Тип]]="Продол", Таблица335[[#This Row],[условие]]="Да", Таблица335[[#This Row],[№18]]=" росп"), "1,2",
"")</f>
        <v/>
      </c>
      <c r="V1437" s="101" t="s">
        <v>88</v>
      </c>
      <c r="W14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37" s="152" t="str">
        <f>IF(Таблица335[[#This Row],[Тип СШ]]="Т3",
(IF(Таблица335[[#This Row],[Толщина]]&gt;16,"Δ8","Δ6")),Таблица335[[#This Row],[Толщина]])</f>
        <v>Δ8</v>
      </c>
      <c r="AD1437"/>
      <c r="AE1437"/>
    </row>
    <row r="1438" spans="1:31" x14ac:dyDescent="0.2">
      <c r="A1438" s="117">
        <f t="shared" si="1478"/>
        <v>1438</v>
      </c>
      <c r="B1438" s="97" t="str">
        <f>IF(ISNUMBER(Таблица335[[#This Row],[№8]]), "Поперечник", "Продол")</f>
        <v>Поперечник</v>
      </c>
      <c r="C1438" s="11" t="str">
        <f>CONCATENATE(I1438,J1438,K1438,L1438,Таблица335[[#This Row],[№12]],N1438,O1438,P1438,Q1438,R1438,S1438,T1438,U1438,)</f>
        <v>14А-ВП_Р6 росп1,2,3</v>
      </c>
      <c r="D1438" s="11" t="str">
        <f t="shared" si="1493"/>
        <v>Т3</v>
      </c>
      <c r="E1438" s="11" t="str">
        <f t="shared" si="1494"/>
        <v>528 Δ8</v>
      </c>
      <c r="F1438" s="101"/>
      <c r="G1438" s="101"/>
      <c r="H14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8" s="132">
        <f t="shared" ref="I1438:K1438" si="1507">I1437</f>
        <v>14</v>
      </c>
      <c r="J1438" s="132" t="str">
        <f t="shared" si="1507"/>
        <v>А</v>
      </c>
      <c r="K1438" s="133" t="str">
        <f>IF(Таблица335[[#This Row],[условие]]="Да", "-", "")</f>
        <v>-</v>
      </c>
      <c r="L1438" s="101" t="s">
        <v>35</v>
      </c>
      <c r="M1438" s="114" t="str">
        <f>IF(Таблица335[[#This Row],[условие]]="Да", "", " - ")</f>
        <v/>
      </c>
      <c r="N1438" s="101"/>
      <c r="O1438" s="114" t="str">
        <f>IF(Таблица335[[#This Row],[условие]]="Да", "", " )")</f>
        <v/>
      </c>
      <c r="P1438" s="115"/>
      <c r="Q1438" s="101" t="s">
        <v>140</v>
      </c>
      <c r="R1438" s="101" t="s">
        <v>80</v>
      </c>
      <c r="S1438" s="116" t="str">
        <f>IF(Таблица335[[#This Row],[Тип СШ]]="Т3", " росп", "")</f>
        <v xml:space="preserve"> росп</v>
      </c>
      <c r="T1438" s="116" t="str">
        <f>IF(AND(Таблица335[[#This Row],[Тип]]="Поперечник", Таблица335[[#This Row],[условие]]="Да", Таблица335[[#This Row],[№18]]=" росп"), "1,2,3",
"")</f>
        <v>1,2,3</v>
      </c>
      <c r="U1438" s="116" t="str">
        <f>IF(AND(Таблица335[[#This Row],[Тип]]="Продол", Таблица335[[#This Row],[условие]]="Да", Таблица335[[#This Row],[№18]]=" росп"), "1,2",
"")</f>
        <v/>
      </c>
      <c r="V1438" s="101" t="s">
        <v>88</v>
      </c>
      <c r="W14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38" s="152" t="str">
        <f>IF(Таблица335[[#This Row],[Тип СШ]]="Т3",
(IF(Таблица335[[#This Row],[Толщина]]&gt;16,"Δ8","Δ6")),Таблица335[[#This Row],[Толщина]])</f>
        <v>Δ8</v>
      </c>
      <c r="AD1438"/>
      <c r="AE1438"/>
    </row>
    <row r="1439" spans="1:31" x14ac:dyDescent="0.2">
      <c r="A1439" s="117">
        <f t="shared" si="1478"/>
        <v>1439</v>
      </c>
      <c r="B1439" s="97" t="str">
        <f>IF(ISNUMBER(Таблица335[[#This Row],[№8]]), "Поперечник", "Продол")</f>
        <v>Поперечник</v>
      </c>
      <c r="C1439" s="11" t="str">
        <f>CONCATENATE(I1439,J1439,K1439,L1439,Таблица335[[#This Row],[№12]],N1439,O1439,P1439,Q1439,R1439,S1439,T1439,U1439,)</f>
        <v>14А-ВП_Р7 росп1,2,3</v>
      </c>
      <c r="D1439" s="11" t="str">
        <f t="shared" si="1493"/>
        <v>Т3</v>
      </c>
      <c r="E1439" s="11" t="str">
        <f t="shared" si="1494"/>
        <v>528 Δ8</v>
      </c>
      <c r="F1439" s="101"/>
      <c r="G1439" s="101"/>
      <c r="H14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39" s="132">
        <f t="shared" ref="I1439:K1439" si="1508">I1438</f>
        <v>14</v>
      </c>
      <c r="J1439" s="132" t="str">
        <f t="shared" si="1508"/>
        <v>А</v>
      </c>
      <c r="K1439" s="133" t="str">
        <f>IF(Таблица335[[#This Row],[условие]]="Да", "-", "")</f>
        <v>-</v>
      </c>
      <c r="L1439" s="101" t="s">
        <v>35</v>
      </c>
      <c r="M1439" s="114" t="str">
        <f>IF(Таблица335[[#This Row],[условие]]="Да", "", " - ")</f>
        <v/>
      </c>
      <c r="N1439" s="101"/>
      <c r="O1439" s="114" t="str">
        <f>IF(Таблица335[[#This Row],[условие]]="Да", "", " )")</f>
        <v/>
      </c>
      <c r="P1439" s="115"/>
      <c r="Q1439" s="101" t="s">
        <v>140</v>
      </c>
      <c r="R1439" s="101" t="s">
        <v>81</v>
      </c>
      <c r="S1439" s="116" t="str">
        <f>IF(Таблица335[[#This Row],[Тип СШ]]="Т3", " росп", "")</f>
        <v xml:space="preserve"> росп</v>
      </c>
      <c r="T1439" s="116" t="str">
        <f>IF(AND(Таблица335[[#This Row],[Тип]]="Поперечник", Таблица335[[#This Row],[условие]]="Да", Таблица335[[#This Row],[№18]]=" росп"), "1,2,3",
"")</f>
        <v>1,2,3</v>
      </c>
      <c r="U1439" s="116" t="str">
        <f>IF(AND(Таблица335[[#This Row],[Тип]]="Продол", Таблица335[[#This Row],[условие]]="Да", Таблица335[[#This Row],[№18]]=" росп"), "1,2",
"")</f>
        <v/>
      </c>
      <c r="V1439" s="101" t="s">
        <v>88</v>
      </c>
      <c r="W14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39" s="152" t="str">
        <f>IF(Таблица335[[#This Row],[Тип СШ]]="Т3",
(IF(Таблица335[[#This Row],[Толщина]]&gt;16,"Δ8","Δ6")),Таблица335[[#This Row],[Толщина]])</f>
        <v>Δ8</v>
      </c>
      <c r="AD1439"/>
      <c r="AE1439"/>
    </row>
    <row r="1440" spans="1:31" x14ac:dyDescent="0.2">
      <c r="A1440" s="117">
        <f t="shared" si="1478"/>
        <v>1440</v>
      </c>
      <c r="B1440" s="97" t="str">
        <f>IF(ISNUMBER(Таблица335[[#This Row],[№8]]), "Поперечник", "Продол")</f>
        <v>Поперечник</v>
      </c>
      <c r="C1440" s="11" t="str">
        <f>CONCATENATE(I1440,J1440,K1440,L1440,Таблица335[[#This Row],[№12]],N1440,O1440,P1440,Q1440,R1440,S1440,T1440,U1440,)</f>
        <v>14А-ВП_Р8 росп1,2,3</v>
      </c>
      <c r="D1440" s="11" t="str">
        <f t="shared" si="1493"/>
        <v>Т3</v>
      </c>
      <c r="E1440" s="11" t="str">
        <f t="shared" si="1494"/>
        <v>528 Δ8</v>
      </c>
      <c r="F1440" s="101"/>
      <c r="G1440" s="101"/>
      <c r="H14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0" s="132">
        <f t="shared" ref="I1440:K1440" si="1509">I1439</f>
        <v>14</v>
      </c>
      <c r="J1440" s="132" t="str">
        <f t="shared" si="1509"/>
        <v>А</v>
      </c>
      <c r="K1440" s="133" t="str">
        <f>IF(Таблица335[[#This Row],[условие]]="Да", "-", "")</f>
        <v>-</v>
      </c>
      <c r="L1440" s="101" t="s">
        <v>35</v>
      </c>
      <c r="M1440" s="114" t="str">
        <f>IF(Таблица335[[#This Row],[условие]]="Да", "", " - ")</f>
        <v/>
      </c>
      <c r="N1440" s="101"/>
      <c r="O1440" s="114" t="str">
        <f>IF(Таблица335[[#This Row],[условие]]="Да", "", " )")</f>
        <v/>
      </c>
      <c r="P1440" s="115"/>
      <c r="Q1440" s="101" t="s">
        <v>140</v>
      </c>
      <c r="R1440" s="101" t="s">
        <v>82</v>
      </c>
      <c r="S1440" s="116" t="str">
        <f>IF(Таблица335[[#This Row],[Тип СШ]]="Т3", " росп", "")</f>
        <v xml:space="preserve"> росп</v>
      </c>
      <c r="T1440" s="116" t="str">
        <f>IF(AND(Таблица335[[#This Row],[Тип]]="Поперечник", Таблица335[[#This Row],[условие]]="Да", Таблица335[[#This Row],[№18]]=" росп"), "1,2,3",
"")</f>
        <v>1,2,3</v>
      </c>
      <c r="U1440" s="116" t="str">
        <f>IF(AND(Таблица335[[#This Row],[Тип]]="Продол", Таблица335[[#This Row],[условие]]="Да", Таблица335[[#This Row],[№18]]=" росп"), "1,2",
"")</f>
        <v/>
      </c>
      <c r="V1440" s="101" t="s">
        <v>88</v>
      </c>
      <c r="W14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40" s="152" t="str">
        <f>IF(Таблица335[[#This Row],[Тип СШ]]="Т3",
(IF(Таблица335[[#This Row],[Толщина]]&gt;16,"Δ8","Δ6")),Таблица335[[#This Row],[Толщина]])</f>
        <v>Δ8</v>
      </c>
      <c r="AD1440"/>
      <c r="AE1440"/>
    </row>
    <row r="1441" spans="1:31" x14ac:dyDescent="0.2">
      <c r="A1441" s="117">
        <f t="shared" si="1478"/>
        <v>1441</v>
      </c>
      <c r="B1441" s="97" t="str">
        <f>IF(ISNUMBER(Таблица335[[#This Row],[№8]]), "Поперечник", "Продол")</f>
        <v>Поперечник</v>
      </c>
      <c r="C1441" s="11" t="str">
        <f>CONCATENATE(I1441,J1441,K1441,L1441,Таблица335[[#This Row],[№12]],N1441,O1441,P1441,Q1441,R1441,S1441,T1441,U1441,)</f>
        <v>14А-НП</v>
      </c>
      <c r="D1441" s="11" t="str">
        <f t="shared" si="1493"/>
        <v>С18</v>
      </c>
      <c r="E1441" s="11" t="str">
        <f t="shared" si="1494"/>
        <v>900×50/40</v>
      </c>
      <c r="F1441" s="101"/>
      <c r="G1441" s="101"/>
      <c r="H14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1" s="132">
        <f t="shared" ref="I1441:K1441" si="1510">I1440</f>
        <v>14</v>
      </c>
      <c r="J1441" s="132" t="str">
        <f t="shared" si="1510"/>
        <v>А</v>
      </c>
      <c r="K1441" s="133" t="str">
        <f>IF(Таблица335[[#This Row],[условие]]="Да", "-", "")</f>
        <v>-</v>
      </c>
      <c r="L1441" s="101" t="s">
        <v>13</v>
      </c>
      <c r="M1441" s="114" t="str">
        <f>IF(Таблица335[[#This Row],[условие]]="Да", "", " - ")</f>
        <v/>
      </c>
      <c r="N1441" s="101"/>
      <c r="O1441" s="114" t="str">
        <f>IF(Таблица335[[#This Row],[условие]]="Да", "", " )")</f>
        <v/>
      </c>
      <c r="P1441" s="115"/>
      <c r="Q1441" s="101"/>
      <c r="R1441" s="101"/>
      <c r="S1441" s="116" t="str">
        <f>IF(Таблица335[[#This Row],[Тип СШ]]="Т3", " росп", "")</f>
        <v/>
      </c>
      <c r="T1441" s="116" t="str">
        <f>IF(AND(Таблица335[[#This Row],[Тип]]="Поперечник", Таблица335[[#This Row],[условие]]="Да", Таблица335[[#This Row],[№18]]=" росп"), "1,2,3",
"")</f>
        <v/>
      </c>
      <c r="U1441" s="116" t="str">
        <f>IF(AND(Таблица335[[#This Row],[Тип]]="Продол", Таблица335[[#This Row],[условие]]="Да", Таблица335[[#This Row],[№18]]=" росп"), "1,2",
"")</f>
        <v/>
      </c>
      <c r="V1441" s="101" t="s">
        <v>87</v>
      </c>
      <c r="W144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900</v>
      </c>
      <c r="X14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41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50/40</v>
      </c>
      <c r="AB1441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441" s="152" t="str">
        <f>IF(Таблица335[[#This Row],[Тип СШ]]="Т3",
(IF(Таблица335[[#This Row],[Толщина]]&gt;16,"Δ8","Δ6")),Таблица335[[#This Row],[Толщина]])</f>
        <v>50/40</v>
      </c>
      <c r="AD1441"/>
      <c r="AE1441"/>
    </row>
    <row r="1442" spans="1:31" x14ac:dyDescent="0.2">
      <c r="A1442" s="117">
        <f t="shared" si="1478"/>
        <v>1442</v>
      </c>
      <c r="B1442" s="97" t="str">
        <f>IF(ISNUMBER(Таблица335[[#This Row],[№8]]), "Поперечник", "Продол")</f>
        <v>Поперечник</v>
      </c>
      <c r="C1442" s="11" t="str">
        <f>CONCATENATE(I1442,J1442,K1442,L1442,Таблица335[[#This Row],[№12]],N1442,O1442,P1442,Q1442,R1442,S1442,T1442,U1442,)</f>
        <v>14А-Т2/1</v>
      </c>
      <c r="D1442" s="11" t="str">
        <f t="shared" si="1493"/>
        <v>Т8</v>
      </c>
      <c r="E1442" s="11" t="str">
        <f t="shared" si="1494"/>
        <v>100×20</v>
      </c>
      <c r="F1442" s="101"/>
      <c r="G1442" s="101"/>
      <c r="H14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2" s="132">
        <f t="shared" ref="I1442:K1442" si="1511">I1441</f>
        <v>14</v>
      </c>
      <c r="J1442" s="132" t="str">
        <f t="shared" si="1511"/>
        <v>А</v>
      </c>
      <c r="K1442" s="133" t="str">
        <f>IF(Таблица335[[#This Row],[условие]]="Да", "-", "")</f>
        <v>-</v>
      </c>
      <c r="L1442" s="101" t="s">
        <v>84</v>
      </c>
      <c r="M1442" s="114" t="str">
        <f>IF(Таблица335[[#This Row],[условие]]="Да", "", " - ")</f>
        <v/>
      </c>
      <c r="N1442" s="101"/>
      <c r="O1442" s="114" t="str">
        <f>IF(Таблица335[[#This Row],[условие]]="Да", "", " )")</f>
        <v/>
      </c>
      <c r="P1442" s="115"/>
      <c r="Q1442" s="101" t="str">
        <f>"/"</f>
        <v>/</v>
      </c>
      <c r="R1442" s="101">
        <v>1</v>
      </c>
      <c r="S1442" s="116" t="str">
        <f>IF(Таблица335[[#This Row],[Тип СШ]]="Т3", " росп", "")</f>
        <v/>
      </c>
      <c r="T1442" s="116" t="str">
        <f>IF(AND(Таблица335[[#This Row],[Тип]]="Поперечник", Таблица335[[#This Row],[условие]]="Да", Таблица335[[#This Row],[№18]]=" росп"), "1,2,3",
"")</f>
        <v/>
      </c>
      <c r="U1442" s="116" t="str">
        <f>IF(AND(Таблица335[[#This Row],[Тип]]="Продол", Таблица335[[#This Row],[условие]]="Да", Таблица335[[#This Row],[№18]]=" росп"), "1,2",
"")</f>
        <v/>
      </c>
      <c r="V1442" s="101" t="s">
        <v>89</v>
      </c>
      <c r="W14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42" s="152">
        <f>IF(Таблица335[[#This Row],[Тип СШ]]="Т3",
(IF(Таблица335[[#This Row],[Толщина]]&gt;16,"Δ8","Δ6")),Таблица335[[#This Row],[Толщина]])</f>
        <v>20</v>
      </c>
      <c r="AD1442"/>
      <c r="AE1442"/>
    </row>
    <row r="1443" spans="1:31" x14ac:dyDescent="0.2">
      <c r="A1443" s="117">
        <f t="shared" si="1478"/>
        <v>1443</v>
      </c>
      <c r="B1443" s="97" t="str">
        <f>IF(ISNUMBER(Таблица335[[#This Row],[№8]]), "Поперечник", "Продол")</f>
        <v>Поперечник</v>
      </c>
      <c r="C1443" s="11" t="str">
        <f>CONCATENATE(I1443,J1443,K1443,L1443,Таблица335[[#This Row],[№12]],N1443,O1443,P1443,Q1443,R1443,S1443,T1443,U1443,)</f>
        <v>14А-Т2/1 росп1,2,3</v>
      </c>
      <c r="D1443" s="11" t="str">
        <f t="shared" si="1493"/>
        <v>Т3</v>
      </c>
      <c r="E1443" s="11" t="str">
        <f t="shared" si="1494"/>
        <v>100 Δ8</v>
      </c>
      <c r="F1443" s="101"/>
      <c r="G1443" s="101"/>
      <c r="H14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3" s="132">
        <f t="shared" ref="I1443:K1443" si="1512">I1442</f>
        <v>14</v>
      </c>
      <c r="J1443" s="132" t="str">
        <f t="shared" si="1512"/>
        <v>А</v>
      </c>
      <c r="K1443" s="133" t="str">
        <f>IF(Таблица335[[#This Row],[условие]]="Да", "-", "")</f>
        <v>-</v>
      </c>
      <c r="L1443" s="101" t="s">
        <v>84</v>
      </c>
      <c r="M1443" s="114" t="str">
        <f>IF(Таблица335[[#This Row],[условие]]="Да", "", " - ")</f>
        <v/>
      </c>
      <c r="N1443" s="101"/>
      <c r="O1443" s="114" t="str">
        <f>IF(Таблица335[[#This Row],[условие]]="Да", "", " )")</f>
        <v/>
      </c>
      <c r="P1443" s="115"/>
      <c r="Q1443" s="101" t="str">
        <f t="shared" ref="Q1443:Q1447" si="1513">"/"</f>
        <v>/</v>
      </c>
      <c r="R1443" s="101">
        <v>1</v>
      </c>
      <c r="S1443" s="116" t="str">
        <f>IF(Таблица335[[#This Row],[Тип СШ]]="Т3", " росп", "")</f>
        <v xml:space="preserve"> росп</v>
      </c>
      <c r="T1443" s="116" t="str">
        <f>IF(AND(Таблица335[[#This Row],[Тип]]="Поперечник", Таблица335[[#This Row],[условие]]="Да", Таблица335[[#This Row],[№18]]=" росп"), "1,2,3",
"")</f>
        <v>1,2,3</v>
      </c>
      <c r="U1443" s="116" t="str">
        <f>IF(AND(Таблица335[[#This Row],[Тип]]="Продол", Таблица335[[#This Row],[условие]]="Да", Таблица335[[#This Row],[№18]]=" росп"), "1,2",
"")</f>
        <v/>
      </c>
      <c r="V1443" s="101" t="s">
        <v>88</v>
      </c>
      <c r="W14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43" s="152" t="str">
        <f>IF(Таблица335[[#This Row],[Тип СШ]]="Т3",
(IF(Таблица335[[#This Row],[Толщина]]&gt;16,"Δ8","Δ6")),Таблица335[[#This Row],[Толщина]])</f>
        <v>Δ8</v>
      </c>
      <c r="AD1443"/>
      <c r="AE1443"/>
    </row>
    <row r="1444" spans="1:31" x14ac:dyDescent="0.2">
      <c r="A1444" s="117">
        <f t="shared" si="1478"/>
        <v>1444</v>
      </c>
      <c r="B1444" s="97" t="str">
        <f>IF(ISNUMBER(Таблица335[[#This Row],[№8]]), "Поперечник", "Продол")</f>
        <v>Поперечник</v>
      </c>
      <c r="C1444" s="11" t="str">
        <f>CONCATENATE(I1444,J1444,K1444,L1444,Таблица335[[#This Row],[№12]],N1444,O1444,P1444,Q1444,R1444,S1444,T1444,U1444,)</f>
        <v>14А-Т2/2</v>
      </c>
      <c r="D1444" s="11" t="str">
        <f t="shared" si="1493"/>
        <v>Т8</v>
      </c>
      <c r="E1444" s="11" t="str">
        <f t="shared" si="1494"/>
        <v>100×20</v>
      </c>
      <c r="F1444" s="101"/>
      <c r="G1444" s="101"/>
      <c r="H14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4" s="132">
        <f t="shared" ref="I1444:K1444" si="1514">I1443</f>
        <v>14</v>
      </c>
      <c r="J1444" s="132" t="str">
        <f t="shared" si="1514"/>
        <v>А</v>
      </c>
      <c r="K1444" s="133" t="str">
        <f>IF(Таблица335[[#This Row],[условие]]="Да", "-", "")</f>
        <v>-</v>
      </c>
      <c r="L1444" s="101" t="s">
        <v>84</v>
      </c>
      <c r="M1444" s="114" t="str">
        <f>IF(Таблица335[[#This Row],[условие]]="Да", "", " - ")</f>
        <v/>
      </c>
      <c r="N1444" s="101"/>
      <c r="O1444" s="114" t="str">
        <f>IF(Таблица335[[#This Row],[условие]]="Да", "", " )")</f>
        <v/>
      </c>
      <c r="P1444" s="115"/>
      <c r="Q1444" s="101" t="str">
        <f t="shared" si="1513"/>
        <v>/</v>
      </c>
      <c r="R1444" s="101">
        <v>2</v>
      </c>
      <c r="S1444" s="116" t="str">
        <f>IF(Таблица335[[#This Row],[Тип СШ]]="Т3", " росп", "")</f>
        <v/>
      </c>
      <c r="T1444" s="116" t="str">
        <f>IF(AND(Таблица335[[#This Row],[Тип]]="Поперечник", Таблица335[[#This Row],[условие]]="Да", Таблица335[[#This Row],[№18]]=" росп"), "1,2,3",
"")</f>
        <v/>
      </c>
      <c r="U1444" s="116" t="str">
        <f>IF(AND(Таблица335[[#This Row],[Тип]]="Продол", Таблица335[[#This Row],[условие]]="Да", Таблица335[[#This Row],[№18]]=" росп"), "1,2",
"")</f>
        <v/>
      </c>
      <c r="V1444" s="101" t="s">
        <v>89</v>
      </c>
      <c r="W14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44" s="152">
        <f>IF(Таблица335[[#This Row],[Тип СШ]]="Т3",
(IF(Таблица335[[#This Row],[Толщина]]&gt;16,"Δ8","Δ6")),Таблица335[[#This Row],[Толщина]])</f>
        <v>20</v>
      </c>
      <c r="AD1444"/>
      <c r="AE1444"/>
    </row>
    <row r="1445" spans="1:31" x14ac:dyDescent="0.2">
      <c r="A1445" s="117">
        <f t="shared" si="1478"/>
        <v>1445</v>
      </c>
      <c r="B1445" s="97" t="str">
        <f>IF(ISNUMBER(Таблица335[[#This Row],[№8]]), "Поперечник", "Продол")</f>
        <v>Поперечник</v>
      </c>
      <c r="C1445" s="11" t="str">
        <f>CONCATENATE(I1445,J1445,K1445,L1445,Таблица335[[#This Row],[№12]],N1445,O1445,P1445,Q1445,R1445,S1445,T1445,U1445,)</f>
        <v>14А-Т2/2 росп1,2,3</v>
      </c>
      <c r="D1445" s="11" t="str">
        <f t="shared" si="1493"/>
        <v>Т3</v>
      </c>
      <c r="E1445" s="11" t="str">
        <f t="shared" si="1494"/>
        <v>100 Δ8</v>
      </c>
      <c r="F1445" s="101"/>
      <c r="G1445" s="101"/>
      <c r="H14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5" s="132">
        <f t="shared" ref="I1445:K1445" si="1515">I1444</f>
        <v>14</v>
      </c>
      <c r="J1445" s="132" t="str">
        <f t="shared" si="1515"/>
        <v>А</v>
      </c>
      <c r="K1445" s="133" t="str">
        <f>IF(Таблица335[[#This Row],[условие]]="Да", "-", "")</f>
        <v>-</v>
      </c>
      <c r="L1445" s="101" t="s">
        <v>84</v>
      </c>
      <c r="M1445" s="114" t="str">
        <f>IF(Таблица335[[#This Row],[условие]]="Да", "", " - ")</f>
        <v/>
      </c>
      <c r="N1445" s="101"/>
      <c r="O1445" s="114" t="str">
        <f>IF(Таблица335[[#This Row],[условие]]="Да", "", " )")</f>
        <v/>
      </c>
      <c r="P1445" s="115"/>
      <c r="Q1445" s="101" t="str">
        <f t="shared" si="1513"/>
        <v>/</v>
      </c>
      <c r="R1445" s="101">
        <v>2</v>
      </c>
      <c r="S1445" s="116" t="str">
        <f>IF(Таблица335[[#This Row],[Тип СШ]]="Т3", " росп", "")</f>
        <v xml:space="preserve"> росп</v>
      </c>
      <c r="T1445" s="116" t="str">
        <f>IF(AND(Таблица335[[#This Row],[Тип]]="Поперечник", Таблица335[[#This Row],[условие]]="Да", Таблица335[[#This Row],[№18]]=" росп"), "1,2,3",
"")</f>
        <v>1,2,3</v>
      </c>
      <c r="U1445" s="116" t="str">
        <f>IF(AND(Таблица335[[#This Row],[Тип]]="Продол", Таблица335[[#This Row],[условие]]="Да", Таблица335[[#This Row],[№18]]=" росп"), "1,2",
"")</f>
        <v/>
      </c>
      <c r="V1445" s="101" t="s">
        <v>88</v>
      </c>
      <c r="W14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45" s="152" t="str">
        <f>IF(Таблица335[[#This Row],[Тип СШ]]="Т3",
(IF(Таблица335[[#This Row],[Толщина]]&gt;16,"Δ8","Δ6")),Таблица335[[#This Row],[Толщина]])</f>
        <v>Δ8</v>
      </c>
      <c r="AD1445"/>
      <c r="AE1445"/>
    </row>
    <row r="1446" spans="1:31" x14ac:dyDescent="0.2">
      <c r="A1446" s="117">
        <f t="shared" si="1478"/>
        <v>1446</v>
      </c>
      <c r="B1446" s="97" t="str">
        <f>IF(ISNUMBER(Таблица335[[#This Row],[№8]]), "Поперечник", "Продол")</f>
        <v>Поперечник</v>
      </c>
      <c r="C1446" s="11" t="str">
        <f>CONCATENATE(I1446,J1446,K1446,L1446,Таблица335[[#This Row],[№12]],N1446,O1446,P1446,Q1446,R1446,S1446,T1446,U1446,)</f>
        <v>14Б-ВП</v>
      </c>
      <c r="D1446" s="11" t="str">
        <f t="shared" si="1493"/>
        <v>С4</v>
      </c>
      <c r="E1446" s="11" t="str">
        <f t="shared" si="1494"/>
        <v>2488×14</v>
      </c>
      <c r="F1446" s="101"/>
      <c r="G1446" s="101" t="s">
        <v>61</v>
      </c>
      <c r="H14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6" s="134">
        <f t="shared" ref="I1446:J1446" si="1516">I1445</f>
        <v>14</v>
      </c>
      <c r="J1446" s="134" t="str">
        <f>Таблица335[[#This Row],[№7]]</f>
        <v>Б</v>
      </c>
      <c r="K1446" s="133" t="str">
        <f>IF(Таблица335[[#This Row],[условие]]="Да", "-", "")</f>
        <v>-</v>
      </c>
      <c r="L1446" s="72" t="s">
        <v>35</v>
      </c>
      <c r="M1446" s="114" t="str">
        <f>IF(Таблица335[[#This Row],[условие]]="Да", "", " - ")</f>
        <v/>
      </c>
      <c r="N1446" s="72"/>
      <c r="O1446" s="114" t="str">
        <f>IF(Таблица335[[#This Row],[условие]]="Да", "", " )")</f>
        <v/>
      </c>
      <c r="P1446" s="115"/>
      <c r="Q1446" s="130"/>
      <c r="R1446" s="130"/>
      <c r="S1446" s="116" t="str">
        <f>IF(Таблица335[[#This Row],[Тип СШ]]="Т3", " росп", "")</f>
        <v/>
      </c>
      <c r="T1446" s="116" t="str">
        <f>IF(AND(Таблица335[[#This Row],[Тип]]="Поперечник", Таблица335[[#This Row],[условие]]="Да", Таблица335[[#This Row],[№18]]=" росп"), "1,2,3",
"")</f>
        <v/>
      </c>
      <c r="U1446" s="116" t="str">
        <f>IF(AND(Таблица335[[#This Row],[Тип]]="Продол", Таблица335[[#This Row],[условие]]="Да", Таблица335[[#This Row],[№18]]=" росп"), "1,2",
"")</f>
        <v/>
      </c>
      <c r="V1446" s="130" t="s">
        <v>109</v>
      </c>
      <c r="W14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4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4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446" s="152">
        <f>IF(Таблица335[[#This Row],[Тип СШ]]="Т3",
(IF(Таблица335[[#This Row],[Толщина]]&gt;16,"Δ8","Δ6")),Таблица335[[#This Row],[Толщина]])</f>
        <v>14</v>
      </c>
      <c r="AD1446"/>
      <c r="AE1446"/>
    </row>
    <row r="1447" spans="1:31" x14ac:dyDescent="0.2">
      <c r="A1447" s="117">
        <f t="shared" si="1478"/>
        <v>1447</v>
      </c>
      <c r="B1447" s="97" t="str">
        <f>IF(ISNUMBER(Таблица335[[#This Row],[№8]]), "Поперечник", "Продол")</f>
        <v>Поперечник</v>
      </c>
      <c r="C1447" s="11" t="str">
        <f>CONCATENATE(I1447,J1447,K1447,L1447,Таблица335[[#This Row],[№12]],N1447,O1447,P1447,Q1447,R1447,S1447,T1447,U1447,)</f>
        <v>14Б-ВП_Р1 росп1,2,3</v>
      </c>
      <c r="D1447" s="11" t="str">
        <f t="shared" si="1493"/>
        <v>Т3</v>
      </c>
      <c r="E1447" s="11" t="str">
        <f t="shared" si="1494"/>
        <v>528 Δ8</v>
      </c>
      <c r="F1447" s="101"/>
      <c r="G1447" s="101"/>
      <c r="H14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7" s="132">
        <f t="shared" ref="I1447:J1447" si="1517">I1446</f>
        <v>14</v>
      </c>
      <c r="J1447" s="132" t="str">
        <f>J1446</f>
        <v>Б</v>
      </c>
      <c r="K1447" s="133" t="str">
        <f>IF(Таблица335[[#This Row],[условие]]="Да", "-", "")</f>
        <v>-</v>
      </c>
      <c r="L1447" s="101" t="s">
        <v>35</v>
      </c>
      <c r="M1447" s="114" t="str">
        <f>IF(Таблица335[[#This Row],[условие]]="Да", "", " - ")</f>
        <v/>
      </c>
      <c r="N1447" s="101"/>
      <c r="O1447" s="114" t="str">
        <f>IF(Таблица335[[#This Row],[условие]]="Да", "", " )")</f>
        <v/>
      </c>
      <c r="P1447" s="115"/>
      <c r="Q1447" s="101" t="s">
        <v>140</v>
      </c>
      <c r="R1447" s="101" t="s">
        <v>73</v>
      </c>
      <c r="S1447" s="116" t="str">
        <f>IF(Таблица335[[#This Row],[Тип СШ]]="Т3", " росп", "")</f>
        <v xml:space="preserve"> росп</v>
      </c>
      <c r="T1447" s="116" t="str">
        <f>IF(AND(Таблица335[[#This Row],[Тип]]="Поперечник", Таблица335[[#This Row],[условие]]="Да", Таблица335[[#This Row],[№18]]=" росп"), "1,2,3",
"")</f>
        <v>1,2,3</v>
      </c>
      <c r="U1447" s="116" t="str">
        <f>IF(AND(Таблица335[[#This Row],[Тип]]="Продол", Таблица335[[#This Row],[условие]]="Да", Таблица335[[#This Row],[№18]]=" росп"), "1,2",
"")</f>
        <v/>
      </c>
      <c r="V1447" s="101" t="s">
        <v>88</v>
      </c>
      <c r="W14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47" s="152" t="str">
        <f>IF(Таблица335[[#This Row],[Тип СШ]]="Т3",
(IF(Таблица335[[#This Row],[Толщина]]&gt;16,"Δ8","Δ6")),Таблица335[[#This Row],[Толщина]])</f>
        <v>Δ8</v>
      </c>
      <c r="AD1447"/>
      <c r="AE1447"/>
    </row>
    <row r="1448" spans="1:31" x14ac:dyDescent="0.2">
      <c r="A1448" s="117">
        <f t="shared" si="1478"/>
        <v>1448</v>
      </c>
      <c r="B1448" s="97" t="str">
        <f>IF(ISNUMBER(Таблица335[[#This Row],[№8]]), "Поперечник", "Продол")</f>
        <v>Поперечник</v>
      </c>
      <c r="C1448" s="11" t="str">
        <f>CONCATENATE(I1448,J1448,K1448,L1448,Таблица335[[#This Row],[№12]],N1448,O1448,P1448,Q1448,R1448,S1448,T1448,U1448,)</f>
        <v>14Б-ВП_Р2 росп1,2,3</v>
      </c>
      <c r="D1448" s="11" t="str">
        <f t="shared" si="1493"/>
        <v>Т3</v>
      </c>
      <c r="E1448" s="11" t="str">
        <f t="shared" si="1494"/>
        <v>528 Δ8</v>
      </c>
      <c r="F1448" s="101"/>
      <c r="G1448" s="101"/>
      <c r="H14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8" s="132">
        <f t="shared" ref="I1448:K1448" si="1518">I1447</f>
        <v>14</v>
      </c>
      <c r="J1448" s="132" t="str">
        <f t="shared" si="1518"/>
        <v>Б</v>
      </c>
      <c r="K1448" s="133" t="str">
        <f>IF(Таблица335[[#This Row],[условие]]="Да", "-", "")</f>
        <v>-</v>
      </c>
      <c r="L1448" s="101" t="s">
        <v>35</v>
      </c>
      <c r="M1448" s="114" t="str">
        <f>IF(Таблица335[[#This Row],[условие]]="Да", "", " - ")</f>
        <v/>
      </c>
      <c r="N1448" s="101"/>
      <c r="O1448" s="114" t="str">
        <f>IF(Таблица335[[#This Row],[условие]]="Да", "", " )")</f>
        <v/>
      </c>
      <c r="P1448" s="115"/>
      <c r="Q1448" s="101" t="s">
        <v>140</v>
      </c>
      <c r="R1448" s="101" t="s">
        <v>74</v>
      </c>
      <c r="S1448" s="116" t="str">
        <f>IF(Таблица335[[#This Row],[Тип СШ]]="Т3", " росп", "")</f>
        <v xml:space="preserve"> росп</v>
      </c>
      <c r="T1448" s="116" t="str">
        <f>IF(AND(Таблица335[[#This Row],[Тип]]="Поперечник", Таблица335[[#This Row],[условие]]="Да", Таблица335[[#This Row],[№18]]=" росп"), "1,2,3",
"")</f>
        <v>1,2,3</v>
      </c>
      <c r="U1448" s="116" t="str">
        <f>IF(AND(Таблица335[[#This Row],[Тип]]="Продол", Таблица335[[#This Row],[условие]]="Да", Таблица335[[#This Row],[№18]]=" росп"), "1,2",
"")</f>
        <v/>
      </c>
      <c r="V1448" s="101" t="s">
        <v>88</v>
      </c>
      <c r="W14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48" s="152" t="str">
        <f>IF(Таблица335[[#This Row],[Тип СШ]]="Т3",
(IF(Таблица335[[#This Row],[Толщина]]&gt;16,"Δ8","Δ6")),Таблица335[[#This Row],[Толщина]])</f>
        <v>Δ8</v>
      </c>
      <c r="AD1448"/>
      <c r="AE1448"/>
    </row>
    <row r="1449" spans="1:31" x14ac:dyDescent="0.2">
      <c r="A1449" s="117">
        <f t="shared" si="1478"/>
        <v>1449</v>
      </c>
      <c r="B1449" s="97" t="str">
        <f>IF(ISNUMBER(Таблица335[[#This Row],[№8]]), "Поперечник", "Продол")</f>
        <v>Поперечник</v>
      </c>
      <c r="C1449" s="11" t="str">
        <f>CONCATENATE(I1449,J1449,K1449,L1449,Таблица335[[#This Row],[№12]],N1449,O1449,P1449,Q1449,R1449,S1449,T1449,U1449,)</f>
        <v>14Б-ВП_Р3 росп1,2,3</v>
      </c>
      <c r="D1449" s="11" t="str">
        <f t="shared" si="1493"/>
        <v>Т3</v>
      </c>
      <c r="E1449" s="11" t="str">
        <f t="shared" si="1494"/>
        <v>528 Δ8</v>
      </c>
      <c r="F1449" s="101"/>
      <c r="G1449" s="101"/>
      <c r="H14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49" s="132">
        <f t="shared" ref="I1449:K1449" si="1519">I1448</f>
        <v>14</v>
      </c>
      <c r="J1449" s="132" t="str">
        <f t="shared" si="1519"/>
        <v>Б</v>
      </c>
      <c r="K1449" s="133" t="str">
        <f>IF(Таблица335[[#This Row],[условие]]="Да", "-", "")</f>
        <v>-</v>
      </c>
      <c r="L1449" s="101" t="s">
        <v>35</v>
      </c>
      <c r="M1449" s="114" t="str">
        <f>IF(Таблица335[[#This Row],[условие]]="Да", "", " - ")</f>
        <v/>
      </c>
      <c r="N1449" s="101"/>
      <c r="O1449" s="114" t="str">
        <f>IF(Таблица335[[#This Row],[условие]]="Да", "", " )")</f>
        <v/>
      </c>
      <c r="P1449" s="115"/>
      <c r="Q1449" s="101" t="s">
        <v>140</v>
      </c>
      <c r="R1449" s="101" t="s">
        <v>75</v>
      </c>
      <c r="S1449" s="116" t="str">
        <f>IF(Таблица335[[#This Row],[Тип СШ]]="Т3", " росп", "")</f>
        <v xml:space="preserve"> росп</v>
      </c>
      <c r="T1449" s="116" t="str">
        <f>IF(AND(Таблица335[[#This Row],[Тип]]="Поперечник", Таблица335[[#This Row],[условие]]="Да", Таблица335[[#This Row],[№18]]=" росп"), "1,2,3",
"")</f>
        <v>1,2,3</v>
      </c>
      <c r="U1449" s="116" t="str">
        <f>IF(AND(Таблица335[[#This Row],[Тип]]="Продол", Таблица335[[#This Row],[условие]]="Да", Таблица335[[#This Row],[№18]]=" росп"), "1,2",
"")</f>
        <v/>
      </c>
      <c r="V1449" s="101" t="s">
        <v>88</v>
      </c>
      <c r="W14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49" s="152" t="str">
        <f>IF(Таблица335[[#This Row],[Тип СШ]]="Т3",
(IF(Таблица335[[#This Row],[Толщина]]&gt;16,"Δ8","Δ6")),Таблица335[[#This Row],[Толщина]])</f>
        <v>Δ8</v>
      </c>
      <c r="AD1449"/>
      <c r="AE1449"/>
    </row>
    <row r="1450" spans="1:31" x14ac:dyDescent="0.2">
      <c r="A1450" s="117">
        <f t="shared" si="1478"/>
        <v>1450</v>
      </c>
      <c r="B1450" s="97" t="str">
        <f>IF(ISNUMBER(Таблица335[[#This Row],[№8]]), "Поперечник", "Продол")</f>
        <v>Поперечник</v>
      </c>
      <c r="C1450" s="11" t="str">
        <f>CONCATENATE(I1450,J1450,K1450,L1450,Таблица335[[#This Row],[№12]],N1450,O1450,P1450,Q1450,R1450,S1450,T1450,U1450,)</f>
        <v>14Б-ВП_Р4 росп1,2,3</v>
      </c>
      <c r="D1450" s="11" t="str">
        <f t="shared" si="1493"/>
        <v>Т3</v>
      </c>
      <c r="E1450" s="11" t="str">
        <f t="shared" si="1494"/>
        <v>528 Δ8</v>
      </c>
      <c r="F1450" s="101"/>
      <c r="G1450" s="101"/>
      <c r="H14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0" s="132">
        <f t="shared" ref="I1450:K1450" si="1520">I1449</f>
        <v>14</v>
      </c>
      <c r="J1450" s="132" t="str">
        <f t="shared" si="1520"/>
        <v>Б</v>
      </c>
      <c r="K1450" s="133" t="str">
        <f>IF(Таблица335[[#This Row],[условие]]="Да", "-", "")</f>
        <v>-</v>
      </c>
      <c r="L1450" s="101" t="s">
        <v>35</v>
      </c>
      <c r="M1450" s="114" t="str">
        <f>IF(Таблица335[[#This Row],[условие]]="Да", "", " - ")</f>
        <v/>
      </c>
      <c r="N1450" s="101"/>
      <c r="O1450" s="114" t="str">
        <f>IF(Таблица335[[#This Row],[условие]]="Да", "", " )")</f>
        <v/>
      </c>
      <c r="P1450" s="115"/>
      <c r="Q1450" s="101" t="s">
        <v>140</v>
      </c>
      <c r="R1450" s="101" t="s">
        <v>76</v>
      </c>
      <c r="S1450" s="116" t="str">
        <f>IF(Таблица335[[#This Row],[Тип СШ]]="Т3", " росп", "")</f>
        <v xml:space="preserve"> росп</v>
      </c>
      <c r="T1450" s="116" t="str">
        <f>IF(AND(Таблица335[[#This Row],[Тип]]="Поперечник", Таблица335[[#This Row],[условие]]="Да", Таблица335[[#This Row],[№18]]=" росп"), "1,2,3",
"")</f>
        <v>1,2,3</v>
      </c>
      <c r="U1450" s="116" t="str">
        <f>IF(AND(Таблица335[[#This Row],[Тип]]="Продол", Таблица335[[#This Row],[условие]]="Да", Таблица335[[#This Row],[№18]]=" росп"), "1,2",
"")</f>
        <v/>
      </c>
      <c r="V1450" s="101" t="s">
        <v>88</v>
      </c>
      <c r="W14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50" s="152" t="str">
        <f>IF(Таблица335[[#This Row],[Тип СШ]]="Т3",
(IF(Таблица335[[#This Row],[Толщина]]&gt;16,"Δ8","Δ6")),Таблица335[[#This Row],[Толщина]])</f>
        <v>Δ8</v>
      </c>
      <c r="AD1450"/>
      <c r="AE1450"/>
    </row>
    <row r="1451" spans="1:31" x14ac:dyDescent="0.2">
      <c r="A1451" s="117">
        <f t="shared" si="1478"/>
        <v>1451</v>
      </c>
      <c r="B1451" s="97" t="str">
        <f>IF(ISNUMBER(Таблица335[[#This Row],[№8]]), "Поперечник", "Продол")</f>
        <v>Поперечник</v>
      </c>
      <c r="C1451" s="11" t="str">
        <f>CONCATENATE(I1451,J1451,K1451,L1451,Таблица335[[#This Row],[№12]],N1451,O1451,P1451,Q1451,R1451,S1451,T1451,U1451,)</f>
        <v>14Б-Т1/1</v>
      </c>
      <c r="D1451" s="11" t="str">
        <f t="shared" si="1493"/>
        <v>Т8</v>
      </c>
      <c r="E1451" s="11" t="str">
        <f t="shared" si="1494"/>
        <v>100×20</v>
      </c>
      <c r="F1451" s="101"/>
      <c r="G1451" s="101"/>
      <c r="H14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1" s="132">
        <f t="shared" ref="I1451:K1451" si="1521">I1450</f>
        <v>14</v>
      </c>
      <c r="J1451" s="132" t="str">
        <f t="shared" si="1521"/>
        <v>Б</v>
      </c>
      <c r="K1451" s="133" t="str">
        <f>IF(Таблица335[[#This Row],[условие]]="Да", "-", "")</f>
        <v>-</v>
      </c>
      <c r="L1451" s="101" t="s">
        <v>83</v>
      </c>
      <c r="M1451" s="114" t="str">
        <f>IF(Таблица335[[#This Row],[условие]]="Да", "", " - ")</f>
        <v/>
      </c>
      <c r="N1451" s="101"/>
      <c r="O1451" s="114" t="str">
        <f>IF(Таблица335[[#This Row],[условие]]="Да", "", " )")</f>
        <v/>
      </c>
      <c r="P1451" s="115"/>
      <c r="Q1451" s="101" t="str">
        <f>"/"</f>
        <v>/</v>
      </c>
      <c r="R1451" s="101">
        <v>1</v>
      </c>
      <c r="S1451" s="116" t="str">
        <f>IF(Таблица335[[#This Row],[Тип СШ]]="Т3", " росп", "")</f>
        <v/>
      </c>
      <c r="T1451" s="116" t="str">
        <f>IF(AND(Таблица335[[#This Row],[Тип]]="Поперечник", Таблица335[[#This Row],[условие]]="Да", Таблица335[[#This Row],[№18]]=" росп"), "1,2,3",
"")</f>
        <v/>
      </c>
      <c r="U1451" s="116" t="str">
        <f>IF(AND(Таблица335[[#This Row],[Тип]]="Продол", Таблица335[[#This Row],[условие]]="Да", Таблица335[[#This Row],[№18]]=" росп"), "1,2",
"")</f>
        <v/>
      </c>
      <c r="V1451" s="101" t="s">
        <v>89</v>
      </c>
      <c r="W14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51" s="152">
        <f>IF(Таблица335[[#This Row],[Тип СШ]]="Т3",
(IF(Таблица335[[#This Row],[Толщина]]&gt;16,"Δ8","Δ6")),Таблица335[[#This Row],[Толщина]])</f>
        <v>20</v>
      </c>
      <c r="AD1451"/>
      <c r="AE1451"/>
    </row>
    <row r="1452" spans="1:31" x14ac:dyDescent="0.2">
      <c r="A1452" s="117">
        <f t="shared" si="1478"/>
        <v>1452</v>
      </c>
      <c r="B1452" s="97" t="str">
        <f>IF(ISNUMBER(Таблица335[[#This Row],[№8]]), "Поперечник", "Продол")</f>
        <v>Поперечник</v>
      </c>
      <c r="C1452" s="11" t="str">
        <f>CONCATENATE(I1452,J1452,K1452,L1452,Таблица335[[#This Row],[№12]],N1452,O1452,P1452,Q1452,R1452,S1452,T1452,U1452,)</f>
        <v>14Б-Т1/1 росп1,2,3</v>
      </c>
      <c r="D1452" s="11" t="str">
        <f t="shared" si="1493"/>
        <v>Т3</v>
      </c>
      <c r="E1452" s="11" t="str">
        <f t="shared" si="1494"/>
        <v>100 Δ8</v>
      </c>
      <c r="F1452" s="101"/>
      <c r="G1452" s="101"/>
      <c r="H14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2" s="132">
        <f t="shared" ref="I1452:K1452" si="1522">I1451</f>
        <v>14</v>
      </c>
      <c r="J1452" s="132" t="str">
        <f t="shared" si="1522"/>
        <v>Б</v>
      </c>
      <c r="K1452" s="133" t="str">
        <f>IF(Таблица335[[#This Row],[условие]]="Да", "-", "")</f>
        <v>-</v>
      </c>
      <c r="L1452" s="101" t="s">
        <v>83</v>
      </c>
      <c r="M1452" s="114" t="str">
        <f>IF(Таблица335[[#This Row],[условие]]="Да", "", " - ")</f>
        <v/>
      </c>
      <c r="N1452" s="101"/>
      <c r="O1452" s="114" t="str">
        <f>IF(Таблица335[[#This Row],[условие]]="Да", "", " )")</f>
        <v/>
      </c>
      <c r="P1452" s="115"/>
      <c r="Q1452" s="101" t="str">
        <f t="shared" ref="Q1452:Q1456" si="1523">"/"</f>
        <v>/</v>
      </c>
      <c r="R1452" s="101">
        <v>1</v>
      </c>
      <c r="S1452" s="116" t="str">
        <f>IF(Таблица335[[#This Row],[Тип СШ]]="Т3", " росп", "")</f>
        <v xml:space="preserve"> росп</v>
      </c>
      <c r="T1452" s="116" t="str">
        <f>IF(AND(Таблица335[[#This Row],[Тип]]="Поперечник", Таблица335[[#This Row],[условие]]="Да", Таблица335[[#This Row],[№18]]=" росп"), "1,2,3",
"")</f>
        <v>1,2,3</v>
      </c>
      <c r="U1452" s="116" t="str">
        <f>IF(AND(Таблица335[[#This Row],[Тип]]="Продол", Таблица335[[#This Row],[условие]]="Да", Таблица335[[#This Row],[№18]]=" росп"), "1,2",
"")</f>
        <v/>
      </c>
      <c r="V1452" s="101" t="s">
        <v>88</v>
      </c>
      <c r="W14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52" s="152" t="str">
        <f>IF(Таблица335[[#This Row],[Тип СШ]]="Т3",
(IF(Таблица335[[#This Row],[Толщина]]&gt;16,"Δ8","Δ6")),Таблица335[[#This Row],[Толщина]])</f>
        <v>Δ8</v>
      </c>
      <c r="AD1452"/>
      <c r="AE1452"/>
    </row>
    <row r="1453" spans="1:31" x14ac:dyDescent="0.2">
      <c r="A1453" s="117">
        <f t="shared" si="1478"/>
        <v>1453</v>
      </c>
      <c r="B1453" s="97" t="str">
        <f>IF(ISNUMBER(Таблица335[[#This Row],[№8]]), "Поперечник", "Продол")</f>
        <v>Поперечник</v>
      </c>
      <c r="C1453" s="11" t="str">
        <f>CONCATENATE(I1453,J1453,K1453,L1453,Таблица335[[#This Row],[№12]],N1453,O1453,P1453,Q1453,R1453,S1453,T1453,U1453,)</f>
        <v>14Б-Т1/2</v>
      </c>
      <c r="D1453" s="11" t="str">
        <f t="shared" si="1493"/>
        <v>Т8</v>
      </c>
      <c r="E1453" s="11" t="str">
        <f t="shared" si="1494"/>
        <v>100×20</v>
      </c>
      <c r="F1453" s="101"/>
      <c r="G1453" s="101"/>
      <c r="H14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3" s="132">
        <f t="shared" ref="I1453:K1453" si="1524">I1452</f>
        <v>14</v>
      </c>
      <c r="J1453" s="132" t="str">
        <f t="shared" si="1524"/>
        <v>Б</v>
      </c>
      <c r="K1453" s="133" t="str">
        <f>IF(Таблица335[[#This Row],[условие]]="Да", "-", "")</f>
        <v>-</v>
      </c>
      <c r="L1453" s="101" t="s">
        <v>83</v>
      </c>
      <c r="M1453" s="114" t="str">
        <f>IF(Таблица335[[#This Row],[условие]]="Да", "", " - ")</f>
        <v/>
      </c>
      <c r="N1453" s="101"/>
      <c r="O1453" s="114" t="str">
        <f>IF(Таблица335[[#This Row],[условие]]="Да", "", " )")</f>
        <v/>
      </c>
      <c r="P1453" s="115"/>
      <c r="Q1453" s="101" t="str">
        <f t="shared" si="1523"/>
        <v>/</v>
      </c>
      <c r="R1453" s="101">
        <v>2</v>
      </c>
      <c r="S1453" s="116" t="str">
        <f>IF(Таблица335[[#This Row],[Тип СШ]]="Т3", " росп", "")</f>
        <v/>
      </c>
      <c r="T1453" s="116" t="str">
        <f>IF(AND(Таблица335[[#This Row],[Тип]]="Поперечник", Таблица335[[#This Row],[условие]]="Да", Таблица335[[#This Row],[№18]]=" росп"), "1,2,3",
"")</f>
        <v/>
      </c>
      <c r="U1453" s="116" t="str">
        <f>IF(AND(Таблица335[[#This Row],[Тип]]="Продол", Таблица335[[#This Row],[условие]]="Да", Таблица335[[#This Row],[№18]]=" росп"), "1,2",
"")</f>
        <v/>
      </c>
      <c r="V1453" s="101" t="s">
        <v>89</v>
      </c>
      <c r="W14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53" s="152">
        <f>IF(Таблица335[[#This Row],[Тип СШ]]="Т3",
(IF(Таблица335[[#This Row],[Толщина]]&gt;16,"Δ8","Δ6")),Таблица335[[#This Row],[Толщина]])</f>
        <v>20</v>
      </c>
      <c r="AD1453"/>
      <c r="AE1453"/>
    </row>
    <row r="1454" spans="1:31" x14ac:dyDescent="0.2">
      <c r="A1454" s="117">
        <f t="shared" si="1478"/>
        <v>1454</v>
      </c>
      <c r="B1454" s="97" t="str">
        <f>IF(ISNUMBER(Таблица335[[#This Row],[№8]]), "Поперечник", "Продол")</f>
        <v>Поперечник</v>
      </c>
      <c r="C1454" s="11" t="str">
        <f>CONCATENATE(I1454,J1454,K1454,L1454,Таблица335[[#This Row],[№12]],N1454,O1454,P1454,Q1454,R1454,S1454,T1454,U1454,)</f>
        <v>14Б-Т1/2 росп1,2,3</v>
      </c>
      <c r="D1454" s="11" t="str">
        <f t="shared" si="1493"/>
        <v>Т3</v>
      </c>
      <c r="E1454" s="11" t="str">
        <f t="shared" si="1494"/>
        <v>100 Δ8</v>
      </c>
      <c r="F1454" s="101"/>
      <c r="G1454" s="101"/>
      <c r="H14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4" s="132">
        <f t="shared" ref="I1454:K1454" si="1525">I1453</f>
        <v>14</v>
      </c>
      <c r="J1454" s="132" t="str">
        <f t="shared" si="1525"/>
        <v>Б</v>
      </c>
      <c r="K1454" s="133" t="str">
        <f>IF(Таблица335[[#This Row],[условие]]="Да", "-", "")</f>
        <v>-</v>
      </c>
      <c r="L1454" s="101" t="s">
        <v>83</v>
      </c>
      <c r="M1454" s="114" t="str">
        <f>IF(Таблица335[[#This Row],[условие]]="Да", "", " - ")</f>
        <v/>
      </c>
      <c r="N1454" s="101"/>
      <c r="O1454" s="114" t="str">
        <f>IF(Таблица335[[#This Row],[условие]]="Да", "", " )")</f>
        <v/>
      </c>
      <c r="P1454" s="115"/>
      <c r="Q1454" s="101" t="str">
        <f t="shared" si="1523"/>
        <v>/</v>
      </c>
      <c r="R1454" s="101">
        <v>2</v>
      </c>
      <c r="S1454" s="116" t="str">
        <f>IF(Таблица335[[#This Row],[Тип СШ]]="Т3", " росп", "")</f>
        <v xml:space="preserve"> росп</v>
      </c>
      <c r="T1454" s="116" t="str">
        <f>IF(AND(Таблица335[[#This Row],[Тип]]="Поперечник", Таблица335[[#This Row],[условие]]="Да", Таблица335[[#This Row],[№18]]=" росп"), "1,2,3",
"")</f>
        <v>1,2,3</v>
      </c>
      <c r="U1454" s="116" t="str">
        <f>IF(AND(Таблица335[[#This Row],[Тип]]="Продол", Таблица335[[#This Row],[условие]]="Да", Таблица335[[#This Row],[№18]]=" росп"), "1,2",
"")</f>
        <v/>
      </c>
      <c r="V1454" s="101" t="s">
        <v>88</v>
      </c>
      <c r="W14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54" s="152" t="str">
        <f>IF(Таблица335[[#This Row],[Тип СШ]]="Т3",
(IF(Таблица335[[#This Row],[Толщина]]&gt;16,"Δ8","Δ6")),Таблица335[[#This Row],[Толщина]])</f>
        <v>Δ8</v>
      </c>
      <c r="AD1454"/>
      <c r="AE1454"/>
    </row>
    <row r="1455" spans="1:31" x14ac:dyDescent="0.2">
      <c r="A1455" s="117">
        <f t="shared" si="1478"/>
        <v>1455</v>
      </c>
      <c r="B1455" s="97" t="str">
        <f>IF(ISNUMBER(Таблица335[[#This Row],[№8]]), "Поперечник", "Продол")</f>
        <v>Поперечник</v>
      </c>
      <c r="C1455" s="11" t="str">
        <f>CONCATENATE(I1455,J1455,K1455,L1455,Таблица335[[#This Row],[№12]],N1455,O1455,P1455,Q1455,R1455,S1455,T1455,U1455,)</f>
        <v>14Б-ВП_Р5 росп1,2,3</v>
      </c>
      <c r="D1455" s="11" t="str">
        <f t="shared" si="1493"/>
        <v>Т3</v>
      </c>
      <c r="E1455" s="11" t="str">
        <f t="shared" si="1494"/>
        <v>528 Δ8</v>
      </c>
      <c r="F1455" s="101"/>
      <c r="G1455" s="101"/>
      <c r="H14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5" s="132">
        <f t="shared" ref="I1455:K1455" si="1526">I1454</f>
        <v>14</v>
      </c>
      <c r="J1455" s="132" t="str">
        <f t="shared" si="1526"/>
        <v>Б</v>
      </c>
      <c r="K1455" s="133" t="str">
        <f>IF(Таблица335[[#This Row],[условие]]="Да", "-", "")</f>
        <v>-</v>
      </c>
      <c r="L1455" s="101" t="s">
        <v>35</v>
      </c>
      <c r="M1455" s="114" t="str">
        <f>IF(Таблица335[[#This Row],[условие]]="Да", "", " - ")</f>
        <v/>
      </c>
      <c r="N1455" s="101"/>
      <c r="O1455" s="114" t="str">
        <f>IF(Таблица335[[#This Row],[условие]]="Да", "", " )")</f>
        <v/>
      </c>
      <c r="P1455" s="115"/>
      <c r="Q1455" s="101" t="s">
        <v>140</v>
      </c>
      <c r="R1455" s="101" t="s">
        <v>77</v>
      </c>
      <c r="S1455" s="116" t="str">
        <f>IF(Таблица335[[#This Row],[Тип СШ]]="Т3", " росп", "")</f>
        <v xml:space="preserve"> росп</v>
      </c>
      <c r="T1455" s="116" t="str">
        <f>IF(AND(Таблица335[[#This Row],[Тип]]="Поперечник", Таблица335[[#This Row],[условие]]="Да", Таблица335[[#This Row],[№18]]=" росп"), "1,2,3",
"")</f>
        <v>1,2,3</v>
      </c>
      <c r="U1455" s="116" t="str">
        <f>IF(AND(Таблица335[[#This Row],[Тип]]="Продол", Таблица335[[#This Row],[условие]]="Да", Таблица335[[#This Row],[№18]]=" росп"), "1,2",
"")</f>
        <v/>
      </c>
      <c r="V1455" s="101" t="s">
        <v>88</v>
      </c>
      <c r="W14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55" s="152" t="str">
        <f>IF(Таблица335[[#This Row],[Тип СШ]]="Т3",
(IF(Таблица335[[#This Row],[Толщина]]&gt;16,"Δ8","Δ6")),Таблица335[[#This Row],[Толщина]])</f>
        <v>Δ8</v>
      </c>
      <c r="AD1455"/>
      <c r="AE1455"/>
    </row>
    <row r="1456" spans="1:31" x14ac:dyDescent="0.2">
      <c r="A1456" s="117">
        <f t="shared" si="1478"/>
        <v>1456</v>
      </c>
      <c r="B1456" s="97" t="str">
        <f>IF(ISNUMBER(Таблица335[[#This Row],[№8]]), "Поперечник", "Продол")</f>
        <v>Поперечник</v>
      </c>
      <c r="C1456" s="11" t="str">
        <f>CONCATENATE(I1456,J1456,K1456,L1456,Таблица335[[#This Row],[№12]],N1456,O1456,P1456,Q1456,R1456,S1456,T1456,U1456,)</f>
        <v>14Б-ВП_Р6 росп1,2,3</v>
      </c>
      <c r="D1456" s="11" t="str">
        <f t="shared" si="1493"/>
        <v>Т3</v>
      </c>
      <c r="E1456" s="11" t="str">
        <f t="shared" si="1494"/>
        <v>528 Δ8</v>
      </c>
      <c r="F1456" s="101"/>
      <c r="G1456" s="101"/>
      <c r="H14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6" s="132">
        <f t="shared" ref="I1456:K1456" si="1527">I1455</f>
        <v>14</v>
      </c>
      <c r="J1456" s="132" t="str">
        <f t="shared" si="1527"/>
        <v>Б</v>
      </c>
      <c r="K1456" s="133" t="str">
        <f>IF(Таблица335[[#This Row],[условие]]="Да", "-", "")</f>
        <v>-</v>
      </c>
      <c r="L1456" s="101" t="s">
        <v>35</v>
      </c>
      <c r="M1456" s="114" t="str">
        <f>IF(Таблица335[[#This Row],[условие]]="Да", "", " - ")</f>
        <v/>
      </c>
      <c r="N1456" s="101"/>
      <c r="O1456" s="114" t="str">
        <f>IF(Таблица335[[#This Row],[условие]]="Да", "", " )")</f>
        <v/>
      </c>
      <c r="P1456" s="115"/>
      <c r="Q1456" s="101" t="s">
        <v>140</v>
      </c>
      <c r="R1456" s="101" t="s">
        <v>80</v>
      </c>
      <c r="S1456" s="116" t="str">
        <f>IF(Таблица335[[#This Row],[Тип СШ]]="Т3", " росп", "")</f>
        <v xml:space="preserve"> росп</v>
      </c>
      <c r="T1456" s="116" t="str">
        <f>IF(AND(Таблица335[[#This Row],[Тип]]="Поперечник", Таблица335[[#This Row],[условие]]="Да", Таблица335[[#This Row],[№18]]=" росп"), "1,2,3",
"")</f>
        <v>1,2,3</v>
      </c>
      <c r="U1456" s="116" t="str">
        <f>IF(AND(Таблица335[[#This Row],[Тип]]="Продол", Таблица335[[#This Row],[условие]]="Да", Таблица335[[#This Row],[№18]]=" росп"), "1,2",
"")</f>
        <v/>
      </c>
      <c r="V1456" s="101" t="s">
        <v>88</v>
      </c>
      <c r="W14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56" s="152" t="str">
        <f>IF(Таблица335[[#This Row],[Тип СШ]]="Т3",
(IF(Таблица335[[#This Row],[Толщина]]&gt;16,"Δ8","Δ6")),Таблица335[[#This Row],[Толщина]])</f>
        <v>Δ8</v>
      </c>
      <c r="AD1456"/>
      <c r="AE1456"/>
    </row>
    <row r="1457" spans="1:31" x14ac:dyDescent="0.2">
      <c r="A1457" s="117">
        <f t="shared" si="1478"/>
        <v>1457</v>
      </c>
      <c r="B1457" s="97" t="str">
        <f>IF(ISNUMBER(Таблица335[[#This Row],[№8]]), "Поперечник", "Продол")</f>
        <v>Поперечник</v>
      </c>
      <c r="C1457" s="11" t="str">
        <f>CONCATENATE(I1457,J1457,K1457,L1457,Таблица335[[#This Row],[№12]],N1457,O1457,P1457,Q1457,R1457,S1457,T1457,U1457,)</f>
        <v>14Б-ВП_Р7 росп1,2,3</v>
      </c>
      <c r="D1457" s="11" t="str">
        <f t="shared" si="1493"/>
        <v>Т3</v>
      </c>
      <c r="E1457" s="11" t="str">
        <f t="shared" si="1494"/>
        <v>528 Δ8</v>
      </c>
      <c r="F1457" s="101"/>
      <c r="G1457" s="101"/>
      <c r="H14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7" s="132">
        <f t="shared" ref="I1457:K1457" si="1528">I1456</f>
        <v>14</v>
      </c>
      <c r="J1457" s="132" t="str">
        <f t="shared" si="1528"/>
        <v>Б</v>
      </c>
      <c r="K1457" s="133" t="str">
        <f>IF(Таблица335[[#This Row],[условие]]="Да", "-", "")</f>
        <v>-</v>
      </c>
      <c r="L1457" s="101" t="s">
        <v>35</v>
      </c>
      <c r="M1457" s="114" t="str">
        <f>IF(Таблица335[[#This Row],[условие]]="Да", "", " - ")</f>
        <v/>
      </c>
      <c r="N1457" s="101"/>
      <c r="O1457" s="114" t="str">
        <f>IF(Таблица335[[#This Row],[условие]]="Да", "", " )")</f>
        <v/>
      </c>
      <c r="P1457" s="115"/>
      <c r="Q1457" s="101" t="s">
        <v>140</v>
      </c>
      <c r="R1457" s="101" t="s">
        <v>81</v>
      </c>
      <c r="S1457" s="116" t="str">
        <f>IF(Таблица335[[#This Row],[Тип СШ]]="Т3", " росп", "")</f>
        <v xml:space="preserve"> росп</v>
      </c>
      <c r="T1457" s="116" t="str">
        <f>IF(AND(Таблица335[[#This Row],[Тип]]="Поперечник", Таблица335[[#This Row],[условие]]="Да", Таблица335[[#This Row],[№18]]=" росп"), "1,2,3",
"")</f>
        <v>1,2,3</v>
      </c>
      <c r="U1457" s="116" t="str">
        <f>IF(AND(Таблица335[[#This Row],[Тип]]="Продол", Таблица335[[#This Row],[условие]]="Да", Таблица335[[#This Row],[№18]]=" росп"), "1,2",
"")</f>
        <v/>
      </c>
      <c r="V1457" s="101" t="s">
        <v>88</v>
      </c>
      <c r="W14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57" s="152" t="str">
        <f>IF(Таблица335[[#This Row],[Тип СШ]]="Т3",
(IF(Таблица335[[#This Row],[Толщина]]&gt;16,"Δ8","Δ6")),Таблица335[[#This Row],[Толщина]])</f>
        <v>Δ8</v>
      </c>
      <c r="AD1457"/>
      <c r="AE1457"/>
    </row>
    <row r="1458" spans="1:31" x14ac:dyDescent="0.2">
      <c r="A1458" s="117">
        <f t="shared" si="1478"/>
        <v>1458</v>
      </c>
      <c r="B1458" s="97" t="str">
        <f>IF(ISNUMBER(Таблица335[[#This Row],[№8]]), "Поперечник", "Продол")</f>
        <v>Поперечник</v>
      </c>
      <c r="C1458" s="11" t="str">
        <f>CONCATENATE(I1458,J1458,K1458,L1458,Таблица335[[#This Row],[№12]],N1458,O1458,P1458,Q1458,R1458,S1458,T1458,U1458,)</f>
        <v>14Б-ВП_Р8 росп1,2,3</v>
      </c>
      <c r="D1458" s="11" t="str">
        <f t="shared" si="1493"/>
        <v>Т3</v>
      </c>
      <c r="E1458" s="11" t="str">
        <f t="shared" si="1494"/>
        <v>528 Δ8</v>
      </c>
      <c r="F1458" s="101"/>
      <c r="G1458" s="101"/>
      <c r="H14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8" s="132">
        <f t="shared" ref="I1458:K1458" si="1529">I1457</f>
        <v>14</v>
      </c>
      <c r="J1458" s="132" t="str">
        <f t="shared" si="1529"/>
        <v>Б</v>
      </c>
      <c r="K1458" s="133" t="str">
        <f>IF(Таблица335[[#This Row],[условие]]="Да", "-", "")</f>
        <v>-</v>
      </c>
      <c r="L1458" s="101" t="s">
        <v>35</v>
      </c>
      <c r="M1458" s="114" t="str">
        <f>IF(Таблица335[[#This Row],[условие]]="Да", "", " - ")</f>
        <v/>
      </c>
      <c r="N1458" s="101"/>
      <c r="O1458" s="114" t="str">
        <f>IF(Таблица335[[#This Row],[условие]]="Да", "", " )")</f>
        <v/>
      </c>
      <c r="P1458" s="115"/>
      <c r="Q1458" s="101" t="s">
        <v>140</v>
      </c>
      <c r="R1458" s="101" t="s">
        <v>82</v>
      </c>
      <c r="S1458" s="116" t="str">
        <f>IF(Таблица335[[#This Row],[Тип СШ]]="Т3", " росп", "")</f>
        <v xml:space="preserve"> росп</v>
      </c>
      <c r="T1458" s="116" t="str">
        <f>IF(AND(Таблица335[[#This Row],[Тип]]="Поперечник", Таблица335[[#This Row],[условие]]="Да", Таблица335[[#This Row],[№18]]=" росп"), "1,2,3",
"")</f>
        <v>1,2,3</v>
      </c>
      <c r="U1458" s="116" t="str">
        <f>IF(AND(Таблица335[[#This Row],[Тип]]="Продол", Таблица335[[#This Row],[условие]]="Да", Таблица335[[#This Row],[№18]]=" росп"), "1,2",
"")</f>
        <v/>
      </c>
      <c r="V1458" s="101" t="s">
        <v>88</v>
      </c>
      <c r="W14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58" s="152" t="str">
        <f>IF(Таблица335[[#This Row],[Тип СШ]]="Т3",
(IF(Таблица335[[#This Row],[Толщина]]&gt;16,"Δ8","Δ6")),Таблица335[[#This Row],[Толщина]])</f>
        <v>Δ8</v>
      </c>
      <c r="AD1458"/>
      <c r="AE1458"/>
    </row>
    <row r="1459" spans="1:31" x14ac:dyDescent="0.2">
      <c r="A1459" s="117">
        <f t="shared" si="1478"/>
        <v>1459</v>
      </c>
      <c r="B1459" s="97" t="str">
        <f>IF(ISNUMBER(Таблица335[[#This Row],[№8]]), "Поперечник", "Продол")</f>
        <v>Поперечник</v>
      </c>
      <c r="C1459" s="11" t="str">
        <f>CONCATENATE(I1459,J1459,K1459,L1459,Таблица335[[#This Row],[№12]],N1459,O1459,P1459,Q1459,R1459,S1459,T1459,U1459,)</f>
        <v>14Б-НП</v>
      </c>
      <c r="D1459" s="11" t="str">
        <f t="shared" si="1493"/>
        <v>С18</v>
      </c>
      <c r="E1459" s="11" t="str">
        <f t="shared" si="1494"/>
        <v>700×32</v>
      </c>
      <c r="F1459" s="101"/>
      <c r="G1459" s="101"/>
      <c r="H14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59" s="132">
        <f t="shared" ref="I1459:K1459" si="1530">I1458</f>
        <v>14</v>
      </c>
      <c r="J1459" s="132" t="str">
        <f t="shared" si="1530"/>
        <v>Б</v>
      </c>
      <c r="K1459" s="133" t="str">
        <f>IF(Таблица335[[#This Row],[условие]]="Да", "-", "")</f>
        <v>-</v>
      </c>
      <c r="L1459" s="101" t="s">
        <v>13</v>
      </c>
      <c r="M1459" s="114" t="str">
        <f>IF(Таблица335[[#This Row],[условие]]="Да", "", " - ")</f>
        <v/>
      </c>
      <c r="N1459" s="101"/>
      <c r="O1459" s="114" t="str">
        <f>IF(Таблица335[[#This Row],[условие]]="Да", "", " )")</f>
        <v/>
      </c>
      <c r="P1459" s="115"/>
      <c r="Q1459" s="101"/>
      <c r="R1459" s="101"/>
      <c r="S1459" s="116" t="str">
        <f>IF(Таблица335[[#This Row],[Тип СШ]]="Т3", " росп", "")</f>
        <v/>
      </c>
      <c r="T1459" s="116" t="str">
        <f>IF(AND(Таблица335[[#This Row],[Тип]]="Поперечник", Таблица335[[#This Row],[условие]]="Да", Таблица335[[#This Row],[№18]]=" росп"), "1,2,3",
"")</f>
        <v/>
      </c>
      <c r="U1459" s="116" t="str">
        <f>IF(AND(Таблица335[[#This Row],[Тип]]="Продол", Таблица335[[#This Row],[условие]]="Да", Таблица335[[#This Row],[№18]]=" росп"), "1,2",
"")</f>
        <v/>
      </c>
      <c r="V1459" s="101" t="s">
        <v>87</v>
      </c>
      <c r="W145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4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5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459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459" s="152">
        <f>IF(Таблица335[[#This Row],[Тип СШ]]="Т3",
(IF(Таблица335[[#This Row],[Толщина]]&gt;16,"Δ8","Δ6")),Таблица335[[#This Row],[Толщина]])</f>
        <v>32</v>
      </c>
      <c r="AD1459"/>
      <c r="AE1459"/>
    </row>
    <row r="1460" spans="1:31" x14ac:dyDescent="0.2">
      <c r="A1460" s="117">
        <f t="shared" si="1478"/>
        <v>1460</v>
      </c>
      <c r="B1460" s="97" t="str">
        <f>IF(ISNUMBER(Таблица335[[#This Row],[№8]]), "Поперечник", "Продол")</f>
        <v>Поперечник</v>
      </c>
      <c r="C1460" s="11" t="str">
        <f>CONCATENATE(I1460,J1460,K1460,L1460,Таблица335[[#This Row],[№12]],N1460,O1460,P1460,Q1460,R1460,S1460,T1460,U1460,)</f>
        <v>14Б-Т2/1</v>
      </c>
      <c r="D1460" s="11" t="str">
        <f t="shared" si="1493"/>
        <v>Т8</v>
      </c>
      <c r="E1460" s="11" t="str">
        <f t="shared" si="1494"/>
        <v>100×20</v>
      </c>
      <c r="F1460" s="101"/>
      <c r="G1460" s="101"/>
      <c r="H14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0" s="132">
        <f t="shared" ref="I1460:K1460" si="1531">I1459</f>
        <v>14</v>
      </c>
      <c r="J1460" s="132" t="str">
        <f t="shared" si="1531"/>
        <v>Б</v>
      </c>
      <c r="K1460" s="133" t="str">
        <f>IF(Таблица335[[#This Row],[условие]]="Да", "-", "")</f>
        <v>-</v>
      </c>
      <c r="L1460" s="101" t="s">
        <v>84</v>
      </c>
      <c r="M1460" s="114" t="str">
        <f>IF(Таблица335[[#This Row],[условие]]="Да", "", " - ")</f>
        <v/>
      </c>
      <c r="N1460" s="101"/>
      <c r="O1460" s="114" t="str">
        <f>IF(Таблица335[[#This Row],[условие]]="Да", "", " )")</f>
        <v/>
      </c>
      <c r="P1460" s="115"/>
      <c r="Q1460" s="101" t="str">
        <f>"/"</f>
        <v>/</v>
      </c>
      <c r="R1460" s="101">
        <v>1</v>
      </c>
      <c r="S1460" s="116" t="str">
        <f>IF(Таблица335[[#This Row],[Тип СШ]]="Т3", " росп", "")</f>
        <v/>
      </c>
      <c r="T1460" s="116" t="str">
        <f>IF(AND(Таблица335[[#This Row],[Тип]]="Поперечник", Таблица335[[#This Row],[условие]]="Да", Таблица335[[#This Row],[№18]]=" росп"), "1,2,3",
"")</f>
        <v/>
      </c>
      <c r="U1460" s="116" t="str">
        <f>IF(AND(Таблица335[[#This Row],[Тип]]="Продол", Таблица335[[#This Row],[условие]]="Да", Таблица335[[#This Row],[№18]]=" росп"), "1,2",
"")</f>
        <v/>
      </c>
      <c r="V1460" s="101" t="s">
        <v>89</v>
      </c>
      <c r="W14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60" s="152">
        <f>IF(Таблица335[[#This Row],[Тип СШ]]="Т3",
(IF(Таблица335[[#This Row],[Толщина]]&gt;16,"Δ8","Δ6")),Таблица335[[#This Row],[Толщина]])</f>
        <v>20</v>
      </c>
      <c r="AD1460"/>
      <c r="AE1460"/>
    </row>
    <row r="1461" spans="1:31" x14ac:dyDescent="0.2">
      <c r="A1461" s="117">
        <f t="shared" si="1478"/>
        <v>1461</v>
      </c>
      <c r="B1461" s="97" t="str">
        <f>IF(ISNUMBER(Таблица335[[#This Row],[№8]]), "Поперечник", "Продол")</f>
        <v>Поперечник</v>
      </c>
      <c r="C1461" s="11" t="str">
        <f>CONCATENATE(I1461,J1461,K1461,L1461,Таблица335[[#This Row],[№12]],N1461,O1461,P1461,Q1461,R1461,S1461,T1461,U1461,)</f>
        <v>14Б-Т2/1 росп1,2,3</v>
      </c>
      <c r="D1461" s="11" t="str">
        <f t="shared" si="1493"/>
        <v>Т3</v>
      </c>
      <c r="E1461" s="11" t="str">
        <f t="shared" si="1494"/>
        <v>100 Δ8</v>
      </c>
      <c r="F1461" s="101"/>
      <c r="G1461" s="101"/>
      <c r="H14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1" s="132">
        <f t="shared" ref="I1461:K1461" si="1532">I1460</f>
        <v>14</v>
      </c>
      <c r="J1461" s="132" t="str">
        <f t="shared" si="1532"/>
        <v>Б</v>
      </c>
      <c r="K1461" s="133" t="str">
        <f>IF(Таблица335[[#This Row],[условие]]="Да", "-", "")</f>
        <v>-</v>
      </c>
      <c r="L1461" s="101" t="s">
        <v>84</v>
      </c>
      <c r="M1461" s="114" t="str">
        <f>IF(Таблица335[[#This Row],[условие]]="Да", "", " - ")</f>
        <v/>
      </c>
      <c r="N1461" s="101"/>
      <c r="O1461" s="114" t="str">
        <f>IF(Таблица335[[#This Row],[условие]]="Да", "", " )")</f>
        <v/>
      </c>
      <c r="P1461" s="115"/>
      <c r="Q1461" s="101" t="str">
        <f t="shared" ref="Q1461:Q1465" si="1533">"/"</f>
        <v>/</v>
      </c>
      <c r="R1461" s="101">
        <v>1</v>
      </c>
      <c r="S1461" s="116" t="str">
        <f>IF(Таблица335[[#This Row],[Тип СШ]]="Т3", " росп", "")</f>
        <v xml:space="preserve"> росп</v>
      </c>
      <c r="T1461" s="116" t="str">
        <f>IF(AND(Таблица335[[#This Row],[Тип]]="Поперечник", Таблица335[[#This Row],[условие]]="Да", Таблица335[[#This Row],[№18]]=" росп"), "1,2,3",
"")</f>
        <v>1,2,3</v>
      </c>
      <c r="U1461" s="116" t="str">
        <f>IF(AND(Таблица335[[#This Row],[Тип]]="Продол", Таблица335[[#This Row],[условие]]="Да", Таблица335[[#This Row],[№18]]=" росп"), "1,2",
"")</f>
        <v/>
      </c>
      <c r="V1461" s="101" t="s">
        <v>88</v>
      </c>
      <c r="W14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61" s="152" t="str">
        <f>IF(Таблица335[[#This Row],[Тип СШ]]="Т3",
(IF(Таблица335[[#This Row],[Толщина]]&gt;16,"Δ8","Δ6")),Таблица335[[#This Row],[Толщина]])</f>
        <v>Δ8</v>
      </c>
      <c r="AD1461"/>
      <c r="AE1461"/>
    </row>
    <row r="1462" spans="1:31" x14ac:dyDescent="0.2">
      <c r="A1462" s="117">
        <f t="shared" si="1478"/>
        <v>1462</v>
      </c>
      <c r="B1462" s="97" t="str">
        <f>IF(ISNUMBER(Таблица335[[#This Row],[№8]]), "Поперечник", "Продол")</f>
        <v>Поперечник</v>
      </c>
      <c r="C1462" s="11" t="str">
        <f>CONCATENATE(I1462,J1462,K1462,L1462,Таблица335[[#This Row],[№12]],N1462,O1462,P1462,Q1462,R1462,S1462,T1462,U1462,)</f>
        <v>14Б-Т2/2</v>
      </c>
      <c r="D1462" s="11" t="str">
        <f t="shared" si="1493"/>
        <v>Т8</v>
      </c>
      <c r="E1462" s="11" t="str">
        <f t="shared" si="1494"/>
        <v>100×20</v>
      </c>
      <c r="F1462" s="101"/>
      <c r="G1462" s="101"/>
      <c r="H14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2" s="132">
        <f t="shared" ref="I1462:K1462" si="1534">I1461</f>
        <v>14</v>
      </c>
      <c r="J1462" s="132" t="str">
        <f t="shared" si="1534"/>
        <v>Б</v>
      </c>
      <c r="K1462" s="133" t="str">
        <f>IF(Таблица335[[#This Row],[условие]]="Да", "-", "")</f>
        <v>-</v>
      </c>
      <c r="L1462" s="101" t="s">
        <v>84</v>
      </c>
      <c r="M1462" s="114" t="str">
        <f>IF(Таблица335[[#This Row],[условие]]="Да", "", " - ")</f>
        <v/>
      </c>
      <c r="N1462" s="101"/>
      <c r="O1462" s="114" t="str">
        <f>IF(Таблица335[[#This Row],[условие]]="Да", "", " )")</f>
        <v/>
      </c>
      <c r="P1462" s="115"/>
      <c r="Q1462" s="101" t="str">
        <f t="shared" si="1533"/>
        <v>/</v>
      </c>
      <c r="R1462" s="101">
        <v>2</v>
      </c>
      <c r="S1462" s="116" t="str">
        <f>IF(Таблица335[[#This Row],[Тип СШ]]="Т3", " росп", "")</f>
        <v/>
      </c>
      <c r="T1462" s="116" t="str">
        <f>IF(AND(Таблица335[[#This Row],[Тип]]="Поперечник", Таблица335[[#This Row],[условие]]="Да", Таблица335[[#This Row],[№18]]=" росп"), "1,2,3",
"")</f>
        <v/>
      </c>
      <c r="U1462" s="116" t="str">
        <f>IF(AND(Таблица335[[#This Row],[Тип]]="Продол", Таблица335[[#This Row],[условие]]="Да", Таблица335[[#This Row],[№18]]=" росп"), "1,2",
"")</f>
        <v/>
      </c>
      <c r="V1462" s="101" t="s">
        <v>89</v>
      </c>
      <c r="W14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62" s="152">
        <f>IF(Таблица335[[#This Row],[Тип СШ]]="Т3",
(IF(Таблица335[[#This Row],[Толщина]]&gt;16,"Δ8","Δ6")),Таблица335[[#This Row],[Толщина]])</f>
        <v>20</v>
      </c>
      <c r="AD1462"/>
      <c r="AE1462"/>
    </row>
    <row r="1463" spans="1:31" x14ac:dyDescent="0.2">
      <c r="A1463" s="117">
        <f t="shared" si="1478"/>
        <v>1463</v>
      </c>
      <c r="B1463" s="97" t="str">
        <f>IF(ISNUMBER(Таблица335[[#This Row],[№8]]), "Поперечник", "Продол")</f>
        <v>Поперечник</v>
      </c>
      <c r="C1463" s="11" t="str">
        <f>CONCATENATE(I1463,J1463,K1463,L1463,Таблица335[[#This Row],[№12]],N1463,O1463,P1463,Q1463,R1463,S1463,T1463,U1463,)</f>
        <v>14Б-Т2/2 росп1,2,3</v>
      </c>
      <c r="D1463" s="11" t="str">
        <f t="shared" si="1493"/>
        <v>Т3</v>
      </c>
      <c r="E1463" s="11" t="str">
        <f t="shared" si="1494"/>
        <v>100 Δ8</v>
      </c>
      <c r="F1463" s="101"/>
      <c r="G1463" s="101"/>
      <c r="H14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3" s="132">
        <f t="shared" ref="I1463:K1463" si="1535">I1462</f>
        <v>14</v>
      </c>
      <c r="J1463" s="132" t="str">
        <f t="shared" si="1535"/>
        <v>Б</v>
      </c>
      <c r="K1463" s="133" t="str">
        <f>IF(Таблица335[[#This Row],[условие]]="Да", "-", "")</f>
        <v>-</v>
      </c>
      <c r="L1463" s="101" t="s">
        <v>84</v>
      </c>
      <c r="M1463" s="114" t="str">
        <f>IF(Таблица335[[#This Row],[условие]]="Да", "", " - ")</f>
        <v/>
      </c>
      <c r="N1463" s="101"/>
      <c r="O1463" s="114" t="str">
        <f>IF(Таблица335[[#This Row],[условие]]="Да", "", " )")</f>
        <v/>
      </c>
      <c r="P1463" s="115"/>
      <c r="Q1463" s="101" t="str">
        <f t="shared" si="1533"/>
        <v>/</v>
      </c>
      <c r="R1463" s="101">
        <v>2</v>
      </c>
      <c r="S1463" s="116" t="str">
        <f>IF(Таблица335[[#This Row],[Тип СШ]]="Т3", " росп", "")</f>
        <v xml:space="preserve"> росп</v>
      </c>
      <c r="T1463" s="116" t="str">
        <f>IF(AND(Таблица335[[#This Row],[Тип]]="Поперечник", Таблица335[[#This Row],[условие]]="Да", Таблица335[[#This Row],[№18]]=" росп"), "1,2,3",
"")</f>
        <v>1,2,3</v>
      </c>
      <c r="U1463" s="116" t="str">
        <f>IF(AND(Таблица335[[#This Row],[Тип]]="Продол", Таблица335[[#This Row],[условие]]="Да", Таблица335[[#This Row],[№18]]=" росп"), "1,2",
"")</f>
        <v/>
      </c>
      <c r="V1463" s="101" t="s">
        <v>88</v>
      </c>
      <c r="W14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63" s="152" t="str">
        <f>IF(Таблица335[[#This Row],[Тип СШ]]="Т3",
(IF(Таблица335[[#This Row],[Толщина]]&gt;16,"Δ8","Δ6")),Таблица335[[#This Row],[Толщина]])</f>
        <v>Δ8</v>
      </c>
      <c r="AD1463"/>
      <c r="AE1463"/>
    </row>
    <row r="1464" spans="1:31" x14ac:dyDescent="0.2">
      <c r="A1464" s="117">
        <f t="shared" si="1478"/>
        <v>1464</v>
      </c>
      <c r="B1464" s="97" t="str">
        <f>IF(ISNUMBER(Таблица335[[#This Row],[№8]]), "Поперечник", "Продол")</f>
        <v>Поперечник</v>
      </c>
      <c r="C1464" s="11" t="str">
        <f>CONCATENATE(I1464,J1464,K1464,L1464,Таблица335[[#This Row],[№12]],N1464,O1464,P1464,Q1464,R1464,S1464,T1464,U1464,)</f>
        <v>14В-ВП</v>
      </c>
      <c r="D1464" s="11" t="str">
        <f t="shared" si="1493"/>
        <v>С4</v>
      </c>
      <c r="E1464" s="11" t="str">
        <f t="shared" si="1494"/>
        <v>2488×14</v>
      </c>
      <c r="F1464" s="101"/>
      <c r="G1464" s="101" t="s">
        <v>41</v>
      </c>
      <c r="H14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4" s="134">
        <f t="shared" ref="I1464:J1464" si="1536">I1463</f>
        <v>14</v>
      </c>
      <c r="J1464" s="134" t="str">
        <f>Таблица335[[#This Row],[№7]]</f>
        <v>В</v>
      </c>
      <c r="K1464" s="133" t="str">
        <f>IF(Таблица335[[#This Row],[условие]]="Да", "-", "")</f>
        <v>-</v>
      </c>
      <c r="L1464" s="72" t="s">
        <v>35</v>
      </c>
      <c r="M1464" s="114" t="str">
        <f>IF(Таблица335[[#This Row],[условие]]="Да", "", " - ")</f>
        <v/>
      </c>
      <c r="N1464" s="72"/>
      <c r="O1464" s="114" t="str">
        <f>IF(Таблица335[[#This Row],[условие]]="Да", "", " )")</f>
        <v/>
      </c>
      <c r="P1464" s="115"/>
      <c r="Q1464" s="130"/>
      <c r="R1464" s="130"/>
      <c r="S1464" s="116" t="str">
        <f>IF(Таблица335[[#This Row],[Тип СШ]]="Т3", " росп", "")</f>
        <v/>
      </c>
      <c r="T1464" s="116" t="str">
        <f>IF(AND(Таблица335[[#This Row],[Тип]]="Поперечник", Таблица335[[#This Row],[условие]]="Да", Таблица335[[#This Row],[№18]]=" росп"), "1,2,3",
"")</f>
        <v/>
      </c>
      <c r="U1464" s="116" t="str">
        <f>IF(AND(Таблица335[[#This Row],[Тип]]="Продол", Таблица335[[#This Row],[условие]]="Да", Таблица335[[#This Row],[№18]]=" росп"), "1,2",
"")</f>
        <v/>
      </c>
      <c r="V1464" s="130" t="s">
        <v>109</v>
      </c>
      <c r="W14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4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6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464" s="152">
        <f>IF(Таблица335[[#This Row],[Тип СШ]]="Т3",
(IF(Таблица335[[#This Row],[Толщина]]&gt;16,"Δ8","Δ6")),Таблица335[[#This Row],[Толщина]])</f>
        <v>14</v>
      </c>
      <c r="AD1464"/>
      <c r="AE1464"/>
    </row>
    <row r="1465" spans="1:31" x14ac:dyDescent="0.2">
      <c r="A1465" s="117">
        <f t="shared" si="1478"/>
        <v>1465</v>
      </c>
      <c r="B1465" s="97" t="str">
        <f>IF(ISNUMBER(Таблица335[[#This Row],[№8]]), "Поперечник", "Продол")</f>
        <v>Поперечник</v>
      </c>
      <c r="C1465" s="11" t="str">
        <f>CONCATENATE(I1465,J1465,K1465,L1465,Таблица335[[#This Row],[№12]],N1465,O1465,P1465,Q1465,R1465,S1465,T1465,U1465,)</f>
        <v>14В-ВП_Р1 росп1,2,3</v>
      </c>
      <c r="D1465" s="11" t="str">
        <f t="shared" si="1493"/>
        <v>Т3</v>
      </c>
      <c r="E1465" s="11" t="str">
        <f t="shared" si="1494"/>
        <v>528 Δ8</v>
      </c>
      <c r="F1465" s="101"/>
      <c r="G1465" s="101"/>
      <c r="H14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5" s="132">
        <f t="shared" ref="I1465:J1465" si="1537">I1464</f>
        <v>14</v>
      </c>
      <c r="J1465" s="132" t="str">
        <f>J1464</f>
        <v>В</v>
      </c>
      <c r="K1465" s="133" t="str">
        <f>IF(Таблица335[[#This Row],[условие]]="Да", "-", "")</f>
        <v>-</v>
      </c>
      <c r="L1465" s="101" t="s">
        <v>35</v>
      </c>
      <c r="M1465" s="114" t="str">
        <f>IF(Таблица335[[#This Row],[условие]]="Да", "", " - ")</f>
        <v/>
      </c>
      <c r="N1465" s="101"/>
      <c r="O1465" s="114" t="str">
        <f>IF(Таблица335[[#This Row],[условие]]="Да", "", " )")</f>
        <v/>
      </c>
      <c r="P1465" s="115"/>
      <c r="Q1465" s="101" t="s">
        <v>140</v>
      </c>
      <c r="R1465" s="101" t="s">
        <v>73</v>
      </c>
      <c r="S1465" s="116" t="str">
        <f>IF(Таблица335[[#This Row],[Тип СШ]]="Т3", " росп", "")</f>
        <v xml:space="preserve"> росп</v>
      </c>
      <c r="T1465" s="116" t="str">
        <f>IF(AND(Таблица335[[#This Row],[Тип]]="Поперечник", Таблица335[[#This Row],[условие]]="Да", Таблица335[[#This Row],[№18]]=" росп"), "1,2,3",
"")</f>
        <v>1,2,3</v>
      </c>
      <c r="U1465" s="116" t="str">
        <f>IF(AND(Таблица335[[#This Row],[Тип]]="Продол", Таблица335[[#This Row],[условие]]="Да", Таблица335[[#This Row],[№18]]=" росп"), "1,2",
"")</f>
        <v/>
      </c>
      <c r="V1465" s="101" t="s">
        <v>88</v>
      </c>
      <c r="W14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65" s="152" t="str">
        <f>IF(Таблица335[[#This Row],[Тип СШ]]="Т3",
(IF(Таблица335[[#This Row],[Толщина]]&gt;16,"Δ8","Δ6")),Таблица335[[#This Row],[Толщина]])</f>
        <v>Δ8</v>
      </c>
      <c r="AD1465"/>
      <c r="AE1465"/>
    </row>
    <row r="1466" spans="1:31" x14ac:dyDescent="0.2">
      <c r="A1466" s="117">
        <f t="shared" si="1478"/>
        <v>1466</v>
      </c>
      <c r="B1466" s="97" t="str">
        <f>IF(ISNUMBER(Таблица335[[#This Row],[№8]]), "Поперечник", "Продол")</f>
        <v>Поперечник</v>
      </c>
      <c r="C1466" s="11" t="str">
        <f>CONCATENATE(I1466,J1466,K1466,L1466,Таблица335[[#This Row],[№12]],N1466,O1466,P1466,Q1466,R1466,S1466,T1466,U1466,)</f>
        <v>14В-ВП_Р2 росп1,2,3</v>
      </c>
      <c r="D1466" s="11" t="str">
        <f t="shared" si="1493"/>
        <v>Т3</v>
      </c>
      <c r="E1466" s="11" t="str">
        <f t="shared" si="1494"/>
        <v>528 Δ8</v>
      </c>
      <c r="F1466" s="101"/>
      <c r="G1466" s="101"/>
      <c r="H14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6" s="132">
        <f t="shared" ref="I1466:K1466" si="1538">I1465</f>
        <v>14</v>
      </c>
      <c r="J1466" s="132" t="str">
        <f t="shared" si="1538"/>
        <v>В</v>
      </c>
      <c r="K1466" s="133" t="str">
        <f>IF(Таблица335[[#This Row],[условие]]="Да", "-", "")</f>
        <v>-</v>
      </c>
      <c r="L1466" s="101" t="s">
        <v>35</v>
      </c>
      <c r="M1466" s="114" t="str">
        <f>IF(Таблица335[[#This Row],[условие]]="Да", "", " - ")</f>
        <v/>
      </c>
      <c r="N1466" s="101"/>
      <c r="O1466" s="114" t="str">
        <f>IF(Таблица335[[#This Row],[условие]]="Да", "", " )")</f>
        <v/>
      </c>
      <c r="P1466" s="115"/>
      <c r="Q1466" s="101" t="s">
        <v>140</v>
      </c>
      <c r="R1466" s="101" t="s">
        <v>74</v>
      </c>
      <c r="S1466" s="116" t="str">
        <f>IF(Таблица335[[#This Row],[Тип СШ]]="Т3", " росп", "")</f>
        <v xml:space="preserve"> росп</v>
      </c>
      <c r="T1466" s="116" t="str">
        <f>IF(AND(Таблица335[[#This Row],[Тип]]="Поперечник", Таблица335[[#This Row],[условие]]="Да", Таблица335[[#This Row],[№18]]=" росп"), "1,2,3",
"")</f>
        <v>1,2,3</v>
      </c>
      <c r="U1466" s="116" t="str">
        <f>IF(AND(Таблица335[[#This Row],[Тип]]="Продол", Таблица335[[#This Row],[условие]]="Да", Таблица335[[#This Row],[№18]]=" росп"), "1,2",
"")</f>
        <v/>
      </c>
      <c r="V1466" s="101" t="s">
        <v>88</v>
      </c>
      <c r="W14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66" s="152" t="str">
        <f>IF(Таблица335[[#This Row],[Тип СШ]]="Т3",
(IF(Таблица335[[#This Row],[Толщина]]&gt;16,"Δ8","Δ6")),Таблица335[[#This Row],[Толщина]])</f>
        <v>Δ8</v>
      </c>
      <c r="AD1466"/>
      <c r="AE1466"/>
    </row>
    <row r="1467" spans="1:31" x14ac:dyDescent="0.2">
      <c r="A1467" s="117">
        <f t="shared" si="1478"/>
        <v>1467</v>
      </c>
      <c r="B1467" s="97" t="str">
        <f>IF(ISNUMBER(Таблица335[[#This Row],[№8]]), "Поперечник", "Продол")</f>
        <v>Поперечник</v>
      </c>
      <c r="C1467" s="11" t="str">
        <f>CONCATENATE(I1467,J1467,K1467,L1467,Таблица335[[#This Row],[№12]],N1467,O1467,P1467,Q1467,R1467,S1467,T1467,U1467,)</f>
        <v>14В-ВП_Р3 росп1,2,3</v>
      </c>
      <c r="D1467" s="11" t="str">
        <f t="shared" si="1493"/>
        <v>Т3</v>
      </c>
      <c r="E1467" s="11" t="str">
        <f t="shared" si="1494"/>
        <v>528 Δ8</v>
      </c>
      <c r="F1467" s="101"/>
      <c r="G1467" s="101"/>
      <c r="H14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7" s="132">
        <f t="shared" ref="I1467:K1467" si="1539">I1466</f>
        <v>14</v>
      </c>
      <c r="J1467" s="132" t="str">
        <f t="shared" si="1539"/>
        <v>В</v>
      </c>
      <c r="K1467" s="133" t="str">
        <f>IF(Таблица335[[#This Row],[условие]]="Да", "-", "")</f>
        <v>-</v>
      </c>
      <c r="L1467" s="101" t="s">
        <v>35</v>
      </c>
      <c r="M1467" s="114" t="str">
        <f>IF(Таблица335[[#This Row],[условие]]="Да", "", " - ")</f>
        <v/>
      </c>
      <c r="N1467" s="101"/>
      <c r="O1467" s="114" t="str">
        <f>IF(Таблица335[[#This Row],[условие]]="Да", "", " )")</f>
        <v/>
      </c>
      <c r="P1467" s="115"/>
      <c r="Q1467" s="101" t="s">
        <v>140</v>
      </c>
      <c r="R1467" s="101" t="s">
        <v>75</v>
      </c>
      <c r="S1467" s="116" t="str">
        <f>IF(Таблица335[[#This Row],[Тип СШ]]="Т3", " росп", "")</f>
        <v xml:space="preserve"> росп</v>
      </c>
      <c r="T1467" s="116" t="str">
        <f>IF(AND(Таблица335[[#This Row],[Тип]]="Поперечник", Таблица335[[#This Row],[условие]]="Да", Таблица335[[#This Row],[№18]]=" росп"), "1,2,3",
"")</f>
        <v>1,2,3</v>
      </c>
      <c r="U1467" s="116" t="str">
        <f>IF(AND(Таблица335[[#This Row],[Тип]]="Продол", Таблица335[[#This Row],[условие]]="Да", Таблица335[[#This Row],[№18]]=" росп"), "1,2",
"")</f>
        <v/>
      </c>
      <c r="V1467" s="101" t="s">
        <v>88</v>
      </c>
      <c r="W14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67" s="152" t="str">
        <f>IF(Таблица335[[#This Row],[Тип СШ]]="Т3",
(IF(Таблица335[[#This Row],[Толщина]]&gt;16,"Δ8","Δ6")),Таблица335[[#This Row],[Толщина]])</f>
        <v>Δ8</v>
      </c>
      <c r="AD1467"/>
      <c r="AE1467"/>
    </row>
    <row r="1468" spans="1:31" x14ac:dyDescent="0.2">
      <c r="A1468" s="117">
        <f t="shared" si="1478"/>
        <v>1468</v>
      </c>
      <c r="B1468" s="97" t="str">
        <f>IF(ISNUMBER(Таблица335[[#This Row],[№8]]), "Поперечник", "Продол")</f>
        <v>Поперечник</v>
      </c>
      <c r="C1468" s="11" t="str">
        <f>CONCATENATE(I1468,J1468,K1468,L1468,Таблица335[[#This Row],[№12]],N1468,O1468,P1468,Q1468,R1468,S1468,T1468,U1468,)</f>
        <v>14В-ВП_Р4 росп1,2,3</v>
      </c>
      <c r="D1468" s="11" t="str">
        <f t="shared" si="1493"/>
        <v>Т3</v>
      </c>
      <c r="E1468" s="11" t="str">
        <f t="shared" si="1494"/>
        <v>528 Δ8</v>
      </c>
      <c r="F1468" s="101"/>
      <c r="G1468" s="101"/>
      <c r="H14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8" s="132">
        <f t="shared" ref="I1468:K1468" si="1540">I1467</f>
        <v>14</v>
      </c>
      <c r="J1468" s="132" t="str">
        <f t="shared" si="1540"/>
        <v>В</v>
      </c>
      <c r="K1468" s="133" t="str">
        <f>IF(Таблица335[[#This Row],[условие]]="Да", "-", "")</f>
        <v>-</v>
      </c>
      <c r="L1468" s="101" t="s">
        <v>35</v>
      </c>
      <c r="M1468" s="114" t="str">
        <f>IF(Таблица335[[#This Row],[условие]]="Да", "", " - ")</f>
        <v/>
      </c>
      <c r="N1468" s="101"/>
      <c r="O1468" s="114" t="str">
        <f>IF(Таблица335[[#This Row],[условие]]="Да", "", " )")</f>
        <v/>
      </c>
      <c r="P1468" s="115"/>
      <c r="Q1468" s="101" t="s">
        <v>140</v>
      </c>
      <c r="R1468" s="101" t="s">
        <v>76</v>
      </c>
      <c r="S1468" s="116" t="str">
        <f>IF(Таблица335[[#This Row],[Тип СШ]]="Т3", " росп", "")</f>
        <v xml:space="preserve"> росп</v>
      </c>
      <c r="T1468" s="116" t="str">
        <f>IF(AND(Таблица335[[#This Row],[Тип]]="Поперечник", Таблица335[[#This Row],[условие]]="Да", Таблица335[[#This Row],[№18]]=" росп"), "1,2,3",
"")</f>
        <v>1,2,3</v>
      </c>
      <c r="U1468" s="116" t="str">
        <f>IF(AND(Таблица335[[#This Row],[Тип]]="Продол", Таблица335[[#This Row],[условие]]="Да", Таблица335[[#This Row],[№18]]=" росп"), "1,2",
"")</f>
        <v/>
      </c>
      <c r="V1468" s="101" t="s">
        <v>88</v>
      </c>
      <c r="W14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68" s="152" t="str">
        <f>IF(Таблица335[[#This Row],[Тип СШ]]="Т3",
(IF(Таблица335[[#This Row],[Толщина]]&gt;16,"Δ8","Δ6")),Таблица335[[#This Row],[Толщина]])</f>
        <v>Δ8</v>
      </c>
      <c r="AD1468"/>
      <c r="AE1468"/>
    </row>
    <row r="1469" spans="1:31" x14ac:dyDescent="0.2">
      <c r="A1469" s="117">
        <f t="shared" si="1478"/>
        <v>1469</v>
      </c>
      <c r="B1469" s="97" t="str">
        <f>IF(ISNUMBER(Таблица335[[#This Row],[№8]]), "Поперечник", "Продол")</f>
        <v>Поперечник</v>
      </c>
      <c r="C1469" s="11" t="str">
        <f>CONCATENATE(I1469,J1469,K1469,L1469,Таблица335[[#This Row],[№12]],N1469,O1469,P1469,Q1469,R1469,S1469,T1469,U1469,)</f>
        <v>14В-Т1/1</v>
      </c>
      <c r="D1469" s="11" t="str">
        <f t="shared" si="1493"/>
        <v>Т8</v>
      </c>
      <c r="E1469" s="11" t="str">
        <f t="shared" si="1494"/>
        <v>100×20</v>
      </c>
      <c r="F1469" s="101"/>
      <c r="G1469" s="101"/>
      <c r="H14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69" s="132">
        <f t="shared" ref="I1469:K1469" si="1541">I1468</f>
        <v>14</v>
      </c>
      <c r="J1469" s="132" t="str">
        <f t="shared" si="1541"/>
        <v>В</v>
      </c>
      <c r="K1469" s="133" t="str">
        <f>IF(Таблица335[[#This Row],[условие]]="Да", "-", "")</f>
        <v>-</v>
      </c>
      <c r="L1469" s="101" t="s">
        <v>83</v>
      </c>
      <c r="M1469" s="114" t="str">
        <f>IF(Таблица335[[#This Row],[условие]]="Да", "", " - ")</f>
        <v/>
      </c>
      <c r="N1469" s="101"/>
      <c r="O1469" s="114" t="str">
        <f>IF(Таблица335[[#This Row],[условие]]="Да", "", " )")</f>
        <v/>
      </c>
      <c r="P1469" s="115"/>
      <c r="Q1469" s="101" t="str">
        <f>"/"</f>
        <v>/</v>
      </c>
      <c r="R1469" s="101">
        <v>1</v>
      </c>
      <c r="S1469" s="116" t="str">
        <f>IF(Таблица335[[#This Row],[Тип СШ]]="Т3", " росп", "")</f>
        <v/>
      </c>
      <c r="T1469" s="116" t="str">
        <f>IF(AND(Таблица335[[#This Row],[Тип]]="Поперечник", Таблица335[[#This Row],[условие]]="Да", Таблица335[[#This Row],[№18]]=" росп"), "1,2,3",
"")</f>
        <v/>
      </c>
      <c r="U1469" s="116" t="str">
        <f>IF(AND(Таблица335[[#This Row],[Тип]]="Продол", Таблица335[[#This Row],[условие]]="Да", Таблица335[[#This Row],[№18]]=" росп"), "1,2",
"")</f>
        <v/>
      </c>
      <c r="V1469" s="101" t="s">
        <v>89</v>
      </c>
      <c r="W14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69" s="152">
        <f>IF(Таблица335[[#This Row],[Тип СШ]]="Т3",
(IF(Таблица335[[#This Row],[Толщина]]&gt;16,"Δ8","Δ6")),Таблица335[[#This Row],[Толщина]])</f>
        <v>20</v>
      </c>
      <c r="AD1469"/>
      <c r="AE1469"/>
    </row>
    <row r="1470" spans="1:31" x14ac:dyDescent="0.2">
      <c r="A1470" s="117">
        <f t="shared" si="1478"/>
        <v>1470</v>
      </c>
      <c r="B1470" s="97" t="str">
        <f>IF(ISNUMBER(Таблица335[[#This Row],[№8]]), "Поперечник", "Продол")</f>
        <v>Поперечник</v>
      </c>
      <c r="C1470" s="11" t="str">
        <f>CONCATENATE(I1470,J1470,K1470,L1470,Таблица335[[#This Row],[№12]],N1470,O1470,P1470,Q1470,R1470,S1470,T1470,U1470,)</f>
        <v>14В-Т1/1 росп1,2,3</v>
      </c>
      <c r="D1470" s="11" t="str">
        <f t="shared" si="1493"/>
        <v>Т3</v>
      </c>
      <c r="E1470" s="11" t="str">
        <f t="shared" si="1494"/>
        <v>100 Δ8</v>
      </c>
      <c r="F1470" s="101"/>
      <c r="G1470" s="101"/>
      <c r="H14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0" s="132">
        <f t="shared" ref="I1470:K1470" si="1542">I1469</f>
        <v>14</v>
      </c>
      <c r="J1470" s="132" t="str">
        <f t="shared" si="1542"/>
        <v>В</v>
      </c>
      <c r="K1470" s="133" t="str">
        <f>IF(Таблица335[[#This Row],[условие]]="Да", "-", "")</f>
        <v>-</v>
      </c>
      <c r="L1470" s="101" t="s">
        <v>83</v>
      </c>
      <c r="M1470" s="114" t="str">
        <f>IF(Таблица335[[#This Row],[условие]]="Да", "", " - ")</f>
        <v/>
      </c>
      <c r="N1470" s="101"/>
      <c r="O1470" s="114" t="str">
        <f>IF(Таблица335[[#This Row],[условие]]="Да", "", " )")</f>
        <v/>
      </c>
      <c r="P1470" s="115"/>
      <c r="Q1470" s="101" t="str">
        <f t="shared" ref="Q1470:Q1474" si="1543">"/"</f>
        <v>/</v>
      </c>
      <c r="R1470" s="101">
        <v>1</v>
      </c>
      <c r="S1470" s="116" t="str">
        <f>IF(Таблица335[[#This Row],[Тип СШ]]="Т3", " росп", "")</f>
        <v xml:space="preserve"> росп</v>
      </c>
      <c r="T1470" s="116" t="str">
        <f>IF(AND(Таблица335[[#This Row],[Тип]]="Поперечник", Таблица335[[#This Row],[условие]]="Да", Таблица335[[#This Row],[№18]]=" росп"), "1,2,3",
"")</f>
        <v>1,2,3</v>
      </c>
      <c r="U1470" s="116" t="str">
        <f>IF(AND(Таблица335[[#This Row],[Тип]]="Продол", Таблица335[[#This Row],[условие]]="Да", Таблица335[[#This Row],[№18]]=" росп"), "1,2",
"")</f>
        <v/>
      </c>
      <c r="V1470" s="101" t="s">
        <v>88</v>
      </c>
      <c r="W14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70" s="152" t="str">
        <f>IF(Таблица335[[#This Row],[Тип СШ]]="Т3",
(IF(Таблица335[[#This Row],[Толщина]]&gt;16,"Δ8","Δ6")),Таблица335[[#This Row],[Толщина]])</f>
        <v>Δ8</v>
      </c>
      <c r="AD1470"/>
      <c r="AE1470"/>
    </row>
    <row r="1471" spans="1:31" x14ac:dyDescent="0.2">
      <c r="A1471" s="117">
        <f t="shared" si="1478"/>
        <v>1471</v>
      </c>
      <c r="B1471" s="97" t="str">
        <f>IF(ISNUMBER(Таблица335[[#This Row],[№8]]), "Поперечник", "Продол")</f>
        <v>Поперечник</v>
      </c>
      <c r="C1471" s="11" t="str">
        <f>CONCATENATE(I1471,J1471,K1471,L1471,Таблица335[[#This Row],[№12]],N1471,O1471,P1471,Q1471,R1471,S1471,T1471,U1471,)</f>
        <v>14В-Т1/2</v>
      </c>
      <c r="D1471" s="11" t="str">
        <f t="shared" si="1493"/>
        <v>Т8</v>
      </c>
      <c r="E1471" s="11" t="str">
        <f t="shared" si="1494"/>
        <v>100×20</v>
      </c>
      <c r="F1471" s="101"/>
      <c r="G1471" s="101"/>
      <c r="H14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1" s="132">
        <f t="shared" ref="I1471:K1471" si="1544">I1470</f>
        <v>14</v>
      </c>
      <c r="J1471" s="132" t="str">
        <f t="shared" si="1544"/>
        <v>В</v>
      </c>
      <c r="K1471" s="133" t="str">
        <f>IF(Таблица335[[#This Row],[условие]]="Да", "-", "")</f>
        <v>-</v>
      </c>
      <c r="L1471" s="101" t="s">
        <v>83</v>
      </c>
      <c r="M1471" s="114" t="str">
        <f>IF(Таблица335[[#This Row],[условие]]="Да", "", " - ")</f>
        <v/>
      </c>
      <c r="N1471" s="101"/>
      <c r="O1471" s="114" t="str">
        <f>IF(Таблица335[[#This Row],[условие]]="Да", "", " )")</f>
        <v/>
      </c>
      <c r="P1471" s="115"/>
      <c r="Q1471" s="101" t="str">
        <f t="shared" si="1543"/>
        <v>/</v>
      </c>
      <c r="R1471" s="101">
        <v>2</v>
      </c>
      <c r="S1471" s="116" t="str">
        <f>IF(Таблица335[[#This Row],[Тип СШ]]="Т3", " росп", "")</f>
        <v/>
      </c>
      <c r="T1471" s="116" t="str">
        <f>IF(AND(Таблица335[[#This Row],[Тип]]="Поперечник", Таблица335[[#This Row],[условие]]="Да", Таблица335[[#This Row],[№18]]=" росп"), "1,2,3",
"")</f>
        <v/>
      </c>
      <c r="U1471" s="116" t="str">
        <f>IF(AND(Таблица335[[#This Row],[Тип]]="Продол", Таблица335[[#This Row],[условие]]="Да", Таблица335[[#This Row],[№18]]=" росп"), "1,2",
"")</f>
        <v/>
      </c>
      <c r="V1471" s="101" t="s">
        <v>89</v>
      </c>
      <c r="W14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71" s="152">
        <f>IF(Таблица335[[#This Row],[Тип СШ]]="Т3",
(IF(Таблица335[[#This Row],[Толщина]]&gt;16,"Δ8","Δ6")),Таблица335[[#This Row],[Толщина]])</f>
        <v>20</v>
      </c>
      <c r="AD1471"/>
      <c r="AE1471"/>
    </row>
    <row r="1472" spans="1:31" x14ac:dyDescent="0.2">
      <c r="A1472" s="117">
        <f t="shared" si="1478"/>
        <v>1472</v>
      </c>
      <c r="B1472" s="97" t="str">
        <f>IF(ISNUMBER(Таблица335[[#This Row],[№8]]), "Поперечник", "Продол")</f>
        <v>Поперечник</v>
      </c>
      <c r="C1472" s="11" t="str">
        <f>CONCATENATE(I1472,J1472,K1472,L1472,Таблица335[[#This Row],[№12]],N1472,O1472,P1472,Q1472,R1472,S1472,T1472,U1472,)</f>
        <v>14В-Т1/2 росп1,2,3</v>
      </c>
      <c r="D1472" s="11" t="str">
        <f t="shared" si="1493"/>
        <v>Т3</v>
      </c>
      <c r="E1472" s="11" t="str">
        <f t="shared" si="1494"/>
        <v>100 Δ8</v>
      </c>
      <c r="F1472" s="101"/>
      <c r="G1472" s="101"/>
      <c r="H14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2" s="132">
        <f t="shared" ref="I1472:K1472" si="1545">I1471</f>
        <v>14</v>
      </c>
      <c r="J1472" s="132" t="str">
        <f t="shared" si="1545"/>
        <v>В</v>
      </c>
      <c r="K1472" s="133" t="str">
        <f>IF(Таблица335[[#This Row],[условие]]="Да", "-", "")</f>
        <v>-</v>
      </c>
      <c r="L1472" s="101" t="s">
        <v>83</v>
      </c>
      <c r="M1472" s="114" t="str">
        <f>IF(Таблица335[[#This Row],[условие]]="Да", "", " - ")</f>
        <v/>
      </c>
      <c r="N1472" s="101"/>
      <c r="O1472" s="114" t="str">
        <f>IF(Таблица335[[#This Row],[условие]]="Да", "", " )")</f>
        <v/>
      </c>
      <c r="P1472" s="115"/>
      <c r="Q1472" s="101" t="str">
        <f t="shared" si="1543"/>
        <v>/</v>
      </c>
      <c r="R1472" s="101">
        <v>2</v>
      </c>
      <c r="S1472" s="116" t="str">
        <f>IF(Таблица335[[#This Row],[Тип СШ]]="Т3", " росп", "")</f>
        <v xml:space="preserve"> росп</v>
      </c>
      <c r="T1472" s="116" t="str">
        <f>IF(AND(Таблица335[[#This Row],[Тип]]="Поперечник", Таблица335[[#This Row],[условие]]="Да", Таблица335[[#This Row],[№18]]=" росп"), "1,2,3",
"")</f>
        <v>1,2,3</v>
      </c>
      <c r="U1472" s="116" t="str">
        <f>IF(AND(Таблица335[[#This Row],[Тип]]="Продол", Таблица335[[#This Row],[условие]]="Да", Таблица335[[#This Row],[№18]]=" росп"), "1,2",
"")</f>
        <v/>
      </c>
      <c r="V1472" s="101" t="s">
        <v>88</v>
      </c>
      <c r="W14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72" s="152" t="str">
        <f>IF(Таблица335[[#This Row],[Тип СШ]]="Т3",
(IF(Таблица335[[#This Row],[Толщина]]&gt;16,"Δ8","Δ6")),Таблица335[[#This Row],[Толщина]])</f>
        <v>Δ8</v>
      </c>
      <c r="AD1472"/>
      <c r="AE1472"/>
    </row>
    <row r="1473" spans="1:31" x14ac:dyDescent="0.2">
      <c r="A1473" s="117">
        <f t="shared" si="1478"/>
        <v>1473</v>
      </c>
      <c r="B1473" s="97" t="str">
        <f>IF(ISNUMBER(Таблица335[[#This Row],[№8]]), "Поперечник", "Продол")</f>
        <v>Поперечник</v>
      </c>
      <c r="C1473" s="11" t="str">
        <f>CONCATENATE(I1473,J1473,K1473,L1473,Таблица335[[#This Row],[№12]],N1473,O1473,P1473,Q1473,R1473,S1473,T1473,U1473,)</f>
        <v>14В-ВП_Р5 росп1,2,3</v>
      </c>
      <c r="D1473" s="11" t="str">
        <f t="shared" si="1493"/>
        <v>Т3</v>
      </c>
      <c r="E1473" s="11" t="str">
        <f t="shared" si="1494"/>
        <v>528 Δ8</v>
      </c>
      <c r="F1473" s="101"/>
      <c r="G1473" s="101"/>
      <c r="H14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3" s="132">
        <f t="shared" ref="I1473:K1473" si="1546">I1472</f>
        <v>14</v>
      </c>
      <c r="J1473" s="132" t="str">
        <f t="shared" si="1546"/>
        <v>В</v>
      </c>
      <c r="K1473" s="133" t="str">
        <f>IF(Таблица335[[#This Row],[условие]]="Да", "-", "")</f>
        <v>-</v>
      </c>
      <c r="L1473" s="101" t="s">
        <v>35</v>
      </c>
      <c r="M1473" s="114" t="str">
        <f>IF(Таблица335[[#This Row],[условие]]="Да", "", " - ")</f>
        <v/>
      </c>
      <c r="N1473" s="101"/>
      <c r="O1473" s="114" t="str">
        <f>IF(Таблица335[[#This Row],[условие]]="Да", "", " )")</f>
        <v/>
      </c>
      <c r="P1473" s="115"/>
      <c r="Q1473" s="101" t="s">
        <v>140</v>
      </c>
      <c r="R1473" s="101" t="s">
        <v>77</v>
      </c>
      <c r="S1473" s="116" t="str">
        <f>IF(Таблица335[[#This Row],[Тип СШ]]="Т3", " росп", "")</f>
        <v xml:space="preserve"> росп</v>
      </c>
      <c r="T1473" s="116" t="str">
        <f>IF(AND(Таблица335[[#This Row],[Тип]]="Поперечник", Таблица335[[#This Row],[условие]]="Да", Таблица335[[#This Row],[№18]]=" росп"), "1,2,3",
"")</f>
        <v>1,2,3</v>
      </c>
      <c r="U1473" s="116" t="str">
        <f>IF(AND(Таблица335[[#This Row],[Тип]]="Продол", Таблица335[[#This Row],[условие]]="Да", Таблица335[[#This Row],[№18]]=" росп"), "1,2",
"")</f>
        <v/>
      </c>
      <c r="V1473" s="101" t="s">
        <v>88</v>
      </c>
      <c r="W14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73" s="152" t="str">
        <f>IF(Таблица335[[#This Row],[Тип СШ]]="Т3",
(IF(Таблица335[[#This Row],[Толщина]]&gt;16,"Δ8","Δ6")),Таблица335[[#This Row],[Толщина]])</f>
        <v>Δ8</v>
      </c>
      <c r="AD1473"/>
      <c r="AE1473"/>
    </row>
    <row r="1474" spans="1:31" x14ac:dyDescent="0.2">
      <c r="A1474" s="117">
        <f t="shared" si="1478"/>
        <v>1474</v>
      </c>
      <c r="B1474" s="97" t="str">
        <f>IF(ISNUMBER(Таблица335[[#This Row],[№8]]), "Поперечник", "Продол")</f>
        <v>Поперечник</v>
      </c>
      <c r="C1474" s="11" t="str">
        <f>CONCATENATE(I1474,J1474,K1474,L1474,Таблица335[[#This Row],[№12]],N1474,O1474,P1474,Q1474,R1474,S1474,T1474,U1474,)</f>
        <v>14В-ВП_Р6 росп1,2,3</v>
      </c>
      <c r="D1474" s="11" t="str">
        <f t="shared" si="1493"/>
        <v>Т3</v>
      </c>
      <c r="E1474" s="11" t="str">
        <f t="shared" si="1494"/>
        <v>528 Δ8</v>
      </c>
      <c r="F1474" s="101"/>
      <c r="G1474" s="101"/>
      <c r="H14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4" s="132">
        <f t="shared" ref="I1474:K1474" si="1547">I1473</f>
        <v>14</v>
      </c>
      <c r="J1474" s="132" t="str">
        <f t="shared" si="1547"/>
        <v>В</v>
      </c>
      <c r="K1474" s="133" t="str">
        <f>IF(Таблица335[[#This Row],[условие]]="Да", "-", "")</f>
        <v>-</v>
      </c>
      <c r="L1474" s="101" t="s">
        <v>35</v>
      </c>
      <c r="M1474" s="114" t="str">
        <f>IF(Таблица335[[#This Row],[условие]]="Да", "", " - ")</f>
        <v/>
      </c>
      <c r="N1474" s="101"/>
      <c r="O1474" s="114" t="str">
        <f>IF(Таблица335[[#This Row],[условие]]="Да", "", " )")</f>
        <v/>
      </c>
      <c r="P1474" s="115"/>
      <c r="Q1474" s="101" t="s">
        <v>140</v>
      </c>
      <c r="R1474" s="101" t="s">
        <v>80</v>
      </c>
      <c r="S1474" s="116" t="str">
        <f>IF(Таблица335[[#This Row],[Тип СШ]]="Т3", " росп", "")</f>
        <v xml:space="preserve"> росп</v>
      </c>
      <c r="T1474" s="116" t="str">
        <f>IF(AND(Таблица335[[#This Row],[Тип]]="Поперечник", Таблица335[[#This Row],[условие]]="Да", Таблица335[[#This Row],[№18]]=" росп"), "1,2,3",
"")</f>
        <v>1,2,3</v>
      </c>
      <c r="U1474" s="116" t="str">
        <f>IF(AND(Таблица335[[#This Row],[Тип]]="Продол", Таблица335[[#This Row],[условие]]="Да", Таблица335[[#This Row],[№18]]=" росп"), "1,2",
"")</f>
        <v/>
      </c>
      <c r="V1474" s="101" t="s">
        <v>88</v>
      </c>
      <c r="W14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74" s="152" t="str">
        <f>IF(Таблица335[[#This Row],[Тип СШ]]="Т3",
(IF(Таблица335[[#This Row],[Толщина]]&gt;16,"Δ8","Δ6")),Таблица335[[#This Row],[Толщина]])</f>
        <v>Δ8</v>
      </c>
      <c r="AD1474"/>
      <c r="AE1474"/>
    </row>
    <row r="1475" spans="1:31" x14ac:dyDescent="0.2">
      <c r="A1475" s="117">
        <f t="shared" ref="A1475:A1538" si="1548">A1474+1</f>
        <v>1475</v>
      </c>
      <c r="B1475" s="97" t="str">
        <f>IF(ISNUMBER(Таблица335[[#This Row],[№8]]), "Поперечник", "Продол")</f>
        <v>Поперечник</v>
      </c>
      <c r="C1475" s="11" t="str">
        <f>CONCATENATE(I1475,J1475,K1475,L1475,Таблица335[[#This Row],[№12]],N1475,O1475,P1475,Q1475,R1475,S1475,T1475,U1475,)</f>
        <v>14В-ВП_Р7 росп1,2,3</v>
      </c>
      <c r="D1475" s="11" t="str">
        <f t="shared" si="1493"/>
        <v>Т3</v>
      </c>
      <c r="E1475" s="11" t="str">
        <f t="shared" si="1494"/>
        <v>528 Δ8</v>
      </c>
      <c r="F1475" s="101"/>
      <c r="G1475" s="101"/>
      <c r="H14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5" s="132">
        <f t="shared" ref="I1475:K1475" si="1549">I1474</f>
        <v>14</v>
      </c>
      <c r="J1475" s="132" t="str">
        <f t="shared" si="1549"/>
        <v>В</v>
      </c>
      <c r="K1475" s="133" t="str">
        <f>IF(Таблица335[[#This Row],[условие]]="Да", "-", "")</f>
        <v>-</v>
      </c>
      <c r="L1475" s="101" t="s">
        <v>35</v>
      </c>
      <c r="M1475" s="114" t="str">
        <f>IF(Таблица335[[#This Row],[условие]]="Да", "", " - ")</f>
        <v/>
      </c>
      <c r="N1475" s="101"/>
      <c r="O1475" s="114" t="str">
        <f>IF(Таблица335[[#This Row],[условие]]="Да", "", " )")</f>
        <v/>
      </c>
      <c r="P1475" s="115"/>
      <c r="Q1475" s="101" t="s">
        <v>140</v>
      </c>
      <c r="R1475" s="101" t="s">
        <v>81</v>
      </c>
      <c r="S1475" s="116" t="str">
        <f>IF(Таблица335[[#This Row],[Тип СШ]]="Т3", " росп", "")</f>
        <v xml:space="preserve"> росп</v>
      </c>
      <c r="T1475" s="116" t="str">
        <f>IF(AND(Таблица335[[#This Row],[Тип]]="Поперечник", Таблица335[[#This Row],[условие]]="Да", Таблица335[[#This Row],[№18]]=" росп"), "1,2,3",
"")</f>
        <v>1,2,3</v>
      </c>
      <c r="U1475" s="116" t="str">
        <f>IF(AND(Таблица335[[#This Row],[Тип]]="Продол", Таблица335[[#This Row],[условие]]="Да", Таблица335[[#This Row],[№18]]=" росп"), "1,2",
"")</f>
        <v/>
      </c>
      <c r="V1475" s="101" t="s">
        <v>88</v>
      </c>
      <c r="W14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75" s="152" t="str">
        <f>IF(Таблица335[[#This Row],[Тип СШ]]="Т3",
(IF(Таблица335[[#This Row],[Толщина]]&gt;16,"Δ8","Δ6")),Таблица335[[#This Row],[Толщина]])</f>
        <v>Δ8</v>
      </c>
      <c r="AD1475"/>
      <c r="AE1475"/>
    </row>
    <row r="1476" spans="1:31" x14ac:dyDescent="0.2">
      <c r="A1476" s="117">
        <f t="shared" si="1548"/>
        <v>1476</v>
      </c>
      <c r="B1476" s="97" t="str">
        <f>IF(ISNUMBER(Таблица335[[#This Row],[№8]]), "Поперечник", "Продол")</f>
        <v>Поперечник</v>
      </c>
      <c r="C1476" s="11" t="str">
        <f>CONCATENATE(I1476,J1476,K1476,L1476,Таблица335[[#This Row],[№12]],N1476,O1476,P1476,Q1476,R1476,S1476,T1476,U1476,)</f>
        <v>14В-ВП_Р8 росп1,2,3</v>
      </c>
      <c r="D1476" s="11" t="str">
        <f t="shared" si="1493"/>
        <v>Т3</v>
      </c>
      <c r="E1476" s="11" t="str">
        <f t="shared" si="1494"/>
        <v>528 Δ8</v>
      </c>
      <c r="F1476" s="101"/>
      <c r="G1476" s="101"/>
      <c r="H14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6" s="132">
        <f t="shared" ref="I1476:K1476" si="1550">I1475</f>
        <v>14</v>
      </c>
      <c r="J1476" s="132" t="str">
        <f t="shared" si="1550"/>
        <v>В</v>
      </c>
      <c r="K1476" s="133" t="str">
        <f>IF(Таблица335[[#This Row],[условие]]="Да", "-", "")</f>
        <v>-</v>
      </c>
      <c r="L1476" s="101" t="s">
        <v>35</v>
      </c>
      <c r="M1476" s="114" t="str">
        <f>IF(Таблица335[[#This Row],[условие]]="Да", "", " - ")</f>
        <v/>
      </c>
      <c r="N1476" s="101"/>
      <c r="O1476" s="114" t="str">
        <f>IF(Таблица335[[#This Row],[условие]]="Да", "", " )")</f>
        <v/>
      </c>
      <c r="P1476" s="115"/>
      <c r="Q1476" s="101" t="s">
        <v>140</v>
      </c>
      <c r="R1476" s="101" t="s">
        <v>82</v>
      </c>
      <c r="S1476" s="116" t="str">
        <f>IF(Таблица335[[#This Row],[Тип СШ]]="Т3", " росп", "")</f>
        <v xml:space="preserve"> росп</v>
      </c>
      <c r="T1476" s="116" t="str">
        <f>IF(AND(Таблица335[[#This Row],[Тип]]="Поперечник", Таблица335[[#This Row],[условие]]="Да", Таблица335[[#This Row],[№18]]=" росп"), "1,2,3",
"")</f>
        <v>1,2,3</v>
      </c>
      <c r="U1476" s="116" t="str">
        <f>IF(AND(Таблица335[[#This Row],[Тип]]="Продол", Таблица335[[#This Row],[условие]]="Да", Таблица335[[#This Row],[№18]]=" росп"), "1,2",
"")</f>
        <v/>
      </c>
      <c r="V1476" s="101" t="s">
        <v>88</v>
      </c>
      <c r="W14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76" s="152" t="str">
        <f>IF(Таблица335[[#This Row],[Тип СШ]]="Т3",
(IF(Таблица335[[#This Row],[Толщина]]&gt;16,"Δ8","Δ6")),Таблица335[[#This Row],[Толщина]])</f>
        <v>Δ8</v>
      </c>
      <c r="AD1476"/>
      <c r="AE1476"/>
    </row>
    <row r="1477" spans="1:31" x14ac:dyDescent="0.2">
      <c r="A1477" s="117">
        <f t="shared" si="1548"/>
        <v>1477</v>
      </c>
      <c r="B1477" s="97" t="str">
        <f>IF(ISNUMBER(Таблица335[[#This Row],[№8]]), "Поперечник", "Продол")</f>
        <v>Поперечник</v>
      </c>
      <c r="C1477" s="11" t="str">
        <f>CONCATENATE(I1477,J1477,K1477,L1477,Таблица335[[#This Row],[№12]],N1477,O1477,P1477,Q1477,R1477,S1477,T1477,U1477,)</f>
        <v>14В-НП</v>
      </c>
      <c r="D1477" s="11" t="str">
        <f t="shared" si="1493"/>
        <v>С18</v>
      </c>
      <c r="E1477" s="11" t="str">
        <f t="shared" si="1494"/>
        <v>500×32/25</v>
      </c>
      <c r="F1477" s="101"/>
      <c r="G1477" s="101"/>
      <c r="H14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7" s="132">
        <f t="shared" ref="I1477:K1477" si="1551">I1476</f>
        <v>14</v>
      </c>
      <c r="J1477" s="132" t="str">
        <f t="shared" si="1551"/>
        <v>В</v>
      </c>
      <c r="K1477" s="133" t="str">
        <f>IF(Таблица335[[#This Row],[условие]]="Да", "-", "")</f>
        <v>-</v>
      </c>
      <c r="L1477" s="101" t="s">
        <v>13</v>
      </c>
      <c r="M1477" s="114" t="str">
        <f>IF(Таблица335[[#This Row],[условие]]="Да", "", " - ")</f>
        <v/>
      </c>
      <c r="N1477" s="101"/>
      <c r="O1477" s="114" t="str">
        <f>IF(Таблица335[[#This Row],[условие]]="Да", "", " )")</f>
        <v/>
      </c>
      <c r="P1477" s="115"/>
      <c r="Q1477" s="101"/>
      <c r="R1477" s="101"/>
      <c r="S1477" s="116" t="str">
        <f>IF(Таблица335[[#This Row],[Тип СШ]]="Т3", " росп", "")</f>
        <v/>
      </c>
      <c r="T1477" s="116" t="str">
        <f>IF(AND(Таблица335[[#This Row],[Тип]]="Поперечник", Таблица335[[#This Row],[условие]]="Да", Таблица335[[#This Row],[№18]]=" росп"), "1,2,3",
"")</f>
        <v/>
      </c>
      <c r="U1477" s="116" t="str">
        <f>IF(AND(Таблица335[[#This Row],[Тип]]="Продол", Таблица335[[#This Row],[условие]]="Да", Таблица335[[#This Row],[№18]]=" росп"), "1,2",
"")</f>
        <v/>
      </c>
      <c r="V1477" s="101" t="s">
        <v>87</v>
      </c>
      <c r="W147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4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77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32/25</v>
      </c>
      <c r="AB1477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477" s="152" t="str">
        <f>IF(Таблица335[[#This Row],[Тип СШ]]="Т3",
(IF(Таблица335[[#This Row],[Толщина]]&gt;16,"Δ8","Δ6")),Таблица335[[#This Row],[Толщина]])</f>
        <v>32/25</v>
      </c>
      <c r="AD1477"/>
      <c r="AE1477"/>
    </row>
    <row r="1478" spans="1:31" x14ac:dyDescent="0.2">
      <c r="A1478" s="117">
        <f t="shared" si="1548"/>
        <v>1478</v>
      </c>
      <c r="B1478" s="97" t="str">
        <f>IF(ISNUMBER(Таблица335[[#This Row],[№8]]), "Поперечник", "Продол")</f>
        <v>Поперечник</v>
      </c>
      <c r="C1478" s="11" t="str">
        <f>CONCATENATE(I1478,J1478,K1478,L1478,Таблица335[[#This Row],[№12]],N1478,O1478,P1478,Q1478,R1478,S1478,T1478,U1478,)</f>
        <v>14В-Т2/1</v>
      </c>
      <c r="D1478" s="11" t="str">
        <f t="shared" si="1493"/>
        <v>Т8</v>
      </c>
      <c r="E1478" s="11" t="str">
        <f t="shared" si="1494"/>
        <v>100×20</v>
      </c>
      <c r="F1478" s="101"/>
      <c r="G1478" s="101"/>
      <c r="H14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8" s="132">
        <f t="shared" ref="I1478:K1478" si="1552">I1477</f>
        <v>14</v>
      </c>
      <c r="J1478" s="132" t="str">
        <f t="shared" si="1552"/>
        <v>В</v>
      </c>
      <c r="K1478" s="133" t="str">
        <f>IF(Таблица335[[#This Row],[условие]]="Да", "-", "")</f>
        <v>-</v>
      </c>
      <c r="L1478" s="101" t="s">
        <v>84</v>
      </c>
      <c r="M1478" s="114" t="str">
        <f>IF(Таблица335[[#This Row],[условие]]="Да", "", " - ")</f>
        <v/>
      </c>
      <c r="N1478" s="101"/>
      <c r="O1478" s="114" t="str">
        <f>IF(Таблица335[[#This Row],[условие]]="Да", "", " )")</f>
        <v/>
      </c>
      <c r="P1478" s="115"/>
      <c r="Q1478" s="101" t="str">
        <f>"/"</f>
        <v>/</v>
      </c>
      <c r="R1478" s="101">
        <v>1</v>
      </c>
      <c r="S1478" s="116" t="str">
        <f>IF(Таблица335[[#This Row],[Тип СШ]]="Т3", " росп", "")</f>
        <v/>
      </c>
      <c r="T1478" s="116" t="str">
        <f>IF(AND(Таблица335[[#This Row],[Тип]]="Поперечник", Таблица335[[#This Row],[условие]]="Да", Таблица335[[#This Row],[№18]]=" росп"), "1,2,3",
"")</f>
        <v/>
      </c>
      <c r="U1478" s="116" t="str">
        <f>IF(AND(Таблица335[[#This Row],[Тип]]="Продол", Таблица335[[#This Row],[условие]]="Да", Таблица335[[#This Row],[№18]]=" росп"), "1,2",
"")</f>
        <v/>
      </c>
      <c r="V1478" s="101" t="s">
        <v>89</v>
      </c>
      <c r="W14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78" s="152">
        <f>IF(Таблица335[[#This Row],[Тип СШ]]="Т3",
(IF(Таблица335[[#This Row],[Толщина]]&gt;16,"Δ8","Δ6")),Таблица335[[#This Row],[Толщина]])</f>
        <v>20</v>
      </c>
      <c r="AD1478"/>
      <c r="AE1478"/>
    </row>
    <row r="1479" spans="1:31" x14ac:dyDescent="0.2">
      <c r="A1479" s="117">
        <f t="shared" si="1548"/>
        <v>1479</v>
      </c>
      <c r="B1479" s="97" t="str">
        <f>IF(ISNUMBER(Таблица335[[#This Row],[№8]]), "Поперечник", "Продол")</f>
        <v>Поперечник</v>
      </c>
      <c r="C1479" s="11" t="str">
        <f>CONCATENATE(I1479,J1479,K1479,L1479,Таблица335[[#This Row],[№12]],N1479,O1479,P1479,Q1479,R1479,S1479,T1479,U1479,)</f>
        <v>14В-Т2/1 росп1,2,3</v>
      </c>
      <c r="D1479" s="11" t="str">
        <f t="shared" si="1493"/>
        <v>Т3</v>
      </c>
      <c r="E1479" s="11" t="str">
        <f t="shared" si="1494"/>
        <v>100 Δ8</v>
      </c>
      <c r="F1479" s="101"/>
      <c r="G1479" s="101"/>
      <c r="H14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79" s="132">
        <f t="shared" ref="I1479:K1479" si="1553">I1478</f>
        <v>14</v>
      </c>
      <c r="J1479" s="132" t="str">
        <f t="shared" si="1553"/>
        <v>В</v>
      </c>
      <c r="K1479" s="133" t="str">
        <f>IF(Таблица335[[#This Row],[условие]]="Да", "-", "")</f>
        <v>-</v>
      </c>
      <c r="L1479" s="101" t="s">
        <v>84</v>
      </c>
      <c r="M1479" s="114" t="str">
        <f>IF(Таблица335[[#This Row],[условие]]="Да", "", " - ")</f>
        <v/>
      </c>
      <c r="N1479" s="101"/>
      <c r="O1479" s="114" t="str">
        <f>IF(Таблица335[[#This Row],[условие]]="Да", "", " )")</f>
        <v/>
      </c>
      <c r="P1479" s="115"/>
      <c r="Q1479" s="101" t="str">
        <f t="shared" ref="Q1479:Q1483" si="1554">"/"</f>
        <v>/</v>
      </c>
      <c r="R1479" s="101">
        <v>1</v>
      </c>
      <c r="S1479" s="116" t="str">
        <f>IF(Таблица335[[#This Row],[Тип СШ]]="Т3", " росп", "")</f>
        <v xml:space="preserve"> росп</v>
      </c>
      <c r="T1479" s="116" t="str">
        <f>IF(AND(Таблица335[[#This Row],[Тип]]="Поперечник", Таблица335[[#This Row],[условие]]="Да", Таблица335[[#This Row],[№18]]=" росп"), "1,2,3",
"")</f>
        <v>1,2,3</v>
      </c>
      <c r="U1479" s="116" t="str">
        <f>IF(AND(Таблица335[[#This Row],[Тип]]="Продол", Таблица335[[#This Row],[условие]]="Да", Таблица335[[#This Row],[№18]]=" росп"), "1,2",
"")</f>
        <v/>
      </c>
      <c r="V1479" s="101" t="s">
        <v>88</v>
      </c>
      <c r="W14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79" s="152" t="str">
        <f>IF(Таблица335[[#This Row],[Тип СШ]]="Т3",
(IF(Таблица335[[#This Row],[Толщина]]&gt;16,"Δ8","Δ6")),Таблица335[[#This Row],[Толщина]])</f>
        <v>Δ8</v>
      </c>
      <c r="AD1479"/>
      <c r="AE1479"/>
    </row>
    <row r="1480" spans="1:31" x14ac:dyDescent="0.2">
      <c r="A1480" s="117">
        <f t="shared" si="1548"/>
        <v>1480</v>
      </c>
      <c r="B1480" s="97" t="str">
        <f>IF(ISNUMBER(Таблица335[[#This Row],[№8]]), "Поперечник", "Продол")</f>
        <v>Поперечник</v>
      </c>
      <c r="C1480" s="11" t="str">
        <f>CONCATENATE(I1480,J1480,K1480,L1480,Таблица335[[#This Row],[№12]],N1480,O1480,P1480,Q1480,R1480,S1480,T1480,U1480,)</f>
        <v>14В-Т2/2</v>
      </c>
      <c r="D1480" s="11" t="str">
        <f t="shared" si="1493"/>
        <v>Т8</v>
      </c>
      <c r="E1480" s="11" t="str">
        <f t="shared" si="1494"/>
        <v>100×20</v>
      </c>
      <c r="F1480" s="101"/>
      <c r="G1480" s="101"/>
      <c r="H14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0" s="132">
        <f t="shared" ref="I1480:K1480" si="1555">I1479</f>
        <v>14</v>
      </c>
      <c r="J1480" s="132" t="str">
        <f t="shared" si="1555"/>
        <v>В</v>
      </c>
      <c r="K1480" s="133" t="str">
        <f>IF(Таблица335[[#This Row],[условие]]="Да", "-", "")</f>
        <v>-</v>
      </c>
      <c r="L1480" s="101" t="s">
        <v>84</v>
      </c>
      <c r="M1480" s="114" t="str">
        <f>IF(Таблица335[[#This Row],[условие]]="Да", "", " - ")</f>
        <v/>
      </c>
      <c r="N1480" s="101"/>
      <c r="O1480" s="114" t="str">
        <f>IF(Таблица335[[#This Row],[условие]]="Да", "", " )")</f>
        <v/>
      </c>
      <c r="P1480" s="115"/>
      <c r="Q1480" s="101" t="str">
        <f t="shared" si="1554"/>
        <v>/</v>
      </c>
      <c r="R1480" s="101">
        <v>2</v>
      </c>
      <c r="S1480" s="116" t="str">
        <f>IF(Таблица335[[#This Row],[Тип СШ]]="Т3", " росп", "")</f>
        <v/>
      </c>
      <c r="T1480" s="116" t="str">
        <f>IF(AND(Таблица335[[#This Row],[Тип]]="Поперечник", Таблица335[[#This Row],[условие]]="Да", Таблица335[[#This Row],[№18]]=" росп"), "1,2,3",
"")</f>
        <v/>
      </c>
      <c r="U1480" s="116" t="str">
        <f>IF(AND(Таблица335[[#This Row],[Тип]]="Продол", Таблица335[[#This Row],[условие]]="Да", Таблица335[[#This Row],[№18]]=" росп"), "1,2",
"")</f>
        <v/>
      </c>
      <c r="V1480" s="101" t="s">
        <v>89</v>
      </c>
      <c r="W14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80" s="152">
        <f>IF(Таблица335[[#This Row],[Тип СШ]]="Т3",
(IF(Таблица335[[#This Row],[Толщина]]&gt;16,"Δ8","Δ6")),Таблица335[[#This Row],[Толщина]])</f>
        <v>20</v>
      </c>
      <c r="AD1480"/>
      <c r="AE1480"/>
    </row>
    <row r="1481" spans="1:31" x14ac:dyDescent="0.2">
      <c r="A1481" s="117">
        <f t="shared" si="1548"/>
        <v>1481</v>
      </c>
      <c r="B1481" s="97" t="str">
        <f>IF(ISNUMBER(Таблица335[[#This Row],[№8]]), "Поперечник", "Продол")</f>
        <v>Поперечник</v>
      </c>
      <c r="C1481" s="11" t="str">
        <f>CONCATENATE(I1481,J1481,K1481,L1481,Таблица335[[#This Row],[№12]],N1481,O1481,P1481,Q1481,R1481,S1481,T1481,U1481,)</f>
        <v>14В-Т2/2 росп1,2,3</v>
      </c>
      <c r="D1481" s="11" t="str">
        <f t="shared" si="1493"/>
        <v>Т3</v>
      </c>
      <c r="E1481" s="11" t="str">
        <f t="shared" si="1494"/>
        <v>100 Δ8</v>
      </c>
      <c r="F1481" s="101"/>
      <c r="G1481" s="101"/>
      <c r="H14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1" s="132">
        <f t="shared" ref="I1481:K1481" si="1556">I1480</f>
        <v>14</v>
      </c>
      <c r="J1481" s="132" t="str">
        <f t="shared" si="1556"/>
        <v>В</v>
      </c>
      <c r="K1481" s="133" t="str">
        <f>IF(Таблица335[[#This Row],[условие]]="Да", "-", "")</f>
        <v>-</v>
      </c>
      <c r="L1481" s="101" t="s">
        <v>84</v>
      </c>
      <c r="M1481" s="114" t="str">
        <f>IF(Таблица335[[#This Row],[условие]]="Да", "", " - ")</f>
        <v/>
      </c>
      <c r="N1481" s="101"/>
      <c r="O1481" s="114" t="str">
        <f>IF(Таблица335[[#This Row],[условие]]="Да", "", " )")</f>
        <v/>
      </c>
      <c r="P1481" s="115"/>
      <c r="Q1481" s="101" t="str">
        <f t="shared" si="1554"/>
        <v>/</v>
      </c>
      <c r="R1481" s="101">
        <v>2</v>
      </c>
      <c r="S1481" s="116" t="str">
        <f>IF(Таблица335[[#This Row],[Тип СШ]]="Т3", " росп", "")</f>
        <v xml:space="preserve"> росп</v>
      </c>
      <c r="T1481" s="116" t="str">
        <f>IF(AND(Таблица335[[#This Row],[Тип]]="Поперечник", Таблица335[[#This Row],[условие]]="Да", Таблица335[[#This Row],[№18]]=" росп"), "1,2,3",
"")</f>
        <v>1,2,3</v>
      </c>
      <c r="U1481" s="116" t="str">
        <f>IF(AND(Таблица335[[#This Row],[Тип]]="Продол", Таблица335[[#This Row],[условие]]="Да", Таблица335[[#This Row],[№18]]=" росп"), "1,2",
"")</f>
        <v/>
      </c>
      <c r="V1481" s="101" t="s">
        <v>88</v>
      </c>
      <c r="W14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81" s="152" t="str">
        <f>IF(Таблица335[[#This Row],[Тип СШ]]="Т3",
(IF(Таблица335[[#This Row],[Толщина]]&gt;16,"Δ8","Δ6")),Таблица335[[#This Row],[Толщина]])</f>
        <v>Δ8</v>
      </c>
      <c r="AD1481"/>
      <c r="AE1481"/>
    </row>
    <row r="1482" spans="1:31" x14ac:dyDescent="0.2">
      <c r="A1482" s="117">
        <f t="shared" si="1548"/>
        <v>1482</v>
      </c>
      <c r="B1482" s="97" t="str">
        <f>IF(ISNUMBER(Таблица335[[#This Row],[№8]]), "Поперечник", "Продол")</f>
        <v>Поперечник</v>
      </c>
      <c r="C1482" s="11" t="str">
        <f>CONCATENATE(I1482,J1482,K1482,L1482,Таблица335[[#This Row],[№12]],N1482,O1482,P1482,Q1482,R1482,S1482,T1482,U1482,)</f>
        <v>14Г-ВП</v>
      </c>
      <c r="D1482" s="11" t="str">
        <f t="shared" si="1493"/>
        <v>С4</v>
      </c>
      <c r="E1482" s="11" t="str">
        <f t="shared" si="1494"/>
        <v>2488×14</v>
      </c>
      <c r="F1482" s="101"/>
      <c r="G1482" s="101" t="s">
        <v>42</v>
      </c>
      <c r="H148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2" s="134">
        <f t="shared" ref="I1482:J1482" si="1557">I1481</f>
        <v>14</v>
      </c>
      <c r="J1482" s="134" t="str">
        <f>Таблица335[[#This Row],[№7]]</f>
        <v>Г</v>
      </c>
      <c r="K1482" s="133" t="str">
        <f>IF(Таблица335[[#This Row],[условие]]="Да", "-", "")</f>
        <v>-</v>
      </c>
      <c r="L1482" s="72" t="s">
        <v>35</v>
      </c>
      <c r="M1482" s="114" t="str">
        <f>IF(Таблица335[[#This Row],[условие]]="Да", "", " - ")</f>
        <v/>
      </c>
      <c r="N1482" s="72"/>
      <c r="O1482" s="114" t="str">
        <f>IF(Таблица335[[#This Row],[условие]]="Да", "", " )")</f>
        <v/>
      </c>
      <c r="P1482" s="115"/>
      <c r="Q1482" s="130"/>
      <c r="R1482" s="130"/>
      <c r="S1482" s="116" t="str">
        <f>IF(Таблица335[[#This Row],[Тип СШ]]="Т3", " росп", "")</f>
        <v/>
      </c>
      <c r="T1482" s="116" t="str">
        <f>IF(AND(Таблица335[[#This Row],[Тип]]="Поперечник", Таблица335[[#This Row],[условие]]="Да", Таблица335[[#This Row],[№18]]=" росп"), "1,2,3",
"")</f>
        <v/>
      </c>
      <c r="U1482" s="116" t="str">
        <f>IF(AND(Таблица335[[#This Row],[Тип]]="Продол", Таблица335[[#This Row],[условие]]="Да", Таблица335[[#This Row],[№18]]=" росп"), "1,2",
"")</f>
        <v/>
      </c>
      <c r="V1482" s="130" t="s">
        <v>109</v>
      </c>
      <c r="W14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4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48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482" s="152">
        <f>IF(Таблица335[[#This Row],[Тип СШ]]="Т3",
(IF(Таблица335[[#This Row],[Толщина]]&gt;16,"Δ8","Δ6")),Таблица335[[#This Row],[Толщина]])</f>
        <v>14</v>
      </c>
      <c r="AD1482"/>
      <c r="AE1482"/>
    </row>
    <row r="1483" spans="1:31" x14ac:dyDescent="0.2">
      <c r="A1483" s="117">
        <f t="shared" si="1548"/>
        <v>1483</v>
      </c>
      <c r="B1483" s="97" t="str">
        <f>IF(ISNUMBER(Таблица335[[#This Row],[№8]]), "Поперечник", "Продол")</f>
        <v>Поперечник</v>
      </c>
      <c r="C1483" s="11" t="str">
        <f>CONCATENATE(I1483,J1483,K1483,L1483,Таблица335[[#This Row],[№12]],N1483,O1483,P1483,Q1483,R1483,S1483,T1483,U1483,)</f>
        <v>14Г-ВП_Р1 росп1,2,3</v>
      </c>
      <c r="D1483" s="11" t="str">
        <f t="shared" si="1493"/>
        <v>Т3</v>
      </c>
      <c r="E1483" s="11" t="str">
        <f t="shared" si="1494"/>
        <v>528 Δ8</v>
      </c>
      <c r="F1483" s="101"/>
      <c r="G1483" s="101"/>
      <c r="H14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3" s="132">
        <f t="shared" ref="I1483:J1483" si="1558">I1482</f>
        <v>14</v>
      </c>
      <c r="J1483" s="132" t="str">
        <f>J1482</f>
        <v>Г</v>
      </c>
      <c r="K1483" s="133" t="str">
        <f>IF(Таблица335[[#This Row],[условие]]="Да", "-", "")</f>
        <v>-</v>
      </c>
      <c r="L1483" s="101" t="s">
        <v>35</v>
      </c>
      <c r="M1483" s="114" t="str">
        <f>IF(Таблица335[[#This Row],[условие]]="Да", "", " - ")</f>
        <v/>
      </c>
      <c r="N1483" s="101"/>
      <c r="O1483" s="114" t="str">
        <f>IF(Таблица335[[#This Row],[условие]]="Да", "", " )")</f>
        <v/>
      </c>
      <c r="P1483" s="115"/>
      <c r="Q1483" s="101" t="s">
        <v>140</v>
      </c>
      <c r="R1483" s="101" t="s">
        <v>73</v>
      </c>
      <c r="S1483" s="116" t="str">
        <f>IF(Таблица335[[#This Row],[Тип СШ]]="Т3", " росп", "")</f>
        <v xml:space="preserve"> росп</v>
      </c>
      <c r="T1483" s="116" t="str">
        <f>IF(AND(Таблица335[[#This Row],[Тип]]="Поперечник", Таблица335[[#This Row],[условие]]="Да", Таблица335[[#This Row],[№18]]=" росп"), "1,2,3",
"")</f>
        <v>1,2,3</v>
      </c>
      <c r="U1483" s="116" t="str">
        <f>IF(AND(Таблица335[[#This Row],[Тип]]="Продол", Таблица335[[#This Row],[условие]]="Да", Таблица335[[#This Row],[№18]]=" росп"), "1,2",
"")</f>
        <v/>
      </c>
      <c r="V1483" s="101" t="s">
        <v>88</v>
      </c>
      <c r="W14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83" s="152" t="str">
        <f>IF(Таблица335[[#This Row],[Тип СШ]]="Т3",
(IF(Таблица335[[#This Row],[Толщина]]&gt;16,"Δ8","Δ6")),Таблица335[[#This Row],[Толщина]])</f>
        <v>Δ8</v>
      </c>
      <c r="AD1483"/>
      <c r="AE1483"/>
    </row>
    <row r="1484" spans="1:31" x14ac:dyDescent="0.2">
      <c r="A1484" s="117">
        <f t="shared" si="1548"/>
        <v>1484</v>
      </c>
      <c r="B1484" s="97" t="str">
        <f>IF(ISNUMBER(Таблица335[[#This Row],[№8]]), "Поперечник", "Продол")</f>
        <v>Поперечник</v>
      </c>
      <c r="C1484" s="11" t="str">
        <f>CONCATENATE(I1484,J1484,K1484,L1484,Таблица335[[#This Row],[№12]],N1484,O1484,P1484,Q1484,R1484,S1484,T1484,U1484,)</f>
        <v>14Г-ВП_Р2 росп1,2,3</v>
      </c>
      <c r="D1484" s="11" t="str">
        <f t="shared" si="1493"/>
        <v>Т3</v>
      </c>
      <c r="E1484" s="11" t="str">
        <f t="shared" si="1494"/>
        <v>528 Δ8</v>
      </c>
      <c r="F1484" s="101"/>
      <c r="G1484" s="101"/>
      <c r="H14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4" s="132">
        <f t="shared" ref="I1484:K1484" si="1559">I1483</f>
        <v>14</v>
      </c>
      <c r="J1484" s="132" t="str">
        <f t="shared" si="1559"/>
        <v>Г</v>
      </c>
      <c r="K1484" s="133" t="str">
        <f>IF(Таблица335[[#This Row],[условие]]="Да", "-", "")</f>
        <v>-</v>
      </c>
      <c r="L1484" s="101" t="s">
        <v>35</v>
      </c>
      <c r="M1484" s="114" t="str">
        <f>IF(Таблица335[[#This Row],[условие]]="Да", "", " - ")</f>
        <v/>
      </c>
      <c r="N1484" s="101"/>
      <c r="O1484" s="114" t="str">
        <f>IF(Таблица335[[#This Row],[условие]]="Да", "", " )")</f>
        <v/>
      </c>
      <c r="P1484" s="115"/>
      <c r="Q1484" s="101" t="s">
        <v>140</v>
      </c>
      <c r="R1484" s="101" t="s">
        <v>74</v>
      </c>
      <c r="S1484" s="116" t="str">
        <f>IF(Таблица335[[#This Row],[Тип СШ]]="Т3", " росп", "")</f>
        <v xml:space="preserve"> росп</v>
      </c>
      <c r="T1484" s="116" t="str">
        <f>IF(AND(Таблица335[[#This Row],[Тип]]="Поперечник", Таблица335[[#This Row],[условие]]="Да", Таблица335[[#This Row],[№18]]=" росп"), "1,2,3",
"")</f>
        <v>1,2,3</v>
      </c>
      <c r="U1484" s="116" t="str">
        <f>IF(AND(Таблица335[[#This Row],[Тип]]="Продол", Таблица335[[#This Row],[условие]]="Да", Таблица335[[#This Row],[№18]]=" росп"), "1,2",
"")</f>
        <v/>
      </c>
      <c r="V1484" s="101" t="s">
        <v>88</v>
      </c>
      <c r="W14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84" s="152" t="str">
        <f>IF(Таблица335[[#This Row],[Тип СШ]]="Т3",
(IF(Таблица335[[#This Row],[Толщина]]&gt;16,"Δ8","Δ6")),Таблица335[[#This Row],[Толщина]])</f>
        <v>Δ8</v>
      </c>
      <c r="AD1484"/>
      <c r="AE1484"/>
    </row>
    <row r="1485" spans="1:31" x14ac:dyDescent="0.2">
      <c r="A1485" s="117">
        <f t="shared" si="1548"/>
        <v>1485</v>
      </c>
      <c r="B1485" s="97" t="str">
        <f>IF(ISNUMBER(Таблица335[[#This Row],[№8]]), "Поперечник", "Продол")</f>
        <v>Поперечник</v>
      </c>
      <c r="C1485" s="11" t="str">
        <f>CONCATENATE(I1485,J1485,K1485,L1485,Таблица335[[#This Row],[№12]],N1485,O1485,P1485,Q1485,R1485,S1485,T1485,U1485,)</f>
        <v>14Г-ВП_Р3 росп1,2,3</v>
      </c>
      <c r="D1485" s="11" t="str">
        <f t="shared" si="1493"/>
        <v>Т3</v>
      </c>
      <c r="E1485" s="11" t="str">
        <f t="shared" si="1494"/>
        <v>528 Δ8</v>
      </c>
      <c r="F1485" s="101"/>
      <c r="G1485" s="101"/>
      <c r="H14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5" s="132">
        <f t="shared" ref="I1485:K1485" si="1560">I1484</f>
        <v>14</v>
      </c>
      <c r="J1485" s="132" t="str">
        <f t="shared" si="1560"/>
        <v>Г</v>
      </c>
      <c r="K1485" s="133" t="str">
        <f>IF(Таблица335[[#This Row],[условие]]="Да", "-", "")</f>
        <v>-</v>
      </c>
      <c r="L1485" s="101" t="s">
        <v>35</v>
      </c>
      <c r="M1485" s="114" t="str">
        <f>IF(Таблица335[[#This Row],[условие]]="Да", "", " - ")</f>
        <v/>
      </c>
      <c r="N1485" s="101"/>
      <c r="O1485" s="114" t="str">
        <f>IF(Таблица335[[#This Row],[условие]]="Да", "", " )")</f>
        <v/>
      </c>
      <c r="P1485" s="115"/>
      <c r="Q1485" s="101" t="s">
        <v>140</v>
      </c>
      <c r="R1485" s="101" t="s">
        <v>75</v>
      </c>
      <c r="S1485" s="116" t="str">
        <f>IF(Таблица335[[#This Row],[Тип СШ]]="Т3", " росп", "")</f>
        <v xml:space="preserve"> росп</v>
      </c>
      <c r="T1485" s="116" t="str">
        <f>IF(AND(Таблица335[[#This Row],[Тип]]="Поперечник", Таблица335[[#This Row],[условие]]="Да", Таблица335[[#This Row],[№18]]=" росп"), "1,2,3",
"")</f>
        <v>1,2,3</v>
      </c>
      <c r="U1485" s="116" t="str">
        <f>IF(AND(Таблица335[[#This Row],[Тип]]="Продол", Таблица335[[#This Row],[условие]]="Да", Таблица335[[#This Row],[№18]]=" росп"), "1,2",
"")</f>
        <v/>
      </c>
      <c r="V1485" s="101" t="s">
        <v>88</v>
      </c>
      <c r="W14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85" s="152" t="str">
        <f>IF(Таблица335[[#This Row],[Тип СШ]]="Т3",
(IF(Таблица335[[#This Row],[Толщина]]&gt;16,"Δ8","Δ6")),Таблица335[[#This Row],[Толщина]])</f>
        <v>Δ8</v>
      </c>
      <c r="AD1485"/>
      <c r="AE1485"/>
    </row>
    <row r="1486" spans="1:31" x14ac:dyDescent="0.2">
      <c r="A1486" s="117">
        <f t="shared" si="1548"/>
        <v>1486</v>
      </c>
      <c r="B1486" s="97" t="str">
        <f>IF(ISNUMBER(Таблица335[[#This Row],[№8]]), "Поперечник", "Продол")</f>
        <v>Поперечник</v>
      </c>
      <c r="C1486" s="11" t="str">
        <f>CONCATENATE(I1486,J1486,K1486,L1486,Таблица335[[#This Row],[№12]],N1486,O1486,P1486,Q1486,R1486,S1486,T1486,U1486,)</f>
        <v>14Г-ВП_Р4 росп1,2,3</v>
      </c>
      <c r="D1486" s="11" t="str">
        <f t="shared" si="1493"/>
        <v>Т3</v>
      </c>
      <c r="E1486" s="11" t="str">
        <f t="shared" si="1494"/>
        <v>528 Δ8</v>
      </c>
      <c r="F1486" s="101"/>
      <c r="G1486" s="101"/>
      <c r="H14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6" s="132">
        <f t="shared" ref="I1486:K1486" si="1561">I1485</f>
        <v>14</v>
      </c>
      <c r="J1486" s="132" t="str">
        <f t="shared" si="1561"/>
        <v>Г</v>
      </c>
      <c r="K1486" s="133" t="str">
        <f>IF(Таблица335[[#This Row],[условие]]="Да", "-", "")</f>
        <v>-</v>
      </c>
      <c r="L1486" s="101" t="s">
        <v>35</v>
      </c>
      <c r="M1486" s="114" t="str">
        <f>IF(Таблица335[[#This Row],[условие]]="Да", "", " - ")</f>
        <v/>
      </c>
      <c r="N1486" s="101"/>
      <c r="O1486" s="114" t="str">
        <f>IF(Таблица335[[#This Row],[условие]]="Да", "", " )")</f>
        <v/>
      </c>
      <c r="P1486" s="115"/>
      <c r="Q1486" s="101" t="s">
        <v>140</v>
      </c>
      <c r="R1486" s="101" t="s">
        <v>76</v>
      </c>
      <c r="S1486" s="116" t="str">
        <f>IF(Таблица335[[#This Row],[Тип СШ]]="Т3", " росп", "")</f>
        <v xml:space="preserve"> росп</v>
      </c>
      <c r="T1486" s="116" t="str">
        <f>IF(AND(Таблица335[[#This Row],[Тип]]="Поперечник", Таблица335[[#This Row],[условие]]="Да", Таблица335[[#This Row],[№18]]=" росп"), "1,2,3",
"")</f>
        <v>1,2,3</v>
      </c>
      <c r="U1486" s="116" t="str">
        <f>IF(AND(Таблица335[[#This Row],[Тип]]="Продол", Таблица335[[#This Row],[условие]]="Да", Таблица335[[#This Row],[№18]]=" росп"), "1,2",
"")</f>
        <v/>
      </c>
      <c r="V1486" s="101" t="s">
        <v>88</v>
      </c>
      <c r="W14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86" s="152" t="str">
        <f>IF(Таблица335[[#This Row],[Тип СШ]]="Т3",
(IF(Таблица335[[#This Row],[Толщина]]&gt;16,"Δ8","Δ6")),Таблица335[[#This Row],[Толщина]])</f>
        <v>Δ8</v>
      </c>
      <c r="AD1486"/>
      <c r="AE1486"/>
    </row>
    <row r="1487" spans="1:31" x14ac:dyDescent="0.2">
      <c r="A1487" s="117">
        <f t="shared" si="1548"/>
        <v>1487</v>
      </c>
      <c r="B1487" s="97" t="str">
        <f>IF(ISNUMBER(Таблица335[[#This Row],[№8]]), "Поперечник", "Продол")</f>
        <v>Поперечник</v>
      </c>
      <c r="C1487" s="11" t="str">
        <f>CONCATENATE(I1487,J1487,K1487,L1487,Таблица335[[#This Row],[№12]],N1487,O1487,P1487,Q1487,R1487,S1487,T1487,U1487,)</f>
        <v>14Г-Т1/1</v>
      </c>
      <c r="D1487" s="11" t="str">
        <f t="shared" si="1493"/>
        <v>Т8</v>
      </c>
      <c r="E1487" s="11" t="str">
        <f t="shared" si="1494"/>
        <v>100×20</v>
      </c>
      <c r="F1487" s="101"/>
      <c r="G1487" s="101"/>
      <c r="H14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7" s="132">
        <f t="shared" ref="I1487:K1487" si="1562">I1486</f>
        <v>14</v>
      </c>
      <c r="J1487" s="132" t="str">
        <f t="shared" si="1562"/>
        <v>Г</v>
      </c>
      <c r="K1487" s="133" t="str">
        <f>IF(Таблица335[[#This Row],[условие]]="Да", "-", "")</f>
        <v>-</v>
      </c>
      <c r="L1487" s="101" t="s">
        <v>83</v>
      </c>
      <c r="M1487" s="114" t="str">
        <f>IF(Таблица335[[#This Row],[условие]]="Да", "", " - ")</f>
        <v/>
      </c>
      <c r="N1487" s="101"/>
      <c r="O1487" s="114" t="str">
        <f>IF(Таблица335[[#This Row],[условие]]="Да", "", " )")</f>
        <v/>
      </c>
      <c r="P1487" s="115"/>
      <c r="Q1487" s="101" t="str">
        <f>"/"</f>
        <v>/</v>
      </c>
      <c r="R1487" s="101">
        <v>1</v>
      </c>
      <c r="S1487" s="116" t="str">
        <f>IF(Таблица335[[#This Row],[Тип СШ]]="Т3", " росп", "")</f>
        <v/>
      </c>
      <c r="T1487" s="116" t="str">
        <f>IF(AND(Таблица335[[#This Row],[Тип]]="Поперечник", Таблица335[[#This Row],[условие]]="Да", Таблица335[[#This Row],[№18]]=" росп"), "1,2,3",
"")</f>
        <v/>
      </c>
      <c r="U1487" s="116" t="str">
        <f>IF(AND(Таблица335[[#This Row],[Тип]]="Продол", Таблица335[[#This Row],[условие]]="Да", Таблица335[[#This Row],[№18]]=" росп"), "1,2",
"")</f>
        <v/>
      </c>
      <c r="V1487" s="101" t="s">
        <v>89</v>
      </c>
      <c r="W14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87" s="152">
        <f>IF(Таблица335[[#This Row],[Тип СШ]]="Т3",
(IF(Таблица335[[#This Row],[Толщина]]&gt;16,"Δ8","Δ6")),Таблица335[[#This Row],[Толщина]])</f>
        <v>20</v>
      </c>
      <c r="AD1487"/>
      <c r="AE1487"/>
    </row>
    <row r="1488" spans="1:31" x14ac:dyDescent="0.2">
      <c r="A1488" s="117">
        <f t="shared" si="1548"/>
        <v>1488</v>
      </c>
      <c r="B1488" s="97" t="str">
        <f>IF(ISNUMBER(Таблица335[[#This Row],[№8]]), "Поперечник", "Продол")</f>
        <v>Поперечник</v>
      </c>
      <c r="C1488" s="11" t="str">
        <f>CONCATENATE(I1488,J1488,K1488,L1488,Таблица335[[#This Row],[№12]],N1488,O1488,P1488,Q1488,R1488,S1488,T1488,U1488,)</f>
        <v>14Г-Т1/1 росп1,2,3</v>
      </c>
      <c r="D1488" s="11" t="str">
        <f t="shared" si="1493"/>
        <v>Т3</v>
      </c>
      <c r="E1488" s="11" t="str">
        <f t="shared" si="1494"/>
        <v>100 Δ8</v>
      </c>
      <c r="F1488" s="101"/>
      <c r="G1488" s="101"/>
      <c r="H14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8" s="132">
        <f t="shared" ref="I1488:K1488" si="1563">I1487</f>
        <v>14</v>
      </c>
      <c r="J1488" s="132" t="str">
        <f t="shared" si="1563"/>
        <v>Г</v>
      </c>
      <c r="K1488" s="133" t="str">
        <f>IF(Таблица335[[#This Row],[условие]]="Да", "-", "")</f>
        <v>-</v>
      </c>
      <c r="L1488" s="101" t="s">
        <v>83</v>
      </c>
      <c r="M1488" s="114" t="str">
        <f>IF(Таблица335[[#This Row],[условие]]="Да", "", " - ")</f>
        <v/>
      </c>
      <c r="N1488" s="101"/>
      <c r="O1488" s="114" t="str">
        <f>IF(Таблица335[[#This Row],[условие]]="Да", "", " )")</f>
        <v/>
      </c>
      <c r="P1488" s="115"/>
      <c r="Q1488" s="101" t="str">
        <f t="shared" ref="Q1488:Q1492" si="1564">"/"</f>
        <v>/</v>
      </c>
      <c r="R1488" s="101">
        <v>1</v>
      </c>
      <c r="S1488" s="116" t="str">
        <f>IF(Таблица335[[#This Row],[Тип СШ]]="Т3", " росп", "")</f>
        <v xml:space="preserve"> росп</v>
      </c>
      <c r="T1488" s="116" t="str">
        <f>IF(AND(Таблица335[[#This Row],[Тип]]="Поперечник", Таблица335[[#This Row],[условие]]="Да", Таблица335[[#This Row],[№18]]=" росп"), "1,2,3",
"")</f>
        <v>1,2,3</v>
      </c>
      <c r="U1488" s="116" t="str">
        <f>IF(AND(Таблица335[[#This Row],[Тип]]="Продол", Таблица335[[#This Row],[условие]]="Да", Таблица335[[#This Row],[№18]]=" росп"), "1,2",
"")</f>
        <v/>
      </c>
      <c r="V1488" s="101" t="s">
        <v>88</v>
      </c>
      <c r="W14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88" s="152" t="str">
        <f>IF(Таблица335[[#This Row],[Тип СШ]]="Т3",
(IF(Таблица335[[#This Row],[Толщина]]&gt;16,"Δ8","Δ6")),Таблица335[[#This Row],[Толщина]])</f>
        <v>Δ8</v>
      </c>
      <c r="AD1488"/>
      <c r="AE1488"/>
    </row>
    <row r="1489" spans="1:31" x14ac:dyDescent="0.2">
      <c r="A1489" s="117">
        <f t="shared" si="1548"/>
        <v>1489</v>
      </c>
      <c r="B1489" s="97" t="str">
        <f>IF(ISNUMBER(Таблица335[[#This Row],[№8]]), "Поперечник", "Продол")</f>
        <v>Поперечник</v>
      </c>
      <c r="C1489" s="11" t="str">
        <f>CONCATENATE(I1489,J1489,K1489,L1489,Таблица335[[#This Row],[№12]],N1489,O1489,P1489,Q1489,R1489,S1489,T1489,U1489,)</f>
        <v>14Г-Т1/2</v>
      </c>
      <c r="D1489" s="11" t="str">
        <f t="shared" si="1493"/>
        <v>Т8</v>
      </c>
      <c r="E1489" s="11" t="str">
        <f t="shared" si="1494"/>
        <v>100×20</v>
      </c>
      <c r="F1489" s="101"/>
      <c r="G1489" s="101"/>
      <c r="H14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89" s="132">
        <f t="shared" ref="I1489:K1489" si="1565">I1488</f>
        <v>14</v>
      </c>
      <c r="J1489" s="132" t="str">
        <f t="shared" si="1565"/>
        <v>Г</v>
      </c>
      <c r="K1489" s="133" t="str">
        <f>IF(Таблица335[[#This Row],[условие]]="Да", "-", "")</f>
        <v>-</v>
      </c>
      <c r="L1489" s="101" t="s">
        <v>83</v>
      </c>
      <c r="M1489" s="114" t="str">
        <f>IF(Таблица335[[#This Row],[условие]]="Да", "", " - ")</f>
        <v/>
      </c>
      <c r="N1489" s="101"/>
      <c r="O1489" s="114" t="str">
        <f>IF(Таблица335[[#This Row],[условие]]="Да", "", " )")</f>
        <v/>
      </c>
      <c r="P1489" s="115"/>
      <c r="Q1489" s="101" t="str">
        <f t="shared" si="1564"/>
        <v>/</v>
      </c>
      <c r="R1489" s="101">
        <v>2</v>
      </c>
      <c r="S1489" s="116" t="str">
        <f>IF(Таблица335[[#This Row],[Тип СШ]]="Т3", " росп", "")</f>
        <v/>
      </c>
      <c r="T1489" s="116" t="str">
        <f>IF(AND(Таблица335[[#This Row],[Тип]]="Поперечник", Таблица335[[#This Row],[условие]]="Да", Таблица335[[#This Row],[№18]]=" росп"), "1,2,3",
"")</f>
        <v/>
      </c>
      <c r="U1489" s="116" t="str">
        <f>IF(AND(Таблица335[[#This Row],[Тип]]="Продол", Таблица335[[#This Row],[условие]]="Да", Таблица335[[#This Row],[№18]]=" росп"), "1,2",
"")</f>
        <v/>
      </c>
      <c r="V1489" s="101" t="s">
        <v>89</v>
      </c>
      <c r="W14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89" s="152">
        <f>IF(Таблица335[[#This Row],[Тип СШ]]="Т3",
(IF(Таблица335[[#This Row],[Толщина]]&gt;16,"Δ8","Δ6")),Таблица335[[#This Row],[Толщина]])</f>
        <v>20</v>
      </c>
      <c r="AD1489"/>
      <c r="AE1489"/>
    </row>
    <row r="1490" spans="1:31" x14ac:dyDescent="0.2">
      <c r="A1490" s="117">
        <f t="shared" si="1548"/>
        <v>1490</v>
      </c>
      <c r="B1490" s="97" t="str">
        <f>IF(ISNUMBER(Таблица335[[#This Row],[№8]]), "Поперечник", "Продол")</f>
        <v>Поперечник</v>
      </c>
      <c r="C1490" s="11" t="str">
        <f>CONCATENATE(I1490,J1490,K1490,L1490,Таблица335[[#This Row],[№12]],N1490,O1490,P1490,Q1490,R1490,S1490,T1490,U1490,)</f>
        <v>14Г-Т1/2 росп1,2,3</v>
      </c>
      <c r="D1490" s="11" t="str">
        <f t="shared" si="1493"/>
        <v>Т3</v>
      </c>
      <c r="E1490" s="11" t="str">
        <f t="shared" si="1494"/>
        <v>100 Δ8</v>
      </c>
      <c r="F1490" s="101"/>
      <c r="G1490" s="101"/>
      <c r="H14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0" s="132">
        <f t="shared" ref="I1490:K1490" si="1566">I1489</f>
        <v>14</v>
      </c>
      <c r="J1490" s="132" t="str">
        <f t="shared" si="1566"/>
        <v>Г</v>
      </c>
      <c r="K1490" s="133" t="str">
        <f>IF(Таблица335[[#This Row],[условие]]="Да", "-", "")</f>
        <v>-</v>
      </c>
      <c r="L1490" s="101" t="s">
        <v>83</v>
      </c>
      <c r="M1490" s="114" t="str">
        <f>IF(Таблица335[[#This Row],[условие]]="Да", "", " - ")</f>
        <v/>
      </c>
      <c r="N1490" s="101"/>
      <c r="O1490" s="114" t="str">
        <f>IF(Таблица335[[#This Row],[условие]]="Да", "", " )")</f>
        <v/>
      </c>
      <c r="P1490" s="115"/>
      <c r="Q1490" s="101" t="str">
        <f t="shared" si="1564"/>
        <v>/</v>
      </c>
      <c r="R1490" s="101">
        <v>2</v>
      </c>
      <c r="S1490" s="116" t="str">
        <f>IF(Таблица335[[#This Row],[Тип СШ]]="Т3", " росп", "")</f>
        <v xml:space="preserve"> росп</v>
      </c>
      <c r="T1490" s="116" t="str">
        <f>IF(AND(Таблица335[[#This Row],[Тип]]="Поперечник", Таблица335[[#This Row],[условие]]="Да", Таблица335[[#This Row],[№18]]=" росп"), "1,2,3",
"")</f>
        <v>1,2,3</v>
      </c>
      <c r="U1490" s="116" t="str">
        <f>IF(AND(Таблица335[[#This Row],[Тип]]="Продол", Таблица335[[#This Row],[условие]]="Да", Таблица335[[#This Row],[№18]]=" росп"), "1,2",
"")</f>
        <v/>
      </c>
      <c r="V1490" s="101" t="s">
        <v>88</v>
      </c>
      <c r="W14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90" s="152" t="str">
        <f>IF(Таблица335[[#This Row],[Тип СШ]]="Т3",
(IF(Таблица335[[#This Row],[Толщина]]&gt;16,"Δ8","Δ6")),Таблица335[[#This Row],[Толщина]])</f>
        <v>Δ8</v>
      </c>
      <c r="AD1490"/>
      <c r="AE1490"/>
    </row>
    <row r="1491" spans="1:31" x14ac:dyDescent="0.2">
      <c r="A1491" s="117">
        <f t="shared" si="1548"/>
        <v>1491</v>
      </c>
      <c r="B1491" s="97" t="str">
        <f>IF(ISNUMBER(Таблица335[[#This Row],[№8]]), "Поперечник", "Продол")</f>
        <v>Поперечник</v>
      </c>
      <c r="C1491" s="11" t="str">
        <f>CONCATENATE(I1491,J1491,K1491,L1491,Таблица335[[#This Row],[№12]],N1491,O1491,P1491,Q1491,R1491,S1491,T1491,U1491,)</f>
        <v>14Г-ВП_Р5 росп1,2,3</v>
      </c>
      <c r="D1491" s="11" t="str">
        <f t="shared" ref="D1491:D1554" si="1567">V1491</f>
        <v>Т3</v>
      </c>
      <c r="E1491" s="11" t="str">
        <f t="shared" ref="E1491:E1554" si="1568">IF(V1491="Т3",(CONCATENATE(AB1491," ",AC1491)),(CONCATENATE(AB1491,"×",AC1491)))</f>
        <v>528 Δ8</v>
      </c>
      <c r="F1491" s="101"/>
      <c r="G1491" s="101"/>
      <c r="H14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1" s="132">
        <f t="shared" ref="I1491:K1491" si="1569">I1490</f>
        <v>14</v>
      </c>
      <c r="J1491" s="132" t="str">
        <f t="shared" si="1569"/>
        <v>Г</v>
      </c>
      <c r="K1491" s="133" t="str">
        <f>IF(Таблица335[[#This Row],[условие]]="Да", "-", "")</f>
        <v>-</v>
      </c>
      <c r="L1491" s="101" t="s">
        <v>35</v>
      </c>
      <c r="M1491" s="114" t="str">
        <f>IF(Таблица335[[#This Row],[условие]]="Да", "", " - ")</f>
        <v/>
      </c>
      <c r="N1491" s="101"/>
      <c r="O1491" s="114" t="str">
        <f>IF(Таблица335[[#This Row],[условие]]="Да", "", " )")</f>
        <v/>
      </c>
      <c r="P1491" s="115"/>
      <c r="Q1491" s="101" t="s">
        <v>140</v>
      </c>
      <c r="R1491" s="101" t="s">
        <v>77</v>
      </c>
      <c r="S1491" s="116" t="str">
        <f>IF(Таблица335[[#This Row],[Тип СШ]]="Т3", " росп", "")</f>
        <v xml:space="preserve"> росп</v>
      </c>
      <c r="T1491" s="116" t="str">
        <f>IF(AND(Таблица335[[#This Row],[Тип]]="Поперечник", Таблица335[[#This Row],[условие]]="Да", Таблица335[[#This Row],[№18]]=" росп"), "1,2,3",
"")</f>
        <v>1,2,3</v>
      </c>
      <c r="U1491" s="116" t="str">
        <f>IF(AND(Таблица335[[#This Row],[Тип]]="Продол", Таблица335[[#This Row],[условие]]="Да", Таблица335[[#This Row],[№18]]=" росп"), "1,2",
"")</f>
        <v/>
      </c>
      <c r="V1491" s="101" t="s">
        <v>88</v>
      </c>
      <c r="W14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91" s="152" t="str">
        <f>IF(Таблица335[[#This Row],[Тип СШ]]="Т3",
(IF(Таблица335[[#This Row],[Толщина]]&gt;16,"Δ8","Δ6")),Таблица335[[#This Row],[Толщина]])</f>
        <v>Δ8</v>
      </c>
      <c r="AD1491"/>
      <c r="AE1491"/>
    </row>
    <row r="1492" spans="1:31" x14ac:dyDescent="0.2">
      <c r="A1492" s="117">
        <f t="shared" si="1548"/>
        <v>1492</v>
      </c>
      <c r="B1492" s="97" t="str">
        <f>IF(ISNUMBER(Таблица335[[#This Row],[№8]]), "Поперечник", "Продол")</f>
        <v>Поперечник</v>
      </c>
      <c r="C1492" s="11" t="str">
        <f>CONCATENATE(I1492,J1492,K1492,L1492,Таблица335[[#This Row],[№12]],N1492,O1492,P1492,Q1492,R1492,S1492,T1492,U1492,)</f>
        <v>14Г-ВП_Р6 росп1,2,3</v>
      </c>
      <c r="D1492" s="11" t="str">
        <f t="shared" si="1567"/>
        <v>Т3</v>
      </c>
      <c r="E1492" s="11" t="str">
        <f t="shared" si="1568"/>
        <v>528 Δ8</v>
      </c>
      <c r="F1492" s="101"/>
      <c r="G1492" s="101"/>
      <c r="H14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2" s="132">
        <f t="shared" ref="I1492:K1492" si="1570">I1491</f>
        <v>14</v>
      </c>
      <c r="J1492" s="132" t="str">
        <f t="shared" si="1570"/>
        <v>Г</v>
      </c>
      <c r="K1492" s="133" t="str">
        <f>IF(Таблица335[[#This Row],[условие]]="Да", "-", "")</f>
        <v>-</v>
      </c>
      <c r="L1492" s="101" t="s">
        <v>35</v>
      </c>
      <c r="M1492" s="114" t="str">
        <f>IF(Таблица335[[#This Row],[условие]]="Да", "", " - ")</f>
        <v/>
      </c>
      <c r="N1492" s="101"/>
      <c r="O1492" s="114" t="str">
        <f>IF(Таблица335[[#This Row],[условие]]="Да", "", " )")</f>
        <v/>
      </c>
      <c r="P1492" s="115"/>
      <c r="Q1492" s="101" t="s">
        <v>140</v>
      </c>
      <c r="R1492" s="101" t="s">
        <v>80</v>
      </c>
      <c r="S1492" s="116" t="str">
        <f>IF(Таблица335[[#This Row],[Тип СШ]]="Т3", " росп", "")</f>
        <v xml:space="preserve"> росп</v>
      </c>
      <c r="T1492" s="116" t="str">
        <f>IF(AND(Таблица335[[#This Row],[Тип]]="Поперечник", Таблица335[[#This Row],[условие]]="Да", Таблица335[[#This Row],[№18]]=" росп"), "1,2,3",
"")</f>
        <v>1,2,3</v>
      </c>
      <c r="U1492" s="116" t="str">
        <f>IF(AND(Таблица335[[#This Row],[Тип]]="Продол", Таблица335[[#This Row],[условие]]="Да", Таблица335[[#This Row],[№18]]=" росп"), "1,2",
"")</f>
        <v/>
      </c>
      <c r="V1492" s="101" t="s">
        <v>88</v>
      </c>
      <c r="W14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92" s="152" t="str">
        <f>IF(Таблица335[[#This Row],[Тип СШ]]="Т3",
(IF(Таблица335[[#This Row],[Толщина]]&gt;16,"Δ8","Δ6")),Таблица335[[#This Row],[Толщина]])</f>
        <v>Δ8</v>
      </c>
      <c r="AD1492"/>
      <c r="AE1492"/>
    </row>
    <row r="1493" spans="1:31" x14ac:dyDescent="0.2">
      <c r="A1493" s="117">
        <f t="shared" si="1548"/>
        <v>1493</v>
      </c>
      <c r="B1493" s="97" t="str">
        <f>IF(ISNUMBER(Таблица335[[#This Row],[№8]]), "Поперечник", "Продол")</f>
        <v>Поперечник</v>
      </c>
      <c r="C1493" s="11" t="str">
        <f>CONCATENATE(I1493,J1493,K1493,L1493,Таблица335[[#This Row],[№12]],N1493,O1493,P1493,Q1493,R1493,S1493,T1493,U1493,)</f>
        <v>14Г-ВП_Р7 росп1,2,3</v>
      </c>
      <c r="D1493" s="11" t="str">
        <f t="shared" si="1567"/>
        <v>Т3</v>
      </c>
      <c r="E1493" s="11" t="str">
        <f t="shared" si="1568"/>
        <v>528 Δ8</v>
      </c>
      <c r="F1493" s="101"/>
      <c r="G1493" s="101"/>
      <c r="H14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3" s="132">
        <f t="shared" ref="I1493:K1493" si="1571">I1492</f>
        <v>14</v>
      </c>
      <c r="J1493" s="132" t="str">
        <f t="shared" si="1571"/>
        <v>Г</v>
      </c>
      <c r="K1493" s="133" t="str">
        <f>IF(Таблица335[[#This Row],[условие]]="Да", "-", "")</f>
        <v>-</v>
      </c>
      <c r="L1493" s="101" t="s">
        <v>35</v>
      </c>
      <c r="M1493" s="114" t="str">
        <f>IF(Таблица335[[#This Row],[условие]]="Да", "", " - ")</f>
        <v/>
      </c>
      <c r="N1493" s="101"/>
      <c r="O1493" s="114" t="str">
        <f>IF(Таблица335[[#This Row],[условие]]="Да", "", " )")</f>
        <v/>
      </c>
      <c r="P1493" s="115"/>
      <c r="Q1493" s="101" t="s">
        <v>140</v>
      </c>
      <c r="R1493" s="101" t="s">
        <v>81</v>
      </c>
      <c r="S1493" s="116" t="str">
        <f>IF(Таблица335[[#This Row],[Тип СШ]]="Т3", " росп", "")</f>
        <v xml:space="preserve"> росп</v>
      </c>
      <c r="T1493" s="116" t="str">
        <f>IF(AND(Таблица335[[#This Row],[Тип]]="Поперечник", Таблица335[[#This Row],[условие]]="Да", Таблица335[[#This Row],[№18]]=" росп"), "1,2,3",
"")</f>
        <v>1,2,3</v>
      </c>
      <c r="U1493" s="116" t="str">
        <f>IF(AND(Таблица335[[#This Row],[Тип]]="Продол", Таблица335[[#This Row],[условие]]="Да", Таблица335[[#This Row],[№18]]=" росп"), "1,2",
"")</f>
        <v/>
      </c>
      <c r="V1493" s="101" t="s">
        <v>88</v>
      </c>
      <c r="W14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93" s="152" t="str">
        <f>IF(Таблица335[[#This Row],[Тип СШ]]="Т3",
(IF(Таблица335[[#This Row],[Толщина]]&gt;16,"Δ8","Δ6")),Таблица335[[#This Row],[Толщина]])</f>
        <v>Δ8</v>
      </c>
      <c r="AD1493"/>
      <c r="AE1493"/>
    </row>
    <row r="1494" spans="1:31" x14ac:dyDescent="0.2">
      <c r="A1494" s="117">
        <f t="shared" si="1548"/>
        <v>1494</v>
      </c>
      <c r="B1494" s="97" t="str">
        <f>IF(ISNUMBER(Таблица335[[#This Row],[№8]]), "Поперечник", "Продол")</f>
        <v>Поперечник</v>
      </c>
      <c r="C1494" s="11" t="str">
        <f>CONCATENATE(I1494,J1494,K1494,L1494,Таблица335[[#This Row],[№12]],N1494,O1494,P1494,Q1494,R1494,S1494,T1494,U1494,)</f>
        <v>14Г-ВП_Р8 росп1,2,3</v>
      </c>
      <c r="D1494" s="11" t="str">
        <f t="shared" si="1567"/>
        <v>Т3</v>
      </c>
      <c r="E1494" s="11" t="str">
        <f t="shared" si="1568"/>
        <v>528 Δ8</v>
      </c>
      <c r="F1494" s="101"/>
      <c r="G1494" s="101"/>
      <c r="H14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4" s="132">
        <f t="shared" ref="I1494:K1494" si="1572">I1493</f>
        <v>14</v>
      </c>
      <c r="J1494" s="132" t="str">
        <f t="shared" si="1572"/>
        <v>Г</v>
      </c>
      <c r="K1494" s="133" t="str">
        <f>IF(Таблица335[[#This Row],[условие]]="Да", "-", "")</f>
        <v>-</v>
      </c>
      <c r="L1494" s="101" t="s">
        <v>35</v>
      </c>
      <c r="M1494" s="114" t="str">
        <f>IF(Таблица335[[#This Row],[условие]]="Да", "", " - ")</f>
        <v/>
      </c>
      <c r="N1494" s="101"/>
      <c r="O1494" s="114" t="str">
        <f>IF(Таблица335[[#This Row],[условие]]="Да", "", " )")</f>
        <v/>
      </c>
      <c r="P1494" s="115"/>
      <c r="Q1494" s="101" t="s">
        <v>140</v>
      </c>
      <c r="R1494" s="101" t="s">
        <v>82</v>
      </c>
      <c r="S1494" s="116" t="str">
        <f>IF(Таблица335[[#This Row],[Тип СШ]]="Т3", " росп", "")</f>
        <v xml:space="preserve"> росп</v>
      </c>
      <c r="T1494" s="116" t="str">
        <f>IF(AND(Таблица335[[#This Row],[Тип]]="Поперечник", Таблица335[[#This Row],[условие]]="Да", Таблица335[[#This Row],[№18]]=" росп"), "1,2,3",
"")</f>
        <v>1,2,3</v>
      </c>
      <c r="U1494" s="116" t="str">
        <f>IF(AND(Таблица335[[#This Row],[Тип]]="Продол", Таблица335[[#This Row],[условие]]="Да", Таблица335[[#This Row],[№18]]=" росп"), "1,2",
"")</f>
        <v/>
      </c>
      <c r="V1494" s="101" t="s">
        <v>88</v>
      </c>
      <c r="W14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4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494" s="152" t="str">
        <f>IF(Таблица335[[#This Row],[Тип СШ]]="Т3",
(IF(Таблица335[[#This Row],[Толщина]]&gt;16,"Δ8","Δ6")),Таблица335[[#This Row],[Толщина]])</f>
        <v>Δ8</v>
      </c>
      <c r="AD1494"/>
      <c r="AE1494"/>
    </row>
    <row r="1495" spans="1:31" x14ac:dyDescent="0.2">
      <c r="A1495" s="117">
        <f t="shared" si="1548"/>
        <v>1495</v>
      </c>
      <c r="B1495" s="97" t="str">
        <f>IF(ISNUMBER(Таблица335[[#This Row],[№8]]), "Поперечник", "Продол")</f>
        <v>Поперечник</v>
      </c>
      <c r="C1495" s="11" t="str">
        <f>CONCATENATE(I1495,J1495,K1495,L1495,Таблица335[[#This Row],[№12]],N1495,O1495,P1495,Q1495,R1495,S1495,T1495,U1495,)</f>
        <v>14Г-НП</v>
      </c>
      <c r="D1495" s="11" t="str">
        <f t="shared" si="1567"/>
        <v>С18</v>
      </c>
      <c r="E1495" s="11" t="str">
        <f t="shared" si="1568"/>
        <v>600×32</v>
      </c>
      <c r="F1495" s="101"/>
      <c r="G1495" s="101"/>
      <c r="H14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5" s="132">
        <f t="shared" ref="I1495:K1495" si="1573">I1494</f>
        <v>14</v>
      </c>
      <c r="J1495" s="132" t="str">
        <f t="shared" si="1573"/>
        <v>Г</v>
      </c>
      <c r="K1495" s="133" t="str">
        <f>IF(Таблица335[[#This Row],[условие]]="Да", "-", "")</f>
        <v>-</v>
      </c>
      <c r="L1495" s="101" t="s">
        <v>13</v>
      </c>
      <c r="M1495" s="114" t="str">
        <f>IF(Таблица335[[#This Row],[условие]]="Да", "", " - ")</f>
        <v/>
      </c>
      <c r="N1495" s="101"/>
      <c r="O1495" s="114" t="str">
        <f>IF(Таблица335[[#This Row],[условие]]="Да", "", " )")</f>
        <v/>
      </c>
      <c r="P1495" s="115"/>
      <c r="Q1495" s="101"/>
      <c r="R1495" s="101"/>
      <c r="S1495" s="116" t="str">
        <f>IF(Таблица335[[#This Row],[Тип СШ]]="Т3", " росп", "")</f>
        <v/>
      </c>
      <c r="T1495" s="116" t="str">
        <f>IF(AND(Таблица335[[#This Row],[Тип]]="Поперечник", Таблица335[[#This Row],[условие]]="Да", Таблица335[[#This Row],[№18]]=" росп"), "1,2,3",
"")</f>
        <v/>
      </c>
      <c r="U1495" s="116" t="str">
        <f>IF(AND(Таблица335[[#This Row],[Тип]]="Продол", Таблица335[[#This Row],[условие]]="Да", Таблица335[[#This Row],[№18]]=" росп"), "1,2",
"")</f>
        <v/>
      </c>
      <c r="V1495" s="101" t="s">
        <v>87</v>
      </c>
      <c r="W149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4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495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495" s="152">
        <f>IF(Таблица335[[#This Row],[Тип СШ]]="Т3",
(IF(Таблица335[[#This Row],[Толщина]]&gt;16,"Δ8","Δ6")),Таблица335[[#This Row],[Толщина]])</f>
        <v>32</v>
      </c>
      <c r="AD1495"/>
      <c r="AE1495"/>
    </row>
    <row r="1496" spans="1:31" x14ac:dyDescent="0.2">
      <c r="A1496" s="117">
        <f t="shared" si="1548"/>
        <v>1496</v>
      </c>
      <c r="B1496" s="97" t="str">
        <f>IF(ISNUMBER(Таблица335[[#This Row],[№8]]), "Поперечник", "Продол")</f>
        <v>Поперечник</v>
      </c>
      <c r="C1496" s="11" t="str">
        <f>CONCATENATE(I1496,J1496,K1496,L1496,Таблица335[[#This Row],[№12]],N1496,O1496,P1496,Q1496,R1496,S1496,T1496,U1496,)</f>
        <v>14Г-Т2/1</v>
      </c>
      <c r="D1496" s="11" t="str">
        <f t="shared" si="1567"/>
        <v>Т8</v>
      </c>
      <c r="E1496" s="11" t="str">
        <f t="shared" si="1568"/>
        <v>100×20</v>
      </c>
      <c r="F1496" s="101"/>
      <c r="G1496" s="101"/>
      <c r="H14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6" s="132">
        <f t="shared" ref="I1496:K1496" si="1574">I1495</f>
        <v>14</v>
      </c>
      <c r="J1496" s="132" t="str">
        <f t="shared" si="1574"/>
        <v>Г</v>
      </c>
      <c r="K1496" s="133" t="str">
        <f>IF(Таблица335[[#This Row],[условие]]="Да", "-", "")</f>
        <v>-</v>
      </c>
      <c r="L1496" s="101" t="s">
        <v>84</v>
      </c>
      <c r="M1496" s="114" t="str">
        <f>IF(Таблица335[[#This Row],[условие]]="Да", "", " - ")</f>
        <v/>
      </c>
      <c r="N1496" s="101"/>
      <c r="O1496" s="114" t="str">
        <f>IF(Таблица335[[#This Row],[условие]]="Да", "", " )")</f>
        <v/>
      </c>
      <c r="P1496" s="115"/>
      <c r="Q1496" s="101" t="str">
        <f>"/"</f>
        <v>/</v>
      </c>
      <c r="R1496" s="101">
        <v>1</v>
      </c>
      <c r="S1496" s="116" t="str">
        <f>IF(Таблица335[[#This Row],[Тип СШ]]="Т3", " росп", "")</f>
        <v/>
      </c>
      <c r="T1496" s="116" t="str">
        <f>IF(AND(Таблица335[[#This Row],[Тип]]="Поперечник", Таблица335[[#This Row],[условие]]="Да", Таблица335[[#This Row],[№18]]=" росп"), "1,2,3",
"")</f>
        <v/>
      </c>
      <c r="U1496" s="116" t="str">
        <f>IF(AND(Таблица335[[#This Row],[Тип]]="Продол", Таблица335[[#This Row],[условие]]="Да", Таблица335[[#This Row],[№18]]=" росп"), "1,2",
"")</f>
        <v/>
      </c>
      <c r="V1496" s="101" t="s">
        <v>89</v>
      </c>
      <c r="W14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96" s="152">
        <f>IF(Таблица335[[#This Row],[Тип СШ]]="Т3",
(IF(Таблица335[[#This Row],[Толщина]]&gt;16,"Δ8","Δ6")),Таблица335[[#This Row],[Толщина]])</f>
        <v>20</v>
      </c>
      <c r="AD1496"/>
      <c r="AE1496"/>
    </row>
    <row r="1497" spans="1:31" x14ac:dyDescent="0.2">
      <c r="A1497" s="117">
        <f t="shared" si="1548"/>
        <v>1497</v>
      </c>
      <c r="B1497" s="97" t="str">
        <f>IF(ISNUMBER(Таблица335[[#This Row],[№8]]), "Поперечник", "Продол")</f>
        <v>Поперечник</v>
      </c>
      <c r="C1497" s="11" t="str">
        <f>CONCATENATE(I1497,J1497,K1497,L1497,Таблица335[[#This Row],[№12]],N1497,O1497,P1497,Q1497,R1497,S1497,T1497,U1497,)</f>
        <v>14Г-Т2/1 росп1,2,3</v>
      </c>
      <c r="D1497" s="11" t="str">
        <f t="shared" si="1567"/>
        <v>Т3</v>
      </c>
      <c r="E1497" s="11" t="str">
        <f t="shared" si="1568"/>
        <v>100 Δ8</v>
      </c>
      <c r="F1497" s="101"/>
      <c r="G1497" s="101"/>
      <c r="H14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7" s="132">
        <f t="shared" ref="I1497:K1497" si="1575">I1496</f>
        <v>14</v>
      </c>
      <c r="J1497" s="132" t="str">
        <f t="shared" si="1575"/>
        <v>Г</v>
      </c>
      <c r="K1497" s="133" t="str">
        <f>IF(Таблица335[[#This Row],[условие]]="Да", "-", "")</f>
        <v>-</v>
      </c>
      <c r="L1497" s="101" t="s">
        <v>84</v>
      </c>
      <c r="M1497" s="114" t="str">
        <f>IF(Таблица335[[#This Row],[условие]]="Да", "", " - ")</f>
        <v/>
      </c>
      <c r="N1497" s="101"/>
      <c r="O1497" s="114" t="str">
        <f>IF(Таблица335[[#This Row],[условие]]="Да", "", " )")</f>
        <v/>
      </c>
      <c r="P1497" s="115"/>
      <c r="Q1497" s="101" t="str">
        <f t="shared" ref="Q1497:Q1501" si="1576">"/"</f>
        <v>/</v>
      </c>
      <c r="R1497" s="101">
        <v>1</v>
      </c>
      <c r="S1497" s="116" t="str">
        <f>IF(Таблица335[[#This Row],[Тип СШ]]="Т3", " росп", "")</f>
        <v xml:space="preserve"> росп</v>
      </c>
      <c r="T1497" s="116" t="str">
        <f>IF(AND(Таблица335[[#This Row],[Тип]]="Поперечник", Таблица335[[#This Row],[условие]]="Да", Таблица335[[#This Row],[№18]]=" росп"), "1,2,3",
"")</f>
        <v>1,2,3</v>
      </c>
      <c r="U1497" s="116" t="str">
        <f>IF(AND(Таблица335[[#This Row],[Тип]]="Продол", Таблица335[[#This Row],[условие]]="Да", Таблица335[[#This Row],[№18]]=" росп"), "1,2",
"")</f>
        <v/>
      </c>
      <c r="V1497" s="101" t="s">
        <v>88</v>
      </c>
      <c r="W14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97" s="152" t="str">
        <f>IF(Таблица335[[#This Row],[Тип СШ]]="Т3",
(IF(Таблица335[[#This Row],[Толщина]]&gt;16,"Δ8","Δ6")),Таблица335[[#This Row],[Толщина]])</f>
        <v>Δ8</v>
      </c>
      <c r="AD1497"/>
      <c r="AE1497"/>
    </row>
    <row r="1498" spans="1:31" x14ac:dyDescent="0.2">
      <c r="A1498" s="117">
        <f t="shared" si="1548"/>
        <v>1498</v>
      </c>
      <c r="B1498" s="97" t="str">
        <f>IF(ISNUMBER(Таблица335[[#This Row],[№8]]), "Поперечник", "Продол")</f>
        <v>Поперечник</v>
      </c>
      <c r="C1498" s="11" t="str">
        <f>CONCATENATE(I1498,J1498,K1498,L1498,Таблица335[[#This Row],[№12]],N1498,O1498,P1498,Q1498,R1498,S1498,T1498,U1498,)</f>
        <v>14Г-Т2/2</v>
      </c>
      <c r="D1498" s="11" t="str">
        <f t="shared" si="1567"/>
        <v>Т8</v>
      </c>
      <c r="E1498" s="11" t="str">
        <f t="shared" si="1568"/>
        <v>100×20</v>
      </c>
      <c r="F1498" s="101"/>
      <c r="G1498" s="101"/>
      <c r="H14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8" s="132">
        <f t="shared" ref="I1498:K1498" si="1577">I1497</f>
        <v>14</v>
      </c>
      <c r="J1498" s="132" t="str">
        <f t="shared" si="1577"/>
        <v>Г</v>
      </c>
      <c r="K1498" s="133" t="str">
        <f>IF(Таблица335[[#This Row],[условие]]="Да", "-", "")</f>
        <v>-</v>
      </c>
      <c r="L1498" s="101" t="s">
        <v>84</v>
      </c>
      <c r="M1498" s="114" t="str">
        <f>IF(Таблица335[[#This Row],[условие]]="Да", "", " - ")</f>
        <v/>
      </c>
      <c r="N1498" s="101"/>
      <c r="O1498" s="114" t="str">
        <f>IF(Таблица335[[#This Row],[условие]]="Да", "", " )")</f>
        <v/>
      </c>
      <c r="P1498" s="115"/>
      <c r="Q1498" s="101" t="str">
        <f t="shared" si="1576"/>
        <v>/</v>
      </c>
      <c r="R1498" s="101">
        <v>2</v>
      </c>
      <c r="S1498" s="116" t="str">
        <f>IF(Таблица335[[#This Row],[Тип СШ]]="Т3", " росп", "")</f>
        <v/>
      </c>
      <c r="T1498" s="116" t="str">
        <f>IF(AND(Таблица335[[#This Row],[Тип]]="Поперечник", Таблица335[[#This Row],[условие]]="Да", Таблица335[[#This Row],[№18]]=" росп"), "1,2,3",
"")</f>
        <v/>
      </c>
      <c r="U1498" s="116" t="str">
        <f>IF(AND(Таблица335[[#This Row],[Тип]]="Продол", Таблица335[[#This Row],[условие]]="Да", Таблица335[[#This Row],[№18]]=" росп"), "1,2",
"")</f>
        <v/>
      </c>
      <c r="V1498" s="101" t="s">
        <v>89</v>
      </c>
      <c r="W14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4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4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98" s="152">
        <f>IF(Таблица335[[#This Row],[Тип СШ]]="Т3",
(IF(Таблица335[[#This Row],[Толщина]]&gt;16,"Δ8","Δ6")),Таблица335[[#This Row],[Толщина]])</f>
        <v>20</v>
      </c>
      <c r="AD1498"/>
      <c r="AE1498"/>
    </row>
    <row r="1499" spans="1:31" x14ac:dyDescent="0.2">
      <c r="A1499" s="117">
        <f t="shared" si="1548"/>
        <v>1499</v>
      </c>
      <c r="B1499" s="97" t="str">
        <f>IF(ISNUMBER(Таблица335[[#This Row],[№8]]), "Поперечник", "Продол")</f>
        <v>Поперечник</v>
      </c>
      <c r="C1499" s="11" t="str">
        <f>CONCATENATE(I1499,J1499,K1499,L1499,Таблица335[[#This Row],[№12]],N1499,O1499,P1499,Q1499,R1499,S1499,T1499,U1499,)</f>
        <v>14Г-Т2/2 росп1,2,3</v>
      </c>
      <c r="D1499" s="11" t="str">
        <f t="shared" si="1567"/>
        <v>Т3</v>
      </c>
      <c r="E1499" s="11" t="str">
        <f t="shared" si="1568"/>
        <v>100 Δ8</v>
      </c>
      <c r="F1499" s="101"/>
      <c r="G1499" s="101"/>
      <c r="H14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499" s="132">
        <f t="shared" ref="I1499:K1499" si="1578">I1498</f>
        <v>14</v>
      </c>
      <c r="J1499" s="132" t="str">
        <f t="shared" si="1578"/>
        <v>Г</v>
      </c>
      <c r="K1499" s="133" t="str">
        <f>IF(Таблица335[[#This Row],[условие]]="Да", "-", "")</f>
        <v>-</v>
      </c>
      <c r="L1499" s="101" t="s">
        <v>84</v>
      </c>
      <c r="M1499" s="114" t="str">
        <f>IF(Таблица335[[#This Row],[условие]]="Да", "", " - ")</f>
        <v/>
      </c>
      <c r="N1499" s="101"/>
      <c r="O1499" s="114" t="str">
        <f>IF(Таблица335[[#This Row],[условие]]="Да", "", " )")</f>
        <v/>
      </c>
      <c r="P1499" s="115"/>
      <c r="Q1499" s="101" t="str">
        <f t="shared" si="1576"/>
        <v>/</v>
      </c>
      <c r="R1499" s="101">
        <v>2</v>
      </c>
      <c r="S1499" s="116" t="str">
        <f>IF(Таблица335[[#This Row],[Тип СШ]]="Т3", " росп", "")</f>
        <v xml:space="preserve"> росп</v>
      </c>
      <c r="T1499" s="116" t="str">
        <f>IF(AND(Таблица335[[#This Row],[Тип]]="Поперечник", Таблица335[[#This Row],[условие]]="Да", Таблица335[[#This Row],[№18]]=" росп"), "1,2,3",
"")</f>
        <v>1,2,3</v>
      </c>
      <c r="U1499" s="116" t="str">
        <f>IF(AND(Таблица335[[#This Row],[Тип]]="Продол", Таблица335[[#This Row],[условие]]="Да", Таблица335[[#This Row],[№18]]=" росп"), "1,2",
"")</f>
        <v/>
      </c>
      <c r="V1499" s="101" t="s">
        <v>88</v>
      </c>
      <c r="W14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4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4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4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4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4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499" s="152" t="str">
        <f>IF(Таблица335[[#This Row],[Тип СШ]]="Т3",
(IF(Таблица335[[#This Row],[Толщина]]&gt;16,"Δ8","Δ6")),Таблица335[[#This Row],[Толщина]])</f>
        <v>Δ8</v>
      </c>
      <c r="AD1499"/>
      <c r="AE1499"/>
    </row>
    <row r="1500" spans="1:31" x14ac:dyDescent="0.2">
      <c r="A1500" s="117">
        <f t="shared" si="1548"/>
        <v>1500</v>
      </c>
      <c r="B1500" s="97" t="str">
        <f>IF(ISNUMBER(Таблица335[[#This Row],[№8]]), "Поперечник", "Продол")</f>
        <v>Поперечник</v>
      </c>
      <c r="C1500" s="11" t="str">
        <f>CONCATENATE(I1500,J1500,K1500,L1500,Таблица335[[#This Row],[№12]],N1500,O1500,P1500,Q1500,R1500,S1500,T1500,U1500,)</f>
        <v>14Д-ВП</v>
      </c>
      <c r="D1500" s="11" t="str">
        <f t="shared" si="1567"/>
        <v>С4</v>
      </c>
      <c r="E1500" s="11" t="str">
        <f t="shared" si="1568"/>
        <v>2488×14</v>
      </c>
      <c r="F1500" s="101"/>
      <c r="G1500" s="101" t="s">
        <v>43</v>
      </c>
      <c r="H150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0" s="134">
        <f t="shared" ref="I1500:J1500" si="1579">I1499</f>
        <v>14</v>
      </c>
      <c r="J1500" s="134" t="str">
        <f>Таблица335[[#This Row],[№7]]</f>
        <v>Д</v>
      </c>
      <c r="K1500" s="133" t="str">
        <f>IF(Таблица335[[#This Row],[условие]]="Да", "-", "")</f>
        <v>-</v>
      </c>
      <c r="L1500" s="72" t="s">
        <v>35</v>
      </c>
      <c r="M1500" s="114" t="str">
        <f>IF(Таблица335[[#This Row],[условие]]="Да", "", " - ")</f>
        <v/>
      </c>
      <c r="N1500" s="72"/>
      <c r="O1500" s="114" t="str">
        <f>IF(Таблица335[[#This Row],[условие]]="Да", "", " )")</f>
        <v/>
      </c>
      <c r="P1500" s="115"/>
      <c r="Q1500" s="130"/>
      <c r="R1500" s="130"/>
      <c r="S1500" s="116" t="str">
        <f>IF(Таблица335[[#This Row],[Тип СШ]]="Т3", " росп", "")</f>
        <v/>
      </c>
      <c r="T1500" s="116" t="str">
        <f>IF(AND(Таблица335[[#This Row],[Тип]]="Поперечник", Таблица335[[#This Row],[условие]]="Да", Таблица335[[#This Row],[№18]]=" росп"), "1,2,3",
"")</f>
        <v/>
      </c>
      <c r="U1500" s="116" t="str">
        <f>IF(AND(Таблица335[[#This Row],[Тип]]="Продол", Таблица335[[#This Row],[условие]]="Да", Таблица335[[#This Row],[№18]]=" росп"), "1,2",
"")</f>
        <v/>
      </c>
      <c r="V1500" s="130" t="s">
        <v>109</v>
      </c>
      <c r="W15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5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0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500" s="152">
        <f>IF(Таблица335[[#This Row],[Тип СШ]]="Т3",
(IF(Таблица335[[#This Row],[Толщина]]&gt;16,"Δ8","Δ6")),Таблица335[[#This Row],[Толщина]])</f>
        <v>14</v>
      </c>
      <c r="AD1500"/>
      <c r="AE1500"/>
    </row>
    <row r="1501" spans="1:31" x14ac:dyDescent="0.2">
      <c r="A1501" s="117">
        <f t="shared" si="1548"/>
        <v>1501</v>
      </c>
      <c r="B1501" s="97" t="str">
        <f>IF(ISNUMBER(Таблица335[[#This Row],[№8]]), "Поперечник", "Продол")</f>
        <v>Поперечник</v>
      </c>
      <c r="C1501" s="11" t="str">
        <f>CONCATENATE(I1501,J1501,K1501,L1501,Таблица335[[#This Row],[№12]],N1501,O1501,P1501,Q1501,R1501,S1501,T1501,U1501,)</f>
        <v>14Д-ВП_Р1 росп1,2,3</v>
      </c>
      <c r="D1501" s="11" t="str">
        <f t="shared" si="1567"/>
        <v>Т3</v>
      </c>
      <c r="E1501" s="11" t="str">
        <f t="shared" si="1568"/>
        <v>528 Δ8</v>
      </c>
      <c r="F1501" s="101"/>
      <c r="G1501" s="101"/>
      <c r="H15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1" s="132">
        <f t="shared" ref="I1501:J1501" si="1580">I1500</f>
        <v>14</v>
      </c>
      <c r="J1501" s="132" t="str">
        <f>J1500</f>
        <v>Д</v>
      </c>
      <c r="K1501" s="133" t="str">
        <f>IF(Таблица335[[#This Row],[условие]]="Да", "-", "")</f>
        <v>-</v>
      </c>
      <c r="L1501" s="101" t="s">
        <v>35</v>
      </c>
      <c r="M1501" s="114" t="str">
        <f>IF(Таблица335[[#This Row],[условие]]="Да", "", " - ")</f>
        <v/>
      </c>
      <c r="N1501" s="101"/>
      <c r="O1501" s="114" t="str">
        <f>IF(Таблица335[[#This Row],[условие]]="Да", "", " )")</f>
        <v/>
      </c>
      <c r="P1501" s="115"/>
      <c r="Q1501" s="101" t="s">
        <v>140</v>
      </c>
      <c r="R1501" s="101" t="s">
        <v>73</v>
      </c>
      <c r="S1501" s="116" t="str">
        <f>IF(Таблица335[[#This Row],[Тип СШ]]="Т3", " росп", "")</f>
        <v xml:space="preserve"> росп</v>
      </c>
      <c r="T1501" s="116" t="str">
        <f>IF(AND(Таблица335[[#This Row],[Тип]]="Поперечник", Таблица335[[#This Row],[условие]]="Да", Таблица335[[#This Row],[№18]]=" росп"), "1,2,3",
"")</f>
        <v>1,2,3</v>
      </c>
      <c r="U1501" s="116" t="str">
        <f>IF(AND(Таблица335[[#This Row],[Тип]]="Продол", Таблица335[[#This Row],[условие]]="Да", Таблица335[[#This Row],[№18]]=" росп"), "1,2",
"")</f>
        <v/>
      </c>
      <c r="V1501" s="101" t="s">
        <v>88</v>
      </c>
      <c r="W15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01" s="152" t="str">
        <f>IF(Таблица335[[#This Row],[Тип СШ]]="Т3",
(IF(Таблица335[[#This Row],[Толщина]]&gt;16,"Δ8","Δ6")),Таблица335[[#This Row],[Толщина]])</f>
        <v>Δ8</v>
      </c>
      <c r="AD1501"/>
      <c r="AE1501"/>
    </row>
    <row r="1502" spans="1:31" x14ac:dyDescent="0.2">
      <c r="A1502" s="117">
        <f t="shared" si="1548"/>
        <v>1502</v>
      </c>
      <c r="B1502" s="97" t="str">
        <f>IF(ISNUMBER(Таблица335[[#This Row],[№8]]), "Поперечник", "Продол")</f>
        <v>Поперечник</v>
      </c>
      <c r="C1502" s="11" t="str">
        <f>CONCATENATE(I1502,J1502,K1502,L1502,Таблица335[[#This Row],[№12]],N1502,O1502,P1502,Q1502,R1502,S1502,T1502,U1502,)</f>
        <v>14Д-ВП_Р2 росп1,2,3</v>
      </c>
      <c r="D1502" s="11" t="str">
        <f t="shared" si="1567"/>
        <v>Т3</v>
      </c>
      <c r="E1502" s="11" t="str">
        <f t="shared" si="1568"/>
        <v>528 Δ8</v>
      </c>
      <c r="F1502" s="101"/>
      <c r="G1502" s="101"/>
      <c r="H15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2" s="132">
        <f t="shared" ref="I1502:K1502" si="1581">I1501</f>
        <v>14</v>
      </c>
      <c r="J1502" s="132" t="str">
        <f t="shared" si="1581"/>
        <v>Д</v>
      </c>
      <c r="K1502" s="133" t="str">
        <f>IF(Таблица335[[#This Row],[условие]]="Да", "-", "")</f>
        <v>-</v>
      </c>
      <c r="L1502" s="101" t="s">
        <v>35</v>
      </c>
      <c r="M1502" s="114" t="str">
        <f>IF(Таблица335[[#This Row],[условие]]="Да", "", " - ")</f>
        <v/>
      </c>
      <c r="N1502" s="101"/>
      <c r="O1502" s="114" t="str">
        <f>IF(Таблица335[[#This Row],[условие]]="Да", "", " )")</f>
        <v/>
      </c>
      <c r="P1502" s="115"/>
      <c r="Q1502" s="101" t="s">
        <v>140</v>
      </c>
      <c r="R1502" s="101" t="s">
        <v>74</v>
      </c>
      <c r="S1502" s="116" t="str">
        <f>IF(Таблица335[[#This Row],[Тип СШ]]="Т3", " росп", "")</f>
        <v xml:space="preserve"> росп</v>
      </c>
      <c r="T1502" s="116" t="str">
        <f>IF(AND(Таблица335[[#This Row],[Тип]]="Поперечник", Таблица335[[#This Row],[условие]]="Да", Таблица335[[#This Row],[№18]]=" росп"), "1,2,3",
"")</f>
        <v>1,2,3</v>
      </c>
      <c r="U1502" s="116" t="str">
        <f>IF(AND(Таблица335[[#This Row],[Тип]]="Продол", Таблица335[[#This Row],[условие]]="Да", Таблица335[[#This Row],[№18]]=" росп"), "1,2",
"")</f>
        <v/>
      </c>
      <c r="V1502" s="101" t="s">
        <v>88</v>
      </c>
      <c r="W15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02" s="152" t="str">
        <f>IF(Таблица335[[#This Row],[Тип СШ]]="Т3",
(IF(Таблица335[[#This Row],[Толщина]]&gt;16,"Δ8","Δ6")),Таблица335[[#This Row],[Толщина]])</f>
        <v>Δ8</v>
      </c>
      <c r="AD1502"/>
      <c r="AE1502"/>
    </row>
    <row r="1503" spans="1:31" x14ac:dyDescent="0.2">
      <c r="A1503" s="117">
        <f t="shared" si="1548"/>
        <v>1503</v>
      </c>
      <c r="B1503" s="97" t="str">
        <f>IF(ISNUMBER(Таблица335[[#This Row],[№8]]), "Поперечник", "Продол")</f>
        <v>Поперечник</v>
      </c>
      <c r="C1503" s="11" t="str">
        <f>CONCATENATE(I1503,J1503,K1503,L1503,Таблица335[[#This Row],[№12]],N1503,O1503,P1503,Q1503,R1503,S1503,T1503,U1503,)</f>
        <v>14Д-ВП_Р3 росп1,2,3</v>
      </c>
      <c r="D1503" s="11" t="str">
        <f t="shared" si="1567"/>
        <v>Т3</v>
      </c>
      <c r="E1503" s="11" t="str">
        <f t="shared" si="1568"/>
        <v>528 Δ8</v>
      </c>
      <c r="F1503" s="101"/>
      <c r="G1503" s="101"/>
      <c r="H15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3" s="132">
        <f t="shared" ref="I1503:K1503" si="1582">I1502</f>
        <v>14</v>
      </c>
      <c r="J1503" s="132" t="str">
        <f t="shared" si="1582"/>
        <v>Д</v>
      </c>
      <c r="K1503" s="133" t="str">
        <f>IF(Таблица335[[#This Row],[условие]]="Да", "-", "")</f>
        <v>-</v>
      </c>
      <c r="L1503" s="101" t="s">
        <v>35</v>
      </c>
      <c r="M1503" s="114" t="str">
        <f>IF(Таблица335[[#This Row],[условие]]="Да", "", " - ")</f>
        <v/>
      </c>
      <c r="N1503" s="101"/>
      <c r="O1503" s="114" t="str">
        <f>IF(Таблица335[[#This Row],[условие]]="Да", "", " )")</f>
        <v/>
      </c>
      <c r="P1503" s="115"/>
      <c r="Q1503" s="101" t="s">
        <v>140</v>
      </c>
      <c r="R1503" s="101" t="s">
        <v>75</v>
      </c>
      <c r="S1503" s="116" t="str">
        <f>IF(Таблица335[[#This Row],[Тип СШ]]="Т3", " росп", "")</f>
        <v xml:space="preserve"> росп</v>
      </c>
      <c r="T1503" s="116" t="str">
        <f>IF(AND(Таблица335[[#This Row],[Тип]]="Поперечник", Таблица335[[#This Row],[условие]]="Да", Таблица335[[#This Row],[№18]]=" росп"), "1,2,3",
"")</f>
        <v>1,2,3</v>
      </c>
      <c r="U1503" s="116" t="str">
        <f>IF(AND(Таблица335[[#This Row],[Тип]]="Продол", Таблица335[[#This Row],[условие]]="Да", Таблица335[[#This Row],[№18]]=" росп"), "1,2",
"")</f>
        <v/>
      </c>
      <c r="V1503" s="101" t="s">
        <v>88</v>
      </c>
      <c r="W15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03" s="152" t="str">
        <f>IF(Таблица335[[#This Row],[Тип СШ]]="Т3",
(IF(Таблица335[[#This Row],[Толщина]]&gt;16,"Δ8","Δ6")),Таблица335[[#This Row],[Толщина]])</f>
        <v>Δ8</v>
      </c>
      <c r="AD1503"/>
      <c r="AE1503"/>
    </row>
    <row r="1504" spans="1:31" x14ac:dyDescent="0.2">
      <c r="A1504" s="117">
        <f t="shared" si="1548"/>
        <v>1504</v>
      </c>
      <c r="B1504" s="97" t="str">
        <f>IF(ISNUMBER(Таблица335[[#This Row],[№8]]), "Поперечник", "Продол")</f>
        <v>Поперечник</v>
      </c>
      <c r="C1504" s="11" t="str">
        <f>CONCATENATE(I1504,J1504,K1504,L1504,Таблица335[[#This Row],[№12]],N1504,O1504,P1504,Q1504,R1504,S1504,T1504,U1504,)</f>
        <v>14Д-ВП_Р4 росп1,2,3</v>
      </c>
      <c r="D1504" s="11" t="str">
        <f t="shared" si="1567"/>
        <v>Т3</v>
      </c>
      <c r="E1504" s="11" t="str">
        <f t="shared" si="1568"/>
        <v>528 Δ8</v>
      </c>
      <c r="F1504" s="101"/>
      <c r="G1504" s="101"/>
      <c r="H15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4" s="132">
        <f t="shared" ref="I1504:K1504" si="1583">I1503</f>
        <v>14</v>
      </c>
      <c r="J1504" s="132" t="str">
        <f t="shared" si="1583"/>
        <v>Д</v>
      </c>
      <c r="K1504" s="133" t="str">
        <f>IF(Таблица335[[#This Row],[условие]]="Да", "-", "")</f>
        <v>-</v>
      </c>
      <c r="L1504" s="101" t="s">
        <v>35</v>
      </c>
      <c r="M1504" s="114" t="str">
        <f>IF(Таблица335[[#This Row],[условие]]="Да", "", " - ")</f>
        <v/>
      </c>
      <c r="N1504" s="101"/>
      <c r="O1504" s="114" t="str">
        <f>IF(Таблица335[[#This Row],[условие]]="Да", "", " )")</f>
        <v/>
      </c>
      <c r="P1504" s="115"/>
      <c r="Q1504" s="101" t="s">
        <v>140</v>
      </c>
      <c r="R1504" s="101" t="s">
        <v>76</v>
      </c>
      <c r="S1504" s="116" t="str">
        <f>IF(Таблица335[[#This Row],[Тип СШ]]="Т3", " росп", "")</f>
        <v xml:space="preserve"> росп</v>
      </c>
      <c r="T1504" s="116" t="str">
        <f>IF(AND(Таблица335[[#This Row],[Тип]]="Поперечник", Таблица335[[#This Row],[условие]]="Да", Таблица335[[#This Row],[№18]]=" росп"), "1,2,3",
"")</f>
        <v>1,2,3</v>
      </c>
      <c r="U1504" s="116" t="str">
        <f>IF(AND(Таблица335[[#This Row],[Тип]]="Продол", Таблица335[[#This Row],[условие]]="Да", Таблица335[[#This Row],[№18]]=" росп"), "1,2",
"")</f>
        <v/>
      </c>
      <c r="V1504" s="101" t="s">
        <v>88</v>
      </c>
      <c r="W15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04" s="152" t="str">
        <f>IF(Таблица335[[#This Row],[Тип СШ]]="Т3",
(IF(Таблица335[[#This Row],[Толщина]]&gt;16,"Δ8","Δ6")),Таблица335[[#This Row],[Толщина]])</f>
        <v>Δ8</v>
      </c>
      <c r="AD1504"/>
      <c r="AE1504"/>
    </row>
    <row r="1505" spans="1:31" x14ac:dyDescent="0.2">
      <c r="A1505" s="117">
        <f t="shared" si="1548"/>
        <v>1505</v>
      </c>
      <c r="B1505" s="97" t="str">
        <f>IF(ISNUMBER(Таблица335[[#This Row],[№8]]), "Поперечник", "Продол")</f>
        <v>Поперечник</v>
      </c>
      <c r="C1505" s="11" t="str">
        <f>CONCATENATE(I1505,J1505,K1505,L1505,Таблица335[[#This Row],[№12]],N1505,O1505,P1505,Q1505,R1505,S1505,T1505,U1505,)</f>
        <v>14Д-Т1/1</v>
      </c>
      <c r="D1505" s="11" t="str">
        <f t="shared" si="1567"/>
        <v>Т8</v>
      </c>
      <c r="E1505" s="11" t="str">
        <f t="shared" si="1568"/>
        <v>100×20</v>
      </c>
      <c r="F1505" s="101"/>
      <c r="G1505" s="101"/>
      <c r="H15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5" s="132">
        <f t="shared" ref="I1505:K1505" si="1584">I1504</f>
        <v>14</v>
      </c>
      <c r="J1505" s="132" t="str">
        <f t="shared" si="1584"/>
        <v>Д</v>
      </c>
      <c r="K1505" s="133" t="str">
        <f>IF(Таблица335[[#This Row],[условие]]="Да", "-", "")</f>
        <v>-</v>
      </c>
      <c r="L1505" s="101" t="s">
        <v>83</v>
      </c>
      <c r="M1505" s="114" t="str">
        <f>IF(Таблица335[[#This Row],[условие]]="Да", "", " - ")</f>
        <v/>
      </c>
      <c r="N1505" s="101"/>
      <c r="O1505" s="114" t="str">
        <f>IF(Таблица335[[#This Row],[условие]]="Да", "", " )")</f>
        <v/>
      </c>
      <c r="P1505" s="115"/>
      <c r="Q1505" s="101" t="str">
        <f>"/"</f>
        <v>/</v>
      </c>
      <c r="R1505" s="101">
        <v>1</v>
      </c>
      <c r="S1505" s="116" t="str">
        <f>IF(Таблица335[[#This Row],[Тип СШ]]="Т3", " росп", "")</f>
        <v/>
      </c>
      <c r="T1505" s="116" t="str">
        <f>IF(AND(Таблица335[[#This Row],[Тип]]="Поперечник", Таблица335[[#This Row],[условие]]="Да", Таблица335[[#This Row],[№18]]=" росп"), "1,2,3",
"")</f>
        <v/>
      </c>
      <c r="U1505" s="116" t="str">
        <f>IF(AND(Таблица335[[#This Row],[Тип]]="Продол", Таблица335[[#This Row],[условие]]="Да", Таблица335[[#This Row],[№18]]=" росп"), "1,2",
"")</f>
        <v/>
      </c>
      <c r="V1505" s="101" t="s">
        <v>89</v>
      </c>
      <c r="W15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05" s="152">
        <f>IF(Таблица335[[#This Row],[Тип СШ]]="Т3",
(IF(Таблица335[[#This Row],[Толщина]]&gt;16,"Δ8","Δ6")),Таблица335[[#This Row],[Толщина]])</f>
        <v>20</v>
      </c>
      <c r="AD1505"/>
      <c r="AE1505"/>
    </row>
    <row r="1506" spans="1:31" x14ac:dyDescent="0.2">
      <c r="A1506" s="117">
        <f t="shared" si="1548"/>
        <v>1506</v>
      </c>
      <c r="B1506" s="97" t="str">
        <f>IF(ISNUMBER(Таблица335[[#This Row],[№8]]), "Поперечник", "Продол")</f>
        <v>Поперечник</v>
      </c>
      <c r="C1506" s="11" t="str">
        <f>CONCATENATE(I1506,J1506,K1506,L1506,Таблица335[[#This Row],[№12]],N1506,O1506,P1506,Q1506,R1506,S1506,T1506,U1506,)</f>
        <v>14Д-Т1/1 росп1,2,3</v>
      </c>
      <c r="D1506" s="11" t="str">
        <f t="shared" si="1567"/>
        <v>Т3</v>
      </c>
      <c r="E1506" s="11" t="str">
        <f t="shared" si="1568"/>
        <v>100 Δ8</v>
      </c>
      <c r="F1506" s="101"/>
      <c r="G1506" s="101"/>
      <c r="H15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6" s="132">
        <f t="shared" ref="I1506:K1506" si="1585">I1505</f>
        <v>14</v>
      </c>
      <c r="J1506" s="132" t="str">
        <f t="shared" si="1585"/>
        <v>Д</v>
      </c>
      <c r="K1506" s="133" t="str">
        <f>IF(Таблица335[[#This Row],[условие]]="Да", "-", "")</f>
        <v>-</v>
      </c>
      <c r="L1506" s="101" t="s">
        <v>83</v>
      </c>
      <c r="M1506" s="114" t="str">
        <f>IF(Таблица335[[#This Row],[условие]]="Да", "", " - ")</f>
        <v/>
      </c>
      <c r="N1506" s="101"/>
      <c r="O1506" s="114" t="str">
        <f>IF(Таблица335[[#This Row],[условие]]="Да", "", " )")</f>
        <v/>
      </c>
      <c r="P1506" s="115"/>
      <c r="Q1506" s="101" t="str">
        <f t="shared" ref="Q1506:Q1510" si="1586">"/"</f>
        <v>/</v>
      </c>
      <c r="R1506" s="101">
        <v>1</v>
      </c>
      <c r="S1506" s="116" t="str">
        <f>IF(Таблица335[[#This Row],[Тип СШ]]="Т3", " росп", "")</f>
        <v xml:space="preserve"> росп</v>
      </c>
      <c r="T1506" s="116" t="str">
        <f>IF(AND(Таблица335[[#This Row],[Тип]]="Поперечник", Таблица335[[#This Row],[условие]]="Да", Таблица335[[#This Row],[№18]]=" росп"), "1,2,3",
"")</f>
        <v>1,2,3</v>
      </c>
      <c r="U1506" s="116" t="str">
        <f>IF(AND(Таблица335[[#This Row],[Тип]]="Продол", Таблица335[[#This Row],[условие]]="Да", Таблица335[[#This Row],[№18]]=" росп"), "1,2",
"")</f>
        <v/>
      </c>
      <c r="V1506" s="101" t="s">
        <v>88</v>
      </c>
      <c r="W15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06" s="152" t="str">
        <f>IF(Таблица335[[#This Row],[Тип СШ]]="Т3",
(IF(Таблица335[[#This Row],[Толщина]]&gt;16,"Δ8","Δ6")),Таблица335[[#This Row],[Толщина]])</f>
        <v>Δ8</v>
      </c>
      <c r="AD1506"/>
      <c r="AE1506"/>
    </row>
    <row r="1507" spans="1:31" x14ac:dyDescent="0.2">
      <c r="A1507" s="117">
        <f t="shared" si="1548"/>
        <v>1507</v>
      </c>
      <c r="B1507" s="97" t="str">
        <f>IF(ISNUMBER(Таблица335[[#This Row],[№8]]), "Поперечник", "Продол")</f>
        <v>Поперечник</v>
      </c>
      <c r="C1507" s="11" t="str">
        <f>CONCATENATE(I1507,J1507,K1507,L1507,Таблица335[[#This Row],[№12]],N1507,O1507,P1507,Q1507,R1507,S1507,T1507,U1507,)</f>
        <v>14Д-Т1/2</v>
      </c>
      <c r="D1507" s="11" t="str">
        <f t="shared" si="1567"/>
        <v>Т8</v>
      </c>
      <c r="E1507" s="11" t="str">
        <f t="shared" si="1568"/>
        <v>100×20</v>
      </c>
      <c r="F1507" s="101"/>
      <c r="G1507" s="101"/>
      <c r="H15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7" s="132">
        <f t="shared" ref="I1507:K1507" si="1587">I1506</f>
        <v>14</v>
      </c>
      <c r="J1507" s="132" t="str">
        <f t="shared" si="1587"/>
        <v>Д</v>
      </c>
      <c r="K1507" s="133" t="str">
        <f>IF(Таблица335[[#This Row],[условие]]="Да", "-", "")</f>
        <v>-</v>
      </c>
      <c r="L1507" s="101" t="s">
        <v>83</v>
      </c>
      <c r="M1507" s="114" t="str">
        <f>IF(Таблица335[[#This Row],[условие]]="Да", "", " - ")</f>
        <v/>
      </c>
      <c r="N1507" s="101"/>
      <c r="O1507" s="114" t="str">
        <f>IF(Таблица335[[#This Row],[условие]]="Да", "", " )")</f>
        <v/>
      </c>
      <c r="P1507" s="115"/>
      <c r="Q1507" s="101" t="str">
        <f t="shared" si="1586"/>
        <v>/</v>
      </c>
      <c r="R1507" s="101">
        <v>2</v>
      </c>
      <c r="S1507" s="116" t="str">
        <f>IF(Таблица335[[#This Row],[Тип СШ]]="Т3", " росп", "")</f>
        <v/>
      </c>
      <c r="T1507" s="116" t="str">
        <f>IF(AND(Таблица335[[#This Row],[Тип]]="Поперечник", Таблица335[[#This Row],[условие]]="Да", Таблица335[[#This Row],[№18]]=" росп"), "1,2,3",
"")</f>
        <v/>
      </c>
      <c r="U1507" s="116" t="str">
        <f>IF(AND(Таблица335[[#This Row],[Тип]]="Продол", Таблица335[[#This Row],[условие]]="Да", Таблица335[[#This Row],[№18]]=" росп"), "1,2",
"")</f>
        <v/>
      </c>
      <c r="V1507" s="101" t="s">
        <v>89</v>
      </c>
      <c r="W15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0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07" s="152">
        <f>IF(Таблица335[[#This Row],[Тип СШ]]="Т3",
(IF(Таблица335[[#This Row],[Толщина]]&gt;16,"Δ8","Δ6")),Таблица335[[#This Row],[Толщина]])</f>
        <v>20</v>
      </c>
      <c r="AD1507"/>
      <c r="AE1507"/>
    </row>
    <row r="1508" spans="1:31" x14ac:dyDescent="0.2">
      <c r="A1508" s="117">
        <f t="shared" si="1548"/>
        <v>1508</v>
      </c>
      <c r="B1508" s="97" t="str">
        <f>IF(ISNUMBER(Таблица335[[#This Row],[№8]]), "Поперечник", "Продол")</f>
        <v>Поперечник</v>
      </c>
      <c r="C1508" s="11" t="str">
        <f>CONCATENATE(I1508,J1508,K1508,L1508,Таблица335[[#This Row],[№12]],N1508,O1508,P1508,Q1508,R1508,S1508,T1508,U1508,)</f>
        <v>14Д-Т1/2 росп1,2,3</v>
      </c>
      <c r="D1508" s="11" t="str">
        <f t="shared" si="1567"/>
        <v>Т3</v>
      </c>
      <c r="E1508" s="11" t="str">
        <f t="shared" si="1568"/>
        <v>100 Δ8</v>
      </c>
      <c r="F1508" s="101"/>
      <c r="G1508" s="101"/>
      <c r="H15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8" s="132">
        <f t="shared" ref="I1508:K1508" si="1588">I1507</f>
        <v>14</v>
      </c>
      <c r="J1508" s="132" t="str">
        <f t="shared" si="1588"/>
        <v>Д</v>
      </c>
      <c r="K1508" s="133" t="str">
        <f>IF(Таблица335[[#This Row],[условие]]="Да", "-", "")</f>
        <v>-</v>
      </c>
      <c r="L1508" s="101" t="s">
        <v>83</v>
      </c>
      <c r="M1508" s="114" t="str">
        <f>IF(Таблица335[[#This Row],[условие]]="Да", "", " - ")</f>
        <v/>
      </c>
      <c r="N1508" s="101"/>
      <c r="O1508" s="114" t="str">
        <f>IF(Таблица335[[#This Row],[условие]]="Да", "", " )")</f>
        <v/>
      </c>
      <c r="P1508" s="115"/>
      <c r="Q1508" s="101" t="str">
        <f t="shared" si="1586"/>
        <v>/</v>
      </c>
      <c r="R1508" s="101">
        <v>2</v>
      </c>
      <c r="S1508" s="116" t="str">
        <f>IF(Таблица335[[#This Row],[Тип СШ]]="Т3", " росп", "")</f>
        <v xml:space="preserve"> росп</v>
      </c>
      <c r="T1508" s="116" t="str">
        <f>IF(AND(Таблица335[[#This Row],[Тип]]="Поперечник", Таблица335[[#This Row],[условие]]="Да", Таблица335[[#This Row],[№18]]=" росп"), "1,2,3",
"")</f>
        <v>1,2,3</v>
      </c>
      <c r="U1508" s="116" t="str">
        <f>IF(AND(Таблица335[[#This Row],[Тип]]="Продол", Таблица335[[#This Row],[условие]]="Да", Таблица335[[#This Row],[№18]]=" росп"), "1,2",
"")</f>
        <v/>
      </c>
      <c r="V1508" s="101" t="s">
        <v>88</v>
      </c>
      <c r="W15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08" s="152" t="str">
        <f>IF(Таблица335[[#This Row],[Тип СШ]]="Т3",
(IF(Таблица335[[#This Row],[Толщина]]&gt;16,"Δ8","Δ6")),Таблица335[[#This Row],[Толщина]])</f>
        <v>Δ8</v>
      </c>
      <c r="AD1508"/>
      <c r="AE1508"/>
    </row>
    <row r="1509" spans="1:31" x14ac:dyDescent="0.2">
      <c r="A1509" s="117">
        <f t="shared" si="1548"/>
        <v>1509</v>
      </c>
      <c r="B1509" s="97" t="str">
        <f>IF(ISNUMBER(Таблица335[[#This Row],[№8]]), "Поперечник", "Продол")</f>
        <v>Поперечник</v>
      </c>
      <c r="C1509" s="11" t="str">
        <f>CONCATENATE(I1509,J1509,K1509,L1509,Таблица335[[#This Row],[№12]],N1509,O1509,P1509,Q1509,R1509,S1509,T1509,U1509,)</f>
        <v>14Д-ВП_Р5 росп1,2,3</v>
      </c>
      <c r="D1509" s="11" t="str">
        <f t="shared" si="1567"/>
        <v>Т3</v>
      </c>
      <c r="E1509" s="11" t="str">
        <f t="shared" si="1568"/>
        <v>528 Δ8</v>
      </c>
      <c r="F1509" s="101"/>
      <c r="G1509" s="101"/>
      <c r="H15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09" s="132">
        <f t="shared" ref="I1509:K1509" si="1589">I1508</f>
        <v>14</v>
      </c>
      <c r="J1509" s="132" t="str">
        <f t="shared" si="1589"/>
        <v>Д</v>
      </c>
      <c r="K1509" s="133" t="str">
        <f>IF(Таблица335[[#This Row],[условие]]="Да", "-", "")</f>
        <v>-</v>
      </c>
      <c r="L1509" s="101" t="s">
        <v>35</v>
      </c>
      <c r="M1509" s="114" t="str">
        <f>IF(Таблица335[[#This Row],[условие]]="Да", "", " - ")</f>
        <v/>
      </c>
      <c r="N1509" s="101"/>
      <c r="O1509" s="114" t="str">
        <f>IF(Таблица335[[#This Row],[условие]]="Да", "", " )")</f>
        <v/>
      </c>
      <c r="P1509" s="115"/>
      <c r="Q1509" s="101" t="s">
        <v>140</v>
      </c>
      <c r="R1509" s="101" t="s">
        <v>77</v>
      </c>
      <c r="S1509" s="116" t="str">
        <f>IF(Таблица335[[#This Row],[Тип СШ]]="Т3", " росп", "")</f>
        <v xml:space="preserve"> росп</v>
      </c>
      <c r="T1509" s="116" t="str">
        <f>IF(AND(Таблица335[[#This Row],[Тип]]="Поперечник", Таблица335[[#This Row],[условие]]="Да", Таблица335[[#This Row],[№18]]=" росп"), "1,2,3",
"")</f>
        <v>1,2,3</v>
      </c>
      <c r="U1509" s="116" t="str">
        <f>IF(AND(Таблица335[[#This Row],[Тип]]="Продол", Таблица335[[#This Row],[условие]]="Да", Таблица335[[#This Row],[№18]]=" росп"), "1,2",
"")</f>
        <v/>
      </c>
      <c r="V1509" s="101" t="s">
        <v>88</v>
      </c>
      <c r="W15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0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09" s="152" t="str">
        <f>IF(Таблица335[[#This Row],[Тип СШ]]="Т3",
(IF(Таблица335[[#This Row],[Толщина]]&gt;16,"Δ8","Δ6")),Таблица335[[#This Row],[Толщина]])</f>
        <v>Δ8</v>
      </c>
      <c r="AD1509"/>
      <c r="AE1509"/>
    </row>
    <row r="1510" spans="1:31" x14ac:dyDescent="0.2">
      <c r="A1510" s="117">
        <f t="shared" si="1548"/>
        <v>1510</v>
      </c>
      <c r="B1510" s="97" t="str">
        <f>IF(ISNUMBER(Таблица335[[#This Row],[№8]]), "Поперечник", "Продол")</f>
        <v>Поперечник</v>
      </c>
      <c r="C1510" s="11" t="str">
        <f>CONCATENATE(I1510,J1510,K1510,L1510,Таблица335[[#This Row],[№12]],N1510,O1510,P1510,Q1510,R1510,S1510,T1510,U1510,)</f>
        <v>14Д-ВП_Р6 росп1,2,3</v>
      </c>
      <c r="D1510" s="11" t="str">
        <f t="shared" si="1567"/>
        <v>Т3</v>
      </c>
      <c r="E1510" s="11" t="str">
        <f t="shared" si="1568"/>
        <v>528 Δ8</v>
      </c>
      <c r="F1510" s="101"/>
      <c r="G1510" s="101"/>
      <c r="H15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0" s="132">
        <f t="shared" ref="I1510:K1510" si="1590">I1509</f>
        <v>14</v>
      </c>
      <c r="J1510" s="132" t="str">
        <f t="shared" si="1590"/>
        <v>Д</v>
      </c>
      <c r="K1510" s="133" t="str">
        <f>IF(Таблица335[[#This Row],[условие]]="Да", "-", "")</f>
        <v>-</v>
      </c>
      <c r="L1510" s="101" t="s">
        <v>35</v>
      </c>
      <c r="M1510" s="114" t="str">
        <f>IF(Таблица335[[#This Row],[условие]]="Да", "", " - ")</f>
        <v/>
      </c>
      <c r="N1510" s="101"/>
      <c r="O1510" s="114" t="str">
        <f>IF(Таблица335[[#This Row],[условие]]="Да", "", " )")</f>
        <v/>
      </c>
      <c r="P1510" s="115"/>
      <c r="Q1510" s="101" t="s">
        <v>140</v>
      </c>
      <c r="R1510" s="101" t="s">
        <v>80</v>
      </c>
      <c r="S1510" s="116" t="str">
        <f>IF(Таблица335[[#This Row],[Тип СШ]]="Т3", " росп", "")</f>
        <v xml:space="preserve"> росп</v>
      </c>
      <c r="T1510" s="116" t="str">
        <f>IF(AND(Таблица335[[#This Row],[Тип]]="Поперечник", Таблица335[[#This Row],[условие]]="Да", Таблица335[[#This Row],[№18]]=" росп"), "1,2,3",
"")</f>
        <v>1,2,3</v>
      </c>
      <c r="U1510" s="116" t="str">
        <f>IF(AND(Таблица335[[#This Row],[Тип]]="Продол", Таблица335[[#This Row],[условие]]="Да", Таблица335[[#This Row],[№18]]=" росп"), "1,2",
"")</f>
        <v/>
      </c>
      <c r="V1510" s="101" t="s">
        <v>88</v>
      </c>
      <c r="W15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10" s="152" t="str">
        <f>IF(Таблица335[[#This Row],[Тип СШ]]="Т3",
(IF(Таблица335[[#This Row],[Толщина]]&gt;16,"Δ8","Δ6")),Таблица335[[#This Row],[Толщина]])</f>
        <v>Δ8</v>
      </c>
      <c r="AD1510"/>
      <c r="AE1510"/>
    </row>
    <row r="1511" spans="1:31" x14ac:dyDescent="0.2">
      <c r="A1511" s="117">
        <f t="shared" si="1548"/>
        <v>1511</v>
      </c>
      <c r="B1511" s="97" t="str">
        <f>IF(ISNUMBER(Таблица335[[#This Row],[№8]]), "Поперечник", "Продол")</f>
        <v>Поперечник</v>
      </c>
      <c r="C1511" s="11" t="str">
        <f>CONCATENATE(I1511,J1511,K1511,L1511,Таблица335[[#This Row],[№12]],N1511,O1511,P1511,Q1511,R1511,S1511,T1511,U1511,)</f>
        <v>14Д-ВП_Р7 росп1,2,3</v>
      </c>
      <c r="D1511" s="11" t="str">
        <f t="shared" si="1567"/>
        <v>Т3</v>
      </c>
      <c r="E1511" s="11" t="str">
        <f t="shared" si="1568"/>
        <v>528 Δ8</v>
      </c>
      <c r="F1511" s="101"/>
      <c r="G1511" s="101"/>
      <c r="H15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1" s="132">
        <f t="shared" ref="I1511:K1511" si="1591">I1510</f>
        <v>14</v>
      </c>
      <c r="J1511" s="132" t="str">
        <f t="shared" si="1591"/>
        <v>Д</v>
      </c>
      <c r="K1511" s="133" t="str">
        <f>IF(Таблица335[[#This Row],[условие]]="Да", "-", "")</f>
        <v>-</v>
      </c>
      <c r="L1511" s="101" t="s">
        <v>35</v>
      </c>
      <c r="M1511" s="114" t="str">
        <f>IF(Таблица335[[#This Row],[условие]]="Да", "", " - ")</f>
        <v/>
      </c>
      <c r="N1511" s="101"/>
      <c r="O1511" s="114" t="str">
        <f>IF(Таблица335[[#This Row],[условие]]="Да", "", " )")</f>
        <v/>
      </c>
      <c r="P1511" s="115"/>
      <c r="Q1511" s="101" t="s">
        <v>140</v>
      </c>
      <c r="R1511" s="101" t="s">
        <v>81</v>
      </c>
      <c r="S1511" s="116" t="str">
        <f>IF(Таблица335[[#This Row],[Тип СШ]]="Т3", " росп", "")</f>
        <v xml:space="preserve"> росп</v>
      </c>
      <c r="T1511" s="116" t="str">
        <f>IF(AND(Таблица335[[#This Row],[Тип]]="Поперечник", Таблица335[[#This Row],[условие]]="Да", Таблица335[[#This Row],[№18]]=" росп"), "1,2,3",
"")</f>
        <v>1,2,3</v>
      </c>
      <c r="U1511" s="116" t="str">
        <f>IF(AND(Таблица335[[#This Row],[Тип]]="Продол", Таблица335[[#This Row],[условие]]="Да", Таблица335[[#This Row],[№18]]=" росп"), "1,2",
"")</f>
        <v/>
      </c>
      <c r="V1511" s="101" t="s">
        <v>88</v>
      </c>
      <c r="W15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11" s="152" t="str">
        <f>IF(Таблица335[[#This Row],[Тип СШ]]="Т3",
(IF(Таблица335[[#This Row],[Толщина]]&gt;16,"Δ8","Δ6")),Таблица335[[#This Row],[Толщина]])</f>
        <v>Δ8</v>
      </c>
      <c r="AD1511"/>
      <c r="AE1511"/>
    </row>
    <row r="1512" spans="1:31" x14ac:dyDescent="0.2">
      <c r="A1512" s="117">
        <f t="shared" si="1548"/>
        <v>1512</v>
      </c>
      <c r="B1512" s="97" t="str">
        <f>IF(ISNUMBER(Таблица335[[#This Row],[№8]]), "Поперечник", "Продол")</f>
        <v>Поперечник</v>
      </c>
      <c r="C1512" s="11" t="str">
        <f>CONCATENATE(I1512,J1512,K1512,L1512,Таблица335[[#This Row],[№12]],N1512,O1512,P1512,Q1512,R1512,S1512,T1512,U1512,)</f>
        <v>14Д-ВП_Р8 росп1,2,3</v>
      </c>
      <c r="D1512" s="11" t="str">
        <f t="shared" si="1567"/>
        <v>Т3</v>
      </c>
      <c r="E1512" s="11" t="str">
        <f t="shared" si="1568"/>
        <v>528 Δ8</v>
      </c>
      <c r="F1512" s="101"/>
      <c r="G1512" s="101"/>
      <c r="H15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2" s="132">
        <f t="shared" ref="I1512:K1512" si="1592">I1511</f>
        <v>14</v>
      </c>
      <c r="J1512" s="132" t="str">
        <f t="shared" si="1592"/>
        <v>Д</v>
      </c>
      <c r="K1512" s="133" t="str">
        <f>IF(Таблица335[[#This Row],[условие]]="Да", "-", "")</f>
        <v>-</v>
      </c>
      <c r="L1512" s="101" t="s">
        <v>35</v>
      </c>
      <c r="M1512" s="114" t="str">
        <f>IF(Таблица335[[#This Row],[условие]]="Да", "", " - ")</f>
        <v/>
      </c>
      <c r="N1512" s="101"/>
      <c r="O1512" s="114" t="str">
        <f>IF(Таблица335[[#This Row],[условие]]="Да", "", " )")</f>
        <v/>
      </c>
      <c r="P1512" s="115"/>
      <c r="Q1512" s="101" t="s">
        <v>140</v>
      </c>
      <c r="R1512" s="101" t="s">
        <v>82</v>
      </c>
      <c r="S1512" s="116" t="str">
        <f>IF(Таблица335[[#This Row],[Тип СШ]]="Т3", " росп", "")</f>
        <v xml:space="preserve"> росп</v>
      </c>
      <c r="T1512" s="116" t="str">
        <f>IF(AND(Таблица335[[#This Row],[Тип]]="Поперечник", Таблица335[[#This Row],[условие]]="Да", Таблица335[[#This Row],[№18]]=" росп"), "1,2,3",
"")</f>
        <v>1,2,3</v>
      </c>
      <c r="U1512" s="116" t="str">
        <f>IF(AND(Таблица335[[#This Row],[Тип]]="Продол", Таблица335[[#This Row],[условие]]="Да", Таблица335[[#This Row],[№18]]=" росп"), "1,2",
"")</f>
        <v/>
      </c>
      <c r="V1512" s="101" t="s">
        <v>88</v>
      </c>
      <c r="W15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12" s="152" t="str">
        <f>IF(Таблица335[[#This Row],[Тип СШ]]="Т3",
(IF(Таблица335[[#This Row],[Толщина]]&gt;16,"Δ8","Δ6")),Таблица335[[#This Row],[Толщина]])</f>
        <v>Δ8</v>
      </c>
      <c r="AD1512"/>
      <c r="AE1512"/>
    </row>
    <row r="1513" spans="1:31" x14ac:dyDescent="0.2">
      <c r="A1513" s="117">
        <f t="shared" si="1548"/>
        <v>1513</v>
      </c>
      <c r="B1513" s="97" t="str">
        <f>IF(ISNUMBER(Таблица335[[#This Row],[№8]]), "Поперечник", "Продол")</f>
        <v>Поперечник</v>
      </c>
      <c r="C1513" s="11" t="str">
        <f>CONCATENATE(I1513,J1513,K1513,L1513,Таблица335[[#This Row],[№12]],N1513,O1513,P1513,Q1513,R1513,S1513,T1513,U1513,)</f>
        <v>14Д-НП</v>
      </c>
      <c r="D1513" s="11" t="str">
        <f t="shared" si="1567"/>
        <v>С18</v>
      </c>
      <c r="E1513" s="11" t="str">
        <f t="shared" si="1568"/>
        <v>700×32</v>
      </c>
      <c r="F1513" s="101"/>
      <c r="G1513" s="101"/>
      <c r="H15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3" s="132">
        <f t="shared" ref="I1513:K1513" si="1593">I1512</f>
        <v>14</v>
      </c>
      <c r="J1513" s="132" t="str">
        <f t="shared" si="1593"/>
        <v>Д</v>
      </c>
      <c r="K1513" s="133" t="str">
        <f>IF(Таблица335[[#This Row],[условие]]="Да", "-", "")</f>
        <v>-</v>
      </c>
      <c r="L1513" s="101" t="s">
        <v>13</v>
      </c>
      <c r="M1513" s="114" t="str">
        <f>IF(Таблица335[[#This Row],[условие]]="Да", "", " - ")</f>
        <v/>
      </c>
      <c r="N1513" s="101"/>
      <c r="O1513" s="114" t="str">
        <f>IF(Таблица335[[#This Row],[условие]]="Да", "", " )")</f>
        <v/>
      </c>
      <c r="P1513" s="115"/>
      <c r="Q1513" s="101"/>
      <c r="R1513" s="101"/>
      <c r="S1513" s="116" t="str">
        <f>IF(Таблица335[[#This Row],[Тип СШ]]="Т3", " росп", "")</f>
        <v/>
      </c>
      <c r="T1513" s="116" t="str">
        <f>IF(AND(Таблица335[[#This Row],[Тип]]="Поперечник", Таблица335[[#This Row],[условие]]="Да", Таблица335[[#This Row],[№18]]=" росп"), "1,2,3",
"")</f>
        <v/>
      </c>
      <c r="U1513" s="116" t="str">
        <f>IF(AND(Таблица335[[#This Row],[Тип]]="Продол", Таблица335[[#This Row],[условие]]="Да", Таблица335[[#This Row],[№18]]=" росп"), "1,2",
"")</f>
        <v/>
      </c>
      <c r="V1513" s="101" t="s">
        <v>87</v>
      </c>
      <c r="W151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700</v>
      </c>
      <c r="X15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513" s="228">
        <f>VALUE(CONCATENATE(Таблица335[[#This Row],[ДлинаС18]],Таблица335[[#This Row],[ДлинаС4]],Таблица335[[#This Row],[ДлинаТ8]],Таблица335[[#This Row],[ДлинаТ3]]))</f>
        <v>700</v>
      </c>
      <c r="AC1513" s="152">
        <f>IF(Таблица335[[#This Row],[Тип СШ]]="Т3",
(IF(Таблица335[[#This Row],[Толщина]]&gt;16,"Δ8","Δ6")),Таблица335[[#This Row],[Толщина]])</f>
        <v>32</v>
      </c>
      <c r="AD1513"/>
      <c r="AE1513"/>
    </row>
    <row r="1514" spans="1:31" x14ac:dyDescent="0.2">
      <c r="A1514" s="117">
        <f t="shared" si="1548"/>
        <v>1514</v>
      </c>
      <c r="B1514" s="97" t="str">
        <f>IF(ISNUMBER(Таблица335[[#This Row],[№8]]), "Поперечник", "Продол")</f>
        <v>Поперечник</v>
      </c>
      <c r="C1514" s="11" t="str">
        <f>CONCATENATE(I1514,J1514,K1514,L1514,Таблица335[[#This Row],[№12]],N1514,O1514,P1514,Q1514,R1514,S1514,T1514,U1514,)</f>
        <v>14Д-Т2/1</v>
      </c>
      <c r="D1514" s="11" t="str">
        <f t="shared" si="1567"/>
        <v>Т8</v>
      </c>
      <c r="E1514" s="11" t="str">
        <f t="shared" si="1568"/>
        <v>100×20</v>
      </c>
      <c r="F1514" s="101"/>
      <c r="G1514" s="101"/>
      <c r="H15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4" s="132">
        <f t="shared" ref="I1514:K1514" si="1594">I1513</f>
        <v>14</v>
      </c>
      <c r="J1514" s="132" t="str">
        <f t="shared" si="1594"/>
        <v>Д</v>
      </c>
      <c r="K1514" s="133" t="str">
        <f>IF(Таблица335[[#This Row],[условие]]="Да", "-", "")</f>
        <v>-</v>
      </c>
      <c r="L1514" s="101" t="s">
        <v>84</v>
      </c>
      <c r="M1514" s="114" t="str">
        <f>IF(Таблица335[[#This Row],[условие]]="Да", "", " - ")</f>
        <v/>
      </c>
      <c r="N1514" s="101"/>
      <c r="O1514" s="114" t="str">
        <f>IF(Таблица335[[#This Row],[условие]]="Да", "", " )")</f>
        <v/>
      </c>
      <c r="P1514" s="115"/>
      <c r="Q1514" s="101" t="str">
        <f>"/"</f>
        <v>/</v>
      </c>
      <c r="R1514" s="101">
        <v>1</v>
      </c>
      <c r="S1514" s="116" t="str">
        <f>IF(Таблица335[[#This Row],[Тип СШ]]="Т3", " росп", "")</f>
        <v/>
      </c>
      <c r="T1514" s="116" t="str">
        <f>IF(AND(Таблица335[[#This Row],[Тип]]="Поперечник", Таблица335[[#This Row],[условие]]="Да", Таблица335[[#This Row],[№18]]=" росп"), "1,2,3",
"")</f>
        <v/>
      </c>
      <c r="U1514" s="116" t="str">
        <f>IF(AND(Таблица335[[#This Row],[Тип]]="Продол", Таблица335[[#This Row],[условие]]="Да", Таблица335[[#This Row],[№18]]=" росп"), "1,2",
"")</f>
        <v/>
      </c>
      <c r="V1514" s="101" t="s">
        <v>89</v>
      </c>
      <c r="W15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14" s="152">
        <f>IF(Таблица335[[#This Row],[Тип СШ]]="Т3",
(IF(Таблица335[[#This Row],[Толщина]]&gt;16,"Δ8","Δ6")),Таблица335[[#This Row],[Толщина]])</f>
        <v>20</v>
      </c>
      <c r="AD1514"/>
      <c r="AE1514"/>
    </row>
    <row r="1515" spans="1:31" x14ac:dyDescent="0.2">
      <c r="A1515" s="117">
        <f t="shared" si="1548"/>
        <v>1515</v>
      </c>
      <c r="B1515" s="97" t="str">
        <f>IF(ISNUMBER(Таблица335[[#This Row],[№8]]), "Поперечник", "Продол")</f>
        <v>Поперечник</v>
      </c>
      <c r="C1515" s="11" t="str">
        <f>CONCATENATE(I1515,J1515,K1515,L1515,Таблица335[[#This Row],[№12]],N1515,O1515,P1515,Q1515,R1515,S1515,T1515,U1515,)</f>
        <v>14Д-Т2/1 росп1,2,3</v>
      </c>
      <c r="D1515" s="11" t="str">
        <f t="shared" si="1567"/>
        <v>Т3</v>
      </c>
      <c r="E1515" s="11" t="str">
        <f t="shared" si="1568"/>
        <v>100 Δ8</v>
      </c>
      <c r="F1515" s="101"/>
      <c r="G1515" s="101"/>
      <c r="H15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5" s="132">
        <f t="shared" ref="I1515:K1515" si="1595">I1514</f>
        <v>14</v>
      </c>
      <c r="J1515" s="132" t="str">
        <f t="shared" si="1595"/>
        <v>Д</v>
      </c>
      <c r="K1515" s="133" t="str">
        <f>IF(Таблица335[[#This Row],[условие]]="Да", "-", "")</f>
        <v>-</v>
      </c>
      <c r="L1515" s="101" t="s">
        <v>84</v>
      </c>
      <c r="M1515" s="114" t="str">
        <f>IF(Таблица335[[#This Row],[условие]]="Да", "", " - ")</f>
        <v/>
      </c>
      <c r="N1515" s="101"/>
      <c r="O1515" s="114" t="str">
        <f>IF(Таблица335[[#This Row],[условие]]="Да", "", " )")</f>
        <v/>
      </c>
      <c r="P1515" s="115"/>
      <c r="Q1515" s="101" t="str">
        <f t="shared" ref="Q1515:Q1519" si="1596">"/"</f>
        <v>/</v>
      </c>
      <c r="R1515" s="101">
        <v>1</v>
      </c>
      <c r="S1515" s="116" t="str">
        <f>IF(Таблица335[[#This Row],[Тип СШ]]="Т3", " росп", "")</f>
        <v xml:space="preserve"> росп</v>
      </c>
      <c r="T1515" s="116" t="str">
        <f>IF(AND(Таблица335[[#This Row],[Тип]]="Поперечник", Таблица335[[#This Row],[условие]]="Да", Таблица335[[#This Row],[№18]]=" росп"), "1,2,3",
"")</f>
        <v>1,2,3</v>
      </c>
      <c r="U1515" s="116" t="str">
        <f>IF(AND(Таблица335[[#This Row],[Тип]]="Продол", Таблица335[[#This Row],[условие]]="Да", Таблица335[[#This Row],[№18]]=" росп"), "1,2",
"")</f>
        <v/>
      </c>
      <c r="V1515" s="101" t="s">
        <v>88</v>
      </c>
      <c r="W15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15" s="152" t="str">
        <f>IF(Таблица335[[#This Row],[Тип СШ]]="Т3",
(IF(Таблица335[[#This Row],[Толщина]]&gt;16,"Δ8","Δ6")),Таблица335[[#This Row],[Толщина]])</f>
        <v>Δ8</v>
      </c>
      <c r="AD1515"/>
      <c r="AE1515"/>
    </row>
    <row r="1516" spans="1:31" x14ac:dyDescent="0.2">
      <c r="A1516" s="117">
        <f t="shared" si="1548"/>
        <v>1516</v>
      </c>
      <c r="B1516" s="97" t="str">
        <f>IF(ISNUMBER(Таблица335[[#This Row],[№8]]), "Поперечник", "Продол")</f>
        <v>Поперечник</v>
      </c>
      <c r="C1516" s="11" t="str">
        <f>CONCATENATE(I1516,J1516,K1516,L1516,Таблица335[[#This Row],[№12]],N1516,O1516,P1516,Q1516,R1516,S1516,T1516,U1516,)</f>
        <v>14Д-Т2/2</v>
      </c>
      <c r="D1516" s="11" t="str">
        <f t="shared" si="1567"/>
        <v>Т8</v>
      </c>
      <c r="E1516" s="11" t="str">
        <f t="shared" si="1568"/>
        <v>100×20</v>
      </c>
      <c r="F1516" s="101"/>
      <c r="G1516" s="101"/>
      <c r="H15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6" s="132">
        <f t="shared" ref="I1516:K1516" si="1597">I1515</f>
        <v>14</v>
      </c>
      <c r="J1516" s="132" t="str">
        <f t="shared" si="1597"/>
        <v>Д</v>
      </c>
      <c r="K1516" s="133" t="str">
        <f>IF(Таблица335[[#This Row],[условие]]="Да", "-", "")</f>
        <v>-</v>
      </c>
      <c r="L1516" s="101" t="s">
        <v>84</v>
      </c>
      <c r="M1516" s="114" t="str">
        <f>IF(Таблица335[[#This Row],[условие]]="Да", "", " - ")</f>
        <v/>
      </c>
      <c r="N1516" s="101"/>
      <c r="O1516" s="114" t="str">
        <f>IF(Таблица335[[#This Row],[условие]]="Да", "", " )")</f>
        <v/>
      </c>
      <c r="P1516" s="115"/>
      <c r="Q1516" s="101" t="str">
        <f t="shared" si="1596"/>
        <v>/</v>
      </c>
      <c r="R1516" s="101">
        <v>2</v>
      </c>
      <c r="S1516" s="116" t="str">
        <f>IF(Таблица335[[#This Row],[Тип СШ]]="Т3", " росп", "")</f>
        <v/>
      </c>
      <c r="T1516" s="116" t="str">
        <f>IF(AND(Таблица335[[#This Row],[Тип]]="Поперечник", Таблица335[[#This Row],[условие]]="Да", Таблица335[[#This Row],[№18]]=" росп"), "1,2,3",
"")</f>
        <v/>
      </c>
      <c r="U1516" s="116" t="str">
        <f>IF(AND(Таблица335[[#This Row],[Тип]]="Продол", Таблица335[[#This Row],[условие]]="Да", Таблица335[[#This Row],[№18]]=" росп"), "1,2",
"")</f>
        <v/>
      </c>
      <c r="V1516" s="101" t="s">
        <v>89</v>
      </c>
      <c r="W15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1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16" s="152">
        <f>IF(Таблица335[[#This Row],[Тип СШ]]="Т3",
(IF(Таблица335[[#This Row],[Толщина]]&gt;16,"Δ8","Δ6")),Таблица335[[#This Row],[Толщина]])</f>
        <v>20</v>
      </c>
      <c r="AD1516"/>
      <c r="AE1516"/>
    </row>
    <row r="1517" spans="1:31" x14ac:dyDescent="0.2">
      <c r="A1517" s="117">
        <f t="shared" si="1548"/>
        <v>1517</v>
      </c>
      <c r="B1517" s="97" t="str">
        <f>IF(ISNUMBER(Таблица335[[#This Row],[№8]]), "Поперечник", "Продол")</f>
        <v>Поперечник</v>
      </c>
      <c r="C1517" s="11" t="str">
        <f>CONCATENATE(I1517,J1517,K1517,L1517,Таблица335[[#This Row],[№12]],N1517,O1517,P1517,Q1517,R1517,S1517,T1517,U1517,)</f>
        <v>14Д-Т2/2 росп1,2,3</v>
      </c>
      <c r="D1517" s="11" t="str">
        <f t="shared" si="1567"/>
        <v>Т3</v>
      </c>
      <c r="E1517" s="11" t="str">
        <f t="shared" si="1568"/>
        <v>100 Δ8</v>
      </c>
      <c r="F1517" s="101"/>
      <c r="G1517" s="101"/>
      <c r="H15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7" s="132">
        <f t="shared" ref="I1517:K1517" si="1598">I1516</f>
        <v>14</v>
      </c>
      <c r="J1517" s="132" t="str">
        <f t="shared" si="1598"/>
        <v>Д</v>
      </c>
      <c r="K1517" s="133" t="str">
        <f>IF(Таблица335[[#This Row],[условие]]="Да", "-", "")</f>
        <v>-</v>
      </c>
      <c r="L1517" s="101" t="s">
        <v>84</v>
      </c>
      <c r="M1517" s="114" t="str">
        <f>IF(Таблица335[[#This Row],[условие]]="Да", "", " - ")</f>
        <v/>
      </c>
      <c r="N1517" s="101"/>
      <c r="O1517" s="114" t="str">
        <f>IF(Таблица335[[#This Row],[условие]]="Да", "", " )")</f>
        <v/>
      </c>
      <c r="P1517" s="115"/>
      <c r="Q1517" s="101" t="str">
        <f t="shared" si="1596"/>
        <v>/</v>
      </c>
      <c r="R1517" s="101">
        <v>2</v>
      </c>
      <c r="S1517" s="116" t="str">
        <f>IF(Таблица335[[#This Row],[Тип СШ]]="Т3", " росп", "")</f>
        <v xml:space="preserve"> росп</v>
      </c>
      <c r="T1517" s="116" t="str">
        <f>IF(AND(Таблица335[[#This Row],[Тип]]="Поперечник", Таблица335[[#This Row],[условие]]="Да", Таблица335[[#This Row],[№18]]=" росп"), "1,2,3",
"")</f>
        <v>1,2,3</v>
      </c>
      <c r="U1517" s="116" t="str">
        <f>IF(AND(Таблица335[[#This Row],[Тип]]="Продол", Таблица335[[#This Row],[условие]]="Да", Таблица335[[#This Row],[№18]]=" росп"), "1,2",
"")</f>
        <v/>
      </c>
      <c r="V1517" s="101" t="s">
        <v>88</v>
      </c>
      <c r="W15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17" s="152" t="str">
        <f>IF(Таблица335[[#This Row],[Тип СШ]]="Т3",
(IF(Таблица335[[#This Row],[Толщина]]&gt;16,"Δ8","Δ6")),Таблица335[[#This Row],[Толщина]])</f>
        <v>Δ8</v>
      </c>
      <c r="AD1517"/>
      <c r="AE1517"/>
    </row>
    <row r="1518" spans="1:31" x14ac:dyDescent="0.2">
      <c r="A1518" s="117">
        <f t="shared" si="1548"/>
        <v>1518</v>
      </c>
      <c r="B1518" s="97" t="str">
        <f>IF(ISNUMBER(Таблица335[[#This Row],[№8]]), "Поперечник", "Продол")</f>
        <v>Поперечник</v>
      </c>
      <c r="C1518" s="11" t="str">
        <f>CONCATENATE(I1518,J1518,K1518,L1518,Таблица335[[#This Row],[№12]],N1518,O1518,P1518,Q1518,R1518,S1518,T1518,U1518,)</f>
        <v>14Д`-В1</v>
      </c>
      <c r="D1518" s="11" t="str">
        <f t="shared" si="1567"/>
        <v>С18</v>
      </c>
      <c r="E1518" s="11" t="str">
        <f t="shared" si="1568"/>
        <v>385×20</v>
      </c>
      <c r="F1518" s="101"/>
      <c r="G1518" s="101" t="s">
        <v>85</v>
      </c>
      <c r="H151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8" s="132">
        <f t="shared" ref="I1518:J1518" si="1599">I1517</f>
        <v>14</v>
      </c>
      <c r="J1518" s="134" t="str">
        <f>Таблица335[[#This Row],[№7]]</f>
        <v>Д`</v>
      </c>
      <c r="K1518" s="133" t="str">
        <f>IF(Таблица335[[#This Row],[условие]]="Да", "-", "")</f>
        <v>-</v>
      </c>
      <c r="L1518" s="72" t="s">
        <v>78</v>
      </c>
      <c r="M1518" s="114" t="str">
        <f>IF(Таблица335[[#This Row],[условие]]="Да", "", " - ")</f>
        <v/>
      </c>
      <c r="N1518" s="72"/>
      <c r="O1518" s="114" t="str">
        <f>IF(Таблица335[[#This Row],[условие]]="Да", "", " )")</f>
        <v/>
      </c>
      <c r="P1518" s="115"/>
      <c r="Q1518" s="130"/>
      <c r="R1518" s="130"/>
      <c r="S1518" s="116" t="str">
        <f>IF(Таблица335[[#This Row],[Тип СШ]]="Т3", " росп", "")</f>
        <v/>
      </c>
      <c r="T1518" s="116" t="str">
        <f>IF(AND(Таблица335[[#This Row],[Тип]]="Поперечник", Таблица335[[#This Row],[условие]]="Да", Таблица335[[#This Row],[№18]]=" росп"), "1,2,3",
"")</f>
        <v/>
      </c>
      <c r="U1518" s="116" t="str">
        <f>IF(AND(Таблица335[[#This Row],[Тип]]="Продол", Таблица335[[#This Row],[условие]]="Да", Таблица335[[#This Row],[№18]]=" росп"), "1,2",
"")</f>
        <v/>
      </c>
      <c r="V1518" s="130" t="s">
        <v>87</v>
      </c>
      <c r="W151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5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518" s="152">
        <f>IF(Таблица335[[#This Row],[Тип СШ]]="Т3",
(IF(Таблица335[[#This Row],[Толщина]]&gt;16,"Δ8","Δ6")),Таблица335[[#This Row],[Толщина]])</f>
        <v>20</v>
      </c>
      <c r="AD1518"/>
      <c r="AE1518"/>
    </row>
    <row r="1519" spans="1:31" x14ac:dyDescent="0.2">
      <c r="A1519" s="117">
        <f t="shared" si="1548"/>
        <v>1519</v>
      </c>
      <c r="B1519" s="97" t="str">
        <f>IF(ISNUMBER(Таблица335[[#This Row],[№8]]), "Поперечник", "Продол")</f>
        <v>Поперечник</v>
      </c>
      <c r="C1519" s="11" t="str">
        <f>CONCATENATE(I1519,J1519,K1519,L1519,Таблица335[[#This Row],[№12]],N1519,O1519,P1519,Q1519,R1519,S1519,T1519,U1519,)</f>
        <v>14Д`-В2</v>
      </c>
      <c r="D1519" s="11" t="str">
        <f t="shared" si="1567"/>
        <v>С18</v>
      </c>
      <c r="E1519" s="11" t="str">
        <f t="shared" si="1568"/>
        <v>385×20</v>
      </c>
      <c r="F1519" s="101"/>
      <c r="G1519" s="101"/>
      <c r="H15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19" s="132">
        <f t="shared" ref="I1519:J1519" si="1600">I1518</f>
        <v>14</v>
      </c>
      <c r="J1519" s="132" t="str">
        <f>J1518</f>
        <v>Д`</v>
      </c>
      <c r="K1519" s="133" t="str">
        <f>IF(Таблица335[[#This Row],[условие]]="Да", "-", "")</f>
        <v>-</v>
      </c>
      <c r="L1519" s="101" t="s">
        <v>79</v>
      </c>
      <c r="M1519" s="114" t="str">
        <f>IF(Таблица335[[#This Row],[условие]]="Да", "", " - ")</f>
        <v/>
      </c>
      <c r="N1519" s="101"/>
      <c r="O1519" s="114" t="str">
        <f>IF(Таблица335[[#This Row],[условие]]="Да", "", " )")</f>
        <v/>
      </c>
      <c r="P1519" s="115"/>
      <c r="Q1519" s="101"/>
      <c r="R1519" s="101"/>
      <c r="S1519" s="116" t="str">
        <f>IF(Таблица335[[#This Row],[Тип СШ]]="Т3", " росп", "")</f>
        <v/>
      </c>
      <c r="T1519" s="116" t="str">
        <f>IF(AND(Таблица335[[#This Row],[Тип]]="Поперечник", Таблица335[[#This Row],[условие]]="Да", Таблица335[[#This Row],[№18]]=" росп"), "1,2,3",
"")</f>
        <v/>
      </c>
      <c r="U1519" s="116" t="str">
        <f>IF(AND(Таблица335[[#This Row],[Тип]]="Продол", Таблица335[[#This Row],[условие]]="Да", Таблица335[[#This Row],[№18]]=" росп"), "1,2",
"")</f>
        <v/>
      </c>
      <c r="V1519" s="101" t="s">
        <v>87</v>
      </c>
      <c r="W151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5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1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1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519" s="152">
        <f>IF(Таблица335[[#This Row],[Тип СШ]]="Т3",
(IF(Таблица335[[#This Row],[Толщина]]&gt;16,"Δ8","Δ6")),Таблица335[[#This Row],[Толщина]])</f>
        <v>20</v>
      </c>
      <c r="AD1519"/>
      <c r="AE1519"/>
    </row>
    <row r="1520" spans="1:31" x14ac:dyDescent="0.2">
      <c r="A1520" s="117">
        <f t="shared" si="1548"/>
        <v>1520</v>
      </c>
      <c r="B1520" s="97" t="str">
        <f>IF(ISNUMBER(Таблица335[[#This Row],[№8]]), "Поперечник", "Продол")</f>
        <v>Поперечник</v>
      </c>
      <c r="C1520" s="11" t="str">
        <f>CONCATENATE(I1520,J1520,K1520,L1520,Таблица335[[#This Row],[№12]],N1520,O1520,P1520,Q1520,R1520,S1520,T1520,U1520,)</f>
        <v>14Д`-В  росп1,2,3</v>
      </c>
      <c r="D1520" s="11" t="str">
        <f t="shared" si="1567"/>
        <v>Т3</v>
      </c>
      <c r="E1520" s="11" t="str">
        <f t="shared" si="1568"/>
        <v>900 Δ8</v>
      </c>
      <c r="F1520" s="101"/>
      <c r="G1520" s="101"/>
      <c r="H152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0" s="132">
        <f t="shared" ref="I1520:K1520" si="1601">I1519</f>
        <v>14</v>
      </c>
      <c r="J1520" s="134" t="str">
        <f t="shared" si="1601"/>
        <v>Д`</v>
      </c>
      <c r="K1520" s="133" t="str">
        <f>IF(Таблица335[[#This Row],[условие]]="Да", "-", "")</f>
        <v>-</v>
      </c>
      <c r="L1520" s="72" t="s">
        <v>41</v>
      </c>
      <c r="M1520" s="114" t="str">
        <f>IF(Таблица335[[#This Row],[условие]]="Да", "", " - ")</f>
        <v/>
      </c>
      <c r="N1520" s="72"/>
      <c r="O1520" s="114" t="str">
        <f>IF(Таблица335[[#This Row],[условие]]="Да", "", " )")</f>
        <v/>
      </c>
      <c r="P1520" s="115"/>
      <c r="Q1520" s="101" t="s">
        <v>141</v>
      </c>
      <c r="R1520" s="101"/>
      <c r="S1520" s="116" t="str">
        <f>IF(Таблица335[[#This Row],[Тип СШ]]="Т3", " росп", "")</f>
        <v xml:space="preserve"> росп</v>
      </c>
      <c r="T1520" s="116" t="str">
        <f>IF(AND(Таблица335[[#This Row],[Тип]]="Поперечник", Таблица335[[#This Row],[условие]]="Да", Таблица335[[#This Row],[№18]]=" росп"), "1,2,3",
"")</f>
        <v>1,2,3</v>
      </c>
      <c r="U1520" s="116" t="str">
        <f>IF(AND(Таблица335[[#This Row],[Тип]]="Продол", Таблица335[[#This Row],[условие]]="Да", Таблица335[[#This Row],[№18]]=" росп"), "1,2",
"")</f>
        <v/>
      </c>
      <c r="V1520" s="101" t="s">
        <v>88</v>
      </c>
      <c r="W15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5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0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520" s="152" t="str">
        <f>IF(Таблица335[[#This Row],[Тип СШ]]="Т3",
(IF(Таблица335[[#This Row],[Толщина]]&gt;16,"Δ8","Δ6")),Таблица335[[#This Row],[Толщина]])</f>
        <v>Δ8</v>
      </c>
      <c r="AD1520"/>
      <c r="AE1520"/>
    </row>
    <row r="1521" spans="1:31" x14ac:dyDescent="0.2">
      <c r="A1521" s="117">
        <f t="shared" si="1548"/>
        <v>1521</v>
      </c>
      <c r="B1521" s="97" t="str">
        <f>IF(ISNUMBER(Таблица335[[#This Row],[№8]]), "Поперечник", "Продол")</f>
        <v>Поперечник</v>
      </c>
      <c r="C1521" s="11" t="str">
        <f>CONCATENATE(I1521,J1521,K1521,L1521,Таблица335[[#This Row],[№12]],N1521,O1521,P1521,Q1521,R1521,S1521,T1521,U1521,)</f>
        <v>14Д`-ВП</v>
      </c>
      <c r="D1521" s="11" t="str">
        <f t="shared" si="1567"/>
        <v>С4</v>
      </c>
      <c r="E1521" s="11" t="str">
        <f t="shared" si="1568"/>
        <v>1845×14</v>
      </c>
      <c r="F1521" s="101"/>
      <c r="G1521" s="101"/>
      <c r="H15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1" s="132">
        <f t="shared" ref="I1521:K1521" si="1602">I1520</f>
        <v>14</v>
      </c>
      <c r="J1521" s="132" t="str">
        <f t="shared" si="1602"/>
        <v>Д`</v>
      </c>
      <c r="K1521" s="133" t="str">
        <f>IF(Таблица335[[#This Row],[условие]]="Да", "-", "")</f>
        <v>-</v>
      </c>
      <c r="L1521" s="101" t="s">
        <v>35</v>
      </c>
      <c r="M1521" s="114" t="str">
        <f>IF(Таблица335[[#This Row],[условие]]="Да", "", " - ")</f>
        <v/>
      </c>
      <c r="N1521" s="101"/>
      <c r="O1521" s="114" t="str">
        <f>IF(Таблица335[[#This Row],[условие]]="Да", "", " )")</f>
        <v/>
      </c>
      <c r="P1521" s="115"/>
      <c r="Q1521" s="101"/>
      <c r="R1521" s="101"/>
      <c r="S1521" s="116" t="str">
        <f>IF(Таблица335[[#This Row],[Тип СШ]]="Т3", " росп", "")</f>
        <v/>
      </c>
      <c r="T1521" s="116" t="str">
        <f>IF(AND(Таблица335[[#This Row],[Тип]]="Поперечник", Таблица335[[#This Row],[условие]]="Да", Таблица335[[#This Row],[№18]]=" росп"), "1,2,3",
"")</f>
        <v/>
      </c>
      <c r="U1521" s="116" t="str">
        <f>IF(AND(Таблица335[[#This Row],[Тип]]="Продол", Таблица335[[#This Row],[условие]]="Да", Таблица335[[#This Row],[№18]]=" росп"), "1,2",
"")</f>
        <v/>
      </c>
      <c r="V1521" s="101" t="s">
        <v>109</v>
      </c>
      <c r="W15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5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21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521" s="152">
        <f>IF(Таблица335[[#This Row],[Тип СШ]]="Т3",
(IF(Таблица335[[#This Row],[Толщина]]&gt;16,"Δ8","Δ6")),Таблица335[[#This Row],[Толщина]])</f>
        <v>14</v>
      </c>
      <c r="AD1521"/>
      <c r="AE1521"/>
    </row>
    <row r="1522" spans="1:31" x14ac:dyDescent="0.2">
      <c r="A1522" s="117">
        <f t="shared" si="1548"/>
        <v>1522</v>
      </c>
      <c r="B1522" s="97" t="str">
        <f>IF(ISNUMBER(Таблица335[[#This Row],[№8]]), "Поперечник", "Продол")</f>
        <v>Поперечник</v>
      </c>
      <c r="C1522" s="11" t="str">
        <f>CONCATENATE(I1522,J1522,K1522,L1522,Таблица335[[#This Row],[№12]],N1522,O1522,P1522,Q1522,R1522,S1522,T1522,U1522,)</f>
        <v>14Д`-ВП_Р1 росп1,2,3</v>
      </c>
      <c r="D1522" s="11" t="str">
        <f t="shared" si="1567"/>
        <v>Т3</v>
      </c>
      <c r="E1522" s="11" t="str">
        <f t="shared" si="1568"/>
        <v>528 Δ8</v>
      </c>
      <c r="F1522" s="101"/>
      <c r="G1522" s="101"/>
      <c r="H15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2" s="132">
        <f t="shared" ref="I1522:K1522" si="1603">I1521</f>
        <v>14</v>
      </c>
      <c r="J1522" s="132" t="str">
        <f t="shared" si="1603"/>
        <v>Д`</v>
      </c>
      <c r="K1522" s="133" t="str">
        <f>IF(Таблица335[[#This Row],[условие]]="Да", "-", "")</f>
        <v>-</v>
      </c>
      <c r="L1522" s="101" t="s">
        <v>35</v>
      </c>
      <c r="M1522" s="114" t="str">
        <f>IF(Таблица335[[#This Row],[условие]]="Да", "", " - ")</f>
        <v/>
      </c>
      <c r="N1522" s="101"/>
      <c r="O1522" s="114" t="str">
        <f>IF(Таблица335[[#This Row],[условие]]="Да", "", " )")</f>
        <v/>
      </c>
      <c r="P1522" s="115"/>
      <c r="Q1522" s="101" t="s">
        <v>140</v>
      </c>
      <c r="R1522" s="101" t="s">
        <v>73</v>
      </c>
      <c r="S1522" s="116" t="str">
        <f>IF(Таблица335[[#This Row],[Тип СШ]]="Т3", " росп", "")</f>
        <v xml:space="preserve"> росп</v>
      </c>
      <c r="T1522" s="116" t="str">
        <f>IF(AND(Таблица335[[#This Row],[Тип]]="Поперечник", Таблица335[[#This Row],[условие]]="Да", Таблица335[[#This Row],[№18]]=" росп"), "1,2,3",
"")</f>
        <v>1,2,3</v>
      </c>
      <c r="U1522" s="116" t="str">
        <f>IF(AND(Таблица335[[#This Row],[Тип]]="Продол", Таблица335[[#This Row],[условие]]="Да", Таблица335[[#This Row],[№18]]=" росп"), "1,2",
"")</f>
        <v/>
      </c>
      <c r="V1522" s="101" t="s">
        <v>88</v>
      </c>
      <c r="W15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22" s="152" t="str">
        <f>IF(Таблица335[[#This Row],[Тип СШ]]="Т3",
(IF(Таблица335[[#This Row],[Толщина]]&gt;16,"Δ8","Δ6")),Таблица335[[#This Row],[Толщина]])</f>
        <v>Δ8</v>
      </c>
      <c r="AD1522"/>
      <c r="AE1522"/>
    </row>
    <row r="1523" spans="1:31" x14ac:dyDescent="0.2">
      <c r="A1523" s="117">
        <f t="shared" si="1548"/>
        <v>1523</v>
      </c>
      <c r="B1523" s="97" t="str">
        <f>IF(ISNUMBER(Таблица335[[#This Row],[№8]]), "Поперечник", "Продол")</f>
        <v>Поперечник</v>
      </c>
      <c r="C1523" s="11" t="str">
        <f>CONCATENATE(I1523,J1523,K1523,L1523,Таблица335[[#This Row],[№12]],N1523,O1523,P1523,Q1523,R1523,S1523,T1523,U1523,)</f>
        <v>14Д`-ВП_Р2 росп1,2,3</v>
      </c>
      <c r="D1523" s="11" t="str">
        <f t="shared" si="1567"/>
        <v>Т3</v>
      </c>
      <c r="E1523" s="11" t="str">
        <f t="shared" si="1568"/>
        <v>528 Δ8</v>
      </c>
      <c r="F1523" s="101"/>
      <c r="G1523" s="101"/>
      <c r="H15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3" s="132">
        <f t="shared" ref="I1523:K1523" si="1604">I1522</f>
        <v>14</v>
      </c>
      <c r="J1523" s="132" t="str">
        <f t="shared" si="1604"/>
        <v>Д`</v>
      </c>
      <c r="K1523" s="133" t="str">
        <f>IF(Таблица335[[#This Row],[условие]]="Да", "-", "")</f>
        <v>-</v>
      </c>
      <c r="L1523" s="101" t="s">
        <v>35</v>
      </c>
      <c r="M1523" s="114" t="str">
        <f>IF(Таблица335[[#This Row],[условие]]="Да", "", " - ")</f>
        <v/>
      </c>
      <c r="N1523" s="101"/>
      <c r="O1523" s="114" t="str">
        <f>IF(Таблица335[[#This Row],[условие]]="Да", "", " )")</f>
        <v/>
      </c>
      <c r="P1523" s="115"/>
      <c r="Q1523" s="101" t="s">
        <v>140</v>
      </c>
      <c r="R1523" s="101" t="s">
        <v>74</v>
      </c>
      <c r="S1523" s="116" t="str">
        <f>IF(Таблица335[[#This Row],[Тип СШ]]="Т3", " росп", "")</f>
        <v xml:space="preserve"> росп</v>
      </c>
      <c r="T1523" s="116" t="str">
        <f>IF(AND(Таблица335[[#This Row],[Тип]]="Поперечник", Таблица335[[#This Row],[условие]]="Да", Таблица335[[#This Row],[№18]]=" росп"), "1,2,3",
"")</f>
        <v>1,2,3</v>
      </c>
      <c r="U1523" s="116" t="str">
        <f>IF(AND(Таблица335[[#This Row],[Тип]]="Продол", Таблица335[[#This Row],[условие]]="Да", Таблица335[[#This Row],[№18]]=" росп"), "1,2",
"")</f>
        <v/>
      </c>
      <c r="V1523" s="101" t="s">
        <v>88</v>
      </c>
      <c r="W15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23" s="152" t="str">
        <f>IF(Таблица335[[#This Row],[Тип СШ]]="Т3",
(IF(Таблица335[[#This Row],[Толщина]]&gt;16,"Δ8","Δ6")),Таблица335[[#This Row],[Толщина]])</f>
        <v>Δ8</v>
      </c>
      <c r="AD1523"/>
      <c r="AE1523"/>
    </row>
    <row r="1524" spans="1:31" x14ac:dyDescent="0.2">
      <c r="A1524" s="117">
        <f t="shared" si="1548"/>
        <v>1524</v>
      </c>
      <c r="B1524" s="97" t="str">
        <f>IF(ISNUMBER(Таблица335[[#This Row],[№8]]), "Поперечник", "Продол")</f>
        <v>Поперечник</v>
      </c>
      <c r="C1524" s="11" t="str">
        <f>CONCATENATE(I1524,J1524,K1524,L1524,Таблица335[[#This Row],[№12]],N1524,O1524,P1524,Q1524,R1524,S1524,T1524,U1524,)</f>
        <v>14Д`-ВП_Р3 росп1,2,3</v>
      </c>
      <c r="D1524" s="11" t="str">
        <f t="shared" si="1567"/>
        <v>Т3</v>
      </c>
      <c r="E1524" s="11" t="str">
        <f t="shared" si="1568"/>
        <v>528 Δ8</v>
      </c>
      <c r="F1524" s="101"/>
      <c r="G1524" s="101"/>
      <c r="H15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4" s="132">
        <f t="shared" ref="I1524:K1524" si="1605">I1523</f>
        <v>14</v>
      </c>
      <c r="J1524" s="132" t="str">
        <f t="shared" si="1605"/>
        <v>Д`</v>
      </c>
      <c r="K1524" s="133" t="str">
        <f>IF(Таблица335[[#This Row],[условие]]="Да", "-", "")</f>
        <v>-</v>
      </c>
      <c r="L1524" s="101" t="s">
        <v>35</v>
      </c>
      <c r="M1524" s="114" t="str">
        <f>IF(Таблица335[[#This Row],[условие]]="Да", "", " - ")</f>
        <v/>
      </c>
      <c r="N1524" s="101"/>
      <c r="O1524" s="114" t="str">
        <f>IF(Таблица335[[#This Row],[условие]]="Да", "", " )")</f>
        <v/>
      </c>
      <c r="P1524" s="115"/>
      <c r="Q1524" s="101" t="s">
        <v>140</v>
      </c>
      <c r="R1524" s="101" t="s">
        <v>75</v>
      </c>
      <c r="S1524" s="116" t="str">
        <f>IF(Таблица335[[#This Row],[Тип СШ]]="Т3", " росп", "")</f>
        <v xml:space="preserve"> росп</v>
      </c>
      <c r="T1524" s="116" t="str">
        <f>IF(AND(Таблица335[[#This Row],[Тип]]="Поперечник", Таблица335[[#This Row],[условие]]="Да", Таблица335[[#This Row],[№18]]=" росп"), "1,2,3",
"")</f>
        <v>1,2,3</v>
      </c>
      <c r="U1524" s="116" t="str">
        <f>IF(AND(Таблица335[[#This Row],[Тип]]="Продол", Таблица335[[#This Row],[условие]]="Да", Таблица335[[#This Row],[№18]]=" росп"), "1,2",
"")</f>
        <v/>
      </c>
      <c r="V1524" s="101" t="s">
        <v>88</v>
      </c>
      <c r="W15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24" s="152" t="str">
        <f>IF(Таблица335[[#This Row],[Тип СШ]]="Т3",
(IF(Таблица335[[#This Row],[Толщина]]&gt;16,"Δ8","Δ6")),Таблица335[[#This Row],[Толщина]])</f>
        <v>Δ8</v>
      </c>
      <c r="AD1524"/>
      <c r="AE1524"/>
    </row>
    <row r="1525" spans="1:31" x14ac:dyDescent="0.2">
      <c r="A1525" s="117">
        <f t="shared" si="1548"/>
        <v>1525</v>
      </c>
      <c r="B1525" s="97" t="str">
        <f>IF(ISNUMBER(Таблица335[[#This Row],[№8]]), "Поперечник", "Продол")</f>
        <v>Поперечник</v>
      </c>
      <c r="C1525" s="11" t="str">
        <f>CONCATENATE(I1525,J1525,K1525,L1525,Таблица335[[#This Row],[№12]],N1525,O1525,P1525,Q1525,R1525,S1525,T1525,U1525,)</f>
        <v>14Д`-ВП_Р4 росп1,2,3</v>
      </c>
      <c r="D1525" s="11" t="str">
        <f t="shared" si="1567"/>
        <v>Т3</v>
      </c>
      <c r="E1525" s="11" t="str">
        <f t="shared" si="1568"/>
        <v>528 Δ8</v>
      </c>
      <c r="F1525" s="101"/>
      <c r="G1525" s="101"/>
      <c r="H15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5" s="132">
        <f t="shared" ref="I1525:K1525" si="1606">I1524</f>
        <v>14</v>
      </c>
      <c r="J1525" s="132" t="str">
        <f t="shared" si="1606"/>
        <v>Д`</v>
      </c>
      <c r="K1525" s="133" t="str">
        <f>IF(Таблица335[[#This Row],[условие]]="Да", "-", "")</f>
        <v>-</v>
      </c>
      <c r="L1525" s="101" t="s">
        <v>35</v>
      </c>
      <c r="M1525" s="114" t="str">
        <f>IF(Таблица335[[#This Row],[условие]]="Да", "", " - ")</f>
        <v/>
      </c>
      <c r="N1525" s="101"/>
      <c r="O1525" s="114" t="str">
        <f>IF(Таблица335[[#This Row],[условие]]="Да", "", " )")</f>
        <v/>
      </c>
      <c r="P1525" s="115"/>
      <c r="Q1525" s="101" t="s">
        <v>140</v>
      </c>
      <c r="R1525" s="101" t="s">
        <v>76</v>
      </c>
      <c r="S1525" s="116" t="str">
        <f>IF(Таблица335[[#This Row],[Тип СШ]]="Т3", " росп", "")</f>
        <v xml:space="preserve"> росп</v>
      </c>
      <c r="T1525" s="116" t="str">
        <f>IF(AND(Таблица335[[#This Row],[Тип]]="Поперечник", Таблица335[[#This Row],[условие]]="Да", Таблица335[[#This Row],[№18]]=" росп"), "1,2,3",
"")</f>
        <v>1,2,3</v>
      </c>
      <c r="U1525" s="116" t="str">
        <f>IF(AND(Таблица335[[#This Row],[Тип]]="Продол", Таблица335[[#This Row],[условие]]="Да", Таблица335[[#This Row],[№18]]=" росп"), "1,2",
"")</f>
        <v/>
      </c>
      <c r="V1525" s="101" t="s">
        <v>88</v>
      </c>
      <c r="W15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25" s="152" t="str">
        <f>IF(Таблица335[[#This Row],[Тип СШ]]="Т3",
(IF(Таблица335[[#This Row],[Толщина]]&gt;16,"Δ8","Δ6")),Таблица335[[#This Row],[Толщина]])</f>
        <v>Δ8</v>
      </c>
      <c r="AD1525"/>
      <c r="AE1525"/>
    </row>
    <row r="1526" spans="1:31" x14ac:dyDescent="0.2">
      <c r="A1526" s="117">
        <f t="shared" si="1548"/>
        <v>1526</v>
      </c>
      <c r="B1526" s="97" t="str">
        <f>IF(ISNUMBER(Таблица335[[#This Row],[№8]]), "Поперечник", "Продол")</f>
        <v>Поперечник</v>
      </c>
      <c r="C1526" s="11" t="str">
        <f>CONCATENATE(I1526,J1526,K1526,L1526,Таблица335[[#This Row],[№12]],N1526,O1526,P1526,Q1526,R1526,S1526,T1526,U1526,)</f>
        <v>14Д`-ВП_Р5 росп1,2,3</v>
      </c>
      <c r="D1526" s="11" t="str">
        <f t="shared" si="1567"/>
        <v>Т3</v>
      </c>
      <c r="E1526" s="11" t="str">
        <f t="shared" si="1568"/>
        <v>528 Δ8</v>
      </c>
      <c r="F1526" s="101"/>
      <c r="G1526" s="101"/>
      <c r="H15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6" s="132">
        <f t="shared" ref="I1526:K1526" si="1607">I1525</f>
        <v>14</v>
      </c>
      <c r="J1526" s="132" t="str">
        <f t="shared" si="1607"/>
        <v>Д`</v>
      </c>
      <c r="K1526" s="133" t="str">
        <f>IF(Таблица335[[#This Row],[условие]]="Да", "-", "")</f>
        <v>-</v>
      </c>
      <c r="L1526" s="101" t="s">
        <v>35</v>
      </c>
      <c r="M1526" s="114" t="str">
        <f>IF(Таблица335[[#This Row],[условие]]="Да", "", " - ")</f>
        <v/>
      </c>
      <c r="N1526" s="101"/>
      <c r="O1526" s="114" t="str">
        <f>IF(Таблица335[[#This Row],[условие]]="Да", "", " )")</f>
        <v/>
      </c>
      <c r="P1526" s="115"/>
      <c r="Q1526" s="101" t="s">
        <v>140</v>
      </c>
      <c r="R1526" s="101" t="s">
        <v>77</v>
      </c>
      <c r="S1526" s="116" t="str">
        <f>IF(Таблица335[[#This Row],[Тип СШ]]="Т3", " росп", "")</f>
        <v xml:space="preserve"> росп</v>
      </c>
      <c r="T1526" s="116" t="str">
        <f>IF(AND(Таблица335[[#This Row],[Тип]]="Поперечник", Таблица335[[#This Row],[условие]]="Да", Таблица335[[#This Row],[№18]]=" росп"), "1,2,3",
"")</f>
        <v>1,2,3</v>
      </c>
      <c r="U1526" s="116" t="str">
        <f>IF(AND(Таблица335[[#This Row],[Тип]]="Продол", Таблица335[[#This Row],[условие]]="Да", Таблица335[[#This Row],[№18]]=" росп"), "1,2",
"")</f>
        <v/>
      </c>
      <c r="V1526" s="101" t="s">
        <v>88</v>
      </c>
      <c r="W15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26" s="152" t="str">
        <f>IF(Таблица335[[#This Row],[Тип СШ]]="Т3",
(IF(Таблица335[[#This Row],[Толщина]]&gt;16,"Δ8","Δ6")),Таблица335[[#This Row],[Толщина]])</f>
        <v>Δ8</v>
      </c>
      <c r="AD1526"/>
      <c r="AE1526"/>
    </row>
    <row r="1527" spans="1:31" x14ac:dyDescent="0.2">
      <c r="A1527" s="117">
        <f t="shared" si="1548"/>
        <v>1527</v>
      </c>
      <c r="B1527" s="97" t="str">
        <f>IF(ISNUMBER(Таблица335[[#This Row],[№8]]), "Поперечник", "Продол")</f>
        <v>Поперечник</v>
      </c>
      <c r="C1527" s="11" t="str">
        <f>CONCATENATE(I1527,J1527,K1527,L1527,Таблица335[[#This Row],[№12]],N1527,O1527,P1527,Q1527,R1527,S1527,T1527,U1527,)</f>
        <v>14Д`-ВП_Р6 росп1,2,3</v>
      </c>
      <c r="D1527" s="11" t="str">
        <f t="shared" si="1567"/>
        <v>Т3</v>
      </c>
      <c r="E1527" s="11" t="str">
        <f t="shared" si="1568"/>
        <v>528 Δ8</v>
      </c>
      <c r="F1527" s="101"/>
      <c r="G1527" s="101"/>
      <c r="H15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7" s="158">
        <f>I1526</f>
        <v>14</v>
      </c>
      <c r="J1527" s="132" t="str">
        <f t="shared" ref="J1527:K1527" si="1608">J1526</f>
        <v>Д`</v>
      </c>
      <c r="K1527" s="160" t="str">
        <f>IF(Таблица335[[#This Row],[условие]]="Да", "-", "")</f>
        <v>-</v>
      </c>
      <c r="L1527" s="101" t="s">
        <v>35</v>
      </c>
      <c r="M1527" s="114" t="str">
        <f>IF(Таблица335[[#This Row],[условие]]="Да", "", " - ")</f>
        <v/>
      </c>
      <c r="N1527" s="162"/>
      <c r="O1527" s="114" t="str">
        <f>IF(Таблица335[[#This Row],[условие]]="Да", "", " )")</f>
        <v/>
      </c>
      <c r="P1527" s="115"/>
      <c r="Q1527" s="101" t="s">
        <v>140</v>
      </c>
      <c r="R1527" s="101" t="s">
        <v>80</v>
      </c>
      <c r="S1527" s="116" t="str">
        <f>IF(Таблица335[[#This Row],[Тип СШ]]="Т3", " росп", "")</f>
        <v xml:space="preserve"> росп</v>
      </c>
      <c r="T1527" s="116" t="str">
        <f>IF(AND(Таблица335[[#This Row],[Тип]]="Поперечник", Таблица335[[#This Row],[условие]]="Да", Таблица335[[#This Row],[№18]]=" росп"), "1,2,3",
"")</f>
        <v>1,2,3</v>
      </c>
      <c r="U1527" s="116" t="str">
        <f>IF(AND(Таблица335[[#This Row],[Тип]]="Продол", Таблица335[[#This Row],[условие]]="Да", Таблица335[[#This Row],[№18]]=" росп"), "1,2",
"")</f>
        <v/>
      </c>
      <c r="V1527" s="101" t="s">
        <v>88</v>
      </c>
      <c r="W1527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27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7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7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27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27" s="164" t="str">
        <f>IF(Таблица335[[#This Row],[Тип СШ]]="Т3",
(IF(Таблица335[[#This Row],[Толщина]]&gt;16,"Δ8","Δ6")),Таблица335[[#This Row],[Толщина]])</f>
        <v>Δ8</v>
      </c>
      <c r="AD1527"/>
      <c r="AE1527"/>
    </row>
    <row r="1528" spans="1:31" x14ac:dyDescent="0.2">
      <c r="A1528" s="117">
        <f t="shared" si="1548"/>
        <v>1528</v>
      </c>
      <c r="B1528" s="97" t="str">
        <f>IF(ISNUMBER(Таблица335[[#This Row],[№8]]), "Поперечник", "Продол")</f>
        <v>Поперечник</v>
      </c>
      <c r="C1528" s="11" t="str">
        <f>CONCATENATE(I1528,J1528,K1528,L1528,Таблица335[[#This Row],[№12]],N1528,O1528,P1528,Q1528,R1528,S1528,T1528,U1528,)</f>
        <v>15А`-В1</v>
      </c>
      <c r="D1528" s="11" t="str">
        <f t="shared" si="1567"/>
        <v>С18</v>
      </c>
      <c r="E1528" s="11" t="str">
        <f t="shared" si="1568"/>
        <v>385×20</v>
      </c>
      <c r="F1528" s="101">
        <f>F1419+1</f>
        <v>15</v>
      </c>
      <c r="G1528" s="101" t="s">
        <v>72</v>
      </c>
      <c r="H152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8" s="134">
        <f>Таблица335[[#This Row],[№6]]</f>
        <v>15</v>
      </c>
      <c r="J1528" s="134" t="str">
        <f>Таблица335[[#This Row],[№7]]</f>
        <v>А`</v>
      </c>
      <c r="K1528" s="133" t="str">
        <f>IF(Таблица335[[#This Row],[условие]]="Да", "-", "")</f>
        <v>-</v>
      </c>
      <c r="L1528" s="72" t="s">
        <v>78</v>
      </c>
      <c r="M1528" s="114" t="str">
        <f>IF(Таблица335[[#This Row],[условие]]="Да", "", " - ")</f>
        <v/>
      </c>
      <c r="N1528" s="72"/>
      <c r="O1528" s="114" t="str">
        <f>IF(Таблица335[[#This Row],[условие]]="Да", "", " )")</f>
        <v/>
      </c>
      <c r="P1528" s="115"/>
      <c r="Q1528" s="93"/>
      <c r="R1528" s="93"/>
      <c r="S1528" s="116" t="str">
        <f>IF(Таблица335[[#This Row],[Тип СШ]]="Т3", " росп", "")</f>
        <v/>
      </c>
      <c r="T1528" s="116" t="str">
        <f>IF(AND(Таблица335[[#This Row],[Тип]]="Поперечник", Таблица335[[#This Row],[условие]]="Да", Таблица335[[#This Row],[№18]]=" росп"), "1,2,3",
"")</f>
        <v/>
      </c>
      <c r="U1528" s="116" t="str">
        <f>IF(AND(Таблица335[[#This Row],[Тип]]="Продол", Таблица335[[#This Row],[условие]]="Да", Таблица335[[#This Row],[№18]]=" росп"), "1,2",
"")</f>
        <v/>
      </c>
      <c r="V1528" s="93" t="s">
        <v>87</v>
      </c>
      <c r="W152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5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528" s="152">
        <f>IF(Таблица335[[#This Row],[Тип СШ]]="Т3",
(IF(Таблица335[[#This Row],[Толщина]]&gt;16,"Δ8","Δ6")),Таблица335[[#This Row],[Толщина]])</f>
        <v>20</v>
      </c>
      <c r="AD1528"/>
      <c r="AE1528"/>
    </row>
    <row r="1529" spans="1:31" x14ac:dyDescent="0.2">
      <c r="A1529" s="117">
        <f t="shared" si="1548"/>
        <v>1529</v>
      </c>
      <c r="B1529" s="97" t="str">
        <f>IF(ISNUMBER(Таблица335[[#This Row],[№8]]), "Поперечник", "Продол")</f>
        <v>Поперечник</v>
      </c>
      <c r="C1529" s="11" t="str">
        <f>CONCATENATE(I1529,J1529,K1529,L1529,Таблица335[[#This Row],[№12]],N1529,O1529,P1529,Q1529,R1529,S1529,T1529,U1529,)</f>
        <v>15А`-В2</v>
      </c>
      <c r="D1529" s="11" t="str">
        <f t="shared" si="1567"/>
        <v>С18</v>
      </c>
      <c r="E1529" s="11" t="str">
        <f t="shared" si="1568"/>
        <v>385×20</v>
      </c>
      <c r="F1529" s="101"/>
      <c r="G1529" s="101"/>
      <c r="H15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29" s="132">
        <f>I1528</f>
        <v>15</v>
      </c>
      <c r="J1529" s="132" t="str">
        <f>J1528</f>
        <v>А`</v>
      </c>
      <c r="K1529" s="133" t="str">
        <f>IF(Таблица335[[#This Row],[условие]]="Да", "-", "")</f>
        <v>-</v>
      </c>
      <c r="L1529" s="101" t="s">
        <v>79</v>
      </c>
      <c r="M1529" s="114" t="str">
        <f>IF(Таблица335[[#This Row],[условие]]="Да", "", " - ")</f>
        <v/>
      </c>
      <c r="N1529" s="101"/>
      <c r="O1529" s="114" t="str">
        <f>IF(Таблица335[[#This Row],[условие]]="Да", "", " )")</f>
        <v/>
      </c>
      <c r="P1529" s="115"/>
      <c r="Q1529" s="101"/>
      <c r="R1529" s="101"/>
      <c r="S1529" s="116" t="str">
        <f>IF(Таблица335[[#This Row],[Тип СШ]]="Т3", " росп", "")</f>
        <v/>
      </c>
      <c r="T1529" s="116" t="str">
        <f>IF(AND(Таблица335[[#This Row],[Тип]]="Поперечник", Таблица335[[#This Row],[условие]]="Да", Таблица335[[#This Row],[№18]]=" росп"), "1,2,3",
"")</f>
        <v/>
      </c>
      <c r="U1529" s="116" t="str">
        <f>IF(AND(Таблица335[[#This Row],[Тип]]="Продол", Таблица335[[#This Row],[условие]]="Да", Таблица335[[#This Row],[№18]]=" росп"), "1,2",
"")</f>
        <v/>
      </c>
      <c r="V1529" s="101" t="s">
        <v>87</v>
      </c>
      <c r="W152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5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2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29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529" s="152">
        <f>IF(Таблица335[[#This Row],[Тип СШ]]="Т3",
(IF(Таблица335[[#This Row],[Толщина]]&gt;16,"Δ8","Δ6")),Таблица335[[#This Row],[Толщина]])</f>
        <v>20</v>
      </c>
      <c r="AD1529"/>
      <c r="AE1529"/>
    </row>
    <row r="1530" spans="1:31" x14ac:dyDescent="0.2">
      <c r="A1530" s="117">
        <f t="shared" si="1548"/>
        <v>1530</v>
      </c>
      <c r="B1530" s="97" t="str">
        <f>IF(ISNUMBER(Таблица335[[#This Row],[№8]]), "Поперечник", "Продол")</f>
        <v>Поперечник</v>
      </c>
      <c r="C1530" s="11" t="str">
        <f>CONCATENATE(I1530,J1530,K1530,L1530,Таблица335[[#This Row],[№12]],N1530,O1530,P1530,Q1530,R1530,S1530,T1530,U1530,)</f>
        <v>15А`-В росп1,2,3</v>
      </c>
      <c r="D1530" s="11" t="str">
        <f t="shared" si="1567"/>
        <v>Т3</v>
      </c>
      <c r="E1530" s="11" t="str">
        <f t="shared" si="1568"/>
        <v>900 Δ8</v>
      </c>
      <c r="F1530" s="101"/>
      <c r="G1530" s="101"/>
      <c r="H153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0" s="134">
        <f>I1529</f>
        <v>15</v>
      </c>
      <c r="J1530" s="134" t="str">
        <f t="shared" ref="J1530:J1536" si="1609">J1529</f>
        <v>А`</v>
      </c>
      <c r="K1530" s="133" t="str">
        <f>IF(Таблица335[[#This Row],[условие]]="Да", "-", "")</f>
        <v>-</v>
      </c>
      <c r="L1530" s="72" t="s">
        <v>41</v>
      </c>
      <c r="M1530" s="114" t="str">
        <f>IF(Таблица335[[#This Row],[условие]]="Да", "", " - ")</f>
        <v/>
      </c>
      <c r="N1530" s="72"/>
      <c r="O1530" s="114" t="str">
        <f>IF(Таблица335[[#This Row],[условие]]="Да", "", " )")</f>
        <v/>
      </c>
      <c r="P1530" s="115"/>
      <c r="Q1530" s="101"/>
      <c r="R1530" s="101"/>
      <c r="S1530" s="116" t="str">
        <f>IF(Таблица335[[#This Row],[Тип СШ]]="Т3", " росп", "")</f>
        <v xml:space="preserve"> росп</v>
      </c>
      <c r="T1530" s="116" t="str">
        <f>IF(AND(Таблица335[[#This Row],[Тип]]="Поперечник", Таблица335[[#This Row],[условие]]="Да", Таблица335[[#This Row],[№18]]=" росп"), "1,2,3",
"")</f>
        <v>1,2,3</v>
      </c>
      <c r="U1530" s="116" t="str">
        <f>IF(AND(Таблица335[[#This Row],[Тип]]="Продол", Таблица335[[#This Row],[условие]]="Да", Таблица335[[#This Row],[№18]]=" росп"), "1,2",
"")</f>
        <v/>
      </c>
      <c r="V1530" s="101" t="s">
        <v>88</v>
      </c>
      <c r="W15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5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0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530" s="152" t="str">
        <f>IF(Таблица335[[#This Row],[Тип СШ]]="Т3",
(IF(Таблица335[[#This Row],[Толщина]]&gt;16,"Δ8","Δ6")),Таблица335[[#This Row],[Толщина]])</f>
        <v>Δ8</v>
      </c>
      <c r="AD1530"/>
      <c r="AE1530"/>
    </row>
    <row r="1531" spans="1:31" x14ac:dyDescent="0.2">
      <c r="A1531" s="117">
        <f t="shared" si="1548"/>
        <v>1531</v>
      </c>
      <c r="B1531" s="97" t="str">
        <f>IF(ISNUMBER(Таблица335[[#This Row],[№8]]), "Поперечник", "Продол")</f>
        <v>Поперечник</v>
      </c>
      <c r="C1531" s="11" t="str">
        <f>CONCATENATE(I1531,J1531,K1531,L1531,Таблица335[[#This Row],[№12]],N1531,O1531,P1531,Q1531,R1531,S1531,T1531,U1531,)</f>
        <v>15А`-ВП</v>
      </c>
      <c r="D1531" s="11" t="str">
        <f t="shared" si="1567"/>
        <v>С4</v>
      </c>
      <c r="E1531" s="11" t="str">
        <f t="shared" si="1568"/>
        <v>1726×14</v>
      </c>
      <c r="F1531" s="101"/>
      <c r="G1531" s="101"/>
      <c r="H15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1" s="132">
        <f t="shared" ref="I1531:J1531" si="1610">I1530</f>
        <v>15</v>
      </c>
      <c r="J1531" s="132" t="str">
        <f t="shared" si="1609"/>
        <v>А`</v>
      </c>
      <c r="K1531" s="133" t="str">
        <f>IF(Таблица335[[#This Row],[условие]]="Да", "-", "")</f>
        <v>-</v>
      </c>
      <c r="L1531" s="101" t="s">
        <v>35</v>
      </c>
      <c r="M1531" s="114" t="str">
        <f>IF(Таблица335[[#This Row],[условие]]="Да", "", " - ")</f>
        <v/>
      </c>
      <c r="N1531" s="101"/>
      <c r="O1531" s="114" t="str">
        <f>IF(Таблица335[[#This Row],[условие]]="Да", "", " )")</f>
        <v/>
      </c>
      <c r="P1531" s="115"/>
      <c r="Q1531" s="101"/>
      <c r="R1531" s="101"/>
      <c r="S1531" s="116" t="str">
        <f>IF(Таблица335[[#This Row],[Тип СШ]]="Т3", " росп", "")</f>
        <v/>
      </c>
      <c r="T1531" s="116" t="str">
        <f>IF(AND(Таблица335[[#This Row],[Тип]]="Поперечник", Таблица335[[#This Row],[условие]]="Да", Таблица335[[#This Row],[№18]]=" росп"), "1,2,3",
"")</f>
        <v/>
      </c>
      <c r="U1531" s="116" t="str">
        <f>IF(AND(Таблица335[[#This Row],[Тип]]="Продол", Таблица335[[#This Row],[условие]]="Да", Таблица335[[#This Row],[№18]]=" росп"), "1,2",
"")</f>
        <v/>
      </c>
      <c r="V1531" s="101" t="s">
        <v>109</v>
      </c>
      <c r="W15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5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31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531" s="152">
        <f>IF(Таблица335[[#This Row],[Тип СШ]]="Т3",
(IF(Таблица335[[#This Row],[Толщина]]&gt;16,"Δ8","Δ6")),Таблица335[[#This Row],[Толщина]])</f>
        <v>14</v>
      </c>
      <c r="AD1531"/>
      <c r="AE1531"/>
    </row>
    <row r="1532" spans="1:31" x14ac:dyDescent="0.2">
      <c r="A1532" s="117">
        <f t="shared" si="1548"/>
        <v>1532</v>
      </c>
      <c r="B1532" s="97" t="str">
        <f>IF(ISNUMBER(Таблица335[[#This Row],[№8]]), "Поперечник", "Продол")</f>
        <v>Поперечник</v>
      </c>
      <c r="C1532" s="11" t="str">
        <f>CONCATENATE(I1532,J1532,K1532,L1532,Таблица335[[#This Row],[№12]],N1532,O1532,P1532,Q1532,R1532,S1532,T1532,U1532,)</f>
        <v>15А`-ВП_Р1 росп1,2,3</v>
      </c>
      <c r="D1532" s="11" t="str">
        <f t="shared" si="1567"/>
        <v>Т3</v>
      </c>
      <c r="E1532" s="11" t="str">
        <f t="shared" si="1568"/>
        <v>528 Δ8</v>
      </c>
      <c r="F1532" s="101"/>
      <c r="G1532" s="101"/>
      <c r="H15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2" s="132">
        <f t="shared" ref="I1532:J1532" si="1611">I1531</f>
        <v>15</v>
      </c>
      <c r="J1532" s="132" t="str">
        <f t="shared" si="1609"/>
        <v>А`</v>
      </c>
      <c r="K1532" s="133" t="str">
        <f>IF(Таблица335[[#This Row],[условие]]="Да", "-", "")</f>
        <v>-</v>
      </c>
      <c r="L1532" s="101" t="s">
        <v>35</v>
      </c>
      <c r="M1532" s="114" t="str">
        <f>IF(Таблица335[[#This Row],[условие]]="Да", "", " - ")</f>
        <v/>
      </c>
      <c r="N1532" s="101"/>
      <c r="O1532" s="114" t="str">
        <f>IF(Таблица335[[#This Row],[условие]]="Да", "", " )")</f>
        <v/>
      </c>
      <c r="P1532" s="115"/>
      <c r="Q1532" s="101" t="s">
        <v>140</v>
      </c>
      <c r="R1532" s="101" t="s">
        <v>73</v>
      </c>
      <c r="S1532" s="116" t="str">
        <f>IF(Таблица335[[#This Row],[Тип СШ]]="Т3", " росп", "")</f>
        <v xml:space="preserve"> росп</v>
      </c>
      <c r="T1532" s="116" t="str">
        <f>IF(AND(Таблица335[[#This Row],[Тип]]="Поперечник", Таблица335[[#This Row],[условие]]="Да", Таблица335[[#This Row],[№18]]=" росп"), "1,2,3",
"")</f>
        <v>1,2,3</v>
      </c>
      <c r="U1532" s="116" t="str">
        <f>IF(AND(Таблица335[[#This Row],[Тип]]="Продол", Таблица335[[#This Row],[условие]]="Да", Таблица335[[#This Row],[№18]]=" росп"), "1,2",
"")</f>
        <v/>
      </c>
      <c r="V1532" s="101" t="s">
        <v>88</v>
      </c>
      <c r="W15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2" s="152" t="str">
        <f>IF(Таблица335[[#This Row],[Тип СШ]]="Т3",
(IF(Таблица335[[#This Row],[Толщина]]&gt;16,"Δ8","Δ6")),Таблица335[[#This Row],[Толщина]])</f>
        <v>Δ8</v>
      </c>
      <c r="AD1532"/>
      <c r="AE1532"/>
    </row>
    <row r="1533" spans="1:31" x14ac:dyDescent="0.2">
      <c r="A1533" s="117">
        <f t="shared" si="1548"/>
        <v>1533</v>
      </c>
      <c r="B1533" s="97" t="str">
        <f>IF(ISNUMBER(Таблица335[[#This Row],[№8]]), "Поперечник", "Продол")</f>
        <v>Поперечник</v>
      </c>
      <c r="C1533" s="11" t="str">
        <f>CONCATENATE(I1533,J1533,K1533,L1533,Таблица335[[#This Row],[№12]],N1533,O1533,P1533,Q1533,R1533,S1533,T1533,U1533,)</f>
        <v>15А`-ВП_Р2 росп1,2,3</v>
      </c>
      <c r="D1533" s="11" t="str">
        <f t="shared" si="1567"/>
        <v>Т3</v>
      </c>
      <c r="E1533" s="11" t="str">
        <f t="shared" si="1568"/>
        <v>528 Δ8</v>
      </c>
      <c r="F1533" s="101"/>
      <c r="G1533" s="101"/>
      <c r="H15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3" s="132">
        <f t="shared" ref="I1533:J1533" si="1612">I1532</f>
        <v>15</v>
      </c>
      <c r="J1533" s="132" t="str">
        <f t="shared" si="1609"/>
        <v>А`</v>
      </c>
      <c r="K1533" s="133" t="str">
        <f>IF(Таблица335[[#This Row],[условие]]="Да", "-", "")</f>
        <v>-</v>
      </c>
      <c r="L1533" s="101" t="s">
        <v>35</v>
      </c>
      <c r="M1533" s="114" t="str">
        <f>IF(Таблица335[[#This Row],[условие]]="Да", "", " - ")</f>
        <v/>
      </c>
      <c r="N1533" s="101"/>
      <c r="O1533" s="114" t="str">
        <f>IF(Таблица335[[#This Row],[условие]]="Да", "", " )")</f>
        <v/>
      </c>
      <c r="P1533" s="115"/>
      <c r="Q1533" s="101" t="s">
        <v>140</v>
      </c>
      <c r="R1533" s="101" t="s">
        <v>74</v>
      </c>
      <c r="S1533" s="116" t="str">
        <f>IF(Таблица335[[#This Row],[Тип СШ]]="Т3", " росп", "")</f>
        <v xml:space="preserve"> росп</v>
      </c>
      <c r="T1533" s="116" t="str">
        <f>IF(AND(Таблица335[[#This Row],[Тип]]="Поперечник", Таблица335[[#This Row],[условие]]="Да", Таблица335[[#This Row],[№18]]=" росп"), "1,2,3",
"")</f>
        <v>1,2,3</v>
      </c>
      <c r="U1533" s="116" t="str">
        <f>IF(AND(Таблица335[[#This Row],[Тип]]="Продол", Таблица335[[#This Row],[условие]]="Да", Таблица335[[#This Row],[№18]]=" росп"), "1,2",
"")</f>
        <v/>
      </c>
      <c r="V1533" s="101" t="s">
        <v>88</v>
      </c>
      <c r="W15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3" s="152" t="str">
        <f>IF(Таблица335[[#This Row],[Тип СШ]]="Т3",
(IF(Таблица335[[#This Row],[Толщина]]&gt;16,"Δ8","Δ6")),Таблица335[[#This Row],[Толщина]])</f>
        <v>Δ8</v>
      </c>
      <c r="AD1533"/>
      <c r="AE1533"/>
    </row>
    <row r="1534" spans="1:31" x14ac:dyDescent="0.2">
      <c r="A1534" s="117">
        <f t="shared" si="1548"/>
        <v>1534</v>
      </c>
      <c r="B1534" s="97" t="str">
        <f>IF(ISNUMBER(Таблица335[[#This Row],[№8]]), "Поперечник", "Продол")</f>
        <v>Поперечник</v>
      </c>
      <c r="C1534" s="11" t="str">
        <f>CONCATENATE(I1534,J1534,K1534,L1534,Таблица335[[#This Row],[№12]],N1534,O1534,P1534,Q1534,R1534,S1534,T1534,U1534,)</f>
        <v>15А`-ВП_Р3 росп1,2,3</v>
      </c>
      <c r="D1534" s="11" t="str">
        <f t="shared" si="1567"/>
        <v>Т3</v>
      </c>
      <c r="E1534" s="11" t="str">
        <f t="shared" si="1568"/>
        <v>528 Δ8</v>
      </c>
      <c r="F1534" s="101"/>
      <c r="G1534" s="101"/>
      <c r="H15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4" s="132">
        <f t="shared" ref="I1534:J1534" si="1613">I1533</f>
        <v>15</v>
      </c>
      <c r="J1534" s="132" t="str">
        <f t="shared" si="1609"/>
        <v>А`</v>
      </c>
      <c r="K1534" s="133" t="str">
        <f>IF(Таблица335[[#This Row],[условие]]="Да", "-", "")</f>
        <v>-</v>
      </c>
      <c r="L1534" s="101" t="s">
        <v>35</v>
      </c>
      <c r="M1534" s="114" t="str">
        <f>IF(Таблица335[[#This Row],[условие]]="Да", "", " - ")</f>
        <v/>
      </c>
      <c r="N1534" s="101"/>
      <c r="O1534" s="114" t="str">
        <f>IF(Таблица335[[#This Row],[условие]]="Да", "", " )")</f>
        <v/>
      </c>
      <c r="P1534" s="115"/>
      <c r="Q1534" s="101" t="s">
        <v>140</v>
      </c>
      <c r="R1534" s="101" t="s">
        <v>75</v>
      </c>
      <c r="S1534" s="116" t="str">
        <f>IF(Таблица335[[#This Row],[Тип СШ]]="Т3", " росп", "")</f>
        <v xml:space="preserve"> росп</v>
      </c>
      <c r="T1534" s="116" t="str">
        <f>IF(AND(Таблица335[[#This Row],[Тип]]="Поперечник", Таблица335[[#This Row],[условие]]="Да", Таблица335[[#This Row],[№18]]=" росп"), "1,2,3",
"")</f>
        <v>1,2,3</v>
      </c>
      <c r="U1534" s="116" t="str">
        <f>IF(AND(Таблица335[[#This Row],[Тип]]="Продол", Таблица335[[#This Row],[условие]]="Да", Таблица335[[#This Row],[№18]]=" росп"), "1,2",
"")</f>
        <v/>
      </c>
      <c r="V1534" s="101" t="s">
        <v>88</v>
      </c>
      <c r="W15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4" s="152" t="str">
        <f>IF(Таблица335[[#This Row],[Тип СШ]]="Т3",
(IF(Таблица335[[#This Row],[Толщина]]&gt;16,"Δ8","Δ6")),Таблица335[[#This Row],[Толщина]])</f>
        <v>Δ8</v>
      </c>
      <c r="AD1534"/>
      <c r="AE1534"/>
    </row>
    <row r="1535" spans="1:31" x14ac:dyDescent="0.2">
      <c r="A1535" s="117">
        <f t="shared" si="1548"/>
        <v>1535</v>
      </c>
      <c r="B1535" s="97" t="str">
        <f>IF(ISNUMBER(Таблица335[[#This Row],[№8]]), "Поперечник", "Продол")</f>
        <v>Поперечник</v>
      </c>
      <c r="C1535" s="11" t="str">
        <f>CONCATENATE(I1535,J1535,K1535,L1535,Таблица335[[#This Row],[№12]],N1535,O1535,P1535,Q1535,R1535,S1535,T1535,U1535,)</f>
        <v>15А`-ВП_Р4 росп1,2,3</v>
      </c>
      <c r="D1535" s="11" t="str">
        <f t="shared" si="1567"/>
        <v>Т3</v>
      </c>
      <c r="E1535" s="11" t="str">
        <f t="shared" si="1568"/>
        <v>528 Δ8</v>
      </c>
      <c r="F1535" s="101"/>
      <c r="G1535" s="101"/>
      <c r="H15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5" s="132">
        <f t="shared" ref="I1535:J1535" si="1614">I1534</f>
        <v>15</v>
      </c>
      <c r="J1535" s="132" t="str">
        <f t="shared" si="1609"/>
        <v>А`</v>
      </c>
      <c r="K1535" s="133" t="str">
        <f>IF(Таблица335[[#This Row],[условие]]="Да", "-", "")</f>
        <v>-</v>
      </c>
      <c r="L1535" s="101" t="s">
        <v>35</v>
      </c>
      <c r="M1535" s="114" t="str">
        <f>IF(Таблица335[[#This Row],[условие]]="Да", "", " - ")</f>
        <v/>
      </c>
      <c r="N1535" s="101"/>
      <c r="O1535" s="114" t="str">
        <f>IF(Таблица335[[#This Row],[условие]]="Да", "", " )")</f>
        <v/>
      </c>
      <c r="P1535" s="115"/>
      <c r="Q1535" s="101" t="s">
        <v>140</v>
      </c>
      <c r="R1535" s="101" t="s">
        <v>76</v>
      </c>
      <c r="S1535" s="116" t="str">
        <f>IF(Таблица335[[#This Row],[Тип СШ]]="Т3", " росп", "")</f>
        <v xml:space="preserve"> росп</v>
      </c>
      <c r="T1535" s="116" t="str">
        <f>IF(AND(Таблица335[[#This Row],[Тип]]="Поперечник", Таблица335[[#This Row],[условие]]="Да", Таблица335[[#This Row],[№18]]=" росп"), "1,2,3",
"")</f>
        <v>1,2,3</v>
      </c>
      <c r="U1535" s="116" t="str">
        <f>IF(AND(Таблица335[[#This Row],[Тип]]="Продол", Таблица335[[#This Row],[условие]]="Да", Таблица335[[#This Row],[№18]]=" росп"), "1,2",
"")</f>
        <v/>
      </c>
      <c r="V1535" s="101" t="s">
        <v>88</v>
      </c>
      <c r="W15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5" s="152" t="str">
        <f>IF(Таблица335[[#This Row],[Тип СШ]]="Т3",
(IF(Таблица335[[#This Row],[Толщина]]&gt;16,"Δ8","Δ6")),Таблица335[[#This Row],[Толщина]])</f>
        <v>Δ8</v>
      </c>
      <c r="AD1535"/>
      <c r="AE1535"/>
    </row>
    <row r="1536" spans="1:31" x14ac:dyDescent="0.2">
      <c r="A1536" s="117">
        <f t="shared" si="1548"/>
        <v>1536</v>
      </c>
      <c r="B1536" s="97" t="str">
        <f>IF(ISNUMBER(Таблица335[[#This Row],[№8]]), "Поперечник", "Продол")</f>
        <v>Поперечник</v>
      </c>
      <c r="C1536" s="11" t="str">
        <f>CONCATENATE(I1536,J1536,K1536,L1536,Таблица335[[#This Row],[№12]],N1536,O1536,P1536,Q1536,R1536,S1536,T1536,U1536,)</f>
        <v>15А`-ВП_Р5 росп1,2,3</v>
      </c>
      <c r="D1536" s="11" t="str">
        <f t="shared" si="1567"/>
        <v>Т3</v>
      </c>
      <c r="E1536" s="11" t="str">
        <f t="shared" si="1568"/>
        <v>528 Δ8</v>
      </c>
      <c r="F1536" s="101"/>
      <c r="G1536" s="101"/>
      <c r="H15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6" s="132">
        <f t="shared" ref="I1536:J1536" si="1615">I1535</f>
        <v>15</v>
      </c>
      <c r="J1536" s="132" t="str">
        <f t="shared" si="1609"/>
        <v>А`</v>
      </c>
      <c r="K1536" s="133" t="str">
        <f>IF(Таблица335[[#This Row],[условие]]="Да", "-", "")</f>
        <v>-</v>
      </c>
      <c r="L1536" s="101" t="s">
        <v>35</v>
      </c>
      <c r="M1536" s="114" t="str">
        <f>IF(Таблица335[[#This Row],[условие]]="Да", "", " - ")</f>
        <v/>
      </c>
      <c r="N1536" s="101"/>
      <c r="O1536" s="114" t="str">
        <f>IF(Таблица335[[#This Row],[условие]]="Да", "", " )")</f>
        <v/>
      </c>
      <c r="P1536" s="115"/>
      <c r="Q1536" s="101" t="s">
        <v>140</v>
      </c>
      <c r="R1536" s="101" t="s">
        <v>77</v>
      </c>
      <c r="S1536" s="116" t="str">
        <f>IF(Таблица335[[#This Row],[Тип СШ]]="Т3", " росп", "")</f>
        <v xml:space="preserve"> росп</v>
      </c>
      <c r="T1536" s="116" t="str">
        <f>IF(AND(Таблица335[[#This Row],[Тип]]="Поперечник", Таблица335[[#This Row],[условие]]="Да", Таблица335[[#This Row],[№18]]=" росп"), "1,2,3",
"")</f>
        <v>1,2,3</v>
      </c>
      <c r="U1536" s="116" t="str">
        <f>IF(AND(Таблица335[[#This Row],[Тип]]="Продол", Таблица335[[#This Row],[условие]]="Да", Таблица335[[#This Row],[№18]]=" росп"), "1,2",
"")</f>
        <v/>
      </c>
      <c r="V1536" s="101" t="s">
        <v>88</v>
      </c>
      <c r="W15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6" s="152" t="str">
        <f>IF(Таблица335[[#This Row],[Тип СШ]]="Т3",
(IF(Таблица335[[#This Row],[Толщина]]&gt;16,"Δ8","Δ6")),Таблица335[[#This Row],[Толщина]])</f>
        <v>Δ8</v>
      </c>
      <c r="AD1536"/>
      <c r="AE1536"/>
    </row>
    <row r="1537" spans="1:31" x14ac:dyDescent="0.2">
      <c r="A1537" s="117">
        <f t="shared" si="1548"/>
        <v>1537</v>
      </c>
      <c r="B1537" s="97" t="str">
        <f>IF(ISNUMBER(Таблица335[[#This Row],[№8]]), "Поперечник", "Продол")</f>
        <v>Поперечник</v>
      </c>
      <c r="C1537" s="11" t="str">
        <f>CONCATENATE(I1537,J1537,K1537,L1537,Таблица335[[#This Row],[№12]],N1537,O1537,P1537,Q1537,R1537,S1537,T1537,U1537,)</f>
        <v>15А-ВП</v>
      </c>
      <c r="D1537" s="11" t="str">
        <f t="shared" si="1567"/>
        <v>С4</v>
      </c>
      <c r="E1537" s="11" t="str">
        <f t="shared" si="1568"/>
        <v>2488×14</v>
      </c>
      <c r="F1537" s="101"/>
      <c r="G1537" s="101" t="s">
        <v>40</v>
      </c>
      <c r="H15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7" s="134">
        <f t="shared" ref="I1537:J1537" si="1616">I1536</f>
        <v>15</v>
      </c>
      <c r="J1537" s="134" t="str">
        <f>Таблица335[[#This Row],[№7]]</f>
        <v>А</v>
      </c>
      <c r="K1537" s="133" t="str">
        <f>IF(Таблица335[[#This Row],[условие]]="Да", "-", "")</f>
        <v>-</v>
      </c>
      <c r="L1537" s="72" t="s">
        <v>35</v>
      </c>
      <c r="M1537" s="114" t="str">
        <f>IF(Таблица335[[#This Row],[условие]]="Да", "", " - ")</f>
        <v/>
      </c>
      <c r="N1537" s="72"/>
      <c r="O1537" s="114" t="str">
        <f>IF(Таблица335[[#This Row],[условие]]="Да", "", " )")</f>
        <v/>
      </c>
      <c r="P1537" s="115"/>
      <c r="Q1537" s="130"/>
      <c r="R1537" s="130"/>
      <c r="S1537" s="116" t="str">
        <f>IF(Таблица335[[#This Row],[Тип СШ]]="Т3", " росп", "")</f>
        <v/>
      </c>
      <c r="T1537" s="116" t="str">
        <f>IF(AND(Таблица335[[#This Row],[Тип]]="Поперечник", Таблица335[[#This Row],[условие]]="Да", Таблица335[[#This Row],[№18]]=" росп"), "1,2,3",
"")</f>
        <v/>
      </c>
      <c r="U1537" s="116" t="str">
        <f>IF(AND(Таблица335[[#This Row],[Тип]]="Продол", Таблица335[[#This Row],[условие]]="Да", Таблица335[[#This Row],[№18]]=" росп"), "1,2",
"")</f>
        <v/>
      </c>
      <c r="V1537" s="130" t="s">
        <v>109</v>
      </c>
      <c r="W15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5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3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537" s="152">
        <f>IF(Таблица335[[#This Row],[Тип СШ]]="Т3",
(IF(Таблица335[[#This Row],[Толщина]]&gt;16,"Δ8","Δ6")),Таблица335[[#This Row],[Толщина]])</f>
        <v>14</v>
      </c>
      <c r="AD1537"/>
      <c r="AE1537"/>
    </row>
    <row r="1538" spans="1:31" x14ac:dyDescent="0.2">
      <c r="A1538" s="117">
        <f t="shared" si="1548"/>
        <v>1538</v>
      </c>
      <c r="B1538" s="97" t="str">
        <f>IF(ISNUMBER(Таблица335[[#This Row],[№8]]), "Поперечник", "Продол")</f>
        <v>Поперечник</v>
      </c>
      <c r="C1538" s="11" t="str">
        <f>CONCATENATE(I1538,J1538,K1538,L1538,Таблица335[[#This Row],[№12]],N1538,O1538,P1538,Q1538,R1538,S1538,T1538,U1538,)</f>
        <v>15А-ВП_Р1 росп1,2,3</v>
      </c>
      <c r="D1538" s="11" t="str">
        <f t="shared" si="1567"/>
        <v>Т3</v>
      </c>
      <c r="E1538" s="11" t="str">
        <f t="shared" si="1568"/>
        <v>528 Δ8</v>
      </c>
      <c r="F1538" s="101"/>
      <c r="G1538" s="101"/>
      <c r="H15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8" s="132">
        <f t="shared" ref="I1538:J1538" si="1617">I1537</f>
        <v>15</v>
      </c>
      <c r="J1538" s="132" t="str">
        <f>J1537</f>
        <v>А</v>
      </c>
      <c r="K1538" s="133" t="str">
        <f>IF(Таблица335[[#This Row],[условие]]="Да", "-", "")</f>
        <v>-</v>
      </c>
      <c r="L1538" s="101" t="s">
        <v>35</v>
      </c>
      <c r="M1538" s="114" t="str">
        <f>IF(Таблица335[[#This Row],[условие]]="Да", "", " - ")</f>
        <v/>
      </c>
      <c r="N1538" s="101"/>
      <c r="O1538" s="114" t="str">
        <f>IF(Таблица335[[#This Row],[условие]]="Да", "", " )")</f>
        <v/>
      </c>
      <c r="P1538" s="115"/>
      <c r="Q1538" s="101" t="s">
        <v>140</v>
      </c>
      <c r="R1538" s="101" t="s">
        <v>73</v>
      </c>
      <c r="S1538" s="116" t="str">
        <f>IF(Таблица335[[#This Row],[Тип СШ]]="Т3", " росп", "")</f>
        <v xml:space="preserve"> росп</v>
      </c>
      <c r="T1538" s="116" t="str">
        <f>IF(AND(Таблица335[[#This Row],[Тип]]="Поперечник", Таблица335[[#This Row],[условие]]="Да", Таблица335[[#This Row],[№18]]=" росп"), "1,2,3",
"")</f>
        <v>1,2,3</v>
      </c>
      <c r="U1538" s="116" t="str">
        <f>IF(AND(Таблица335[[#This Row],[Тип]]="Продол", Таблица335[[#This Row],[условие]]="Да", Таблица335[[#This Row],[№18]]=" росп"), "1,2",
"")</f>
        <v/>
      </c>
      <c r="V1538" s="101" t="s">
        <v>88</v>
      </c>
      <c r="W15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8" s="152" t="str">
        <f>IF(Таблица335[[#This Row],[Тип СШ]]="Т3",
(IF(Таблица335[[#This Row],[Толщина]]&gt;16,"Δ8","Δ6")),Таблица335[[#This Row],[Толщина]])</f>
        <v>Δ8</v>
      </c>
      <c r="AD1538"/>
      <c r="AE1538"/>
    </row>
    <row r="1539" spans="1:31" x14ac:dyDescent="0.2">
      <c r="A1539" s="117">
        <f t="shared" ref="A1539:A1602" si="1618">A1538+1</f>
        <v>1539</v>
      </c>
      <c r="B1539" s="97" t="str">
        <f>IF(ISNUMBER(Таблица335[[#This Row],[№8]]), "Поперечник", "Продол")</f>
        <v>Поперечник</v>
      </c>
      <c r="C1539" s="11" t="str">
        <f>CONCATENATE(I1539,J1539,K1539,L1539,Таблица335[[#This Row],[№12]],N1539,O1539,P1539,Q1539,R1539,S1539,T1539,U1539,)</f>
        <v>15А-ВП_Р2 росп1,2,3</v>
      </c>
      <c r="D1539" s="11" t="str">
        <f t="shared" si="1567"/>
        <v>Т3</v>
      </c>
      <c r="E1539" s="11" t="str">
        <f t="shared" si="1568"/>
        <v>528 Δ8</v>
      </c>
      <c r="F1539" s="101"/>
      <c r="G1539" s="101"/>
      <c r="H15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39" s="132">
        <f t="shared" ref="I1539:J1539" si="1619">I1538</f>
        <v>15</v>
      </c>
      <c r="J1539" s="132" t="str">
        <f t="shared" si="1619"/>
        <v>А</v>
      </c>
      <c r="K1539" s="133" t="str">
        <f>IF(Таблица335[[#This Row],[условие]]="Да", "-", "")</f>
        <v>-</v>
      </c>
      <c r="L1539" s="101" t="s">
        <v>35</v>
      </c>
      <c r="M1539" s="114" t="str">
        <f>IF(Таблица335[[#This Row],[условие]]="Да", "", " - ")</f>
        <v/>
      </c>
      <c r="N1539" s="101"/>
      <c r="O1539" s="114" t="str">
        <f>IF(Таблица335[[#This Row],[условие]]="Да", "", " )")</f>
        <v/>
      </c>
      <c r="P1539" s="115"/>
      <c r="Q1539" s="101" t="s">
        <v>140</v>
      </c>
      <c r="R1539" s="101" t="s">
        <v>74</v>
      </c>
      <c r="S1539" s="116" t="str">
        <f>IF(Таблица335[[#This Row],[Тип СШ]]="Т3", " росп", "")</f>
        <v xml:space="preserve"> росп</v>
      </c>
      <c r="T1539" s="116" t="str">
        <f>IF(AND(Таблица335[[#This Row],[Тип]]="Поперечник", Таблица335[[#This Row],[условие]]="Да", Таблица335[[#This Row],[№18]]=" росп"), "1,2,3",
"")</f>
        <v>1,2,3</v>
      </c>
      <c r="U1539" s="116" t="str">
        <f>IF(AND(Таблица335[[#This Row],[Тип]]="Продол", Таблица335[[#This Row],[условие]]="Да", Таблица335[[#This Row],[№18]]=" росп"), "1,2",
"")</f>
        <v/>
      </c>
      <c r="V1539" s="101" t="s">
        <v>88</v>
      </c>
      <c r="W15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39" s="152" t="str">
        <f>IF(Таблица335[[#This Row],[Тип СШ]]="Т3",
(IF(Таблица335[[#This Row],[Толщина]]&gt;16,"Δ8","Δ6")),Таблица335[[#This Row],[Толщина]])</f>
        <v>Δ8</v>
      </c>
      <c r="AD1539"/>
      <c r="AE1539"/>
    </row>
    <row r="1540" spans="1:31" x14ac:dyDescent="0.2">
      <c r="A1540" s="117">
        <f t="shared" si="1618"/>
        <v>1540</v>
      </c>
      <c r="B1540" s="97" t="str">
        <f>IF(ISNUMBER(Таблица335[[#This Row],[№8]]), "Поперечник", "Продол")</f>
        <v>Поперечник</v>
      </c>
      <c r="C1540" s="11" t="str">
        <f>CONCATENATE(I1540,J1540,K1540,L1540,Таблица335[[#This Row],[№12]],N1540,O1540,P1540,Q1540,R1540,S1540,T1540,U1540,)</f>
        <v>15А-ВП_Р3 росп1,2,3</v>
      </c>
      <c r="D1540" s="11" t="str">
        <f t="shared" si="1567"/>
        <v>Т3</v>
      </c>
      <c r="E1540" s="11" t="str">
        <f t="shared" si="1568"/>
        <v>528 Δ8</v>
      </c>
      <c r="F1540" s="101"/>
      <c r="G1540" s="101"/>
      <c r="H15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0" s="132">
        <f t="shared" ref="I1540:J1540" si="1620">I1539</f>
        <v>15</v>
      </c>
      <c r="J1540" s="132" t="str">
        <f t="shared" si="1620"/>
        <v>А</v>
      </c>
      <c r="K1540" s="133" t="str">
        <f>IF(Таблица335[[#This Row],[условие]]="Да", "-", "")</f>
        <v>-</v>
      </c>
      <c r="L1540" s="101" t="s">
        <v>35</v>
      </c>
      <c r="M1540" s="114" t="str">
        <f>IF(Таблица335[[#This Row],[условие]]="Да", "", " - ")</f>
        <v/>
      </c>
      <c r="N1540" s="101"/>
      <c r="O1540" s="114" t="str">
        <f>IF(Таблица335[[#This Row],[условие]]="Да", "", " )")</f>
        <v/>
      </c>
      <c r="P1540" s="115"/>
      <c r="Q1540" s="101" t="s">
        <v>140</v>
      </c>
      <c r="R1540" s="101" t="s">
        <v>75</v>
      </c>
      <c r="S1540" s="116" t="str">
        <f>IF(Таблица335[[#This Row],[Тип СШ]]="Т3", " росп", "")</f>
        <v xml:space="preserve"> росп</v>
      </c>
      <c r="T1540" s="116" t="str">
        <f>IF(AND(Таблица335[[#This Row],[Тип]]="Поперечник", Таблица335[[#This Row],[условие]]="Да", Таблица335[[#This Row],[№18]]=" росп"), "1,2,3",
"")</f>
        <v>1,2,3</v>
      </c>
      <c r="U1540" s="116" t="str">
        <f>IF(AND(Таблица335[[#This Row],[Тип]]="Продол", Таблица335[[#This Row],[условие]]="Да", Таблица335[[#This Row],[№18]]=" росп"), "1,2",
"")</f>
        <v/>
      </c>
      <c r="V1540" s="101" t="s">
        <v>88</v>
      </c>
      <c r="W15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40" s="152" t="str">
        <f>IF(Таблица335[[#This Row],[Тип СШ]]="Т3",
(IF(Таблица335[[#This Row],[Толщина]]&gt;16,"Δ8","Δ6")),Таблица335[[#This Row],[Толщина]])</f>
        <v>Δ8</v>
      </c>
      <c r="AD1540"/>
      <c r="AE1540"/>
    </row>
    <row r="1541" spans="1:31" x14ac:dyDescent="0.2">
      <c r="A1541" s="117">
        <f t="shared" si="1618"/>
        <v>1541</v>
      </c>
      <c r="B1541" s="97" t="str">
        <f>IF(ISNUMBER(Таблица335[[#This Row],[№8]]), "Поперечник", "Продол")</f>
        <v>Поперечник</v>
      </c>
      <c r="C1541" s="11" t="str">
        <f>CONCATENATE(I1541,J1541,K1541,L1541,Таблица335[[#This Row],[№12]],N1541,O1541,P1541,Q1541,R1541,S1541,T1541,U1541,)</f>
        <v>15А-ВП_Р4 росп1,2,3</v>
      </c>
      <c r="D1541" s="11" t="str">
        <f t="shared" si="1567"/>
        <v>Т3</v>
      </c>
      <c r="E1541" s="11" t="str">
        <f t="shared" si="1568"/>
        <v>528 Δ8</v>
      </c>
      <c r="F1541" s="101"/>
      <c r="G1541" s="101"/>
      <c r="H15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1" s="132">
        <f t="shared" ref="I1541:J1541" si="1621">I1540</f>
        <v>15</v>
      </c>
      <c r="J1541" s="132" t="str">
        <f t="shared" si="1621"/>
        <v>А</v>
      </c>
      <c r="K1541" s="133" t="str">
        <f>IF(Таблица335[[#This Row],[условие]]="Да", "-", "")</f>
        <v>-</v>
      </c>
      <c r="L1541" s="101" t="s">
        <v>35</v>
      </c>
      <c r="M1541" s="114" t="str">
        <f>IF(Таблица335[[#This Row],[условие]]="Да", "", " - ")</f>
        <v/>
      </c>
      <c r="N1541" s="101"/>
      <c r="O1541" s="114" t="str">
        <f>IF(Таблица335[[#This Row],[условие]]="Да", "", " )")</f>
        <v/>
      </c>
      <c r="P1541" s="115"/>
      <c r="Q1541" s="101" t="s">
        <v>140</v>
      </c>
      <c r="R1541" s="101" t="s">
        <v>76</v>
      </c>
      <c r="S1541" s="116" t="str">
        <f>IF(Таблица335[[#This Row],[Тип СШ]]="Т3", " росп", "")</f>
        <v xml:space="preserve"> росп</v>
      </c>
      <c r="T1541" s="116" t="str">
        <f>IF(AND(Таблица335[[#This Row],[Тип]]="Поперечник", Таблица335[[#This Row],[условие]]="Да", Таблица335[[#This Row],[№18]]=" росп"), "1,2,3",
"")</f>
        <v>1,2,3</v>
      </c>
      <c r="U1541" s="116" t="str">
        <f>IF(AND(Таблица335[[#This Row],[Тип]]="Продол", Таблица335[[#This Row],[условие]]="Да", Таблица335[[#This Row],[№18]]=" росп"), "1,2",
"")</f>
        <v/>
      </c>
      <c r="V1541" s="101" t="s">
        <v>88</v>
      </c>
      <c r="W15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41" s="152" t="str">
        <f>IF(Таблица335[[#This Row],[Тип СШ]]="Т3",
(IF(Таблица335[[#This Row],[Толщина]]&gt;16,"Δ8","Δ6")),Таблица335[[#This Row],[Толщина]])</f>
        <v>Δ8</v>
      </c>
      <c r="AD1541"/>
      <c r="AE1541"/>
    </row>
    <row r="1542" spans="1:31" x14ac:dyDescent="0.2">
      <c r="A1542" s="117">
        <f t="shared" si="1618"/>
        <v>1542</v>
      </c>
      <c r="B1542" s="97" t="str">
        <f>IF(ISNUMBER(Таблица335[[#This Row],[№8]]), "Поперечник", "Продол")</f>
        <v>Поперечник</v>
      </c>
      <c r="C1542" s="11" t="str">
        <f>CONCATENATE(I1542,J1542,K1542,L1542,Таблица335[[#This Row],[№12]],N1542,O1542,P1542,Q1542,R1542,S1542,T1542,U1542,)</f>
        <v>15А-Т1/1</v>
      </c>
      <c r="D1542" s="11" t="str">
        <f t="shared" si="1567"/>
        <v>Т8</v>
      </c>
      <c r="E1542" s="11" t="str">
        <f t="shared" si="1568"/>
        <v>100×20</v>
      </c>
      <c r="F1542" s="101"/>
      <c r="G1542" s="101"/>
      <c r="H15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2" s="132">
        <f t="shared" ref="I1542:J1542" si="1622">I1541</f>
        <v>15</v>
      </c>
      <c r="J1542" s="132" t="str">
        <f t="shared" si="1622"/>
        <v>А</v>
      </c>
      <c r="K1542" s="133" t="str">
        <f>IF(Таблица335[[#This Row],[условие]]="Да", "-", "")</f>
        <v>-</v>
      </c>
      <c r="L1542" s="101" t="s">
        <v>83</v>
      </c>
      <c r="M1542" s="114" t="str">
        <f>IF(Таблица335[[#This Row],[условие]]="Да", "", " - ")</f>
        <v/>
      </c>
      <c r="N1542" s="101"/>
      <c r="O1542" s="114" t="str">
        <f>IF(Таблица335[[#This Row],[условие]]="Да", "", " )")</f>
        <v/>
      </c>
      <c r="P1542" s="115"/>
      <c r="Q1542" s="101" t="str">
        <f>"/"</f>
        <v>/</v>
      </c>
      <c r="R1542" s="101">
        <v>1</v>
      </c>
      <c r="S1542" s="116" t="str">
        <f>IF(Таблица335[[#This Row],[Тип СШ]]="Т3", " росп", "")</f>
        <v/>
      </c>
      <c r="T1542" s="116" t="str">
        <f>IF(AND(Таблица335[[#This Row],[Тип]]="Поперечник", Таблица335[[#This Row],[условие]]="Да", Таблица335[[#This Row],[№18]]=" росп"), "1,2,3",
"")</f>
        <v/>
      </c>
      <c r="U1542" s="116" t="str">
        <f>IF(AND(Таблица335[[#This Row],[Тип]]="Продол", Таблица335[[#This Row],[условие]]="Да", Таблица335[[#This Row],[№18]]=" росп"), "1,2",
"")</f>
        <v/>
      </c>
      <c r="V1542" s="101" t="s">
        <v>89</v>
      </c>
      <c r="W15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4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42" s="152">
        <f>IF(Таблица335[[#This Row],[Тип СШ]]="Т3",
(IF(Таблица335[[#This Row],[Толщина]]&gt;16,"Δ8","Δ6")),Таблица335[[#This Row],[Толщина]])</f>
        <v>20</v>
      </c>
      <c r="AD1542"/>
      <c r="AE1542"/>
    </row>
    <row r="1543" spans="1:31" x14ac:dyDescent="0.2">
      <c r="A1543" s="117">
        <f t="shared" si="1618"/>
        <v>1543</v>
      </c>
      <c r="B1543" s="97" t="str">
        <f>IF(ISNUMBER(Таблица335[[#This Row],[№8]]), "Поперечник", "Продол")</f>
        <v>Поперечник</v>
      </c>
      <c r="C1543" s="11" t="str">
        <f>CONCATENATE(I1543,J1543,K1543,L1543,Таблица335[[#This Row],[№12]],N1543,O1543,P1543,Q1543,R1543,S1543,T1543,U1543,)</f>
        <v>15А-Т1/1 росп1,2,3</v>
      </c>
      <c r="D1543" s="11" t="str">
        <f t="shared" si="1567"/>
        <v>Т3</v>
      </c>
      <c r="E1543" s="11" t="str">
        <f t="shared" si="1568"/>
        <v>100 Δ8</v>
      </c>
      <c r="F1543" s="101"/>
      <c r="G1543" s="101"/>
      <c r="H15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3" s="132">
        <f t="shared" ref="I1543:J1543" si="1623">I1542</f>
        <v>15</v>
      </c>
      <c r="J1543" s="132" t="str">
        <f t="shared" si="1623"/>
        <v>А</v>
      </c>
      <c r="K1543" s="133" t="str">
        <f>IF(Таблица335[[#This Row],[условие]]="Да", "-", "")</f>
        <v>-</v>
      </c>
      <c r="L1543" s="101" t="s">
        <v>83</v>
      </c>
      <c r="M1543" s="114" t="str">
        <f>IF(Таблица335[[#This Row],[условие]]="Да", "", " - ")</f>
        <v/>
      </c>
      <c r="N1543" s="101"/>
      <c r="O1543" s="114" t="str">
        <f>IF(Таблица335[[#This Row],[условие]]="Да", "", " )")</f>
        <v/>
      </c>
      <c r="P1543" s="115"/>
      <c r="Q1543" s="101" t="str">
        <f t="shared" ref="Q1543:Q1545" si="1624">"/"</f>
        <v>/</v>
      </c>
      <c r="R1543" s="101">
        <v>1</v>
      </c>
      <c r="S1543" s="116" t="str">
        <f>IF(Таблица335[[#This Row],[Тип СШ]]="Т3", " росп", "")</f>
        <v xml:space="preserve"> росп</v>
      </c>
      <c r="T1543" s="116" t="str">
        <f>IF(AND(Таблица335[[#This Row],[Тип]]="Поперечник", Таблица335[[#This Row],[условие]]="Да", Таблица335[[#This Row],[№18]]=" росп"), "1,2,3",
"")</f>
        <v>1,2,3</v>
      </c>
      <c r="U1543" s="116" t="str">
        <f>IF(AND(Таблица335[[#This Row],[Тип]]="Продол", Таблица335[[#This Row],[условие]]="Да", Таблица335[[#This Row],[№18]]=" росп"), "1,2",
"")</f>
        <v/>
      </c>
      <c r="V1543" s="101" t="s">
        <v>88</v>
      </c>
      <c r="W15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43" s="152" t="str">
        <f>IF(Таблица335[[#This Row],[Тип СШ]]="Т3",
(IF(Таблица335[[#This Row],[Толщина]]&gt;16,"Δ8","Δ6")),Таблица335[[#This Row],[Толщина]])</f>
        <v>Δ8</v>
      </c>
      <c r="AD1543"/>
      <c r="AE1543"/>
    </row>
    <row r="1544" spans="1:31" x14ac:dyDescent="0.2">
      <c r="A1544" s="117">
        <f t="shared" si="1618"/>
        <v>1544</v>
      </c>
      <c r="B1544" s="97" t="str">
        <f>IF(ISNUMBER(Таблица335[[#This Row],[№8]]), "Поперечник", "Продол")</f>
        <v>Поперечник</v>
      </c>
      <c r="C1544" s="11" t="str">
        <f>CONCATENATE(I1544,J1544,K1544,L1544,Таблица335[[#This Row],[№12]],N1544,O1544,P1544,Q1544,R1544,S1544,T1544,U1544,)</f>
        <v>15А-Т1/2</v>
      </c>
      <c r="D1544" s="11" t="str">
        <f t="shared" si="1567"/>
        <v>Т8</v>
      </c>
      <c r="E1544" s="11" t="str">
        <f t="shared" si="1568"/>
        <v>100×20</v>
      </c>
      <c r="F1544" s="101"/>
      <c r="G1544" s="101"/>
      <c r="H15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4" s="132">
        <f t="shared" ref="I1544:J1544" si="1625">I1543</f>
        <v>15</v>
      </c>
      <c r="J1544" s="132" t="str">
        <f t="shared" si="1625"/>
        <v>А</v>
      </c>
      <c r="K1544" s="133" t="str">
        <f>IF(Таблица335[[#This Row],[условие]]="Да", "-", "")</f>
        <v>-</v>
      </c>
      <c r="L1544" s="101" t="s">
        <v>83</v>
      </c>
      <c r="M1544" s="114" t="str">
        <f>IF(Таблица335[[#This Row],[условие]]="Да", "", " - ")</f>
        <v/>
      </c>
      <c r="N1544" s="101"/>
      <c r="O1544" s="114" t="str">
        <f>IF(Таблица335[[#This Row],[условие]]="Да", "", " )")</f>
        <v/>
      </c>
      <c r="P1544" s="115"/>
      <c r="Q1544" s="101" t="str">
        <f t="shared" si="1624"/>
        <v>/</v>
      </c>
      <c r="R1544" s="101">
        <v>2</v>
      </c>
      <c r="S1544" s="116" t="str">
        <f>IF(Таблица335[[#This Row],[Тип СШ]]="Т3", " росп", "")</f>
        <v/>
      </c>
      <c r="T1544" s="116" t="str">
        <f>IF(AND(Таблица335[[#This Row],[Тип]]="Поперечник", Таблица335[[#This Row],[условие]]="Да", Таблица335[[#This Row],[№18]]=" росп"), "1,2,3",
"")</f>
        <v/>
      </c>
      <c r="U1544" s="116" t="str">
        <f>IF(AND(Таблица335[[#This Row],[Тип]]="Продол", Таблица335[[#This Row],[условие]]="Да", Таблица335[[#This Row],[№18]]=" росп"), "1,2",
"")</f>
        <v/>
      </c>
      <c r="V1544" s="101" t="s">
        <v>89</v>
      </c>
      <c r="W15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4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44" s="152">
        <f>IF(Таблица335[[#This Row],[Тип СШ]]="Т3",
(IF(Таблица335[[#This Row],[Толщина]]&gt;16,"Δ8","Δ6")),Таблица335[[#This Row],[Толщина]])</f>
        <v>20</v>
      </c>
      <c r="AD1544"/>
      <c r="AE1544"/>
    </row>
    <row r="1545" spans="1:31" x14ac:dyDescent="0.2">
      <c r="A1545" s="117">
        <f t="shared" si="1618"/>
        <v>1545</v>
      </c>
      <c r="B1545" s="97" t="str">
        <f>IF(ISNUMBER(Таблица335[[#This Row],[№8]]), "Поперечник", "Продол")</f>
        <v>Поперечник</v>
      </c>
      <c r="C1545" s="11" t="str">
        <f>CONCATENATE(I1545,J1545,K1545,L1545,Таблица335[[#This Row],[№12]],N1545,O1545,P1545,Q1545,R1545,S1545,T1545,U1545,)</f>
        <v>15А-Т1/2 росп1,2,3</v>
      </c>
      <c r="D1545" s="11" t="str">
        <f t="shared" si="1567"/>
        <v>Т3</v>
      </c>
      <c r="E1545" s="11" t="str">
        <f t="shared" si="1568"/>
        <v>100 Δ8</v>
      </c>
      <c r="F1545" s="101"/>
      <c r="G1545" s="101"/>
      <c r="H15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5" s="132">
        <f t="shared" ref="I1545:J1545" si="1626">I1544</f>
        <v>15</v>
      </c>
      <c r="J1545" s="132" t="str">
        <f t="shared" si="1626"/>
        <v>А</v>
      </c>
      <c r="K1545" s="133" t="str">
        <f>IF(Таблица335[[#This Row],[условие]]="Да", "-", "")</f>
        <v>-</v>
      </c>
      <c r="L1545" s="101" t="s">
        <v>83</v>
      </c>
      <c r="M1545" s="114" t="str">
        <f>IF(Таблица335[[#This Row],[условие]]="Да", "", " - ")</f>
        <v/>
      </c>
      <c r="N1545" s="101"/>
      <c r="O1545" s="114" t="str">
        <f>IF(Таблица335[[#This Row],[условие]]="Да", "", " )")</f>
        <v/>
      </c>
      <c r="P1545" s="115"/>
      <c r="Q1545" s="101" t="str">
        <f t="shared" si="1624"/>
        <v>/</v>
      </c>
      <c r="R1545" s="101">
        <v>2</v>
      </c>
      <c r="S1545" s="116" t="str">
        <f>IF(Таблица335[[#This Row],[Тип СШ]]="Т3", " росп", "")</f>
        <v xml:space="preserve"> росп</v>
      </c>
      <c r="T1545" s="116" t="str">
        <f>IF(AND(Таблица335[[#This Row],[Тип]]="Поперечник", Таблица335[[#This Row],[условие]]="Да", Таблица335[[#This Row],[№18]]=" росп"), "1,2,3",
"")</f>
        <v>1,2,3</v>
      </c>
      <c r="U1545" s="116" t="str">
        <f>IF(AND(Таблица335[[#This Row],[Тип]]="Продол", Таблица335[[#This Row],[условие]]="Да", Таблица335[[#This Row],[№18]]=" росп"), "1,2",
"")</f>
        <v/>
      </c>
      <c r="V1545" s="101" t="s">
        <v>88</v>
      </c>
      <c r="W15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45" s="152" t="str">
        <f>IF(Таблица335[[#This Row],[Тип СШ]]="Т3",
(IF(Таблица335[[#This Row],[Толщина]]&gt;16,"Δ8","Δ6")),Таблица335[[#This Row],[Толщина]])</f>
        <v>Δ8</v>
      </c>
      <c r="AD1545"/>
      <c r="AE1545"/>
    </row>
    <row r="1546" spans="1:31" x14ac:dyDescent="0.2">
      <c r="A1546" s="117">
        <f t="shared" si="1618"/>
        <v>1546</v>
      </c>
      <c r="B1546" s="97" t="str">
        <f>IF(ISNUMBER(Таблица335[[#This Row],[№8]]), "Поперечник", "Продол")</f>
        <v>Поперечник</v>
      </c>
      <c r="C1546" s="11" t="str">
        <f>CONCATENATE(I1546,J1546,K1546,L1546,Таблица335[[#This Row],[№12]],N1546,O1546,P1546,Q1546,R1546,S1546,T1546,U1546,)</f>
        <v>15А-ВП_Р5 росп1,2,3</v>
      </c>
      <c r="D1546" s="11" t="str">
        <f t="shared" si="1567"/>
        <v>Т3</v>
      </c>
      <c r="E1546" s="11" t="str">
        <f t="shared" si="1568"/>
        <v>528 Δ8</v>
      </c>
      <c r="F1546" s="101"/>
      <c r="G1546" s="101"/>
      <c r="H15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6" s="132">
        <f t="shared" ref="I1546:J1546" si="1627">I1545</f>
        <v>15</v>
      </c>
      <c r="J1546" s="132" t="str">
        <f t="shared" si="1627"/>
        <v>А</v>
      </c>
      <c r="K1546" s="133" t="str">
        <f>IF(Таблица335[[#This Row],[условие]]="Да", "-", "")</f>
        <v>-</v>
      </c>
      <c r="L1546" s="101" t="s">
        <v>35</v>
      </c>
      <c r="M1546" s="114" t="str">
        <f>IF(Таблица335[[#This Row],[условие]]="Да", "", " - ")</f>
        <v/>
      </c>
      <c r="N1546" s="101"/>
      <c r="O1546" s="114" t="str">
        <f>IF(Таблица335[[#This Row],[условие]]="Да", "", " )")</f>
        <v/>
      </c>
      <c r="P1546" s="115"/>
      <c r="Q1546" s="101" t="s">
        <v>140</v>
      </c>
      <c r="R1546" s="101" t="s">
        <v>77</v>
      </c>
      <c r="S1546" s="116" t="str">
        <f>IF(Таблица335[[#This Row],[Тип СШ]]="Т3", " росп", "")</f>
        <v xml:space="preserve"> росп</v>
      </c>
      <c r="T1546" s="116" t="str">
        <f>IF(AND(Таблица335[[#This Row],[Тип]]="Поперечник", Таблица335[[#This Row],[условие]]="Да", Таблица335[[#This Row],[№18]]=" росп"), "1,2,3",
"")</f>
        <v>1,2,3</v>
      </c>
      <c r="U1546" s="116" t="str">
        <f>IF(AND(Таблица335[[#This Row],[Тип]]="Продол", Таблица335[[#This Row],[условие]]="Да", Таблица335[[#This Row],[№18]]=" росп"), "1,2",
"")</f>
        <v/>
      </c>
      <c r="V1546" s="101" t="s">
        <v>88</v>
      </c>
      <c r="W15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46" s="152" t="str">
        <f>IF(Таблица335[[#This Row],[Тип СШ]]="Т3",
(IF(Таблица335[[#This Row],[Толщина]]&gt;16,"Δ8","Δ6")),Таблица335[[#This Row],[Толщина]])</f>
        <v>Δ8</v>
      </c>
      <c r="AD1546"/>
      <c r="AE1546"/>
    </row>
    <row r="1547" spans="1:31" x14ac:dyDescent="0.2">
      <c r="A1547" s="117">
        <f t="shared" si="1618"/>
        <v>1547</v>
      </c>
      <c r="B1547" s="97" t="str">
        <f>IF(ISNUMBER(Таблица335[[#This Row],[№8]]), "Поперечник", "Продол")</f>
        <v>Поперечник</v>
      </c>
      <c r="C1547" s="11" t="str">
        <f>CONCATENATE(I1547,J1547,K1547,L1547,Таблица335[[#This Row],[№12]],N1547,O1547,P1547,Q1547,R1547,S1547,T1547,U1547,)</f>
        <v>15А-ВП_Р6 росп1,2,3</v>
      </c>
      <c r="D1547" s="11" t="str">
        <f t="shared" si="1567"/>
        <v>Т3</v>
      </c>
      <c r="E1547" s="11" t="str">
        <f t="shared" si="1568"/>
        <v>528 Δ8</v>
      </c>
      <c r="F1547" s="101"/>
      <c r="G1547" s="101"/>
      <c r="H15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7" s="132">
        <f t="shared" ref="I1547:J1547" si="1628">I1546</f>
        <v>15</v>
      </c>
      <c r="J1547" s="132" t="str">
        <f t="shared" si="1628"/>
        <v>А</v>
      </c>
      <c r="K1547" s="133" t="str">
        <f>IF(Таблица335[[#This Row],[условие]]="Да", "-", "")</f>
        <v>-</v>
      </c>
      <c r="L1547" s="101" t="s">
        <v>35</v>
      </c>
      <c r="M1547" s="114" t="str">
        <f>IF(Таблица335[[#This Row],[условие]]="Да", "", " - ")</f>
        <v/>
      </c>
      <c r="N1547" s="101"/>
      <c r="O1547" s="114" t="str">
        <f>IF(Таблица335[[#This Row],[условие]]="Да", "", " )")</f>
        <v/>
      </c>
      <c r="P1547" s="115"/>
      <c r="Q1547" s="101" t="s">
        <v>140</v>
      </c>
      <c r="R1547" s="101" t="s">
        <v>80</v>
      </c>
      <c r="S1547" s="116" t="str">
        <f>IF(Таблица335[[#This Row],[Тип СШ]]="Т3", " росп", "")</f>
        <v xml:space="preserve"> росп</v>
      </c>
      <c r="T1547" s="116" t="str">
        <f>IF(AND(Таблица335[[#This Row],[Тип]]="Поперечник", Таблица335[[#This Row],[условие]]="Да", Таблица335[[#This Row],[№18]]=" росп"), "1,2,3",
"")</f>
        <v>1,2,3</v>
      </c>
      <c r="U1547" s="116" t="str">
        <f>IF(AND(Таблица335[[#This Row],[Тип]]="Продол", Таблица335[[#This Row],[условие]]="Да", Таблица335[[#This Row],[№18]]=" росп"), "1,2",
"")</f>
        <v/>
      </c>
      <c r="V1547" s="101" t="s">
        <v>88</v>
      </c>
      <c r="W15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47" s="152" t="str">
        <f>IF(Таблица335[[#This Row],[Тип СШ]]="Т3",
(IF(Таблица335[[#This Row],[Толщина]]&gt;16,"Δ8","Δ6")),Таблица335[[#This Row],[Толщина]])</f>
        <v>Δ8</v>
      </c>
      <c r="AD1547"/>
      <c r="AE1547"/>
    </row>
    <row r="1548" spans="1:31" x14ac:dyDescent="0.2">
      <c r="A1548" s="117">
        <f t="shared" si="1618"/>
        <v>1548</v>
      </c>
      <c r="B1548" s="97" t="str">
        <f>IF(ISNUMBER(Таблица335[[#This Row],[№8]]), "Поперечник", "Продол")</f>
        <v>Поперечник</v>
      </c>
      <c r="C1548" s="11" t="str">
        <f>CONCATENATE(I1548,J1548,K1548,L1548,Таблица335[[#This Row],[№12]],N1548,O1548,P1548,Q1548,R1548,S1548,T1548,U1548,)</f>
        <v>15А-ВП_Р7 росп1,2,3</v>
      </c>
      <c r="D1548" s="11" t="str">
        <f t="shared" si="1567"/>
        <v>Т3</v>
      </c>
      <c r="E1548" s="11" t="str">
        <f t="shared" si="1568"/>
        <v>528 Δ8</v>
      </c>
      <c r="F1548" s="101"/>
      <c r="G1548" s="101"/>
      <c r="H15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8" s="132">
        <f t="shared" ref="I1548:J1548" si="1629">I1547</f>
        <v>15</v>
      </c>
      <c r="J1548" s="132" t="str">
        <f t="shared" si="1629"/>
        <v>А</v>
      </c>
      <c r="K1548" s="133" t="str">
        <f>IF(Таблица335[[#This Row],[условие]]="Да", "-", "")</f>
        <v>-</v>
      </c>
      <c r="L1548" s="101" t="s">
        <v>35</v>
      </c>
      <c r="M1548" s="114" t="str">
        <f>IF(Таблица335[[#This Row],[условие]]="Да", "", " - ")</f>
        <v/>
      </c>
      <c r="N1548" s="101"/>
      <c r="O1548" s="114" t="str">
        <f>IF(Таблица335[[#This Row],[условие]]="Да", "", " )")</f>
        <v/>
      </c>
      <c r="P1548" s="115"/>
      <c r="Q1548" s="101" t="s">
        <v>140</v>
      </c>
      <c r="R1548" s="101" t="s">
        <v>81</v>
      </c>
      <c r="S1548" s="116" t="str">
        <f>IF(Таблица335[[#This Row],[Тип СШ]]="Т3", " росп", "")</f>
        <v xml:space="preserve"> росп</v>
      </c>
      <c r="T1548" s="116" t="str">
        <f>IF(AND(Таблица335[[#This Row],[Тип]]="Поперечник", Таблица335[[#This Row],[условие]]="Да", Таблица335[[#This Row],[№18]]=" росп"), "1,2,3",
"")</f>
        <v>1,2,3</v>
      </c>
      <c r="U1548" s="116" t="str">
        <f>IF(AND(Таблица335[[#This Row],[Тип]]="Продол", Таблица335[[#This Row],[условие]]="Да", Таблица335[[#This Row],[№18]]=" росп"), "1,2",
"")</f>
        <v/>
      </c>
      <c r="V1548" s="101" t="s">
        <v>88</v>
      </c>
      <c r="W15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48" s="152" t="str">
        <f>IF(Таблица335[[#This Row],[Тип СШ]]="Т3",
(IF(Таблица335[[#This Row],[Толщина]]&gt;16,"Δ8","Δ6")),Таблица335[[#This Row],[Толщина]])</f>
        <v>Δ8</v>
      </c>
      <c r="AD1548"/>
      <c r="AE1548"/>
    </row>
    <row r="1549" spans="1:31" x14ac:dyDescent="0.2">
      <c r="A1549" s="117">
        <f t="shared" si="1618"/>
        <v>1549</v>
      </c>
      <c r="B1549" s="97" t="str">
        <f>IF(ISNUMBER(Таблица335[[#This Row],[№8]]), "Поперечник", "Продол")</f>
        <v>Поперечник</v>
      </c>
      <c r="C1549" s="11" t="str">
        <f>CONCATENATE(I1549,J1549,K1549,L1549,Таблица335[[#This Row],[№12]],N1549,O1549,P1549,Q1549,R1549,S1549,T1549,U1549,)</f>
        <v>15А-ВП_Р8 росп1,2,3</v>
      </c>
      <c r="D1549" s="11" t="str">
        <f t="shared" si="1567"/>
        <v>Т3</v>
      </c>
      <c r="E1549" s="11" t="str">
        <f t="shared" si="1568"/>
        <v>528 Δ8</v>
      </c>
      <c r="F1549" s="101"/>
      <c r="G1549" s="101"/>
      <c r="H15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49" s="132">
        <f t="shared" ref="I1549:J1549" si="1630">I1548</f>
        <v>15</v>
      </c>
      <c r="J1549" s="132" t="str">
        <f t="shared" si="1630"/>
        <v>А</v>
      </c>
      <c r="K1549" s="133" t="str">
        <f>IF(Таблица335[[#This Row],[условие]]="Да", "-", "")</f>
        <v>-</v>
      </c>
      <c r="L1549" s="101" t="s">
        <v>35</v>
      </c>
      <c r="M1549" s="114" t="str">
        <f>IF(Таблица335[[#This Row],[условие]]="Да", "", " - ")</f>
        <v/>
      </c>
      <c r="N1549" s="101"/>
      <c r="O1549" s="114" t="str">
        <f>IF(Таблица335[[#This Row],[условие]]="Да", "", " )")</f>
        <v/>
      </c>
      <c r="P1549" s="115"/>
      <c r="Q1549" s="101" t="s">
        <v>140</v>
      </c>
      <c r="R1549" s="101" t="s">
        <v>82</v>
      </c>
      <c r="S1549" s="116" t="str">
        <f>IF(Таблица335[[#This Row],[Тип СШ]]="Т3", " росп", "")</f>
        <v xml:space="preserve"> росп</v>
      </c>
      <c r="T1549" s="116" t="str">
        <f>IF(AND(Таблица335[[#This Row],[Тип]]="Поперечник", Таблица335[[#This Row],[условие]]="Да", Таблица335[[#This Row],[№18]]=" росп"), "1,2,3",
"")</f>
        <v>1,2,3</v>
      </c>
      <c r="U1549" s="116" t="str">
        <f>IF(AND(Таблица335[[#This Row],[Тип]]="Продол", Таблица335[[#This Row],[условие]]="Да", Таблица335[[#This Row],[№18]]=" росп"), "1,2",
"")</f>
        <v/>
      </c>
      <c r="V1549" s="101" t="s">
        <v>88</v>
      </c>
      <c r="W15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49" s="152" t="str">
        <f>IF(Таблица335[[#This Row],[Тип СШ]]="Т3",
(IF(Таблица335[[#This Row],[Толщина]]&gt;16,"Δ8","Δ6")),Таблица335[[#This Row],[Толщина]])</f>
        <v>Δ8</v>
      </c>
      <c r="AD1549"/>
      <c r="AE1549"/>
    </row>
    <row r="1550" spans="1:31" x14ac:dyDescent="0.2">
      <c r="A1550" s="117">
        <f t="shared" si="1618"/>
        <v>1550</v>
      </c>
      <c r="B1550" s="97" t="str">
        <f>IF(ISNUMBER(Таблица335[[#This Row],[№8]]), "Поперечник", "Продол")</f>
        <v>Поперечник</v>
      </c>
      <c r="C1550" s="11" t="str">
        <f>CONCATENATE(I1550,J1550,K1550,L1550,Таблица335[[#This Row],[№12]],N1550,O1550,P1550,Q1550,R1550,S1550,T1550,U1550,)</f>
        <v>15А-НП</v>
      </c>
      <c r="D1550" s="11" t="str">
        <f t="shared" si="1567"/>
        <v>С18</v>
      </c>
      <c r="E1550" s="11" t="str">
        <f t="shared" si="1568"/>
        <v>600×32</v>
      </c>
      <c r="F1550" s="101"/>
      <c r="G1550" s="101"/>
      <c r="H15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0" s="132">
        <f t="shared" ref="I1550:J1550" si="1631">I1549</f>
        <v>15</v>
      </c>
      <c r="J1550" s="132" t="str">
        <f t="shared" si="1631"/>
        <v>А</v>
      </c>
      <c r="K1550" s="133" t="str">
        <f>IF(Таблица335[[#This Row],[условие]]="Да", "-", "")</f>
        <v>-</v>
      </c>
      <c r="L1550" s="101" t="s">
        <v>13</v>
      </c>
      <c r="M1550" s="114" t="str">
        <f>IF(Таблица335[[#This Row],[условие]]="Да", "", " - ")</f>
        <v/>
      </c>
      <c r="N1550" s="101"/>
      <c r="O1550" s="114" t="str">
        <f>IF(Таблица335[[#This Row],[условие]]="Да", "", " )")</f>
        <v/>
      </c>
      <c r="P1550" s="115"/>
      <c r="Q1550" s="101"/>
      <c r="R1550" s="101"/>
      <c r="S1550" s="116" t="str">
        <f>IF(Таблица335[[#This Row],[Тип СШ]]="Т3", " росп", "")</f>
        <v/>
      </c>
      <c r="T1550" s="116" t="str">
        <f>IF(AND(Таблица335[[#This Row],[Тип]]="Поперечник", Таблица335[[#This Row],[условие]]="Да", Таблица335[[#This Row],[№18]]=" росп"), "1,2,3",
"")</f>
        <v/>
      </c>
      <c r="U1550" s="116" t="str">
        <f>IF(AND(Таблица335[[#This Row],[Тип]]="Продол", Таблица335[[#This Row],[условие]]="Да", Таблица335[[#This Row],[№18]]=" росп"), "1,2",
"")</f>
        <v/>
      </c>
      <c r="V1550" s="101" t="s">
        <v>87</v>
      </c>
      <c r="W155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5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550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550" s="152">
        <f>IF(Таблица335[[#This Row],[Тип СШ]]="Т3",
(IF(Таблица335[[#This Row],[Толщина]]&gt;16,"Δ8","Δ6")),Таблица335[[#This Row],[Толщина]])</f>
        <v>32</v>
      </c>
      <c r="AD1550"/>
      <c r="AE1550"/>
    </row>
    <row r="1551" spans="1:31" x14ac:dyDescent="0.2">
      <c r="A1551" s="117">
        <f t="shared" si="1618"/>
        <v>1551</v>
      </c>
      <c r="B1551" s="97" t="str">
        <f>IF(ISNUMBER(Таблица335[[#This Row],[№8]]), "Поперечник", "Продол")</f>
        <v>Поперечник</v>
      </c>
      <c r="C1551" s="11" t="str">
        <f>CONCATENATE(I1551,J1551,K1551,L1551,Таблица335[[#This Row],[№12]],N1551,O1551,P1551,Q1551,R1551,S1551,T1551,U1551,)</f>
        <v>15А-Т2/1</v>
      </c>
      <c r="D1551" s="11" t="str">
        <f t="shared" si="1567"/>
        <v>Т8</v>
      </c>
      <c r="E1551" s="11" t="str">
        <f t="shared" si="1568"/>
        <v>100×20</v>
      </c>
      <c r="F1551" s="101"/>
      <c r="G1551" s="101"/>
      <c r="H15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1" s="132">
        <f t="shared" ref="I1551:J1551" si="1632">I1550</f>
        <v>15</v>
      </c>
      <c r="J1551" s="132" t="str">
        <f t="shared" si="1632"/>
        <v>А</v>
      </c>
      <c r="K1551" s="133" t="str">
        <f>IF(Таблица335[[#This Row],[условие]]="Да", "-", "")</f>
        <v>-</v>
      </c>
      <c r="L1551" s="101" t="s">
        <v>84</v>
      </c>
      <c r="M1551" s="114" t="str">
        <f>IF(Таблица335[[#This Row],[условие]]="Да", "", " - ")</f>
        <v/>
      </c>
      <c r="N1551" s="101"/>
      <c r="O1551" s="114" t="str">
        <f>IF(Таблица335[[#This Row],[условие]]="Да", "", " )")</f>
        <v/>
      </c>
      <c r="P1551" s="115"/>
      <c r="Q1551" s="101" t="str">
        <f>"/"</f>
        <v>/</v>
      </c>
      <c r="R1551" s="101">
        <v>1</v>
      </c>
      <c r="S1551" s="116" t="str">
        <f>IF(Таблица335[[#This Row],[Тип СШ]]="Т3", " росп", "")</f>
        <v/>
      </c>
      <c r="T1551" s="116" t="str">
        <f>IF(AND(Таблица335[[#This Row],[Тип]]="Поперечник", Таблица335[[#This Row],[условие]]="Да", Таблица335[[#This Row],[№18]]=" росп"), "1,2,3",
"")</f>
        <v/>
      </c>
      <c r="U1551" s="116" t="str">
        <f>IF(AND(Таблица335[[#This Row],[Тип]]="Продол", Таблица335[[#This Row],[условие]]="Да", Таблица335[[#This Row],[№18]]=" росп"), "1,2",
"")</f>
        <v/>
      </c>
      <c r="V1551" s="101" t="s">
        <v>89</v>
      </c>
      <c r="W15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51" s="152">
        <f>IF(Таблица335[[#This Row],[Тип СШ]]="Т3",
(IF(Таблица335[[#This Row],[Толщина]]&gt;16,"Δ8","Δ6")),Таблица335[[#This Row],[Толщина]])</f>
        <v>20</v>
      </c>
      <c r="AD1551"/>
      <c r="AE1551"/>
    </row>
    <row r="1552" spans="1:31" x14ac:dyDescent="0.2">
      <c r="A1552" s="117">
        <f t="shared" si="1618"/>
        <v>1552</v>
      </c>
      <c r="B1552" s="97" t="str">
        <f>IF(ISNUMBER(Таблица335[[#This Row],[№8]]), "Поперечник", "Продол")</f>
        <v>Поперечник</v>
      </c>
      <c r="C1552" s="11" t="str">
        <f>CONCATENATE(I1552,J1552,K1552,L1552,Таблица335[[#This Row],[№12]],N1552,O1552,P1552,Q1552,R1552,S1552,T1552,U1552,)</f>
        <v>15А-Т2/1 росп1,2,3</v>
      </c>
      <c r="D1552" s="11" t="str">
        <f t="shared" si="1567"/>
        <v>Т3</v>
      </c>
      <c r="E1552" s="11" t="str">
        <f t="shared" si="1568"/>
        <v>100 Δ8</v>
      </c>
      <c r="F1552" s="101"/>
      <c r="G1552" s="101"/>
      <c r="H15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2" s="132">
        <f t="shared" ref="I1552:J1552" si="1633">I1551</f>
        <v>15</v>
      </c>
      <c r="J1552" s="132" t="str">
        <f t="shared" si="1633"/>
        <v>А</v>
      </c>
      <c r="K1552" s="133" t="str">
        <f>IF(Таблица335[[#This Row],[условие]]="Да", "-", "")</f>
        <v>-</v>
      </c>
      <c r="L1552" s="101" t="s">
        <v>84</v>
      </c>
      <c r="M1552" s="114" t="str">
        <f>IF(Таблица335[[#This Row],[условие]]="Да", "", " - ")</f>
        <v/>
      </c>
      <c r="N1552" s="101"/>
      <c r="O1552" s="114" t="str">
        <f>IF(Таблица335[[#This Row],[условие]]="Да", "", " )")</f>
        <v/>
      </c>
      <c r="P1552" s="115"/>
      <c r="Q1552" s="101" t="str">
        <f t="shared" ref="Q1552:Q1554" si="1634">"/"</f>
        <v>/</v>
      </c>
      <c r="R1552" s="101">
        <v>1</v>
      </c>
      <c r="S1552" s="116" t="str">
        <f>IF(Таблица335[[#This Row],[Тип СШ]]="Т3", " росп", "")</f>
        <v xml:space="preserve"> росп</v>
      </c>
      <c r="T1552" s="116" t="str">
        <f>IF(AND(Таблица335[[#This Row],[Тип]]="Поперечник", Таблица335[[#This Row],[условие]]="Да", Таблица335[[#This Row],[№18]]=" росп"), "1,2,3",
"")</f>
        <v>1,2,3</v>
      </c>
      <c r="U1552" s="116" t="str">
        <f>IF(AND(Таблица335[[#This Row],[Тип]]="Продол", Таблица335[[#This Row],[условие]]="Да", Таблица335[[#This Row],[№18]]=" росп"), "1,2",
"")</f>
        <v/>
      </c>
      <c r="V1552" s="101" t="s">
        <v>88</v>
      </c>
      <c r="W15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52" s="152" t="str">
        <f>IF(Таблица335[[#This Row],[Тип СШ]]="Т3",
(IF(Таблица335[[#This Row],[Толщина]]&gt;16,"Δ8","Δ6")),Таблица335[[#This Row],[Толщина]])</f>
        <v>Δ8</v>
      </c>
      <c r="AD1552"/>
      <c r="AE1552"/>
    </row>
    <row r="1553" spans="1:31" x14ac:dyDescent="0.2">
      <c r="A1553" s="117">
        <f t="shared" si="1618"/>
        <v>1553</v>
      </c>
      <c r="B1553" s="97" t="str">
        <f>IF(ISNUMBER(Таблица335[[#This Row],[№8]]), "Поперечник", "Продол")</f>
        <v>Поперечник</v>
      </c>
      <c r="C1553" s="11" t="str">
        <f>CONCATENATE(I1553,J1553,K1553,L1553,Таблица335[[#This Row],[№12]],N1553,O1553,P1553,Q1553,R1553,S1553,T1553,U1553,)</f>
        <v>15А-Т2/2</v>
      </c>
      <c r="D1553" s="11" t="str">
        <f t="shared" si="1567"/>
        <v>Т8</v>
      </c>
      <c r="E1553" s="11" t="str">
        <f t="shared" si="1568"/>
        <v>100×20</v>
      </c>
      <c r="F1553" s="101"/>
      <c r="G1553" s="101"/>
      <c r="H15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3" s="132">
        <f t="shared" ref="I1553:J1553" si="1635">I1552</f>
        <v>15</v>
      </c>
      <c r="J1553" s="132" t="str">
        <f t="shared" si="1635"/>
        <v>А</v>
      </c>
      <c r="K1553" s="133" t="str">
        <f>IF(Таблица335[[#This Row],[условие]]="Да", "-", "")</f>
        <v>-</v>
      </c>
      <c r="L1553" s="101" t="s">
        <v>84</v>
      </c>
      <c r="M1553" s="114" t="str">
        <f>IF(Таблица335[[#This Row],[условие]]="Да", "", " - ")</f>
        <v/>
      </c>
      <c r="N1553" s="101"/>
      <c r="O1553" s="114" t="str">
        <f>IF(Таблица335[[#This Row],[условие]]="Да", "", " )")</f>
        <v/>
      </c>
      <c r="P1553" s="115"/>
      <c r="Q1553" s="101" t="str">
        <f t="shared" si="1634"/>
        <v>/</v>
      </c>
      <c r="R1553" s="101">
        <v>2</v>
      </c>
      <c r="S1553" s="116" t="str">
        <f>IF(Таблица335[[#This Row],[Тип СШ]]="Т3", " росп", "")</f>
        <v/>
      </c>
      <c r="T1553" s="116" t="str">
        <f>IF(AND(Таблица335[[#This Row],[Тип]]="Поперечник", Таблица335[[#This Row],[условие]]="Да", Таблица335[[#This Row],[№18]]=" росп"), "1,2,3",
"")</f>
        <v/>
      </c>
      <c r="U1553" s="116" t="str">
        <f>IF(AND(Таблица335[[#This Row],[Тип]]="Продол", Таблица335[[#This Row],[условие]]="Да", Таблица335[[#This Row],[№18]]=" росп"), "1,2",
"")</f>
        <v/>
      </c>
      <c r="V1553" s="101" t="s">
        <v>89</v>
      </c>
      <c r="W15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53" s="152">
        <f>IF(Таблица335[[#This Row],[Тип СШ]]="Т3",
(IF(Таблица335[[#This Row],[Толщина]]&gt;16,"Δ8","Δ6")),Таблица335[[#This Row],[Толщина]])</f>
        <v>20</v>
      </c>
      <c r="AD1553"/>
      <c r="AE1553"/>
    </row>
    <row r="1554" spans="1:31" x14ac:dyDescent="0.2">
      <c r="A1554" s="117">
        <f t="shared" si="1618"/>
        <v>1554</v>
      </c>
      <c r="B1554" s="97" t="str">
        <f>IF(ISNUMBER(Таблица335[[#This Row],[№8]]), "Поперечник", "Продол")</f>
        <v>Поперечник</v>
      </c>
      <c r="C1554" s="11" t="str">
        <f>CONCATENATE(I1554,J1554,K1554,L1554,Таблица335[[#This Row],[№12]],N1554,O1554,P1554,Q1554,R1554,S1554,T1554,U1554,)</f>
        <v>15А-Т2/2 росп1,2,3</v>
      </c>
      <c r="D1554" s="11" t="str">
        <f t="shared" si="1567"/>
        <v>Т3</v>
      </c>
      <c r="E1554" s="11" t="str">
        <f t="shared" si="1568"/>
        <v>100 Δ8</v>
      </c>
      <c r="F1554" s="101"/>
      <c r="G1554" s="101"/>
      <c r="H15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4" s="132">
        <f t="shared" ref="I1554:J1554" si="1636">I1553</f>
        <v>15</v>
      </c>
      <c r="J1554" s="132" t="str">
        <f t="shared" si="1636"/>
        <v>А</v>
      </c>
      <c r="K1554" s="133" t="str">
        <f>IF(Таблица335[[#This Row],[условие]]="Да", "-", "")</f>
        <v>-</v>
      </c>
      <c r="L1554" s="101" t="s">
        <v>84</v>
      </c>
      <c r="M1554" s="114" t="str">
        <f>IF(Таблица335[[#This Row],[условие]]="Да", "", " - ")</f>
        <v/>
      </c>
      <c r="N1554" s="101"/>
      <c r="O1554" s="114" t="str">
        <f>IF(Таблица335[[#This Row],[условие]]="Да", "", " )")</f>
        <v/>
      </c>
      <c r="P1554" s="115"/>
      <c r="Q1554" s="101" t="str">
        <f t="shared" si="1634"/>
        <v>/</v>
      </c>
      <c r="R1554" s="101">
        <v>2</v>
      </c>
      <c r="S1554" s="116" t="str">
        <f>IF(Таблица335[[#This Row],[Тип СШ]]="Т3", " росп", "")</f>
        <v xml:space="preserve"> росп</v>
      </c>
      <c r="T1554" s="116" t="str">
        <f>IF(AND(Таблица335[[#This Row],[Тип]]="Поперечник", Таблица335[[#This Row],[условие]]="Да", Таблица335[[#This Row],[№18]]=" росп"), "1,2,3",
"")</f>
        <v>1,2,3</v>
      </c>
      <c r="U1554" s="116" t="str">
        <f>IF(AND(Таблица335[[#This Row],[Тип]]="Продол", Таблица335[[#This Row],[условие]]="Да", Таблица335[[#This Row],[№18]]=" росп"), "1,2",
"")</f>
        <v/>
      </c>
      <c r="V1554" s="101" t="s">
        <v>88</v>
      </c>
      <c r="W15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54" s="152" t="str">
        <f>IF(Таблица335[[#This Row],[Тип СШ]]="Т3",
(IF(Таблица335[[#This Row],[Толщина]]&gt;16,"Δ8","Δ6")),Таблица335[[#This Row],[Толщина]])</f>
        <v>Δ8</v>
      </c>
      <c r="AD1554"/>
      <c r="AE1554"/>
    </row>
    <row r="1555" spans="1:31" x14ac:dyDescent="0.2">
      <c r="A1555" s="117">
        <f t="shared" si="1618"/>
        <v>1555</v>
      </c>
      <c r="B1555" s="97" t="str">
        <f>IF(ISNUMBER(Таблица335[[#This Row],[№8]]), "Поперечник", "Продол")</f>
        <v>Поперечник</v>
      </c>
      <c r="C1555" s="11" t="str">
        <f>CONCATENATE(I1555,J1555,K1555,L1555,Таблица335[[#This Row],[№12]],N1555,O1555,P1555,Q1555,R1555,S1555,T1555,U1555,)</f>
        <v>15Б-ВП</v>
      </c>
      <c r="D1555" s="11" t="str">
        <f t="shared" ref="D1555:D1618" si="1637">V1555</f>
        <v>С4</v>
      </c>
      <c r="E1555" s="11" t="str">
        <f t="shared" ref="E1555:E1618" si="1638">IF(V1555="Т3",(CONCATENATE(AB1555," ",AC1555)),(CONCATENATE(AB1555,"×",AC1555)))</f>
        <v>2488×14</v>
      </c>
      <c r="F1555" s="101"/>
      <c r="G1555" s="101" t="s">
        <v>61</v>
      </c>
      <c r="H15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5" s="134">
        <f t="shared" ref="I1555:J1555" si="1639">I1554</f>
        <v>15</v>
      </c>
      <c r="J1555" s="134" t="str">
        <f>Таблица335[[#This Row],[№7]]</f>
        <v>Б</v>
      </c>
      <c r="K1555" s="133" t="str">
        <f>IF(Таблица335[[#This Row],[условие]]="Да", "-", "")</f>
        <v>-</v>
      </c>
      <c r="L1555" s="72" t="s">
        <v>35</v>
      </c>
      <c r="M1555" s="114" t="str">
        <f>IF(Таблица335[[#This Row],[условие]]="Да", "", " - ")</f>
        <v/>
      </c>
      <c r="N1555" s="72"/>
      <c r="O1555" s="114" t="str">
        <f>IF(Таблица335[[#This Row],[условие]]="Да", "", " )")</f>
        <v/>
      </c>
      <c r="P1555" s="115"/>
      <c r="Q1555" s="130"/>
      <c r="R1555" s="130"/>
      <c r="S1555" s="116" t="str">
        <f>IF(Таблица335[[#This Row],[Тип СШ]]="Т3", " росп", "")</f>
        <v/>
      </c>
      <c r="T1555" s="116" t="str">
        <f>IF(AND(Таблица335[[#This Row],[Тип]]="Поперечник", Таблица335[[#This Row],[условие]]="Да", Таблица335[[#This Row],[№18]]=" росп"), "1,2,3",
"")</f>
        <v/>
      </c>
      <c r="U1555" s="116" t="str">
        <f>IF(AND(Таблица335[[#This Row],[Тип]]="Продол", Таблица335[[#This Row],[условие]]="Да", Таблица335[[#This Row],[№18]]=" росп"), "1,2",
"")</f>
        <v/>
      </c>
      <c r="V1555" s="130" t="s">
        <v>109</v>
      </c>
      <c r="W15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5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5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555" s="152">
        <f>IF(Таблица335[[#This Row],[Тип СШ]]="Т3",
(IF(Таблица335[[#This Row],[Толщина]]&gt;16,"Δ8","Δ6")),Таблица335[[#This Row],[Толщина]])</f>
        <v>14</v>
      </c>
      <c r="AD1555"/>
      <c r="AE1555"/>
    </row>
    <row r="1556" spans="1:31" x14ac:dyDescent="0.2">
      <c r="A1556" s="117">
        <f t="shared" si="1618"/>
        <v>1556</v>
      </c>
      <c r="B1556" s="97" t="str">
        <f>IF(ISNUMBER(Таблица335[[#This Row],[№8]]), "Поперечник", "Продол")</f>
        <v>Поперечник</v>
      </c>
      <c r="C1556" s="11" t="str">
        <f>CONCATENATE(I1556,J1556,K1556,L1556,Таблица335[[#This Row],[№12]],N1556,O1556,P1556,Q1556,R1556,S1556,T1556,U1556,)</f>
        <v>15Б-ВП_Р1 росп1,2,3</v>
      </c>
      <c r="D1556" s="11" t="str">
        <f t="shared" si="1637"/>
        <v>Т3</v>
      </c>
      <c r="E1556" s="11" t="str">
        <f t="shared" si="1638"/>
        <v>528 Δ6</v>
      </c>
      <c r="F1556" s="101"/>
      <c r="G1556" s="101"/>
      <c r="H15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6" s="132">
        <f t="shared" ref="I1556:J1556" si="1640">I1555</f>
        <v>15</v>
      </c>
      <c r="J1556" s="132" t="str">
        <f>J1555</f>
        <v>Б</v>
      </c>
      <c r="K1556" s="133" t="str">
        <f>IF(Таблица335[[#This Row],[условие]]="Да", "-", "")</f>
        <v>-</v>
      </c>
      <c r="L1556" s="101" t="s">
        <v>35</v>
      </c>
      <c r="M1556" s="114" t="str">
        <f>IF(Таблица335[[#This Row],[условие]]="Да", "", " - ")</f>
        <v/>
      </c>
      <c r="N1556" s="101"/>
      <c r="O1556" s="114" t="str">
        <f>IF(Таблица335[[#This Row],[условие]]="Да", "", " )")</f>
        <v/>
      </c>
      <c r="P1556" s="115"/>
      <c r="Q1556" s="101" t="s">
        <v>140</v>
      </c>
      <c r="R1556" s="101" t="s">
        <v>73</v>
      </c>
      <c r="S1556" s="116" t="str">
        <f>IF(Таблица335[[#This Row],[Тип СШ]]="Т3", " росп", "")</f>
        <v xml:space="preserve"> росп</v>
      </c>
      <c r="T1556" s="116" t="str">
        <f>IF(AND(Таблица335[[#This Row],[Тип]]="Поперечник", Таблица335[[#This Row],[условие]]="Да", Таблица335[[#This Row],[№18]]=" росп"), "1,2,3",
"")</f>
        <v>1,2,3</v>
      </c>
      <c r="U1556" s="116" t="str">
        <f>IF(AND(Таблица335[[#This Row],[Тип]]="Продол", Таблица335[[#This Row],[условие]]="Да", Таблица335[[#This Row],[№18]]=" росп"), "1,2",
"")</f>
        <v/>
      </c>
      <c r="V1556" s="101" t="s">
        <v>88</v>
      </c>
      <c r="W15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56" s="152" t="str">
        <f>IF(Таблица335[[#This Row],[Тип СШ]]="Т3",
(IF(Таблица335[[#This Row],[Толщина]]&gt;16,"Δ8","Δ6")),Таблица335[[#This Row],[Толщина]])</f>
        <v>Δ6</v>
      </c>
      <c r="AD1556"/>
      <c r="AE1556"/>
    </row>
    <row r="1557" spans="1:31" x14ac:dyDescent="0.2">
      <c r="A1557" s="117">
        <f t="shared" si="1618"/>
        <v>1557</v>
      </c>
      <c r="B1557" s="97" t="str">
        <f>IF(ISNUMBER(Таблица335[[#This Row],[№8]]), "Поперечник", "Продол")</f>
        <v>Поперечник</v>
      </c>
      <c r="C1557" s="11" t="str">
        <f>CONCATENATE(I1557,J1557,K1557,L1557,Таблица335[[#This Row],[№12]],N1557,O1557,P1557,Q1557,R1557,S1557,T1557,U1557,)</f>
        <v>15Б-ВП_Р2 росп1,2,3</v>
      </c>
      <c r="D1557" s="11" t="str">
        <f t="shared" si="1637"/>
        <v>Т3</v>
      </c>
      <c r="E1557" s="11" t="str">
        <f t="shared" si="1638"/>
        <v>528 Δ6</v>
      </c>
      <c r="F1557" s="101"/>
      <c r="G1557" s="101"/>
      <c r="H15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7" s="132">
        <f t="shared" ref="I1557:J1557" si="1641">I1556</f>
        <v>15</v>
      </c>
      <c r="J1557" s="132" t="str">
        <f t="shared" si="1641"/>
        <v>Б</v>
      </c>
      <c r="K1557" s="133" t="str">
        <f>IF(Таблица335[[#This Row],[условие]]="Да", "-", "")</f>
        <v>-</v>
      </c>
      <c r="L1557" s="101" t="s">
        <v>35</v>
      </c>
      <c r="M1557" s="114" t="str">
        <f>IF(Таблица335[[#This Row],[условие]]="Да", "", " - ")</f>
        <v/>
      </c>
      <c r="N1557" s="101"/>
      <c r="O1557" s="114" t="str">
        <f>IF(Таблица335[[#This Row],[условие]]="Да", "", " )")</f>
        <v/>
      </c>
      <c r="P1557" s="115"/>
      <c r="Q1557" s="101" t="s">
        <v>140</v>
      </c>
      <c r="R1557" s="101" t="s">
        <v>74</v>
      </c>
      <c r="S1557" s="116" t="str">
        <f>IF(Таблица335[[#This Row],[Тип СШ]]="Т3", " росп", "")</f>
        <v xml:space="preserve"> росп</v>
      </c>
      <c r="T1557" s="116" t="str">
        <f>IF(AND(Таблица335[[#This Row],[Тип]]="Поперечник", Таблица335[[#This Row],[условие]]="Да", Таблица335[[#This Row],[№18]]=" росп"), "1,2,3",
"")</f>
        <v>1,2,3</v>
      </c>
      <c r="U1557" s="116" t="str">
        <f>IF(AND(Таблица335[[#This Row],[Тип]]="Продол", Таблица335[[#This Row],[условие]]="Да", Таблица335[[#This Row],[№18]]=" росп"), "1,2",
"")</f>
        <v/>
      </c>
      <c r="V1557" s="101" t="s">
        <v>88</v>
      </c>
      <c r="W15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57" s="152" t="str">
        <f>IF(Таблица335[[#This Row],[Тип СШ]]="Т3",
(IF(Таблица335[[#This Row],[Толщина]]&gt;16,"Δ8","Δ6")),Таблица335[[#This Row],[Толщина]])</f>
        <v>Δ6</v>
      </c>
      <c r="AD1557"/>
      <c r="AE1557"/>
    </row>
    <row r="1558" spans="1:31" x14ac:dyDescent="0.2">
      <c r="A1558" s="117">
        <f t="shared" si="1618"/>
        <v>1558</v>
      </c>
      <c r="B1558" s="97" t="str">
        <f>IF(ISNUMBER(Таблица335[[#This Row],[№8]]), "Поперечник", "Продол")</f>
        <v>Поперечник</v>
      </c>
      <c r="C1558" s="11" t="str">
        <f>CONCATENATE(I1558,J1558,K1558,L1558,Таблица335[[#This Row],[№12]],N1558,O1558,P1558,Q1558,R1558,S1558,T1558,U1558,)</f>
        <v>15Б-ВП_Р3 росп1,2,3</v>
      </c>
      <c r="D1558" s="11" t="str">
        <f t="shared" si="1637"/>
        <v>Т3</v>
      </c>
      <c r="E1558" s="11" t="str">
        <f t="shared" si="1638"/>
        <v>528 Δ6</v>
      </c>
      <c r="F1558" s="101"/>
      <c r="G1558" s="101"/>
      <c r="H15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8" s="132">
        <f t="shared" ref="I1558:J1558" si="1642">I1557</f>
        <v>15</v>
      </c>
      <c r="J1558" s="132" t="str">
        <f t="shared" si="1642"/>
        <v>Б</v>
      </c>
      <c r="K1558" s="133" t="str">
        <f>IF(Таблица335[[#This Row],[условие]]="Да", "-", "")</f>
        <v>-</v>
      </c>
      <c r="L1558" s="101" t="s">
        <v>35</v>
      </c>
      <c r="M1558" s="114" t="str">
        <f>IF(Таблица335[[#This Row],[условие]]="Да", "", " - ")</f>
        <v/>
      </c>
      <c r="N1558" s="101"/>
      <c r="O1558" s="114" t="str">
        <f>IF(Таблица335[[#This Row],[условие]]="Да", "", " )")</f>
        <v/>
      </c>
      <c r="P1558" s="115"/>
      <c r="Q1558" s="101" t="s">
        <v>140</v>
      </c>
      <c r="R1558" s="101" t="s">
        <v>75</v>
      </c>
      <c r="S1558" s="116" t="str">
        <f>IF(Таблица335[[#This Row],[Тип СШ]]="Т3", " росп", "")</f>
        <v xml:space="preserve"> росп</v>
      </c>
      <c r="T1558" s="116" t="str">
        <f>IF(AND(Таблица335[[#This Row],[Тип]]="Поперечник", Таблица335[[#This Row],[условие]]="Да", Таблица335[[#This Row],[№18]]=" росп"), "1,2,3",
"")</f>
        <v>1,2,3</v>
      </c>
      <c r="U1558" s="116" t="str">
        <f>IF(AND(Таблица335[[#This Row],[Тип]]="Продол", Таблица335[[#This Row],[условие]]="Да", Таблица335[[#This Row],[№18]]=" росп"), "1,2",
"")</f>
        <v/>
      </c>
      <c r="V1558" s="101" t="s">
        <v>88</v>
      </c>
      <c r="W15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58" s="152" t="str">
        <f>IF(Таблица335[[#This Row],[Тип СШ]]="Т3",
(IF(Таблица335[[#This Row],[Толщина]]&gt;16,"Δ8","Δ6")),Таблица335[[#This Row],[Толщина]])</f>
        <v>Δ6</v>
      </c>
      <c r="AD1558"/>
      <c r="AE1558"/>
    </row>
    <row r="1559" spans="1:31" x14ac:dyDescent="0.2">
      <c r="A1559" s="117">
        <f t="shared" si="1618"/>
        <v>1559</v>
      </c>
      <c r="B1559" s="97" t="str">
        <f>IF(ISNUMBER(Таблица335[[#This Row],[№8]]), "Поперечник", "Продол")</f>
        <v>Поперечник</v>
      </c>
      <c r="C1559" s="11" t="str">
        <f>CONCATENATE(I1559,J1559,K1559,L1559,Таблица335[[#This Row],[№12]],N1559,O1559,P1559,Q1559,R1559,S1559,T1559,U1559,)</f>
        <v>15Б-ВП_Р4 росп1,2,3</v>
      </c>
      <c r="D1559" s="11" t="str">
        <f t="shared" si="1637"/>
        <v>Т3</v>
      </c>
      <c r="E1559" s="11" t="str">
        <f t="shared" si="1638"/>
        <v>528 Δ6</v>
      </c>
      <c r="F1559" s="101"/>
      <c r="G1559" s="101"/>
      <c r="H15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59" s="132">
        <f t="shared" ref="I1559:J1559" si="1643">I1558</f>
        <v>15</v>
      </c>
      <c r="J1559" s="132" t="str">
        <f t="shared" si="1643"/>
        <v>Б</v>
      </c>
      <c r="K1559" s="133" t="str">
        <f>IF(Таблица335[[#This Row],[условие]]="Да", "-", "")</f>
        <v>-</v>
      </c>
      <c r="L1559" s="101" t="s">
        <v>35</v>
      </c>
      <c r="M1559" s="114" t="str">
        <f>IF(Таблица335[[#This Row],[условие]]="Да", "", " - ")</f>
        <v/>
      </c>
      <c r="N1559" s="101"/>
      <c r="O1559" s="114" t="str">
        <f>IF(Таблица335[[#This Row],[условие]]="Да", "", " )")</f>
        <v/>
      </c>
      <c r="P1559" s="115"/>
      <c r="Q1559" s="101" t="s">
        <v>140</v>
      </c>
      <c r="R1559" s="101" t="s">
        <v>76</v>
      </c>
      <c r="S1559" s="116" t="str">
        <f>IF(Таблица335[[#This Row],[Тип СШ]]="Т3", " росп", "")</f>
        <v xml:space="preserve"> росп</v>
      </c>
      <c r="T1559" s="116" t="str">
        <f>IF(AND(Таблица335[[#This Row],[Тип]]="Поперечник", Таблица335[[#This Row],[условие]]="Да", Таблица335[[#This Row],[№18]]=" росп"), "1,2,3",
"")</f>
        <v>1,2,3</v>
      </c>
      <c r="U1559" s="116" t="str">
        <f>IF(AND(Таблица335[[#This Row],[Тип]]="Продол", Таблица335[[#This Row],[условие]]="Да", Таблица335[[#This Row],[№18]]=" росп"), "1,2",
"")</f>
        <v/>
      </c>
      <c r="V1559" s="101" t="s">
        <v>88</v>
      </c>
      <c r="W15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59" s="152" t="str">
        <f>IF(Таблица335[[#This Row],[Тип СШ]]="Т3",
(IF(Таблица335[[#This Row],[Толщина]]&gt;16,"Δ8","Δ6")),Таблица335[[#This Row],[Толщина]])</f>
        <v>Δ6</v>
      </c>
      <c r="AD1559"/>
      <c r="AE1559"/>
    </row>
    <row r="1560" spans="1:31" x14ac:dyDescent="0.2">
      <c r="A1560" s="117">
        <f t="shared" si="1618"/>
        <v>1560</v>
      </c>
      <c r="B1560" s="97" t="str">
        <f>IF(ISNUMBER(Таблица335[[#This Row],[№8]]), "Поперечник", "Продол")</f>
        <v>Поперечник</v>
      </c>
      <c r="C1560" s="11" t="str">
        <f>CONCATENATE(I1560,J1560,K1560,L1560,Таблица335[[#This Row],[№12]],N1560,O1560,P1560,Q1560,R1560,S1560,T1560,U1560,)</f>
        <v>15Б-Т1/1</v>
      </c>
      <c r="D1560" s="11" t="str">
        <f t="shared" si="1637"/>
        <v>Т8</v>
      </c>
      <c r="E1560" s="11" t="str">
        <f t="shared" si="1638"/>
        <v>100×16</v>
      </c>
      <c r="F1560" s="101"/>
      <c r="G1560" s="101"/>
      <c r="H15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0" s="132">
        <f t="shared" ref="I1560:J1560" si="1644">I1559</f>
        <v>15</v>
      </c>
      <c r="J1560" s="132" t="str">
        <f t="shared" si="1644"/>
        <v>Б</v>
      </c>
      <c r="K1560" s="133" t="str">
        <f>IF(Таблица335[[#This Row],[условие]]="Да", "-", "")</f>
        <v>-</v>
      </c>
      <c r="L1560" s="101" t="s">
        <v>83</v>
      </c>
      <c r="M1560" s="114" t="str">
        <f>IF(Таблица335[[#This Row],[условие]]="Да", "", " - ")</f>
        <v/>
      </c>
      <c r="N1560" s="101"/>
      <c r="O1560" s="114" t="str">
        <f>IF(Таблица335[[#This Row],[условие]]="Да", "", " )")</f>
        <v/>
      </c>
      <c r="P1560" s="115"/>
      <c r="Q1560" s="101" t="str">
        <f>"/"</f>
        <v>/</v>
      </c>
      <c r="R1560" s="101">
        <v>1</v>
      </c>
      <c r="S1560" s="116" t="str">
        <f>IF(Таблица335[[#This Row],[Тип СШ]]="Т3", " росп", "")</f>
        <v/>
      </c>
      <c r="T1560" s="116" t="str">
        <f>IF(AND(Таблица335[[#This Row],[Тип]]="Поперечник", Таблица335[[#This Row],[условие]]="Да", Таблица335[[#This Row],[№18]]=" росп"), "1,2,3",
"")</f>
        <v/>
      </c>
      <c r="U1560" s="116" t="str">
        <f>IF(AND(Таблица335[[#This Row],[Тип]]="Продол", Таблица335[[#This Row],[условие]]="Да", Таблица335[[#This Row],[№18]]=" росп"), "1,2",
"")</f>
        <v/>
      </c>
      <c r="V1560" s="101" t="s">
        <v>89</v>
      </c>
      <c r="W15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60" s="152">
        <f>IF(Таблица335[[#This Row],[Тип СШ]]="Т3",
(IF(Таблица335[[#This Row],[Толщина]]&gt;16,"Δ8","Δ6")),Таблица335[[#This Row],[Толщина]])</f>
        <v>16</v>
      </c>
      <c r="AD1560"/>
      <c r="AE1560"/>
    </row>
    <row r="1561" spans="1:31" x14ac:dyDescent="0.2">
      <c r="A1561" s="117">
        <f t="shared" si="1618"/>
        <v>1561</v>
      </c>
      <c r="B1561" s="97" t="str">
        <f>IF(ISNUMBER(Таблица335[[#This Row],[№8]]), "Поперечник", "Продол")</f>
        <v>Поперечник</v>
      </c>
      <c r="C1561" s="11" t="str">
        <f>CONCATENATE(I1561,J1561,K1561,L1561,Таблица335[[#This Row],[№12]],N1561,O1561,P1561,Q1561,R1561,S1561,T1561,U1561,)</f>
        <v>15Б-Т1/1 росп1,2,3</v>
      </c>
      <c r="D1561" s="11" t="str">
        <f t="shared" si="1637"/>
        <v>Т3</v>
      </c>
      <c r="E1561" s="11" t="str">
        <f t="shared" si="1638"/>
        <v>100 Δ6</v>
      </c>
      <c r="F1561" s="101"/>
      <c r="G1561" s="101"/>
      <c r="H15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1" s="132">
        <f t="shared" ref="I1561:J1561" si="1645">I1560</f>
        <v>15</v>
      </c>
      <c r="J1561" s="132" t="str">
        <f t="shared" si="1645"/>
        <v>Б</v>
      </c>
      <c r="K1561" s="133" t="str">
        <f>IF(Таблица335[[#This Row],[условие]]="Да", "-", "")</f>
        <v>-</v>
      </c>
      <c r="L1561" s="101" t="s">
        <v>83</v>
      </c>
      <c r="M1561" s="114" t="str">
        <f>IF(Таблица335[[#This Row],[условие]]="Да", "", " - ")</f>
        <v/>
      </c>
      <c r="N1561" s="101"/>
      <c r="O1561" s="114" t="str">
        <f>IF(Таблица335[[#This Row],[условие]]="Да", "", " )")</f>
        <v/>
      </c>
      <c r="P1561" s="115"/>
      <c r="Q1561" s="101" t="str">
        <f t="shared" ref="Q1561:Q1563" si="1646">"/"</f>
        <v>/</v>
      </c>
      <c r="R1561" s="101">
        <v>1</v>
      </c>
      <c r="S1561" s="116" t="str">
        <f>IF(Таблица335[[#This Row],[Тип СШ]]="Т3", " росп", "")</f>
        <v xml:space="preserve"> росп</v>
      </c>
      <c r="T1561" s="116" t="str">
        <f>IF(AND(Таблица335[[#This Row],[Тип]]="Поперечник", Таблица335[[#This Row],[условие]]="Да", Таблица335[[#This Row],[№18]]=" росп"), "1,2,3",
"")</f>
        <v>1,2,3</v>
      </c>
      <c r="U1561" s="116" t="str">
        <f>IF(AND(Таблица335[[#This Row],[Тип]]="Продол", Таблица335[[#This Row],[условие]]="Да", Таблица335[[#This Row],[№18]]=" росп"), "1,2",
"")</f>
        <v/>
      </c>
      <c r="V1561" s="101" t="s">
        <v>88</v>
      </c>
      <c r="W15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61" s="152" t="str">
        <f>IF(Таблица335[[#This Row],[Тип СШ]]="Т3",
(IF(Таблица335[[#This Row],[Толщина]]&gt;16,"Δ8","Δ6")),Таблица335[[#This Row],[Толщина]])</f>
        <v>Δ6</v>
      </c>
      <c r="AD1561"/>
      <c r="AE1561"/>
    </row>
    <row r="1562" spans="1:31" x14ac:dyDescent="0.2">
      <c r="A1562" s="117">
        <f t="shared" si="1618"/>
        <v>1562</v>
      </c>
      <c r="B1562" s="97" t="str">
        <f>IF(ISNUMBER(Таблица335[[#This Row],[№8]]), "Поперечник", "Продол")</f>
        <v>Поперечник</v>
      </c>
      <c r="C1562" s="11" t="str">
        <f>CONCATENATE(I1562,J1562,K1562,L1562,Таблица335[[#This Row],[№12]],N1562,O1562,P1562,Q1562,R1562,S1562,T1562,U1562,)</f>
        <v>15Б-Т1/2</v>
      </c>
      <c r="D1562" s="11" t="str">
        <f t="shared" si="1637"/>
        <v>Т8</v>
      </c>
      <c r="E1562" s="11" t="str">
        <f t="shared" si="1638"/>
        <v>100×16</v>
      </c>
      <c r="F1562" s="101"/>
      <c r="G1562" s="101"/>
      <c r="H15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2" s="132">
        <f t="shared" ref="I1562:J1562" si="1647">I1561</f>
        <v>15</v>
      </c>
      <c r="J1562" s="132" t="str">
        <f t="shared" si="1647"/>
        <v>Б</v>
      </c>
      <c r="K1562" s="133" t="str">
        <f>IF(Таблица335[[#This Row],[условие]]="Да", "-", "")</f>
        <v>-</v>
      </c>
      <c r="L1562" s="101" t="s">
        <v>83</v>
      </c>
      <c r="M1562" s="114" t="str">
        <f>IF(Таблица335[[#This Row],[условие]]="Да", "", " - ")</f>
        <v/>
      </c>
      <c r="N1562" s="101"/>
      <c r="O1562" s="114" t="str">
        <f>IF(Таблица335[[#This Row],[условие]]="Да", "", " )")</f>
        <v/>
      </c>
      <c r="P1562" s="115"/>
      <c r="Q1562" s="101" t="str">
        <f t="shared" si="1646"/>
        <v>/</v>
      </c>
      <c r="R1562" s="101">
        <v>2</v>
      </c>
      <c r="S1562" s="116" t="str">
        <f>IF(Таблица335[[#This Row],[Тип СШ]]="Т3", " росп", "")</f>
        <v/>
      </c>
      <c r="T1562" s="116" t="str">
        <f>IF(AND(Таблица335[[#This Row],[Тип]]="Поперечник", Таблица335[[#This Row],[условие]]="Да", Таблица335[[#This Row],[№18]]=" росп"), "1,2,3",
"")</f>
        <v/>
      </c>
      <c r="U1562" s="116" t="str">
        <f>IF(AND(Таблица335[[#This Row],[Тип]]="Продол", Таблица335[[#This Row],[условие]]="Да", Таблица335[[#This Row],[№18]]=" росп"), "1,2",
"")</f>
        <v/>
      </c>
      <c r="V1562" s="101" t="s">
        <v>89</v>
      </c>
      <c r="W15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62" s="152">
        <f>IF(Таблица335[[#This Row],[Тип СШ]]="Т3",
(IF(Таблица335[[#This Row],[Толщина]]&gt;16,"Δ8","Δ6")),Таблица335[[#This Row],[Толщина]])</f>
        <v>16</v>
      </c>
      <c r="AD1562"/>
      <c r="AE1562"/>
    </row>
    <row r="1563" spans="1:31" x14ac:dyDescent="0.2">
      <c r="A1563" s="117">
        <f t="shared" si="1618"/>
        <v>1563</v>
      </c>
      <c r="B1563" s="97" t="str">
        <f>IF(ISNUMBER(Таблица335[[#This Row],[№8]]), "Поперечник", "Продол")</f>
        <v>Поперечник</v>
      </c>
      <c r="C1563" s="11" t="str">
        <f>CONCATENATE(I1563,J1563,K1563,L1563,Таблица335[[#This Row],[№12]],N1563,O1563,P1563,Q1563,R1563,S1563,T1563,U1563,)</f>
        <v>15Б-Т1/2 росп1,2,3</v>
      </c>
      <c r="D1563" s="11" t="str">
        <f t="shared" si="1637"/>
        <v>Т3</v>
      </c>
      <c r="E1563" s="11" t="str">
        <f t="shared" si="1638"/>
        <v>100 Δ6</v>
      </c>
      <c r="F1563" s="101"/>
      <c r="G1563" s="101"/>
      <c r="H15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3" s="132">
        <f t="shared" ref="I1563:J1563" si="1648">I1562</f>
        <v>15</v>
      </c>
      <c r="J1563" s="132" t="str">
        <f t="shared" si="1648"/>
        <v>Б</v>
      </c>
      <c r="K1563" s="133" t="str">
        <f>IF(Таблица335[[#This Row],[условие]]="Да", "-", "")</f>
        <v>-</v>
      </c>
      <c r="L1563" s="101" t="s">
        <v>83</v>
      </c>
      <c r="M1563" s="114" t="str">
        <f>IF(Таблица335[[#This Row],[условие]]="Да", "", " - ")</f>
        <v/>
      </c>
      <c r="N1563" s="101"/>
      <c r="O1563" s="114" t="str">
        <f>IF(Таблица335[[#This Row],[условие]]="Да", "", " )")</f>
        <v/>
      </c>
      <c r="P1563" s="115"/>
      <c r="Q1563" s="101" t="str">
        <f t="shared" si="1646"/>
        <v>/</v>
      </c>
      <c r="R1563" s="101">
        <v>2</v>
      </c>
      <c r="S1563" s="116" t="str">
        <f>IF(Таблица335[[#This Row],[Тип СШ]]="Т3", " росп", "")</f>
        <v xml:space="preserve"> росп</v>
      </c>
      <c r="T1563" s="116" t="str">
        <f>IF(AND(Таблица335[[#This Row],[Тип]]="Поперечник", Таблица335[[#This Row],[условие]]="Да", Таблица335[[#This Row],[№18]]=" росп"), "1,2,3",
"")</f>
        <v>1,2,3</v>
      </c>
      <c r="U1563" s="116" t="str">
        <f>IF(AND(Таблица335[[#This Row],[Тип]]="Продол", Таблица335[[#This Row],[условие]]="Да", Таблица335[[#This Row],[№18]]=" росп"), "1,2",
"")</f>
        <v/>
      </c>
      <c r="V1563" s="101" t="s">
        <v>88</v>
      </c>
      <c r="W15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63" s="152" t="str">
        <f>IF(Таблица335[[#This Row],[Тип СШ]]="Т3",
(IF(Таблица335[[#This Row],[Толщина]]&gt;16,"Δ8","Δ6")),Таблица335[[#This Row],[Толщина]])</f>
        <v>Δ6</v>
      </c>
      <c r="AD1563"/>
      <c r="AE1563"/>
    </row>
    <row r="1564" spans="1:31" x14ac:dyDescent="0.2">
      <c r="A1564" s="117">
        <f t="shared" si="1618"/>
        <v>1564</v>
      </c>
      <c r="B1564" s="97" t="str">
        <f>IF(ISNUMBER(Таблица335[[#This Row],[№8]]), "Поперечник", "Продол")</f>
        <v>Поперечник</v>
      </c>
      <c r="C1564" s="11" t="str">
        <f>CONCATENATE(I1564,J1564,K1564,L1564,Таблица335[[#This Row],[№12]],N1564,O1564,P1564,Q1564,R1564,S1564,T1564,U1564,)</f>
        <v>15Б-ВП_Р5 росп1,2,3</v>
      </c>
      <c r="D1564" s="11" t="str">
        <f t="shared" si="1637"/>
        <v>Т3</v>
      </c>
      <c r="E1564" s="11" t="str">
        <f t="shared" si="1638"/>
        <v>528 Δ6</v>
      </c>
      <c r="F1564" s="101"/>
      <c r="G1564" s="101"/>
      <c r="H15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4" s="132">
        <f t="shared" ref="I1564:J1564" si="1649">I1563</f>
        <v>15</v>
      </c>
      <c r="J1564" s="132" t="str">
        <f t="shared" si="1649"/>
        <v>Б</v>
      </c>
      <c r="K1564" s="133" t="str">
        <f>IF(Таблица335[[#This Row],[условие]]="Да", "-", "")</f>
        <v>-</v>
      </c>
      <c r="L1564" s="101" t="s">
        <v>35</v>
      </c>
      <c r="M1564" s="114" t="str">
        <f>IF(Таблица335[[#This Row],[условие]]="Да", "", " - ")</f>
        <v/>
      </c>
      <c r="N1564" s="101"/>
      <c r="O1564" s="114" t="str">
        <f>IF(Таблица335[[#This Row],[условие]]="Да", "", " )")</f>
        <v/>
      </c>
      <c r="P1564" s="115"/>
      <c r="Q1564" s="101" t="s">
        <v>140</v>
      </c>
      <c r="R1564" s="101" t="s">
        <v>77</v>
      </c>
      <c r="S1564" s="116" t="str">
        <f>IF(Таблица335[[#This Row],[Тип СШ]]="Т3", " росп", "")</f>
        <v xml:space="preserve"> росп</v>
      </c>
      <c r="T1564" s="116" t="str">
        <f>IF(AND(Таблица335[[#This Row],[Тип]]="Поперечник", Таблица335[[#This Row],[условие]]="Да", Таблица335[[#This Row],[№18]]=" росп"), "1,2,3",
"")</f>
        <v>1,2,3</v>
      </c>
      <c r="U1564" s="116" t="str">
        <f>IF(AND(Таблица335[[#This Row],[Тип]]="Продол", Таблица335[[#This Row],[условие]]="Да", Таблица335[[#This Row],[№18]]=" росп"), "1,2",
"")</f>
        <v/>
      </c>
      <c r="V1564" s="101" t="s">
        <v>88</v>
      </c>
      <c r="W15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64" s="152" t="str">
        <f>IF(Таблица335[[#This Row],[Тип СШ]]="Т3",
(IF(Таблица335[[#This Row],[Толщина]]&gt;16,"Δ8","Δ6")),Таблица335[[#This Row],[Толщина]])</f>
        <v>Δ6</v>
      </c>
      <c r="AD1564"/>
      <c r="AE1564"/>
    </row>
    <row r="1565" spans="1:31" x14ac:dyDescent="0.2">
      <c r="A1565" s="117">
        <f t="shared" si="1618"/>
        <v>1565</v>
      </c>
      <c r="B1565" s="97" t="str">
        <f>IF(ISNUMBER(Таблица335[[#This Row],[№8]]), "Поперечник", "Продол")</f>
        <v>Поперечник</v>
      </c>
      <c r="C1565" s="11" t="str">
        <f>CONCATENATE(I1565,J1565,K1565,L1565,Таблица335[[#This Row],[№12]],N1565,O1565,P1565,Q1565,R1565,S1565,T1565,U1565,)</f>
        <v>15Б-ВП_Р6 росп1,2,3</v>
      </c>
      <c r="D1565" s="11" t="str">
        <f t="shared" si="1637"/>
        <v>Т3</v>
      </c>
      <c r="E1565" s="11" t="str">
        <f t="shared" si="1638"/>
        <v>528 Δ6</v>
      </c>
      <c r="F1565" s="101"/>
      <c r="G1565" s="101"/>
      <c r="H15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5" s="132">
        <f t="shared" ref="I1565:J1565" si="1650">I1564</f>
        <v>15</v>
      </c>
      <c r="J1565" s="132" t="str">
        <f t="shared" si="1650"/>
        <v>Б</v>
      </c>
      <c r="K1565" s="133" t="str">
        <f>IF(Таблица335[[#This Row],[условие]]="Да", "-", "")</f>
        <v>-</v>
      </c>
      <c r="L1565" s="101" t="s">
        <v>35</v>
      </c>
      <c r="M1565" s="114" t="str">
        <f>IF(Таблица335[[#This Row],[условие]]="Да", "", " - ")</f>
        <v/>
      </c>
      <c r="N1565" s="101"/>
      <c r="O1565" s="114" t="str">
        <f>IF(Таблица335[[#This Row],[условие]]="Да", "", " )")</f>
        <v/>
      </c>
      <c r="P1565" s="115"/>
      <c r="Q1565" s="101" t="s">
        <v>140</v>
      </c>
      <c r="R1565" s="101" t="s">
        <v>80</v>
      </c>
      <c r="S1565" s="116" t="str">
        <f>IF(Таблица335[[#This Row],[Тип СШ]]="Т3", " росп", "")</f>
        <v xml:space="preserve"> росп</v>
      </c>
      <c r="T1565" s="116" t="str">
        <f>IF(AND(Таблица335[[#This Row],[Тип]]="Поперечник", Таблица335[[#This Row],[условие]]="Да", Таблица335[[#This Row],[№18]]=" росп"), "1,2,3",
"")</f>
        <v>1,2,3</v>
      </c>
      <c r="U1565" s="116" t="str">
        <f>IF(AND(Таблица335[[#This Row],[Тип]]="Продол", Таблица335[[#This Row],[условие]]="Да", Таблица335[[#This Row],[№18]]=" росп"), "1,2",
"")</f>
        <v/>
      </c>
      <c r="V1565" s="101" t="s">
        <v>88</v>
      </c>
      <c r="W15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65" s="152" t="str">
        <f>IF(Таблица335[[#This Row],[Тип СШ]]="Т3",
(IF(Таблица335[[#This Row],[Толщина]]&gt;16,"Δ8","Δ6")),Таблица335[[#This Row],[Толщина]])</f>
        <v>Δ6</v>
      </c>
      <c r="AD1565"/>
      <c r="AE1565"/>
    </row>
    <row r="1566" spans="1:31" x14ac:dyDescent="0.2">
      <c r="A1566" s="117">
        <f t="shared" si="1618"/>
        <v>1566</v>
      </c>
      <c r="B1566" s="97" t="str">
        <f>IF(ISNUMBER(Таблица335[[#This Row],[№8]]), "Поперечник", "Продол")</f>
        <v>Поперечник</v>
      </c>
      <c r="C1566" s="11" t="str">
        <f>CONCATENATE(I1566,J1566,K1566,L1566,Таблица335[[#This Row],[№12]],N1566,O1566,P1566,Q1566,R1566,S1566,T1566,U1566,)</f>
        <v>15Б-ВП_Р7 росп1,2,3</v>
      </c>
      <c r="D1566" s="11" t="str">
        <f t="shared" si="1637"/>
        <v>Т3</v>
      </c>
      <c r="E1566" s="11" t="str">
        <f t="shared" si="1638"/>
        <v>528 Δ6</v>
      </c>
      <c r="F1566" s="101"/>
      <c r="G1566" s="101"/>
      <c r="H15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6" s="132">
        <f t="shared" ref="I1566:J1566" si="1651">I1565</f>
        <v>15</v>
      </c>
      <c r="J1566" s="132" t="str">
        <f t="shared" si="1651"/>
        <v>Б</v>
      </c>
      <c r="K1566" s="133" t="str">
        <f>IF(Таблица335[[#This Row],[условие]]="Да", "-", "")</f>
        <v>-</v>
      </c>
      <c r="L1566" s="101" t="s">
        <v>35</v>
      </c>
      <c r="M1566" s="114" t="str">
        <f>IF(Таблица335[[#This Row],[условие]]="Да", "", " - ")</f>
        <v/>
      </c>
      <c r="N1566" s="101"/>
      <c r="O1566" s="114" t="str">
        <f>IF(Таблица335[[#This Row],[условие]]="Да", "", " )")</f>
        <v/>
      </c>
      <c r="P1566" s="115"/>
      <c r="Q1566" s="101" t="s">
        <v>140</v>
      </c>
      <c r="R1566" s="101" t="s">
        <v>81</v>
      </c>
      <c r="S1566" s="116" t="str">
        <f>IF(Таблица335[[#This Row],[Тип СШ]]="Т3", " росп", "")</f>
        <v xml:space="preserve"> росп</v>
      </c>
      <c r="T1566" s="116" t="str">
        <f>IF(AND(Таблица335[[#This Row],[Тип]]="Поперечник", Таблица335[[#This Row],[условие]]="Да", Таблица335[[#This Row],[№18]]=" росп"), "1,2,3",
"")</f>
        <v>1,2,3</v>
      </c>
      <c r="U1566" s="116" t="str">
        <f>IF(AND(Таблица335[[#This Row],[Тип]]="Продол", Таблица335[[#This Row],[условие]]="Да", Таблица335[[#This Row],[№18]]=" росп"), "1,2",
"")</f>
        <v/>
      </c>
      <c r="V1566" s="101" t="s">
        <v>88</v>
      </c>
      <c r="W15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66" s="152" t="str">
        <f>IF(Таблица335[[#This Row],[Тип СШ]]="Т3",
(IF(Таблица335[[#This Row],[Толщина]]&gt;16,"Δ8","Δ6")),Таблица335[[#This Row],[Толщина]])</f>
        <v>Δ6</v>
      </c>
      <c r="AD1566"/>
      <c r="AE1566"/>
    </row>
    <row r="1567" spans="1:31" x14ac:dyDescent="0.2">
      <c r="A1567" s="117">
        <f t="shared" si="1618"/>
        <v>1567</v>
      </c>
      <c r="B1567" s="97" t="str">
        <f>IF(ISNUMBER(Таблица335[[#This Row],[№8]]), "Поперечник", "Продол")</f>
        <v>Поперечник</v>
      </c>
      <c r="C1567" s="11" t="str">
        <f>CONCATENATE(I1567,J1567,K1567,L1567,Таблица335[[#This Row],[№12]],N1567,O1567,P1567,Q1567,R1567,S1567,T1567,U1567,)</f>
        <v>15Б-ВП_Р8 росп1,2,3</v>
      </c>
      <c r="D1567" s="11" t="str">
        <f t="shared" si="1637"/>
        <v>Т3</v>
      </c>
      <c r="E1567" s="11" t="str">
        <f t="shared" si="1638"/>
        <v>528 Δ6</v>
      </c>
      <c r="F1567" s="101"/>
      <c r="G1567" s="101"/>
      <c r="H15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7" s="132">
        <f t="shared" ref="I1567:J1567" si="1652">I1566</f>
        <v>15</v>
      </c>
      <c r="J1567" s="132" t="str">
        <f t="shared" si="1652"/>
        <v>Б</v>
      </c>
      <c r="K1567" s="133" t="str">
        <f>IF(Таблица335[[#This Row],[условие]]="Да", "-", "")</f>
        <v>-</v>
      </c>
      <c r="L1567" s="101" t="s">
        <v>35</v>
      </c>
      <c r="M1567" s="114" t="str">
        <f>IF(Таблица335[[#This Row],[условие]]="Да", "", " - ")</f>
        <v/>
      </c>
      <c r="N1567" s="101"/>
      <c r="O1567" s="114" t="str">
        <f>IF(Таблица335[[#This Row],[условие]]="Да", "", " )")</f>
        <v/>
      </c>
      <c r="P1567" s="115"/>
      <c r="Q1567" s="101" t="s">
        <v>140</v>
      </c>
      <c r="R1567" s="101" t="s">
        <v>82</v>
      </c>
      <c r="S1567" s="116" t="str">
        <f>IF(Таблица335[[#This Row],[Тип СШ]]="Т3", " росп", "")</f>
        <v xml:space="preserve"> росп</v>
      </c>
      <c r="T1567" s="116" t="str">
        <f>IF(AND(Таблица335[[#This Row],[Тип]]="Поперечник", Таблица335[[#This Row],[условие]]="Да", Таблица335[[#This Row],[№18]]=" росп"), "1,2,3",
"")</f>
        <v>1,2,3</v>
      </c>
      <c r="U1567" s="116" t="str">
        <f>IF(AND(Таблица335[[#This Row],[Тип]]="Продол", Таблица335[[#This Row],[условие]]="Да", Таблица335[[#This Row],[№18]]=" росп"), "1,2",
"")</f>
        <v/>
      </c>
      <c r="V1567" s="101" t="s">
        <v>88</v>
      </c>
      <c r="W15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67" s="152" t="str">
        <f>IF(Таблица335[[#This Row],[Тип СШ]]="Т3",
(IF(Таблица335[[#This Row],[Толщина]]&gt;16,"Δ8","Δ6")),Таблица335[[#This Row],[Толщина]])</f>
        <v>Δ6</v>
      </c>
      <c r="AD1567"/>
      <c r="AE1567"/>
    </row>
    <row r="1568" spans="1:31" x14ac:dyDescent="0.2">
      <c r="A1568" s="117">
        <f t="shared" si="1618"/>
        <v>1568</v>
      </c>
      <c r="B1568" s="97" t="str">
        <f>IF(ISNUMBER(Таблица335[[#This Row],[№8]]), "Поперечник", "Продол")</f>
        <v>Поперечник</v>
      </c>
      <c r="C1568" s="11" t="str">
        <f>CONCATENATE(I1568,J1568,K1568,L1568,Таблица335[[#This Row],[№12]],N1568,O1568,P1568,Q1568,R1568,S1568,T1568,U1568,)</f>
        <v>15Б-НП</v>
      </c>
      <c r="D1568" s="11" t="str">
        <f t="shared" si="1637"/>
        <v>С18</v>
      </c>
      <c r="E1568" s="11" t="str">
        <f t="shared" si="1638"/>
        <v>600×32</v>
      </c>
      <c r="F1568" s="101"/>
      <c r="G1568" s="101"/>
      <c r="H15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8" s="132">
        <f t="shared" ref="I1568:J1568" si="1653">I1567</f>
        <v>15</v>
      </c>
      <c r="J1568" s="132" t="str">
        <f t="shared" si="1653"/>
        <v>Б</v>
      </c>
      <c r="K1568" s="133" t="str">
        <f>IF(Таблица335[[#This Row],[условие]]="Да", "-", "")</f>
        <v>-</v>
      </c>
      <c r="L1568" s="101" t="s">
        <v>13</v>
      </c>
      <c r="M1568" s="114" t="str">
        <f>IF(Таблица335[[#This Row],[условие]]="Да", "", " - ")</f>
        <v/>
      </c>
      <c r="N1568" s="101"/>
      <c r="O1568" s="114" t="str">
        <f>IF(Таблица335[[#This Row],[условие]]="Да", "", " )")</f>
        <v/>
      </c>
      <c r="P1568" s="115"/>
      <c r="Q1568" s="101"/>
      <c r="R1568" s="101"/>
      <c r="S1568" s="116" t="str">
        <f>IF(Таблица335[[#This Row],[Тип СШ]]="Т3", " росп", "")</f>
        <v/>
      </c>
      <c r="T1568" s="116" t="str">
        <f>IF(AND(Таблица335[[#This Row],[Тип]]="Поперечник", Таблица335[[#This Row],[условие]]="Да", Таблица335[[#This Row],[№18]]=" росп"), "1,2,3",
"")</f>
        <v/>
      </c>
      <c r="U1568" s="116" t="str">
        <f>IF(AND(Таблица335[[#This Row],[Тип]]="Продол", Таблица335[[#This Row],[условие]]="Да", Таблица335[[#This Row],[№18]]=" росп"), "1,2",
"")</f>
        <v/>
      </c>
      <c r="V1568" s="101" t="s">
        <v>87</v>
      </c>
      <c r="W156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5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6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568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568" s="152">
        <f>IF(Таблица335[[#This Row],[Тип СШ]]="Т3",
(IF(Таблица335[[#This Row],[Толщина]]&gt;16,"Δ8","Δ6")),Таблица335[[#This Row],[Толщина]])</f>
        <v>32</v>
      </c>
      <c r="AD1568"/>
      <c r="AE1568"/>
    </row>
    <row r="1569" spans="1:31" x14ac:dyDescent="0.2">
      <c r="A1569" s="117">
        <f t="shared" si="1618"/>
        <v>1569</v>
      </c>
      <c r="B1569" s="97" t="str">
        <f>IF(ISNUMBER(Таблица335[[#This Row],[№8]]), "Поперечник", "Продол")</f>
        <v>Поперечник</v>
      </c>
      <c r="C1569" s="11" t="str">
        <f>CONCATENATE(I1569,J1569,K1569,L1569,Таблица335[[#This Row],[№12]],N1569,O1569,P1569,Q1569,R1569,S1569,T1569,U1569,)</f>
        <v>15Б-Т2/1</v>
      </c>
      <c r="D1569" s="11" t="str">
        <f t="shared" si="1637"/>
        <v>Т8</v>
      </c>
      <c r="E1569" s="11" t="str">
        <f t="shared" si="1638"/>
        <v>100×16</v>
      </c>
      <c r="F1569" s="101"/>
      <c r="G1569" s="101"/>
      <c r="H15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69" s="132">
        <f t="shared" ref="I1569:J1569" si="1654">I1568</f>
        <v>15</v>
      </c>
      <c r="J1569" s="132" t="str">
        <f t="shared" si="1654"/>
        <v>Б</v>
      </c>
      <c r="K1569" s="133" t="str">
        <f>IF(Таблица335[[#This Row],[условие]]="Да", "-", "")</f>
        <v>-</v>
      </c>
      <c r="L1569" s="101" t="s">
        <v>84</v>
      </c>
      <c r="M1569" s="114" t="str">
        <f>IF(Таблица335[[#This Row],[условие]]="Да", "", " - ")</f>
        <v/>
      </c>
      <c r="N1569" s="101"/>
      <c r="O1569" s="114" t="str">
        <f>IF(Таблица335[[#This Row],[условие]]="Да", "", " )")</f>
        <v/>
      </c>
      <c r="P1569" s="115"/>
      <c r="Q1569" s="101" t="str">
        <f>"/"</f>
        <v>/</v>
      </c>
      <c r="R1569" s="101">
        <v>1</v>
      </c>
      <c r="S1569" s="116" t="str">
        <f>IF(Таблица335[[#This Row],[Тип СШ]]="Т3", " росп", "")</f>
        <v/>
      </c>
      <c r="T1569" s="116" t="str">
        <f>IF(AND(Таблица335[[#This Row],[Тип]]="Поперечник", Таблица335[[#This Row],[условие]]="Да", Таблица335[[#This Row],[№18]]=" росп"), "1,2,3",
"")</f>
        <v/>
      </c>
      <c r="U1569" s="116" t="str">
        <f>IF(AND(Таблица335[[#This Row],[Тип]]="Продол", Таблица335[[#This Row],[условие]]="Да", Таблица335[[#This Row],[№18]]=" росп"), "1,2",
"")</f>
        <v/>
      </c>
      <c r="V1569" s="101" t="s">
        <v>89</v>
      </c>
      <c r="W15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69" s="152">
        <f>IF(Таблица335[[#This Row],[Тип СШ]]="Т3",
(IF(Таблица335[[#This Row],[Толщина]]&gt;16,"Δ8","Δ6")),Таблица335[[#This Row],[Толщина]])</f>
        <v>16</v>
      </c>
      <c r="AD1569"/>
      <c r="AE1569"/>
    </row>
    <row r="1570" spans="1:31" x14ac:dyDescent="0.2">
      <c r="A1570" s="117">
        <f t="shared" si="1618"/>
        <v>1570</v>
      </c>
      <c r="B1570" s="97" t="str">
        <f>IF(ISNUMBER(Таблица335[[#This Row],[№8]]), "Поперечник", "Продол")</f>
        <v>Поперечник</v>
      </c>
      <c r="C1570" s="11" t="str">
        <f>CONCATENATE(I1570,J1570,K1570,L1570,Таблица335[[#This Row],[№12]],N1570,O1570,P1570,Q1570,R1570,S1570,T1570,U1570,)</f>
        <v>15Б-Т2/1 росп1,2,3</v>
      </c>
      <c r="D1570" s="11" t="str">
        <f t="shared" si="1637"/>
        <v>Т3</v>
      </c>
      <c r="E1570" s="11" t="str">
        <f t="shared" si="1638"/>
        <v>100 Δ6</v>
      </c>
      <c r="F1570" s="101"/>
      <c r="G1570" s="101"/>
      <c r="H15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0" s="132">
        <f t="shared" ref="I1570:J1570" si="1655">I1569</f>
        <v>15</v>
      </c>
      <c r="J1570" s="132" t="str">
        <f t="shared" si="1655"/>
        <v>Б</v>
      </c>
      <c r="K1570" s="133" t="str">
        <f>IF(Таблица335[[#This Row],[условие]]="Да", "-", "")</f>
        <v>-</v>
      </c>
      <c r="L1570" s="101" t="s">
        <v>84</v>
      </c>
      <c r="M1570" s="114" t="str">
        <f>IF(Таблица335[[#This Row],[условие]]="Да", "", " - ")</f>
        <v/>
      </c>
      <c r="N1570" s="101"/>
      <c r="O1570" s="114" t="str">
        <f>IF(Таблица335[[#This Row],[условие]]="Да", "", " )")</f>
        <v/>
      </c>
      <c r="P1570" s="115"/>
      <c r="Q1570" s="101" t="str">
        <f t="shared" ref="Q1570:Q1572" si="1656">"/"</f>
        <v>/</v>
      </c>
      <c r="R1570" s="101">
        <v>1</v>
      </c>
      <c r="S1570" s="116" t="str">
        <f>IF(Таблица335[[#This Row],[Тип СШ]]="Т3", " росп", "")</f>
        <v xml:space="preserve"> росп</v>
      </c>
      <c r="T1570" s="116" t="str">
        <f>IF(AND(Таблица335[[#This Row],[Тип]]="Поперечник", Таблица335[[#This Row],[условие]]="Да", Таблица335[[#This Row],[№18]]=" росп"), "1,2,3",
"")</f>
        <v>1,2,3</v>
      </c>
      <c r="U1570" s="116" t="str">
        <f>IF(AND(Таблица335[[#This Row],[Тип]]="Продол", Таблица335[[#This Row],[условие]]="Да", Таблица335[[#This Row],[№18]]=" росп"), "1,2",
"")</f>
        <v/>
      </c>
      <c r="V1570" s="101" t="s">
        <v>88</v>
      </c>
      <c r="W15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70" s="152" t="str">
        <f>IF(Таблица335[[#This Row],[Тип СШ]]="Т3",
(IF(Таблица335[[#This Row],[Толщина]]&gt;16,"Δ8","Δ6")),Таблица335[[#This Row],[Толщина]])</f>
        <v>Δ6</v>
      </c>
      <c r="AD1570"/>
      <c r="AE1570"/>
    </row>
    <row r="1571" spans="1:31" x14ac:dyDescent="0.2">
      <c r="A1571" s="117">
        <f t="shared" si="1618"/>
        <v>1571</v>
      </c>
      <c r="B1571" s="97" t="str">
        <f>IF(ISNUMBER(Таблица335[[#This Row],[№8]]), "Поперечник", "Продол")</f>
        <v>Поперечник</v>
      </c>
      <c r="C1571" s="11" t="str">
        <f>CONCATENATE(I1571,J1571,K1571,L1571,Таблица335[[#This Row],[№12]],N1571,O1571,P1571,Q1571,R1571,S1571,T1571,U1571,)</f>
        <v>15Б-Т2/2</v>
      </c>
      <c r="D1571" s="11" t="str">
        <f t="shared" si="1637"/>
        <v>Т8</v>
      </c>
      <c r="E1571" s="11" t="str">
        <f t="shared" si="1638"/>
        <v>100×16</v>
      </c>
      <c r="F1571" s="101"/>
      <c r="G1571" s="101"/>
      <c r="H15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1" s="132">
        <f t="shared" ref="I1571:J1571" si="1657">I1570</f>
        <v>15</v>
      </c>
      <c r="J1571" s="132" t="str">
        <f t="shared" si="1657"/>
        <v>Б</v>
      </c>
      <c r="K1571" s="133" t="str">
        <f>IF(Таблица335[[#This Row],[условие]]="Да", "-", "")</f>
        <v>-</v>
      </c>
      <c r="L1571" s="101" t="s">
        <v>84</v>
      </c>
      <c r="M1571" s="114" t="str">
        <f>IF(Таблица335[[#This Row],[условие]]="Да", "", " - ")</f>
        <v/>
      </c>
      <c r="N1571" s="101"/>
      <c r="O1571" s="114" t="str">
        <f>IF(Таблица335[[#This Row],[условие]]="Да", "", " )")</f>
        <v/>
      </c>
      <c r="P1571" s="115"/>
      <c r="Q1571" s="101" t="str">
        <f t="shared" si="1656"/>
        <v>/</v>
      </c>
      <c r="R1571" s="101">
        <v>2</v>
      </c>
      <c r="S1571" s="116" t="str">
        <f>IF(Таблица335[[#This Row],[Тип СШ]]="Т3", " росп", "")</f>
        <v/>
      </c>
      <c r="T1571" s="116" t="str">
        <f>IF(AND(Таблица335[[#This Row],[Тип]]="Поперечник", Таблица335[[#This Row],[условие]]="Да", Таблица335[[#This Row],[№18]]=" росп"), "1,2,3",
"")</f>
        <v/>
      </c>
      <c r="U1571" s="116" t="str">
        <f>IF(AND(Таблица335[[#This Row],[Тип]]="Продол", Таблица335[[#This Row],[условие]]="Да", Таблица335[[#This Row],[№18]]=" росп"), "1,2",
"")</f>
        <v/>
      </c>
      <c r="V1571" s="101" t="s">
        <v>89</v>
      </c>
      <c r="W15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71" s="152">
        <f>IF(Таблица335[[#This Row],[Тип СШ]]="Т3",
(IF(Таблица335[[#This Row],[Толщина]]&gt;16,"Δ8","Δ6")),Таблица335[[#This Row],[Толщина]])</f>
        <v>16</v>
      </c>
      <c r="AD1571"/>
      <c r="AE1571"/>
    </row>
    <row r="1572" spans="1:31" x14ac:dyDescent="0.2">
      <c r="A1572" s="117">
        <f t="shared" si="1618"/>
        <v>1572</v>
      </c>
      <c r="B1572" s="97" t="str">
        <f>IF(ISNUMBER(Таблица335[[#This Row],[№8]]), "Поперечник", "Продол")</f>
        <v>Поперечник</v>
      </c>
      <c r="C1572" s="11" t="str">
        <f>CONCATENATE(I1572,J1572,K1572,L1572,Таблица335[[#This Row],[№12]],N1572,O1572,P1572,Q1572,R1572,S1572,T1572,U1572,)</f>
        <v>15Б-Т2/2 росп1,2,3</v>
      </c>
      <c r="D1572" s="11" t="str">
        <f t="shared" si="1637"/>
        <v>Т3</v>
      </c>
      <c r="E1572" s="11" t="str">
        <f t="shared" si="1638"/>
        <v>100 Δ6</v>
      </c>
      <c r="F1572" s="101"/>
      <c r="G1572" s="101"/>
      <c r="H15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2" s="132">
        <f t="shared" ref="I1572:J1572" si="1658">I1571</f>
        <v>15</v>
      </c>
      <c r="J1572" s="132" t="str">
        <f t="shared" si="1658"/>
        <v>Б</v>
      </c>
      <c r="K1572" s="133" t="str">
        <f>IF(Таблица335[[#This Row],[условие]]="Да", "-", "")</f>
        <v>-</v>
      </c>
      <c r="L1572" s="101" t="s">
        <v>84</v>
      </c>
      <c r="M1572" s="114" t="str">
        <f>IF(Таблица335[[#This Row],[условие]]="Да", "", " - ")</f>
        <v/>
      </c>
      <c r="N1572" s="101"/>
      <c r="O1572" s="114" t="str">
        <f>IF(Таблица335[[#This Row],[условие]]="Да", "", " )")</f>
        <v/>
      </c>
      <c r="P1572" s="115"/>
      <c r="Q1572" s="101" t="str">
        <f t="shared" si="1656"/>
        <v>/</v>
      </c>
      <c r="R1572" s="101">
        <v>2</v>
      </c>
      <c r="S1572" s="116" t="str">
        <f>IF(Таблица335[[#This Row],[Тип СШ]]="Т3", " росп", "")</f>
        <v xml:space="preserve"> росп</v>
      </c>
      <c r="T1572" s="116" t="str">
        <f>IF(AND(Таблица335[[#This Row],[Тип]]="Поперечник", Таблица335[[#This Row],[условие]]="Да", Таблица335[[#This Row],[№18]]=" росп"), "1,2,3",
"")</f>
        <v>1,2,3</v>
      </c>
      <c r="U1572" s="116" t="str">
        <f>IF(AND(Таблица335[[#This Row],[Тип]]="Продол", Таблица335[[#This Row],[условие]]="Да", Таблица335[[#This Row],[№18]]=" росп"), "1,2",
"")</f>
        <v/>
      </c>
      <c r="V1572" s="101" t="s">
        <v>88</v>
      </c>
      <c r="W15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72" s="152" t="str">
        <f>IF(Таблица335[[#This Row],[Тип СШ]]="Т3",
(IF(Таблица335[[#This Row],[Толщина]]&gt;16,"Δ8","Δ6")),Таблица335[[#This Row],[Толщина]])</f>
        <v>Δ6</v>
      </c>
      <c r="AD1572"/>
      <c r="AE1572"/>
    </row>
    <row r="1573" spans="1:31" x14ac:dyDescent="0.2">
      <c r="A1573" s="117">
        <f t="shared" si="1618"/>
        <v>1573</v>
      </c>
      <c r="B1573" s="97" t="str">
        <f>IF(ISNUMBER(Таблица335[[#This Row],[№8]]), "Поперечник", "Продол")</f>
        <v>Поперечник</v>
      </c>
      <c r="C1573" s="11" t="str">
        <f>CONCATENATE(I1573,J1573,K1573,L1573,Таблица335[[#This Row],[№12]],N1573,O1573,P1573,Q1573,R1573,S1573,T1573,U1573,)</f>
        <v>15В-ВП</v>
      </c>
      <c r="D1573" s="11" t="str">
        <f t="shared" si="1637"/>
        <v>С4</v>
      </c>
      <c r="E1573" s="11" t="str">
        <f t="shared" si="1638"/>
        <v>2488×14</v>
      </c>
      <c r="F1573" s="101"/>
      <c r="G1573" s="101" t="s">
        <v>41</v>
      </c>
      <c r="H157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3" s="134">
        <f t="shared" ref="I1573:J1573" si="1659">I1572</f>
        <v>15</v>
      </c>
      <c r="J1573" s="134" t="str">
        <f>Таблица335[[#This Row],[№7]]</f>
        <v>В</v>
      </c>
      <c r="K1573" s="133" t="str">
        <f>IF(Таблица335[[#This Row],[условие]]="Да", "-", "")</f>
        <v>-</v>
      </c>
      <c r="L1573" s="72" t="s">
        <v>35</v>
      </c>
      <c r="M1573" s="114" t="str">
        <f>IF(Таблица335[[#This Row],[условие]]="Да", "", " - ")</f>
        <v/>
      </c>
      <c r="N1573" s="72"/>
      <c r="O1573" s="114" t="str">
        <f>IF(Таблица335[[#This Row],[условие]]="Да", "", " )")</f>
        <v/>
      </c>
      <c r="P1573" s="115"/>
      <c r="Q1573" s="130"/>
      <c r="R1573" s="130"/>
      <c r="S1573" s="116" t="str">
        <f>IF(Таблица335[[#This Row],[Тип СШ]]="Т3", " росп", "")</f>
        <v/>
      </c>
      <c r="T1573" s="116" t="str">
        <f>IF(AND(Таблица335[[#This Row],[Тип]]="Поперечник", Таблица335[[#This Row],[условие]]="Да", Таблица335[[#This Row],[№18]]=" росп"), "1,2,3",
"")</f>
        <v/>
      </c>
      <c r="U1573" s="116" t="str">
        <f>IF(AND(Таблица335[[#This Row],[Тип]]="Продол", Таблица335[[#This Row],[условие]]="Да", Таблица335[[#This Row],[№18]]=" росп"), "1,2",
"")</f>
        <v/>
      </c>
      <c r="V1573" s="130" t="s">
        <v>109</v>
      </c>
      <c r="W15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5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7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573" s="152">
        <f>IF(Таблица335[[#This Row],[Тип СШ]]="Т3",
(IF(Таблица335[[#This Row],[Толщина]]&gt;16,"Δ8","Δ6")),Таблица335[[#This Row],[Толщина]])</f>
        <v>14</v>
      </c>
      <c r="AD1573"/>
      <c r="AE1573"/>
    </row>
    <row r="1574" spans="1:31" x14ac:dyDescent="0.2">
      <c r="A1574" s="117">
        <f t="shared" si="1618"/>
        <v>1574</v>
      </c>
      <c r="B1574" s="97" t="str">
        <f>IF(ISNUMBER(Таблица335[[#This Row],[№8]]), "Поперечник", "Продол")</f>
        <v>Поперечник</v>
      </c>
      <c r="C1574" s="11" t="str">
        <f>CONCATENATE(I1574,J1574,K1574,L1574,Таблица335[[#This Row],[№12]],N1574,O1574,P1574,Q1574,R1574,S1574,T1574,U1574,)</f>
        <v>15В-ВП_Р1 росп1,2,3</v>
      </c>
      <c r="D1574" s="11" t="str">
        <f t="shared" si="1637"/>
        <v>Т3</v>
      </c>
      <c r="E1574" s="11" t="str">
        <f t="shared" si="1638"/>
        <v>528 Δ6</v>
      </c>
      <c r="F1574" s="101"/>
      <c r="G1574" s="101"/>
      <c r="H15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4" s="132">
        <f t="shared" ref="I1574:J1574" si="1660">I1573</f>
        <v>15</v>
      </c>
      <c r="J1574" s="132" t="str">
        <f>J1573</f>
        <v>В</v>
      </c>
      <c r="K1574" s="133" t="str">
        <f>IF(Таблица335[[#This Row],[условие]]="Да", "-", "")</f>
        <v>-</v>
      </c>
      <c r="L1574" s="101" t="s">
        <v>35</v>
      </c>
      <c r="M1574" s="114" t="str">
        <f>IF(Таблица335[[#This Row],[условие]]="Да", "", " - ")</f>
        <v/>
      </c>
      <c r="N1574" s="101"/>
      <c r="O1574" s="114" t="str">
        <f>IF(Таблица335[[#This Row],[условие]]="Да", "", " )")</f>
        <v/>
      </c>
      <c r="P1574" s="115"/>
      <c r="Q1574" s="101" t="s">
        <v>140</v>
      </c>
      <c r="R1574" s="101" t="s">
        <v>73</v>
      </c>
      <c r="S1574" s="116" t="str">
        <f>IF(Таблица335[[#This Row],[Тип СШ]]="Т3", " росп", "")</f>
        <v xml:space="preserve"> росп</v>
      </c>
      <c r="T1574" s="116" t="str">
        <f>IF(AND(Таблица335[[#This Row],[Тип]]="Поперечник", Таблица335[[#This Row],[условие]]="Да", Таблица335[[#This Row],[№18]]=" росп"), "1,2,3",
"")</f>
        <v>1,2,3</v>
      </c>
      <c r="U1574" s="116" t="str">
        <f>IF(AND(Таблица335[[#This Row],[Тип]]="Продол", Таблица335[[#This Row],[условие]]="Да", Таблица335[[#This Row],[№18]]=" росп"), "1,2",
"")</f>
        <v/>
      </c>
      <c r="V1574" s="101" t="s">
        <v>88</v>
      </c>
      <c r="W15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74" s="152" t="str">
        <f>IF(Таблица335[[#This Row],[Тип СШ]]="Т3",
(IF(Таблица335[[#This Row],[Толщина]]&gt;16,"Δ8","Δ6")),Таблица335[[#This Row],[Толщина]])</f>
        <v>Δ6</v>
      </c>
      <c r="AD1574"/>
      <c r="AE1574"/>
    </row>
    <row r="1575" spans="1:31" x14ac:dyDescent="0.2">
      <c r="A1575" s="117">
        <f t="shared" si="1618"/>
        <v>1575</v>
      </c>
      <c r="B1575" s="97" t="str">
        <f>IF(ISNUMBER(Таблица335[[#This Row],[№8]]), "Поперечник", "Продол")</f>
        <v>Поперечник</v>
      </c>
      <c r="C1575" s="11" t="str">
        <f>CONCATENATE(I1575,J1575,K1575,L1575,Таблица335[[#This Row],[№12]],N1575,O1575,P1575,Q1575,R1575,S1575,T1575,U1575,)</f>
        <v>15В-ВП_Р2 росп1,2,3</v>
      </c>
      <c r="D1575" s="11" t="str">
        <f t="shared" si="1637"/>
        <v>Т3</v>
      </c>
      <c r="E1575" s="11" t="str">
        <f t="shared" si="1638"/>
        <v>528 Δ6</v>
      </c>
      <c r="F1575" s="101"/>
      <c r="G1575" s="101"/>
      <c r="H15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5" s="132">
        <f t="shared" ref="I1575:J1575" si="1661">I1574</f>
        <v>15</v>
      </c>
      <c r="J1575" s="132" t="str">
        <f t="shared" si="1661"/>
        <v>В</v>
      </c>
      <c r="K1575" s="133" t="str">
        <f>IF(Таблица335[[#This Row],[условие]]="Да", "-", "")</f>
        <v>-</v>
      </c>
      <c r="L1575" s="101" t="s">
        <v>35</v>
      </c>
      <c r="M1575" s="114" t="str">
        <f>IF(Таблица335[[#This Row],[условие]]="Да", "", " - ")</f>
        <v/>
      </c>
      <c r="N1575" s="101"/>
      <c r="O1575" s="114" t="str">
        <f>IF(Таблица335[[#This Row],[условие]]="Да", "", " )")</f>
        <v/>
      </c>
      <c r="P1575" s="115"/>
      <c r="Q1575" s="101" t="s">
        <v>140</v>
      </c>
      <c r="R1575" s="101" t="s">
        <v>74</v>
      </c>
      <c r="S1575" s="116" t="str">
        <f>IF(Таблица335[[#This Row],[Тип СШ]]="Т3", " росп", "")</f>
        <v xml:space="preserve"> росп</v>
      </c>
      <c r="T1575" s="116" t="str">
        <f>IF(AND(Таблица335[[#This Row],[Тип]]="Поперечник", Таблица335[[#This Row],[условие]]="Да", Таблица335[[#This Row],[№18]]=" росп"), "1,2,3",
"")</f>
        <v>1,2,3</v>
      </c>
      <c r="U1575" s="116" t="str">
        <f>IF(AND(Таблица335[[#This Row],[Тип]]="Продол", Таблица335[[#This Row],[условие]]="Да", Таблица335[[#This Row],[№18]]=" росп"), "1,2",
"")</f>
        <v/>
      </c>
      <c r="V1575" s="101" t="s">
        <v>88</v>
      </c>
      <c r="W15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75" s="152" t="str">
        <f>IF(Таблица335[[#This Row],[Тип СШ]]="Т3",
(IF(Таблица335[[#This Row],[Толщина]]&gt;16,"Δ8","Δ6")),Таблица335[[#This Row],[Толщина]])</f>
        <v>Δ6</v>
      </c>
      <c r="AD1575"/>
      <c r="AE1575"/>
    </row>
    <row r="1576" spans="1:31" x14ac:dyDescent="0.2">
      <c r="A1576" s="117">
        <f t="shared" si="1618"/>
        <v>1576</v>
      </c>
      <c r="B1576" s="97" t="str">
        <f>IF(ISNUMBER(Таблица335[[#This Row],[№8]]), "Поперечник", "Продол")</f>
        <v>Поперечник</v>
      </c>
      <c r="C1576" s="11" t="str">
        <f>CONCATENATE(I1576,J1576,K1576,L1576,Таблица335[[#This Row],[№12]],N1576,O1576,P1576,Q1576,R1576,S1576,T1576,U1576,)</f>
        <v>15В-ВП_Р3 росп1,2,3</v>
      </c>
      <c r="D1576" s="11" t="str">
        <f t="shared" si="1637"/>
        <v>Т3</v>
      </c>
      <c r="E1576" s="11" t="str">
        <f t="shared" si="1638"/>
        <v>528 Δ6</v>
      </c>
      <c r="F1576" s="101"/>
      <c r="G1576" s="101"/>
      <c r="H15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6" s="132">
        <f t="shared" ref="I1576:J1576" si="1662">I1575</f>
        <v>15</v>
      </c>
      <c r="J1576" s="132" t="str">
        <f t="shared" si="1662"/>
        <v>В</v>
      </c>
      <c r="K1576" s="133" t="str">
        <f>IF(Таблица335[[#This Row],[условие]]="Да", "-", "")</f>
        <v>-</v>
      </c>
      <c r="L1576" s="101" t="s">
        <v>35</v>
      </c>
      <c r="M1576" s="114" t="str">
        <f>IF(Таблица335[[#This Row],[условие]]="Да", "", " - ")</f>
        <v/>
      </c>
      <c r="N1576" s="101"/>
      <c r="O1576" s="114" t="str">
        <f>IF(Таблица335[[#This Row],[условие]]="Да", "", " )")</f>
        <v/>
      </c>
      <c r="P1576" s="115"/>
      <c r="Q1576" s="101" t="s">
        <v>140</v>
      </c>
      <c r="R1576" s="101" t="s">
        <v>75</v>
      </c>
      <c r="S1576" s="116" t="str">
        <f>IF(Таблица335[[#This Row],[Тип СШ]]="Т3", " росп", "")</f>
        <v xml:space="preserve"> росп</v>
      </c>
      <c r="T1576" s="116" t="str">
        <f>IF(AND(Таблица335[[#This Row],[Тип]]="Поперечник", Таблица335[[#This Row],[условие]]="Да", Таблица335[[#This Row],[№18]]=" росп"), "1,2,3",
"")</f>
        <v>1,2,3</v>
      </c>
      <c r="U1576" s="116" t="str">
        <f>IF(AND(Таблица335[[#This Row],[Тип]]="Продол", Таблица335[[#This Row],[условие]]="Да", Таблица335[[#This Row],[№18]]=" росп"), "1,2",
"")</f>
        <v/>
      </c>
      <c r="V1576" s="101" t="s">
        <v>88</v>
      </c>
      <c r="W15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76" s="152" t="str">
        <f>IF(Таблица335[[#This Row],[Тип СШ]]="Т3",
(IF(Таблица335[[#This Row],[Толщина]]&gt;16,"Δ8","Δ6")),Таблица335[[#This Row],[Толщина]])</f>
        <v>Δ6</v>
      </c>
      <c r="AD1576"/>
      <c r="AE1576"/>
    </row>
    <row r="1577" spans="1:31" x14ac:dyDescent="0.2">
      <c r="A1577" s="117">
        <f t="shared" si="1618"/>
        <v>1577</v>
      </c>
      <c r="B1577" s="97" t="str">
        <f>IF(ISNUMBER(Таблица335[[#This Row],[№8]]), "Поперечник", "Продол")</f>
        <v>Поперечник</v>
      </c>
      <c r="C1577" s="11" t="str">
        <f>CONCATENATE(I1577,J1577,K1577,L1577,Таблица335[[#This Row],[№12]],N1577,O1577,P1577,Q1577,R1577,S1577,T1577,U1577,)</f>
        <v>15В-ВП_Р4 росп1,2,3</v>
      </c>
      <c r="D1577" s="11" t="str">
        <f t="shared" si="1637"/>
        <v>Т3</v>
      </c>
      <c r="E1577" s="11" t="str">
        <f t="shared" si="1638"/>
        <v>528 Δ6</v>
      </c>
      <c r="F1577" s="101"/>
      <c r="G1577" s="101"/>
      <c r="H15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7" s="132">
        <f t="shared" ref="I1577:J1577" si="1663">I1576</f>
        <v>15</v>
      </c>
      <c r="J1577" s="132" t="str">
        <f t="shared" si="1663"/>
        <v>В</v>
      </c>
      <c r="K1577" s="133" t="str">
        <f>IF(Таблица335[[#This Row],[условие]]="Да", "-", "")</f>
        <v>-</v>
      </c>
      <c r="L1577" s="101" t="s">
        <v>35</v>
      </c>
      <c r="M1577" s="114" t="str">
        <f>IF(Таблица335[[#This Row],[условие]]="Да", "", " - ")</f>
        <v/>
      </c>
      <c r="N1577" s="101"/>
      <c r="O1577" s="114" t="str">
        <f>IF(Таблица335[[#This Row],[условие]]="Да", "", " )")</f>
        <v/>
      </c>
      <c r="P1577" s="115"/>
      <c r="Q1577" s="101" t="s">
        <v>140</v>
      </c>
      <c r="R1577" s="101" t="s">
        <v>76</v>
      </c>
      <c r="S1577" s="116" t="str">
        <f>IF(Таблица335[[#This Row],[Тип СШ]]="Т3", " росп", "")</f>
        <v xml:space="preserve"> росп</v>
      </c>
      <c r="T1577" s="116" t="str">
        <f>IF(AND(Таблица335[[#This Row],[Тип]]="Поперечник", Таблица335[[#This Row],[условие]]="Да", Таблица335[[#This Row],[№18]]=" росп"), "1,2,3",
"")</f>
        <v>1,2,3</v>
      </c>
      <c r="U1577" s="116" t="str">
        <f>IF(AND(Таблица335[[#This Row],[Тип]]="Продол", Таблица335[[#This Row],[условие]]="Да", Таблица335[[#This Row],[№18]]=" росп"), "1,2",
"")</f>
        <v/>
      </c>
      <c r="V1577" s="101" t="s">
        <v>88</v>
      </c>
      <c r="W15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77" s="152" t="str">
        <f>IF(Таблица335[[#This Row],[Тип СШ]]="Т3",
(IF(Таблица335[[#This Row],[Толщина]]&gt;16,"Δ8","Δ6")),Таблица335[[#This Row],[Толщина]])</f>
        <v>Δ6</v>
      </c>
      <c r="AD1577"/>
      <c r="AE1577"/>
    </row>
    <row r="1578" spans="1:31" x14ac:dyDescent="0.2">
      <c r="A1578" s="117">
        <f t="shared" si="1618"/>
        <v>1578</v>
      </c>
      <c r="B1578" s="97" t="str">
        <f>IF(ISNUMBER(Таблица335[[#This Row],[№8]]), "Поперечник", "Продол")</f>
        <v>Поперечник</v>
      </c>
      <c r="C1578" s="11" t="str">
        <f>CONCATENATE(I1578,J1578,K1578,L1578,Таблица335[[#This Row],[№12]],N1578,O1578,P1578,Q1578,R1578,S1578,T1578,U1578,)</f>
        <v>15В-Т1/1</v>
      </c>
      <c r="D1578" s="11" t="str">
        <f t="shared" si="1637"/>
        <v>Т8</v>
      </c>
      <c r="E1578" s="11" t="str">
        <f t="shared" si="1638"/>
        <v>100×16</v>
      </c>
      <c r="F1578" s="101"/>
      <c r="G1578" s="101"/>
      <c r="H15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8" s="132">
        <f t="shared" ref="I1578:J1578" si="1664">I1577</f>
        <v>15</v>
      </c>
      <c r="J1578" s="132" t="str">
        <f t="shared" si="1664"/>
        <v>В</v>
      </c>
      <c r="K1578" s="133" t="str">
        <f>IF(Таблица335[[#This Row],[условие]]="Да", "-", "")</f>
        <v>-</v>
      </c>
      <c r="L1578" s="101" t="s">
        <v>83</v>
      </c>
      <c r="M1578" s="114" t="str">
        <f>IF(Таблица335[[#This Row],[условие]]="Да", "", " - ")</f>
        <v/>
      </c>
      <c r="N1578" s="101"/>
      <c r="O1578" s="114" t="str">
        <f>IF(Таблица335[[#This Row],[условие]]="Да", "", " )")</f>
        <v/>
      </c>
      <c r="P1578" s="115"/>
      <c r="Q1578" s="101" t="str">
        <f>"/"</f>
        <v>/</v>
      </c>
      <c r="R1578" s="101">
        <v>1</v>
      </c>
      <c r="S1578" s="116" t="str">
        <f>IF(Таблица335[[#This Row],[Тип СШ]]="Т3", " росп", "")</f>
        <v/>
      </c>
      <c r="T1578" s="116" t="str">
        <f>IF(AND(Таблица335[[#This Row],[Тип]]="Поперечник", Таблица335[[#This Row],[условие]]="Да", Таблица335[[#This Row],[№18]]=" росп"), "1,2,3",
"")</f>
        <v/>
      </c>
      <c r="U1578" s="116" t="str">
        <f>IF(AND(Таблица335[[#This Row],[Тип]]="Продол", Таблица335[[#This Row],[условие]]="Да", Таблица335[[#This Row],[№18]]=" росп"), "1,2",
"")</f>
        <v/>
      </c>
      <c r="V1578" s="101" t="s">
        <v>89</v>
      </c>
      <c r="W15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78" s="152">
        <f>IF(Таблица335[[#This Row],[Тип СШ]]="Т3",
(IF(Таблица335[[#This Row],[Толщина]]&gt;16,"Δ8","Δ6")),Таблица335[[#This Row],[Толщина]])</f>
        <v>16</v>
      </c>
      <c r="AD1578"/>
      <c r="AE1578"/>
    </row>
    <row r="1579" spans="1:31" x14ac:dyDescent="0.2">
      <c r="A1579" s="117">
        <f t="shared" si="1618"/>
        <v>1579</v>
      </c>
      <c r="B1579" s="97" t="str">
        <f>IF(ISNUMBER(Таблица335[[#This Row],[№8]]), "Поперечник", "Продол")</f>
        <v>Поперечник</v>
      </c>
      <c r="C1579" s="11" t="str">
        <f>CONCATENATE(I1579,J1579,K1579,L1579,Таблица335[[#This Row],[№12]],N1579,O1579,P1579,Q1579,R1579,S1579,T1579,U1579,)</f>
        <v>15В-Т1/1 росп1,2,3</v>
      </c>
      <c r="D1579" s="11" t="str">
        <f t="shared" si="1637"/>
        <v>Т3</v>
      </c>
      <c r="E1579" s="11" t="str">
        <f t="shared" si="1638"/>
        <v>100 Δ6</v>
      </c>
      <c r="F1579" s="101"/>
      <c r="G1579" s="101"/>
      <c r="H15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79" s="132">
        <f t="shared" ref="I1579:J1579" si="1665">I1578</f>
        <v>15</v>
      </c>
      <c r="J1579" s="132" t="str">
        <f t="shared" si="1665"/>
        <v>В</v>
      </c>
      <c r="K1579" s="133" t="str">
        <f>IF(Таблица335[[#This Row],[условие]]="Да", "-", "")</f>
        <v>-</v>
      </c>
      <c r="L1579" s="101" t="s">
        <v>83</v>
      </c>
      <c r="M1579" s="114" t="str">
        <f>IF(Таблица335[[#This Row],[условие]]="Да", "", " - ")</f>
        <v/>
      </c>
      <c r="N1579" s="101"/>
      <c r="O1579" s="114" t="str">
        <f>IF(Таблица335[[#This Row],[условие]]="Да", "", " )")</f>
        <v/>
      </c>
      <c r="P1579" s="115"/>
      <c r="Q1579" s="101" t="str">
        <f t="shared" ref="Q1579:Q1581" si="1666">"/"</f>
        <v>/</v>
      </c>
      <c r="R1579" s="101">
        <v>1</v>
      </c>
      <c r="S1579" s="116" t="str">
        <f>IF(Таблица335[[#This Row],[Тип СШ]]="Т3", " росп", "")</f>
        <v xml:space="preserve"> росп</v>
      </c>
      <c r="T1579" s="116" t="str">
        <f>IF(AND(Таблица335[[#This Row],[Тип]]="Поперечник", Таблица335[[#This Row],[условие]]="Да", Таблица335[[#This Row],[№18]]=" росп"), "1,2,3",
"")</f>
        <v>1,2,3</v>
      </c>
      <c r="U1579" s="116" t="str">
        <f>IF(AND(Таблица335[[#This Row],[Тип]]="Продол", Таблица335[[#This Row],[условие]]="Да", Таблица335[[#This Row],[№18]]=" росп"), "1,2",
"")</f>
        <v/>
      </c>
      <c r="V1579" s="101" t="s">
        <v>88</v>
      </c>
      <c r="W15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79" s="152" t="str">
        <f>IF(Таблица335[[#This Row],[Тип СШ]]="Т3",
(IF(Таблица335[[#This Row],[Толщина]]&gt;16,"Δ8","Δ6")),Таблица335[[#This Row],[Толщина]])</f>
        <v>Δ6</v>
      </c>
      <c r="AD1579"/>
      <c r="AE1579"/>
    </row>
    <row r="1580" spans="1:31" x14ac:dyDescent="0.2">
      <c r="A1580" s="117">
        <f t="shared" si="1618"/>
        <v>1580</v>
      </c>
      <c r="B1580" s="97" t="str">
        <f>IF(ISNUMBER(Таблица335[[#This Row],[№8]]), "Поперечник", "Продол")</f>
        <v>Поперечник</v>
      </c>
      <c r="C1580" s="11" t="str">
        <f>CONCATENATE(I1580,J1580,K1580,L1580,Таблица335[[#This Row],[№12]],N1580,O1580,P1580,Q1580,R1580,S1580,T1580,U1580,)</f>
        <v>15В-Т1/2</v>
      </c>
      <c r="D1580" s="11" t="str">
        <f t="shared" si="1637"/>
        <v>Т8</v>
      </c>
      <c r="E1580" s="11" t="str">
        <f t="shared" si="1638"/>
        <v>100×16</v>
      </c>
      <c r="F1580" s="101"/>
      <c r="G1580" s="101"/>
      <c r="H15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0" s="132">
        <f t="shared" ref="I1580:J1580" si="1667">I1579</f>
        <v>15</v>
      </c>
      <c r="J1580" s="132" t="str">
        <f t="shared" si="1667"/>
        <v>В</v>
      </c>
      <c r="K1580" s="133" t="str">
        <f>IF(Таблица335[[#This Row],[условие]]="Да", "-", "")</f>
        <v>-</v>
      </c>
      <c r="L1580" s="101" t="s">
        <v>83</v>
      </c>
      <c r="M1580" s="114" t="str">
        <f>IF(Таблица335[[#This Row],[условие]]="Да", "", " - ")</f>
        <v/>
      </c>
      <c r="N1580" s="101"/>
      <c r="O1580" s="114" t="str">
        <f>IF(Таблица335[[#This Row],[условие]]="Да", "", " )")</f>
        <v/>
      </c>
      <c r="P1580" s="115"/>
      <c r="Q1580" s="101" t="str">
        <f t="shared" si="1666"/>
        <v>/</v>
      </c>
      <c r="R1580" s="101">
        <v>2</v>
      </c>
      <c r="S1580" s="116" t="str">
        <f>IF(Таблица335[[#This Row],[Тип СШ]]="Т3", " росп", "")</f>
        <v/>
      </c>
      <c r="T1580" s="116" t="str">
        <f>IF(AND(Таблица335[[#This Row],[Тип]]="Поперечник", Таблица335[[#This Row],[условие]]="Да", Таблица335[[#This Row],[№18]]=" росп"), "1,2,3",
"")</f>
        <v/>
      </c>
      <c r="U1580" s="116" t="str">
        <f>IF(AND(Таблица335[[#This Row],[Тип]]="Продол", Таблица335[[#This Row],[условие]]="Да", Таблица335[[#This Row],[№18]]=" росп"), "1,2",
"")</f>
        <v/>
      </c>
      <c r="V1580" s="101" t="s">
        <v>89</v>
      </c>
      <c r="W15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80" s="152">
        <f>IF(Таблица335[[#This Row],[Тип СШ]]="Т3",
(IF(Таблица335[[#This Row],[Толщина]]&gt;16,"Δ8","Δ6")),Таблица335[[#This Row],[Толщина]])</f>
        <v>16</v>
      </c>
      <c r="AD1580"/>
      <c r="AE1580"/>
    </row>
    <row r="1581" spans="1:31" x14ac:dyDescent="0.2">
      <c r="A1581" s="117">
        <f t="shared" si="1618"/>
        <v>1581</v>
      </c>
      <c r="B1581" s="97" t="str">
        <f>IF(ISNUMBER(Таблица335[[#This Row],[№8]]), "Поперечник", "Продол")</f>
        <v>Поперечник</v>
      </c>
      <c r="C1581" s="11" t="str">
        <f>CONCATENATE(I1581,J1581,K1581,L1581,Таблица335[[#This Row],[№12]],N1581,O1581,P1581,Q1581,R1581,S1581,T1581,U1581,)</f>
        <v>15В-Т1/2 росп1,2,3</v>
      </c>
      <c r="D1581" s="11" t="str">
        <f t="shared" si="1637"/>
        <v>Т3</v>
      </c>
      <c r="E1581" s="11" t="str">
        <f t="shared" si="1638"/>
        <v>100 Δ6</v>
      </c>
      <c r="F1581" s="101"/>
      <c r="G1581" s="101"/>
      <c r="H15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1" s="132">
        <f t="shared" ref="I1581:J1581" si="1668">I1580</f>
        <v>15</v>
      </c>
      <c r="J1581" s="132" t="str">
        <f t="shared" si="1668"/>
        <v>В</v>
      </c>
      <c r="K1581" s="133" t="str">
        <f>IF(Таблица335[[#This Row],[условие]]="Да", "-", "")</f>
        <v>-</v>
      </c>
      <c r="L1581" s="101" t="s">
        <v>83</v>
      </c>
      <c r="M1581" s="114" t="str">
        <f>IF(Таблица335[[#This Row],[условие]]="Да", "", " - ")</f>
        <v/>
      </c>
      <c r="N1581" s="101"/>
      <c r="O1581" s="114" t="str">
        <f>IF(Таблица335[[#This Row],[условие]]="Да", "", " )")</f>
        <v/>
      </c>
      <c r="P1581" s="115"/>
      <c r="Q1581" s="101" t="str">
        <f t="shared" si="1666"/>
        <v>/</v>
      </c>
      <c r="R1581" s="101">
        <v>2</v>
      </c>
      <c r="S1581" s="116" t="str">
        <f>IF(Таблица335[[#This Row],[Тип СШ]]="Т3", " росп", "")</f>
        <v xml:space="preserve"> росп</v>
      </c>
      <c r="T1581" s="116" t="str">
        <f>IF(AND(Таблица335[[#This Row],[Тип]]="Поперечник", Таблица335[[#This Row],[условие]]="Да", Таблица335[[#This Row],[№18]]=" росп"), "1,2,3",
"")</f>
        <v>1,2,3</v>
      </c>
      <c r="U1581" s="116" t="str">
        <f>IF(AND(Таблица335[[#This Row],[Тип]]="Продол", Таблица335[[#This Row],[условие]]="Да", Таблица335[[#This Row],[№18]]=" росп"), "1,2",
"")</f>
        <v/>
      </c>
      <c r="V1581" s="101" t="s">
        <v>88</v>
      </c>
      <c r="W15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81" s="152" t="str">
        <f>IF(Таблица335[[#This Row],[Тип СШ]]="Т3",
(IF(Таблица335[[#This Row],[Толщина]]&gt;16,"Δ8","Δ6")),Таблица335[[#This Row],[Толщина]])</f>
        <v>Δ6</v>
      </c>
      <c r="AD1581"/>
      <c r="AE1581"/>
    </row>
    <row r="1582" spans="1:31" x14ac:dyDescent="0.2">
      <c r="A1582" s="117">
        <f t="shared" si="1618"/>
        <v>1582</v>
      </c>
      <c r="B1582" s="97" t="str">
        <f>IF(ISNUMBER(Таблица335[[#This Row],[№8]]), "Поперечник", "Продол")</f>
        <v>Поперечник</v>
      </c>
      <c r="C1582" s="11" t="str">
        <f>CONCATENATE(I1582,J1582,K1582,L1582,Таблица335[[#This Row],[№12]],N1582,O1582,P1582,Q1582,R1582,S1582,T1582,U1582,)</f>
        <v>15В-ВП_Р5 росп1,2,3</v>
      </c>
      <c r="D1582" s="11" t="str">
        <f t="shared" si="1637"/>
        <v>Т3</v>
      </c>
      <c r="E1582" s="11" t="str">
        <f t="shared" si="1638"/>
        <v>528 Δ6</v>
      </c>
      <c r="F1582" s="101"/>
      <c r="G1582" s="101"/>
      <c r="H15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2" s="132">
        <f t="shared" ref="I1582:J1582" si="1669">I1581</f>
        <v>15</v>
      </c>
      <c r="J1582" s="132" t="str">
        <f t="shared" si="1669"/>
        <v>В</v>
      </c>
      <c r="K1582" s="133" t="str">
        <f>IF(Таблица335[[#This Row],[условие]]="Да", "-", "")</f>
        <v>-</v>
      </c>
      <c r="L1582" s="101" t="s">
        <v>35</v>
      </c>
      <c r="M1582" s="114" t="str">
        <f>IF(Таблица335[[#This Row],[условие]]="Да", "", " - ")</f>
        <v/>
      </c>
      <c r="N1582" s="101"/>
      <c r="O1582" s="114" t="str">
        <f>IF(Таблица335[[#This Row],[условие]]="Да", "", " )")</f>
        <v/>
      </c>
      <c r="P1582" s="115"/>
      <c r="Q1582" s="101" t="s">
        <v>140</v>
      </c>
      <c r="R1582" s="101" t="s">
        <v>77</v>
      </c>
      <c r="S1582" s="116" t="str">
        <f>IF(Таблица335[[#This Row],[Тип СШ]]="Т3", " росп", "")</f>
        <v xml:space="preserve"> росп</v>
      </c>
      <c r="T1582" s="116" t="str">
        <f>IF(AND(Таблица335[[#This Row],[Тип]]="Поперечник", Таблица335[[#This Row],[условие]]="Да", Таблица335[[#This Row],[№18]]=" росп"), "1,2,3",
"")</f>
        <v>1,2,3</v>
      </c>
      <c r="U1582" s="116" t="str">
        <f>IF(AND(Таблица335[[#This Row],[Тип]]="Продол", Таблица335[[#This Row],[условие]]="Да", Таблица335[[#This Row],[№18]]=" росп"), "1,2",
"")</f>
        <v/>
      </c>
      <c r="V1582" s="101" t="s">
        <v>88</v>
      </c>
      <c r="W15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82" s="152" t="str">
        <f>IF(Таблица335[[#This Row],[Тип СШ]]="Т3",
(IF(Таблица335[[#This Row],[Толщина]]&gt;16,"Δ8","Δ6")),Таблица335[[#This Row],[Толщина]])</f>
        <v>Δ6</v>
      </c>
      <c r="AD1582"/>
      <c r="AE1582"/>
    </row>
    <row r="1583" spans="1:31" x14ac:dyDescent="0.2">
      <c r="A1583" s="117">
        <f t="shared" si="1618"/>
        <v>1583</v>
      </c>
      <c r="B1583" s="97" t="str">
        <f>IF(ISNUMBER(Таблица335[[#This Row],[№8]]), "Поперечник", "Продол")</f>
        <v>Поперечник</v>
      </c>
      <c r="C1583" s="11" t="str">
        <f>CONCATENATE(I1583,J1583,K1583,L1583,Таблица335[[#This Row],[№12]],N1583,O1583,P1583,Q1583,R1583,S1583,T1583,U1583,)</f>
        <v>15В-ВП_Р6 росп1,2,3</v>
      </c>
      <c r="D1583" s="11" t="str">
        <f t="shared" si="1637"/>
        <v>Т3</v>
      </c>
      <c r="E1583" s="11" t="str">
        <f t="shared" si="1638"/>
        <v>528 Δ6</v>
      </c>
      <c r="F1583" s="101"/>
      <c r="G1583" s="101"/>
      <c r="H15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3" s="132">
        <f t="shared" ref="I1583:J1583" si="1670">I1582</f>
        <v>15</v>
      </c>
      <c r="J1583" s="132" t="str">
        <f t="shared" si="1670"/>
        <v>В</v>
      </c>
      <c r="K1583" s="133" t="str">
        <f>IF(Таблица335[[#This Row],[условие]]="Да", "-", "")</f>
        <v>-</v>
      </c>
      <c r="L1583" s="101" t="s">
        <v>35</v>
      </c>
      <c r="M1583" s="114" t="str">
        <f>IF(Таблица335[[#This Row],[условие]]="Да", "", " - ")</f>
        <v/>
      </c>
      <c r="N1583" s="101"/>
      <c r="O1583" s="114" t="str">
        <f>IF(Таблица335[[#This Row],[условие]]="Да", "", " )")</f>
        <v/>
      </c>
      <c r="P1583" s="115"/>
      <c r="Q1583" s="101" t="s">
        <v>140</v>
      </c>
      <c r="R1583" s="101" t="s">
        <v>80</v>
      </c>
      <c r="S1583" s="116" t="str">
        <f>IF(Таблица335[[#This Row],[Тип СШ]]="Т3", " росп", "")</f>
        <v xml:space="preserve"> росп</v>
      </c>
      <c r="T1583" s="116" t="str">
        <f>IF(AND(Таблица335[[#This Row],[Тип]]="Поперечник", Таблица335[[#This Row],[условие]]="Да", Таблица335[[#This Row],[№18]]=" росп"), "1,2,3",
"")</f>
        <v>1,2,3</v>
      </c>
      <c r="U1583" s="116" t="str">
        <f>IF(AND(Таблица335[[#This Row],[Тип]]="Продол", Таблица335[[#This Row],[условие]]="Да", Таблица335[[#This Row],[№18]]=" росп"), "1,2",
"")</f>
        <v/>
      </c>
      <c r="V1583" s="101" t="s">
        <v>88</v>
      </c>
      <c r="W15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83" s="152" t="str">
        <f>IF(Таблица335[[#This Row],[Тип СШ]]="Т3",
(IF(Таблица335[[#This Row],[Толщина]]&gt;16,"Δ8","Δ6")),Таблица335[[#This Row],[Толщина]])</f>
        <v>Δ6</v>
      </c>
      <c r="AD1583"/>
      <c r="AE1583"/>
    </row>
    <row r="1584" spans="1:31" x14ac:dyDescent="0.2">
      <c r="A1584" s="117">
        <f t="shared" si="1618"/>
        <v>1584</v>
      </c>
      <c r="B1584" s="97" t="str">
        <f>IF(ISNUMBER(Таблица335[[#This Row],[№8]]), "Поперечник", "Продол")</f>
        <v>Поперечник</v>
      </c>
      <c r="C1584" s="11" t="str">
        <f>CONCATENATE(I1584,J1584,K1584,L1584,Таблица335[[#This Row],[№12]],N1584,O1584,P1584,Q1584,R1584,S1584,T1584,U1584,)</f>
        <v>15В-ВП_Р7 росп1,2,3</v>
      </c>
      <c r="D1584" s="11" t="str">
        <f t="shared" si="1637"/>
        <v>Т3</v>
      </c>
      <c r="E1584" s="11" t="str">
        <f t="shared" si="1638"/>
        <v>528 Δ6</v>
      </c>
      <c r="F1584" s="101"/>
      <c r="G1584" s="101"/>
      <c r="H15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4" s="132">
        <f t="shared" ref="I1584:J1584" si="1671">I1583</f>
        <v>15</v>
      </c>
      <c r="J1584" s="132" t="str">
        <f t="shared" si="1671"/>
        <v>В</v>
      </c>
      <c r="K1584" s="133" t="str">
        <f>IF(Таблица335[[#This Row],[условие]]="Да", "-", "")</f>
        <v>-</v>
      </c>
      <c r="L1584" s="101" t="s">
        <v>35</v>
      </c>
      <c r="M1584" s="114" t="str">
        <f>IF(Таблица335[[#This Row],[условие]]="Да", "", " - ")</f>
        <v/>
      </c>
      <c r="N1584" s="101"/>
      <c r="O1584" s="114" t="str">
        <f>IF(Таблица335[[#This Row],[условие]]="Да", "", " )")</f>
        <v/>
      </c>
      <c r="P1584" s="115"/>
      <c r="Q1584" s="101" t="s">
        <v>140</v>
      </c>
      <c r="R1584" s="101" t="s">
        <v>81</v>
      </c>
      <c r="S1584" s="116" t="str">
        <f>IF(Таблица335[[#This Row],[Тип СШ]]="Т3", " росп", "")</f>
        <v xml:space="preserve"> росп</v>
      </c>
      <c r="T1584" s="116" t="str">
        <f>IF(AND(Таблица335[[#This Row],[Тип]]="Поперечник", Таблица335[[#This Row],[условие]]="Да", Таблица335[[#This Row],[№18]]=" росп"), "1,2,3",
"")</f>
        <v>1,2,3</v>
      </c>
      <c r="U1584" s="116" t="str">
        <f>IF(AND(Таблица335[[#This Row],[Тип]]="Продол", Таблица335[[#This Row],[условие]]="Да", Таблица335[[#This Row],[№18]]=" росп"), "1,2",
"")</f>
        <v/>
      </c>
      <c r="V1584" s="101" t="s">
        <v>88</v>
      </c>
      <c r="W15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84" s="152" t="str">
        <f>IF(Таблица335[[#This Row],[Тип СШ]]="Т3",
(IF(Таблица335[[#This Row],[Толщина]]&gt;16,"Δ8","Δ6")),Таблица335[[#This Row],[Толщина]])</f>
        <v>Δ6</v>
      </c>
      <c r="AD1584"/>
      <c r="AE1584"/>
    </row>
    <row r="1585" spans="1:31" x14ac:dyDescent="0.2">
      <c r="A1585" s="117">
        <f t="shared" si="1618"/>
        <v>1585</v>
      </c>
      <c r="B1585" s="97" t="str">
        <f>IF(ISNUMBER(Таблица335[[#This Row],[№8]]), "Поперечник", "Продол")</f>
        <v>Поперечник</v>
      </c>
      <c r="C1585" s="11" t="str">
        <f>CONCATENATE(I1585,J1585,K1585,L1585,Таблица335[[#This Row],[№12]],N1585,O1585,P1585,Q1585,R1585,S1585,T1585,U1585,)</f>
        <v>15В-ВП_Р8 росп1,2,3</v>
      </c>
      <c r="D1585" s="11" t="str">
        <f t="shared" si="1637"/>
        <v>Т3</v>
      </c>
      <c r="E1585" s="11" t="str">
        <f t="shared" si="1638"/>
        <v>528 Δ6</v>
      </c>
      <c r="F1585" s="101"/>
      <c r="G1585" s="101"/>
      <c r="H15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5" s="132">
        <f t="shared" ref="I1585:J1585" si="1672">I1584</f>
        <v>15</v>
      </c>
      <c r="J1585" s="132" t="str">
        <f t="shared" si="1672"/>
        <v>В</v>
      </c>
      <c r="K1585" s="133" t="str">
        <f>IF(Таблица335[[#This Row],[условие]]="Да", "-", "")</f>
        <v>-</v>
      </c>
      <c r="L1585" s="101" t="s">
        <v>35</v>
      </c>
      <c r="M1585" s="114" t="str">
        <f>IF(Таблица335[[#This Row],[условие]]="Да", "", " - ")</f>
        <v/>
      </c>
      <c r="N1585" s="101"/>
      <c r="O1585" s="114" t="str">
        <f>IF(Таблица335[[#This Row],[условие]]="Да", "", " )")</f>
        <v/>
      </c>
      <c r="P1585" s="115"/>
      <c r="Q1585" s="101" t="s">
        <v>140</v>
      </c>
      <c r="R1585" s="101" t="s">
        <v>82</v>
      </c>
      <c r="S1585" s="116" t="str">
        <f>IF(Таблица335[[#This Row],[Тип СШ]]="Т3", " росп", "")</f>
        <v xml:space="preserve"> росп</v>
      </c>
      <c r="T1585" s="116" t="str">
        <f>IF(AND(Таблица335[[#This Row],[Тип]]="Поперечник", Таблица335[[#This Row],[условие]]="Да", Таблица335[[#This Row],[№18]]=" росп"), "1,2,3",
"")</f>
        <v>1,2,3</v>
      </c>
      <c r="U1585" s="116" t="str">
        <f>IF(AND(Таблица335[[#This Row],[Тип]]="Продол", Таблица335[[#This Row],[условие]]="Да", Таблица335[[#This Row],[№18]]=" росп"), "1,2",
"")</f>
        <v/>
      </c>
      <c r="V1585" s="101" t="s">
        <v>88</v>
      </c>
      <c r="W15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85" s="152" t="str">
        <f>IF(Таблица335[[#This Row],[Тип СШ]]="Т3",
(IF(Таблица335[[#This Row],[Толщина]]&gt;16,"Δ8","Δ6")),Таблица335[[#This Row],[Толщина]])</f>
        <v>Δ6</v>
      </c>
      <c r="AD1585"/>
      <c r="AE1585"/>
    </row>
    <row r="1586" spans="1:31" x14ac:dyDescent="0.2">
      <c r="A1586" s="117">
        <f t="shared" si="1618"/>
        <v>1586</v>
      </c>
      <c r="B1586" s="97" t="str">
        <f>IF(ISNUMBER(Таблица335[[#This Row],[№8]]), "Поперечник", "Продол")</f>
        <v>Поперечник</v>
      </c>
      <c r="C1586" s="11" t="str">
        <f>CONCATENATE(I1586,J1586,K1586,L1586,Таблица335[[#This Row],[№12]],N1586,O1586,P1586,Q1586,R1586,S1586,T1586,U1586,)</f>
        <v>15В-НП</v>
      </c>
      <c r="D1586" s="11" t="str">
        <f t="shared" si="1637"/>
        <v>С18</v>
      </c>
      <c r="E1586" s="11" t="str">
        <f t="shared" si="1638"/>
        <v>500×20</v>
      </c>
      <c r="F1586" s="101"/>
      <c r="G1586" s="101"/>
      <c r="H15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6" s="132">
        <f t="shared" ref="I1586:J1586" si="1673">I1585</f>
        <v>15</v>
      </c>
      <c r="J1586" s="132" t="str">
        <f t="shared" si="1673"/>
        <v>В</v>
      </c>
      <c r="K1586" s="133" t="str">
        <f>IF(Таблица335[[#This Row],[условие]]="Да", "-", "")</f>
        <v>-</v>
      </c>
      <c r="L1586" s="101" t="s">
        <v>13</v>
      </c>
      <c r="M1586" s="114" t="str">
        <f>IF(Таблица335[[#This Row],[условие]]="Да", "", " - ")</f>
        <v/>
      </c>
      <c r="N1586" s="101"/>
      <c r="O1586" s="114" t="str">
        <f>IF(Таблица335[[#This Row],[условие]]="Да", "", " )")</f>
        <v/>
      </c>
      <c r="P1586" s="115"/>
      <c r="Q1586" s="101"/>
      <c r="R1586" s="101"/>
      <c r="S1586" s="116" t="str">
        <f>IF(Таблица335[[#This Row],[Тип СШ]]="Т3", " росп", "")</f>
        <v/>
      </c>
      <c r="T1586" s="116" t="str">
        <f>IF(AND(Таблица335[[#This Row],[Тип]]="Поперечник", Таблица335[[#This Row],[условие]]="Да", Таблица335[[#This Row],[№18]]=" росп"), "1,2,3",
"")</f>
        <v/>
      </c>
      <c r="U1586" s="116" t="str">
        <f>IF(AND(Таблица335[[#This Row],[Тип]]="Продол", Таблица335[[#This Row],[условие]]="Да", Таблица335[[#This Row],[№18]]=" росп"), "1,2",
"")</f>
        <v/>
      </c>
      <c r="V1586" s="101" t="s">
        <v>87</v>
      </c>
      <c r="W158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5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586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586" s="152">
        <f>IF(Таблица335[[#This Row],[Тип СШ]]="Т3",
(IF(Таблица335[[#This Row],[Толщина]]&gt;16,"Δ8","Δ6")),Таблица335[[#This Row],[Толщина]])</f>
        <v>20</v>
      </c>
      <c r="AD1586"/>
      <c r="AE1586"/>
    </row>
    <row r="1587" spans="1:31" x14ac:dyDescent="0.2">
      <c r="A1587" s="117">
        <f t="shared" si="1618"/>
        <v>1587</v>
      </c>
      <c r="B1587" s="97" t="str">
        <f>IF(ISNUMBER(Таблица335[[#This Row],[№8]]), "Поперечник", "Продол")</f>
        <v>Поперечник</v>
      </c>
      <c r="C1587" s="11" t="str">
        <f>CONCATENATE(I1587,J1587,K1587,L1587,Таблица335[[#This Row],[№12]],N1587,O1587,P1587,Q1587,R1587,S1587,T1587,U1587,)</f>
        <v>15В-Т2/1</v>
      </c>
      <c r="D1587" s="11" t="str">
        <f t="shared" si="1637"/>
        <v>Т8</v>
      </c>
      <c r="E1587" s="11" t="str">
        <f t="shared" si="1638"/>
        <v>100×16</v>
      </c>
      <c r="F1587" s="101"/>
      <c r="G1587" s="101"/>
      <c r="H15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7" s="132">
        <f t="shared" ref="I1587:J1587" si="1674">I1586</f>
        <v>15</v>
      </c>
      <c r="J1587" s="132" t="str">
        <f t="shared" si="1674"/>
        <v>В</v>
      </c>
      <c r="K1587" s="133" t="str">
        <f>IF(Таблица335[[#This Row],[условие]]="Да", "-", "")</f>
        <v>-</v>
      </c>
      <c r="L1587" s="101" t="s">
        <v>84</v>
      </c>
      <c r="M1587" s="114" t="str">
        <f>IF(Таблица335[[#This Row],[условие]]="Да", "", " - ")</f>
        <v/>
      </c>
      <c r="N1587" s="101"/>
      <c r="O1587" s="114" t="str">
        <f>IF(Таблица335[[#This Row],[условие]]="Да", "", " )")</f>
        <v/>
      </c>
      <c r="P1587" s="115"/>
      <c r="Q1587" s="101" t="str">
        <f>"/"</f>
        <v>/</v>
      </c>
      <c r="R1587" s="101">
        <v>1</v>
      </c>
      <c r="S1587" s="116" t="str">
        <f>IF(Таблица335[[#This Row],[Тип СШ]]="Т3", " росп", "")</f>
        <v/>
      </c>
      <c r="T1587" s="116" t="str">
        <f>IF(AND(Таблица335[[#This Row],[Тип]]="Поперечник", Таблица335[[#This Row],[условие]]="Да", Таблица335[[#This Row],[№18]]=" росп"), "1,2,3",
"")</f>
        <v/>
      </c>
      <c r="U1587" s="116" t="str">
        <f>IF(AND(Таблица335[[#This Row],[Тип]]="Продол", Таблица335[[#This Row],[условие]]="Да", Таблица335[[#This Row],[№18]]=" росп"), "1,2",
"")</f>
        <v/>
      </c>
      <c r="V1587" s="101" t="s">
        <v>89</v>
      </c>
      <c r="W15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87" s="152">
        <f>IF(Таблица335[[#This Row],[Тип СШ]]="Т3",
(IF(Таблица335[[#This Row],[Толщина]]&gt;16,"Δ8","Δ6")),Таблица335[[#This Row],[Толщина]])</f>
        <v>16</v>
      </c>
      <c r="AD1587"/>
      <c r="AE1587"/>
    </row>
    <row r="1588" spans="1:31" x14ac:dyDescent="0.2">
      <c r="A1588" s="117">
        <f t="shared" si="1618"/>
        <v>1588</v>
      </c>
      <c r="B1588" s="97" t="str">
        <f>IF(ISNUMBER(Таблица335[[#This Row],[№8]]), "Поперечник", "Продол")</f>
        <v>Поперечник</v>
      </c>
      <c r="C1588" s="11" t="str">
        <f>CONCATENATE(I1588,J1588,K1588,L1588,Таблица335[[#This Row],[№12]],N1588,O1588,P1588,Q1588,R1588,S1588,T1588,U1588,)</f>
        <v>15В-Т2/1 росп1,2,3</v>
      </c>
      <c r="D1588" s="11" t="str">
        <f t="shared" si="1637"/>
        <v>Т3</v>
      </c>
      <c r="E1588" s="11" t="str">
        <f t="shared" si="1638"/>
        <v>100 Δ6</v>
      </c>
      <c r="F1588" s="101"/>
      <c r="G1588" s="101"/>
      <c r="H15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8" s="132">
        <f t="shared" ref="I1588:J1588" si="1675">I1587</f>
        <v>15</v>
      </c>
      <c r="J1588" s="132" t="str">
        <f t="shared" si="1675"/>
        <v>В</v>
      </c>
      <c r="K1588" s="133" t="str">
        <f>IF(Таблица335[[#This Row],[условие]]="Да", "-", "")</f>
        <v>-</v>
      </c>
      <c r="L1588" s="101" t="s">
        <v>84</v>
      </c>
      <c r="M1588" s="114" t="str">
        <f>IF(Таблица335[[#This Row],[условие]]="Да", "", " - ")</f>
        <v/>
      </c>
      <c r="N1588" s="101"/>
      <c r="O1588" s="114" t="str">
        <f>IF(Таблица335[[#This Row],[условие]]="Да", "", " )")</f>
        <v/>
      </c>
      <c r="P1588" s="115"/>
      <c r="Q1588" s="101" t="str">
        <f t="shared" ref="Q1588:Q1590" si="1676">"/"</f>
        <v>/</v>
      </c>
      <c r="R1588" s="101">
        <v>1</v>
      </c>
      <c r="S1588" s="116" t="str">
        <f>IF(Таблица335[[#This Row],[Тип СШ]]="Т3", " росп", "")</f>
        <v xml:space="preserve"> росп</v>
      </c>
      <c r="T1588" s="116" t="str">
        <f>IF(AND(Таблица335[[#This Row],[Тип]]="Поперечник", Таблица335[[#This Row],[условие]]="Да", Таблица335[[#This Row],[№18]]=" росп"), "1,2,3",
"")</f>
        <v>1,2,3</v>
      </c>
      <c r="U1588" s="116" t="str">
        <f>IF(AND(Таблица335[[#This Row],[Тип]]="Продол", Таблица335[[#This Row],[условие]]="Да", Таблица335[[#This Row],[№18]]=" росп"), "1,2",
"")</f>
        <v/>
      </c>
      <c r="V1588" s="101" t="s">
        <v>88</v>
      </c>
      <c r="W15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88" s="152" t="str">
        <f>IF(Таблица335[[#This Row],[Тип СШ]]="Т3",
(IF(Таблица335[[#This Row],[Толщина]]&gt;16,"Δ8","Δ6")),Таблица335[[#This Row],[Толщина]])</f>
        <v>Δ6</v>
      </c>
      <c r="AD1588"/>
      <c r="AE1588"/>
    </row>
    <row r="1589" spans="1:31" x14ac:dyDescent="0.2">
      <c r="A1589" s="117">
        <f t="shared" si="1618"/>
        <v>1589</v>
      </c>
      <c r="B1589" s="97" t="str">
        <f>IF(ISNUMBER(Таблица335[[#This Row],[№8]]), "Поперечник", "Продол")</f>
        <v>Поперечник</v>
      </c>
      <c r="C1589" s="11" t="str">
        <f>CONCATENATE(I1589,J1589,K1589,L1589,Таблица335[[#This Row],[№12]],N1589,O1589,P1589,Q1589,R1589,S1589,T1589,U1589,)</f>
        <v>15В-Т2/2</v>
      </c>
      <c r="D1589" s="11" t="str">
        <f t="shared" si="1637"/>
        <v>Т8</v>
      </c>
      <c r="E1589" s="11" t="str">
        <f t="shared" si="1638"/>
        <v>100×16</v>
      </c>
      <c r="F1589" s="101"/>
      <c r="G1589" s="101"/>
      <c r="H15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89" s="132">
        <f t="shared" ref="I1589:J1589" si="1677">I1588</f>
        <v>15</v>
      </c>
      <c r="J1589" s="132" t="str">
        <f t="shared" si="1677"/>
        <v>В</v>
      </c>
      <c r="K1589" s="133" t="str">
        <f>IF(Таблица335[[#This Row],[условие]]="Да", "-", "")</f>
        <v>-</v>
      </c>
      <c r="L1589" s="101" t="s">
        <v>84</v>
      </c>
      <c r="M1589" s="114" t="str">
        <f>IF(Таблица335[[#This Row],[условие]]="Да", "", " - ")</f>
        <v/>
      </c>
      <c r="N1589" s="101"/>
      <c r="O1589" s="114" t="str">
        <f>IF(Таблица335[[#This Row],[условие]]="Да", "", " )")</f>
        <v/>
      </c>
      <c r="P1589" s="115"/>
      <c r="Q1589" s="101" t="str">
        <f t="shared" si="1676"/>
        <v>/</v>
      </c>
      <c r="R1589" s="101">
        <v>2</v>
      </c>
      <c r="S1589" s="116" t="str">
        <f>IF(Таблица335[[#This Row],[Тип СШ]]="Т3", " росп", "")</f>
        <v/>
      </c>
      <c r="T1589" s="116" t="str">
        <f>IF(AND(Таблица335[[#This Row],[Тип]]="Поперечник", Таблица335[[#This Row],[условие]]="Да", Таблица335[[#This Row],[№18]]=" росп"), "1,2,3",
"")</f>
        <v/>
      </c>
      <c r="U1589" s="116" t="str">
        <f>IF(AND(Таблица335[[#This Row],[Тип]]="Продол", Таблица335[[#This Row],[условие]]="Да", Таблица335[[#This Row],[№18]]=" росп"), "1,2",
"")</f>
        <v/>
      </c>
      <c r="V1589" s="101" t="s">
        <v>89</v>
      </c>
      <c r="W15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89" s="152">
        <f>IF(Таблица335[[#This Row],[Тип СШ]]="Т3",
(IF(Таблица335[[#This Row],[Толщина]]&gt;16,"Δ8","Δ6")),Таблица335[[#This Row],[Толщина]])</f>
        <v>16</v>
      </c>
      <c r="AD1589"/>
      <c r="AE1589"/>
    </row>
    <row r="1590" spans="1:31" x14ac:dyDescent="0.2">
      <c r="A1590" s="117">
        <f t="shared" si="1618"/>
        <v>1590</v>
      </c>
      <c r="B1590" s="97" t="str">
        <f>IF(ISNUMBER(Таблица335[[#This Row],[№8]]), "Поперечник", "Продол")</f>
        <v>Поперечник</v>
      </c>
      <c r="C1590" s="11" t="str">
        <f>CONCATENATE(I1590,J1590,K1590,L1590,Таблица335[[#This Row],[№12]],N1590,O1590,P1590,Q1590,R1590,S1590,T1590,U1590,)</f>
        <v>15В-Т2/2 росп1,2,3</v>
      </c>
      <c r="D1590" s="11" t="str">
        <f t="shared" si="1637"/>
        <v>Т3</v>
      </c>
      <c r="E1590" s="11" t="str">
        <f t="shared" si="1638"/>
        <v>100 Δ6</v>
      </c>
      <c r="F1590" s="101"/>
      <c r="G1590" s="101"/>
      <c r="H15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0" s="132">
        <f t="shared" ref="I1590:J1590" si="1678">I1589</f>
        <v>15</v>
      </c>
      <c r="J1590" s="132" t="str">
        <f t="shared" si="1678"/>
        <v>В</v>
      </c>
      <c r="K1590" s="133" t="str">
        <f>IF(Таблица335[[#This Row],[условие]]="Да", "-", "")</f>
        <v>-</v>
      </c>
      <c r="L1590" s="101" t="s">
        <v>84</v>
      </c>
      <c r="M1590" s="114" t="str">
        <f>IF(Таблица335[[#This Row],[условие]]="Да", "", " - ")</f>
        <v/>
      </c>
      <c r="N1590" s="101"/>
      <c r="O1590" s="114" t="str">
        <f>IF(Таблица335[[#This Row],[условие]]="Да", "", " )")</f>
        <v/>
      </c>
      <c r="P1590" s="115"/>
      <c r="Q1590" s="101" t="str">
        <f t="shared" si="1676"/>
        <v>/</v>
      </c>
      <c r="R1590" s="101">
        <v>2</v>
      </c>
      <c r="S1590" s="116" t="str">
        <f>IF(Таблица335[[#This Row],[Тип СШ]]="Т3", " росп", "")</f>
        <v xml:space="preserve"> росп</v>
      </c>
      <c r="T1590" s="116" t="str">
        <f>IF(AND(Таблица335[[#This Row],[Тип]]="Поперечник", Таблица335[[#This Row],[условие]]="Да", Таблица335[[#This Row],[№18]]=" росп"), "1,2,3",
"")</f>
        <v>1,2,3</v>
      </c>
      <c r="U1590" s="116" t="str">
        <f>IF(AND(Таблица335[[#This Row],[Тип]]="Продол", Таблица335[[#This Row],[условие]]="Да", Таблица335[[#This Row],[№18]]=" росп"), "1,2",
"")</f>
        <v/>
      </c>
      <c r="V1590" s="101" t="s">
        <v>88</v>
      </c>
      <c r="W15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5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90" s="152" t="str">
        <f>IF(Таблица335[[#This Row],[Тип СШ]]="Т3",
(IF(Таблица335[[#This Row],[Толщина]]&gt;16,"Δ8","Δ6")),Таблица335[[#This Row],[Толщина]])</f>
        <v>Δ6</v>
      </c>
      <c r="AD1590"/>
      <c r="AE1590"/>
    </row>
    <row r="1591" spans="1:31" x14ac:dyDescent="0.2">
      <c r="A1591" s="117">
        <f t="shared" si="1618"/>
        <v>1591</v>
      </c>
      <c r="B1591" s="97" t="str">
        <f>IF(ISNUMBER(Таблица335[[#This Row],[№8]]), "Поперечник", "Продол")</f>
        <v>Поперечник</v>
      </c>
      <c r="C1591" s="11" t="str">
        <f>CONCATENATE(I1591,J1591,K1591,L1591,Таблица335[[#This Row],[№12]],N1591,O1591,P1591,Q1591,R1591,S1591,T1591,U1591,)</f>
        <v>15Г-ВП</v>
      </c>
      <c r="D1591" s="11" t="str">
        <f t="shared" si="1637"/>
        <v>С4</v>
      </c>
      <c r="E1591" s="11" t="str">
        <f t="shared" si="1638"/>
        <v>2488×14</v>
      </c>
      <c r="F1591" s="101"/>
      <c r="G1591" s="101" t="s">
        <v>42</v>
      </c>
      <c r="H159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1" s="134">
        <f t="shared" ref="I1591:J1591" si="1679">I1590</f>
        <v>15</v>
      </c>
      <c r="J1591" s="134" t="str">
        <f>Таблица335[[#This Row],[№7]]</f>
        <v>Г</v>
      </c>
      <c r="K1591" s="133" t="str">
        <f>IF(Таблица335[[#This Row],[условие]]="Да", "-", "")</f>
        <v>-</v>
      </c>
      <c r="L1591" s="72" t="s">
        <v>35</v>
      </c>
      <c r="M1591" s="114" t="str">
        <f>IF(Таблица335[[#This Row],[условие]]="Да", "", " - ")</f>
        <v/>
      </c>
      <c r="N1591" s="72"/>
      <c r="O1591" s="114" t="str">
        <f>IF(Таблица335[[#This Row],[условие]]="Да", "", " )")</f>
        <v/>
      </c>
      <c r="P1591" s="115"/>
      <c r="Q1591" s="130"/>
      <c r="R1591" s="130"/>
      <c r="S1591" s="116" t="str">
        <f>IF(Таблица335[[#This Row],[Тип СШ]]="Т3", " росп", "")</f>
        <v/>
      </c>
      <c r="T1591" s="116" t="str">
        <f>IF(AND(Таблица335[[#This Row],[Тип]]="Поперечник", Таблица335[[#This Row],[условие]]="Да", Таблица335[[#This Row],[№18]]=" росп"), "1,2,3",
"")</f>
        <v/>
      </c>
      <c r="U1591" s="116" t="str">
        <f>IF(AND(Таблица335[[#This Row],[Тип]]="Продол", Таблица335[[#This Row],[условие]]="Да", Таблица335[[#This Row],[№18]]=" росп"), "1,2",
"")</f>
        <v/>
      </c>
      <c r="V1591" s="130" t="s">
        <v>109</v>
      </c>
      <c r="W15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5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591" s="152">
        <f>IF(Таблица335[[#This Row],[Тип СШ]]="Т3",
(IF(Таблица335[[#This Row],[Толщина]]&gt;16,"Δ8","Δ6")),Таблица335[[#This Row],[Толщина]])</f>
        <v>14</v>
      </c>
      <c r="AD1591"/>
      <c r="AE1591"/>
    </row>
    <row r="1592" spans="1:31" x14ac:dyDescent="0.2">
      <c r="A1592" s="117">
        <f t="shared" si="1618"/>
        <v>1592</v>
      </c>
      <c r="B1592" s="97" t="str">
        <f>IF(ISNUMBER(Таблица335[[#This Row],[№8]]), "Поперечник", "Продол")</f>
        <v>Поперечник</v>
      </c>
      <c r="C1592" s="11" t="str">
        <f>CONCATENATE(I1592,J1592,K1592,L1592,Таблица335[[#This Row],[№12]],N1592,O1592,P1592,Q1592,R1592,S1592,T1592,U1592,)</f>
        <v>15Г-ВП_Р1 росп1,2,3</v>
      </c>
      <c r="D1592" s="11" t="str">
        <f t="shared" si="1637"/>
        <v>Т3</v>
      </c>
      <c r="E1592" s="11" t="str">
        <f t="shared" si="1638"/>
        <v>528 Δ6</v>
      </c>
      <c r="F1592" s="101"/>
      <c r="G1592" s="101"/>
      <c r="H15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2" s="132">
        <f t="shared" ref="I1592:J1592" si="1680">I1591</f>
        <v>15</v>
      </c>
      <c r="J1592" s="132" t="str">
        <f>J1591</f>
        <v>Г</v>
      </c>
      <c r="K1592" s="133" t="str">
        <f>IF(Таблица335[[#This Row],[условие]]="Да", "-", "")</f>
        <v>-</v>
      </c>
      <c r="L1592" s="101" t="s">
        <v>35</v>
      </c>
      <c r="M1592" s="114" t="str">
        <f>IF(Таблица335[[#This Row],[условие]]="Да", "", " - ")</f>
        <v/>
      </c>
      <c r="N1592" s="101"/>
      <c r="O1592" s="114" t="str">
        <f>IF(Таблица335[[#This Row],[условие]]="Да", "", " )")</f>
        <v/>
      </c>
      <c r="P1592" s="115"/>
      <c r="Q1592" s="101" t="s">
        <v>140</v>
      </c>
      <c r="R1592" s="101" t="s">
        <v>73</v>
      </c>
      <c r="S1592" s="116" t="str">
        <f>IF(Таблица335[[#This Row],[Тип СШ]]="Т3", " росп", "")</f>
        <v xml:space="preserve"> росп</v>
      </c>
      <c r="T1592" s="116" t="str">
        <f>IF(AND(Таблица335[[#This Row],[Тип]]="Поперечник", Таблица335[[#This Row],[условие]]="Да", Таблица335[[#This Row],[№18]]=" росп"), "1,2,3",
"")</f>
        <v>1,2,3</v>
      </c>
      <c r="U1592" s="116" t="str">
        <f>IF(AND(Таблица335[[#This Row],[Тип]]="Продол", Таблица335[[#This Row],[условие]]="Да", Таблица335[[#This Row],[№18]]=" росп"), "1,2",
"")</f>
        <v/>
      </c>
      <c r="V1592" s="101" t="s">
        <v>88</v>
      </c>
      <c r="W15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92" s="152" t="str">
        <f>IF(Таблица335[[#This Row],[Тип СШ]]="Т3",
(IF(Таблица335[[#This Row],[Толщина]]&gt;16,"Δ8","Δ6")),Таблица335[[#This Row],[Толщина]])</f>
        <v>Δ6</v>
      </c>
      <c r="AD1592"/>
      <c r="AE1592"/>
    </row>
    <row r="1593" spans="1:31" x14ac:dyDescent="0.2">
      <c r="A1593" s="117">
        <f t="shared" si="1618"/>
        <v>1593</v>
      </c>
      <c r="B1593" s="97" t="str">
        <f>IF(ISNUMBER(Таблица335[[#This Row],[№8]]), "Поперечник", "Продол")</f>
        <v>Поперечник</v>
      </c>
      <c r="C1593" s="11" t="str">
        <f>CONCATENATE(I1593,J1593,K1593,L1593,Таблица335[[#This Row],[№12]],N1593,O1593,P1593,Q1593,R1593,S1593,T1593,U1593,)</f>
        <v>15Г-ВП_Р2 росп1,2,3</v>
      </c>
      <c r="D1593" s="11" t="str">
        <f t="shared" si="1637"/>
        <v>Т3</v>
      </c>
      <c r="E1593" s="11" t="str">
        <f t="shared" si="1638"/>
        <v>528 Δ6</v>
      </c>
      <c r="F1593" s="101"/>
      <c r="G1593" s="101"/>
      <c r="H15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3" s="132">
        <f t="shared" ref="I1593:J1593" si="1681">I1592</f>
        <v>15</v>
      </c>
      <c r="J1593" s="132" t="str">
        <f t="shared" si="1681"/>
        <v>Г</v>
      </c>
      <c r="K1593" s="133" t="str">
        <f>IF(Таблица335[[#This Row],[условие]]="Да", "-", "")</f>
        <v>-</v>
      </c>
      <c r="L1593" s="101" t="s">
        <v>35</v>
      </c>
      <c r="M1593" s="114" t="str">
        <f>IF(Таблица335[[#This Row],[условие]]="Да", "", " - ")</f>
        <v/>
      </c>
      <c r="N1593" s="101"/>
      <c r="O1593" s="114" t="str">
        <f>IF(Таблица335[[#This Row],[условие]]="Да", "", " )")</f>
        <v/>
      </c>
      <c r="P1593" s="115"/>
      <c r="Q1593" s="101" t="s">
        <v>140</v>
      </c>
      <c r="R1593" s="101" t="s">
        <v>74</v>
      </c>
      <c r="S1593" s="116" t="str">
        <f>IF(Таблица335[[#This Row],[Тип СШ]]="Т3", " росп", "")</f>
        <v xml:space="preserve"> росп</v>
      </c>
      <c r="T1593" s="116" t="str">
        <f>IF(AND(Таблица335[[#This Row],[Тип]]="Поперечник", Таблица335[[#This Row],[условие]]="Да", Таблица335[[#This Row],[№18]]=" росп"), "1,2,3",
"")</f>
        <v>1,2,3</v>
      </c>
      <c r="U1593" s="116" t="str">
        <f>IF(AND(Таблица335[[#This Row],[Тип]]="Продол", Таблица335[[#This Row],[условие]]="Да", Таблица335[[#This Row],[№18]]=" росп"), "1,2",
"")</f>
        <v/>
      </c>
      <c r="V1593" s="101" t="s">
        <v>88</v>
      </c>
      <c r="W15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93" s="152" t="str">
        <f>IF(Таблица335[[#This Row],[Тип СШ]]="Т3",
(IF(Таблица335[[#This Row],[Толщина]]&gt;16,"Δ8","Δ6")),Таблица335[[#This Row],[Толщина]])</f>
        <v>Δ6</v>
      </c>
      <c r="AD1593"/>
      <c r="AE1593"/>
    </row>
    <row r="1594" spans="1:31" x14ac:dyDescent="0.2">
      <c r="A1594" s="117">
        <f t="shared" si="1618"/>
        <v>1594</v>
      </c>
      <c r="B1594" s="97" t="str">
        <f>IF(ISNUMBER(Таблица335[[#This Row],[№8]]), "Поперечник", "Продол")</f>
        <v>Поперечник</v>
      </c>
      <c r="C1594" s="11" t="str">
        <f>CONCATENATE(I1594,J1594,K1594,L1594,Таблица335[[#This Row],[№12]],N1594,O1594,P1594,Q1594,R1594,S1594,T1594,U1594,)</f>
        <v>15Г-ВП_Р3 росп1,2,3</v>
      </c>
      <c r="D1594" s="11" t="str">
        <f t="shared" si="1637"/>
        <v>Т3</v>
      </c>
      <c r="E1594" s="11" t="str">
        <f t="shared" si="1638"/>
        <v>528 Δ6</v>
      </c>
      <c r="F1594" s="101"/>
      <c r="G1594" s="101"/>
      <c r="H15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4" s="132">
        <f t="shared" ref="I1594:J1594" si="1682">I1593</f>
        <v>15</v>
      </c>
      <c r="J1594" s="132" t="str">
        <f t="shared" si="1682"/>
        <v>Г</v>
      </c>
      <c r="K1594" s="133" t="str">
        <f>IF(Таблица335[[#This Row],[условие]]="Да", "-", "")</f>
        <v>-</v>
      </c>
      <c r="L1594" s="101" t="s">
        <v>35</v>
      </c>
      <c r="M1594" s="114" t="str">
        <f>IF(Таблица335[[#This Row],[условие]]="Да", "", " - ")</f>
        <v/>
      </c>
      <c r="N1594" s="101"/>
      <c r="O1594" s="114" t="str">
        <f>IF(Таблица335[[#This Row],[условие]]="Да", "", " )")</f>
        <v/>
      </c>
      <c r="P1594" s="115"/>
      <c r="Q1594" s="101" t="s">
        <v>140</v>
      </c>
      <c r="R1594" s="101" t="s">
        <v>75</v>
      </c>
      <c r="S1594" s="116" t="str">
        <f>IF(Таблица335[[#This Row],[Тип СШ]]="Т3", " росп", "")</f>
        <v xml:space="preserve"> росп</v>
      </c>
      <c r="T1594" s="116" t="str">
        <f>IF(AND(Таблица335[[#This Row],[Тип]]="Поперечник", Таблица335[[#This Row],[условие]]="Да", Таблица335[[#This Row],[№18]]=" росп"), "1,2,3",
"")</f>
        <v>1,2,3</v>
      </c>
      <c r="U1594" s="116" t="str">
        <f>IF(AND(Таблица335[[#This Row],[Тип]]="Продол", Таблица335[[#This Row],[условие]]="Да", Таблица335[[#This Row],[№18]]=" росп"), "1,2",
"")</f>
        <v/>
      </c>
      <c r="V1594" s="101" t="s">
        <v>88</v>
      </c>
      <c r="W15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94" s="152" t="str">
        <f>IF(Таблица335[[#This Row],[Тип СШ]]="Т3",
(IF(Таблица335[[#This Row],[Толщина]]&gt;16,"Δ8","Δ6")),Таблица335[[#This Row],[Толщина]])</f>
        <v>Δ6</v>
      </c>
      <c r="AD1594"/>
      <c r="AE1594"/>
    </row>
    <row r="1595" spans="1:31" x14ac:dyDescent="0.2">
      <c r="A1595" s="117">
        <f t="shared" si="1618"/>
        <v>1595</v>
      </c>
      <c r="B1595" s="97" t="str">
        <f>IF(ISNUMBER(Таблица335[[#This Row],[№8]]), "Поперечник", "Продол")</f>
        <v>Поперечник</v>
      </c>
      <c r="C1595" s="11" t="str">
        <f>CONCATENATE(I1595,J1595,K1595,L1595,Таблица335[[#This Row],[№12]],N1595,O1595,P1595,Q1595,R1595,S1595,T1595,U1595,)</f>
        <v>15Г-ВП_Р4 росп1,2,3</v>
      </c>
      <c r="D1595" s="11" t="str">
        <f t="shared" si="1637"/>
        <v>Т3</v>
      </c>
      <c r="E1595" s="11" t="str">
        <f t="shared" si="1638"/>
        <v>528 Δ6</v>
      </c>
      <c r="F1595" s="101"/>
      <c r="G1595" s="101"/>
      <c r="H15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5" s="132">
        <f t="shared" ref="I1595:J1595" si="1683">I1594</f>
        <v>15</v>
      </c>
      <c r="J1595" s="132" t="str">
        <f t="shared" si="1683"/>
        <v>Г</v>
      </c>
      <c r="K1595" s="133" t="str">
        <f>IF(Таблица335[[#This Row],[условие]]="Да", "-", "")</f>
        <v>-</v>
      </c>
      <c r="L1595" s="101" t="s">
        <v>35</v>
      </c>
      <c r="M1595" s="114" t="str">
        <f>IF(Таблица335[[#This Row],[условие]]="Да", "", " - ")</f>
        <v/>
      </c>
      <c r="N1595" s="101"/>
      <c r="O1595" s="114" t="str">
        <f>IF(Таблица335[[#This Row],[условие]]="Да", "", " )")</f>
        <v/>
      </c>
      <c r="P1595" s="115"/>
      <c r="Q1595" s="101" t="s">
        <v>140</v>
      </c>
      <c r="R1595" s="101" t="s">
        <v>76</v>
      </c>
      <c r="S1595" s="116" t="str">
        <f>IF(Таблица335[[#This Row],[Тип СШ]]="Т3", " росп", "")</f>
        <v xml:space="preserve"> росп</v>
      </c>
      <c r="T1595" s="116" t="str">
        <f>IF(AND(Таблица335[[#This Row],[Тип]]="Поперечник", Таблица335[[#This Row],[условие]]="Да", Таблица335[[#This Row],[№18]]=" росп"), "1,2,3",
"")</f>
        <v>1,2,3</v>
      </c>
      <c r="U1595" s="116" t="str">
        <f>IF(AND(Таблица335[[#This Row],[Тип]]="Продол", Таблица335[[#This Row],[условие]]="Да", Таблица335[[#This Row],[№18]]=" росп"), "1,2",
"")</f>
        <v/>
      </c>
      <c r="V1595" s="101" t="s">
        <v>88</v>
      </c>
      <c r="W15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5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595" s="152" t="str">
        <f>IF(Таблица335[[#This Row],[Тип СШ]]="Т3",
(IF(Таблица335[[#This Row],[Толщина]]&gt;16,"Δ8","Δ6")),Таблица335[[#This Row],[Толщина]])</f>
        <v>Δ6</v>
      </c>
      <c r="AD1595"/>
      <c r="AE1595"/>
    </row>
    <row r="1596" spans="1:31" x14ac:dyDescent="0.2">
      <c r="A1596" s="117">
        <f t="shared" si="1618"/>
        <v>1596</v>
      </c>
      <c r="B1596" s="97" t="str">
        <f>IF(ISNUMBER(Таблица335[[#This Row],[№8]]), "Поперечник", "Продол")</f>
        <v>Поперечник</v>
      </c>
      <c r="C1596" s="11" t="str">
        <f>CONCATENATE(I1596,J1596,K1596,L1596,Таблица335[[#This Row],[№12]],N1596,O1596,P1596,Q1596,R1596,S1596,T1596,U1596,)</f>
        <v>15Г-Т1/1</v>
      </c>
      <c r="D1596" s="11" t="str">
        <f t="shared" si="1637"/>
        <v>Т8</v>
      </c>
      <c r="E1596" s="11" t="str">
        <f t="shared" si="1638"/>
        <v>100×14</v>
      </c>
      <c r="F1596" s="101"/>
      <c r="G1596" s="101"/>
      <c r="H15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6" s="132">
        <f t="shared" ref="I1596:J1596" si="1684">I1595</f>
        <v>15</v>
      </c>
      <c r="J1596" s="132" t="str">
        <f t="shared" si="1684"/>
        <v>Г</v>
      </c>
      <c r="K1596" s="133" t="str">
        <f>IF(Таблица335[[#This Row],[условие]]="Да", "-", "")</f>
        <v>-</v>
      </c>
      <c r="L1596" s="101" t="s">
        <v>83</v>
      </c>
      <c r="M1596" s="114" t="str">
        <f>IF(Таблица335[[#This Row],[условие]]="Да", "", " - ")</f>
        <v/>
      </c>
      <c r="N1596" s="101"/>
      <c r="O1596" s="114" t="str">
        <f>IF(Таблица335[[#This Row],[условие]]="Да", "", " )")</f>
        <v/>
      </c>
      <c r="P1596" s="115"/>
      <c r="Q1596" s="101" t="str">
        <f>"/"</f>
        <v>/</v>
      </c>
      <c r="R1596" s="101">
        <v>1</v>
      </c>
      <c r="S1596" s="116" t="str">
        <f>IF(Таблица335[[#This Row],[Тип СШ]]="Т3", " росп", "")</f>
        <v/>
      </c>
      <c r="T1596" s="116" t="str">
        <f>IF(AND(Таблица335[[#This Row],[Тип]]="Поперечник", Таблица335[[#This Row],[условие]]="Да", Таблица335[[#This Row],[№18]]=" росп"), "1,2,3",
"")</f>
        <v/>
      </c>
      <c r="U1596" s="116" t="str">
        <f>IF(AND(Таблица335[[#This Row],[Тип]]="Продол", Таблица335[[#This Row],[условие]]="Да", Таблица335[[#This Row],[№18]]=" росп"), "1,2",
"")</f>
        <v/>
      </c>
      <c r="V1596" s="101" t="s">
        <v>89</v>
      </c>
      <c r="W15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96" s="152">
        <f>IF(Таблица335[[#This Row],[Тип СШ]]="Т3",
(IF(Таблица335[[#This Row],[Толщина]]&gt;16,"Δ8","Δ6")),Таблица335[[#This Row],[Толщина]])</f>
        <v>14</v>
      </c>
      <c r="AD1596"/>
      <c r="AE1596"/>
    </row>
    <row r="1597" spans="1:31" x14ac:dyDescent="0.2">
      <c r="A1597" s="117">
        <f t="shared" si="1618"/>
        <v>1597</v>
      </c>
      <c r="B1597" s="97" t="str">
        <f>IF(ISNUMBER(Таблица335[[#This Row],[№8]]), "Поперечник", "Продол")</f>
        <v>Поперечник</v>
      </c>
      <c r="C1597" s="11" t="str">
        <f>CONCATENATE(I1597,J1597,K1597,L1597,Таблица335[[#This Row],[№12]],N1597,O1597,P1597,Q1597,R1597,S1597,T1597,U1597,)</f>
        <v>15Г-Т1/1 росп1,2,3</v>
      </c>
      <c r="D1597" s="11" t="str">
        <f t="shared" si="1637"/>
        <v>Т3</v>
      </c>
      <c r="E1597" s="11" t="str">
        <f t="shared" si="1638"/>
        <v>100 Δ6</v>
      </c>
      <c r="F1597" s="101"/>
      <c r="G1597" s="101"/>
      <c r="H15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7" s="132">
        <f t="shared" ref="I1597:J1597" si="1685">I1596</f>
        <v>15</v>
      </c>
      <c r="J1597" s="132" t="str">
        <f t="shared" si="1685"/>
        <v>Г</v>
      </c>
      <c r="K1597" s="133" t="str">
        <f>IF(Таблица335[[#This Row],[условие]]="Да", "-", "")</f>
        <v>-</v>
      </c>
      <c r="L1597" s="101" t="s">
        <v>83</v>
      </c>
      <c r="M1597" s="114" t="str">
        <f>IF(Таблица335[[#This Row],[условие]]="Да", "", " - ")</f>
        <v/>
      </c>
      <c r="N1597" s="101"/>
      <c r="O1597" s="114" t="str">
        <f>IF(Таблица335[[#This Row],[условие]]="Да", "", " )")</f>
        <v/>
      </c>
      <c r="P1597" s="115"/>
      <c r="Q1597" s="101" t="str">
        <f t="shared" ref="Q1597:Q1599" si="1686">"/"</f>
        <v>/</v>
      </c>
      <c r="R1597" s="101">
        <v>1</v>
      </c>
      <c r="S1597" s="116" t="str">
        <f>IF(Таблица335[[#This Row],[Тип СШ]]="Т3", " росп", "")</f>
        <v xml:space="preserve"> росп</v>
      </c>
      <c r="T1597" s="116" t="str">
        <f>IF(AND(Таблица335[[#This Row],[Тип]]="Поперечник", Таблица335[[#This Row],[условие]]="Да", Таблица335[[#This Row],[№18]]=" росп"), "1,2,3",
"")</f>
        <v>1,2,3</v>
      </c>
      <c r="U1597" s="116" t="str">
        <f>IF(AND(Таблица335[[#This Row],[Тип]]="Продол", Таблица335[[#This Row],[условие]]="Да", Таблица335[[#This Row],[№18]]=" росп"), "1,2",
"")</f>
        <v/>
      </c>
      <c r="V1597" s="101" t="s">
        <v>88</v>
      </c>
      <c r="W15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97" s="152" t="str">
        <f>IF(Таблица335[[#This Row],[Тип СШ]]="Т3",
(IF(Таблица335[[#This Row],[Толщина]]&gt;16,"Δ8","Δ6")),Таблица335[[#This Row],[Толщина]])</f>
        <v>Δ6</v>
      </c>
      <c r="AD1597"/>
      <c r="AE1597"/>
    </row>
    <row r="1598" spans="1:31" x14ac:dyDescent="0.2">
      <c r="A1598" s="117">
        <f t="shared" si="1618"/>
        <v>1598</v>
      </c>
      <c r="B1598" s="97" t="str">
        <f>IF(ISNUMBER(Таблица335[[#This Row],[№8]]), "Поперечник", "Продол")</f>
        <v>Поперечник</v>
      </c>
      <c r="C1598" s="11" t="str">
        <f>CONCATENATE(I1598,J1598,K1598,L1598,Таблица335[[#This Row],[№12]],N1598,O1598,P1598,Q1598,R1598,S1598,T1598,U1598,)</f>
        <v>15Г-Т1/2</v>
      </c>
      <c r="D1598" s="11" t="str">
        <f t="shared" si="1637"/>
        <v>Т8</v>
      </c>
      <c r="E1598" s="11" t="str">
        <f t="shared" si="1638"/>
        <v>100×14</v>
      </c>
      <c r="F1598" s="101"/>
      <c r="G1598" s="101"/>
      <c r="H15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8" s="132">
        <f t="shared" ref="I1598:J1598" si="1687">I1597</f>
        <v>15</v>
      </c>
      <c r="J1598" s="132" t="str">
        <f t="shared" si="1687"/>
        <v>Г</v>
      </c>
      <c r="K1598" s="133" t="str">
        <f>IF(Таблица335[[#This Row],[условие]]="Да", "-", "")</f>
        <v>-</v>
      </c>
      <c r="L1598" s="101" t="s">
        <v>83</v>
      </c>
      <c r="M1598" s="114" t="str">
        <f>IF(Таблица335[[#This Row],[условие]]="Да", "", " - ")</f>
        <v/>
      </c>
      <c r="N1598" s="101"/>
      <c r="O1598" s="114" t="str">
        <f>IF(Таблица335[[#This Row],[условие]]="Да", "", " )")</f>
        <v/>
      </c>
      <c r="P1598" s="115"/>
      <c r="Q1598" s="101" t="str">
        <f t="shared" si="1686"/>
        <v>/</v>
      </c>
      <c r="R1598" s="101">
        <v>2</v>
      </c>
      <c r="S1598" s="116" t="str">
        <f>IF(Таблица335[[#This Row],[Тип СШ]]="Т3", " росп", "")</f>
        <v/>
      </c>
      <c r="T1598" s="116" t="str">
        <f>IF(AND(Таблица335[[#This Row],[Тип]]="Поперечник", Таблица335[[#This Row],[условие]]="Да", Таблица335[[#This Row],[№18]]=" росп"), "1,2,3",
"")</f>
        <v/>
      </c>
      <c r="U1598" s="116" t="str">
        <f>IF(AND(Таблица335[[#This Row],[Тип]]="Продол", Таблица335[[#This Row],[условие]]="Да", Таблица335[[#This Row],[№18]]=" росп"), "1,2",
"")</f>
        <v/>
      </c>
      <c r="V1598" s="101" t="s">
        <v>89</v>
      </c>
      <c r="W15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5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5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98" s="152">
        <f>IF(Таблица335[[#This Row],[Тип СШ]]="Т3",
(IF(Таблица335[[#This Row],[Толщина]]&gt;16,"Δ8","Δ6")),Таблица335[[#This Row],[Толщина]])</f>
        <v>14</v>
      </c>
      <c r="AD1598"/>
      <c r="AE1598"/>
    </row>
    <row r="1599" spans="1:31" x14ac:dyDescent="0.2">
      <c r="A1599" s="117">
        <f t="shared" si="1618"/>
        <v>1599</v>
      </c>
      <c r="B1599" s="97" t="str">
        <f>IF(ISNUMBER(Таблица335[[#This Row],[№8]]), "Поперечник", "Продол")</f>
        <v>Поперечник</v>
      </c>
      <c r="C1599" s="11" t="str">
        <f>CONCATENATE(I1599,J1599,K1599,L1599,Таблица335[[#This Row],[№12]],N1599,O1599,P1599,Q1599,R1599,S1599,T1599,U1599,)</f>
        <v>15Г-Т1/2 росп1,2,3</v>
      </c>
      <c r="D1599" s="11" t="str">
        <f t="shared" si="1637"/>
        <v>Т3</v>
      </c>
      <c r="E1599" s="11" t="str">
        <f t="shared" si="1638"/>
        <v>100 Δ6</v>
      </c>
      <c r="F1599" s="101"/>
      <c r="G1599" s="101"/>
      <c r="H15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599" s="132">
        <f t="shared" ref="I1599:J1599" si="1688">I1598</f>
        <v>15</v>
      </c>
      <c r="J1599" s="132" t="str">
        <f t="shared" si="1688"/>
        <v>Г</v>
      </c>
      <c r="K1599" s="133" t="str">
        <f>IF(Таблица335[[#This Row],[условие]]="Да", "-", "")</f>
        <v>-</v>
      </c>
      <c r="L1599" s="101" t="s">
        <v>83</v>
      </c>
      <c r="M1599" s="114" t="str">
        <f>IF(Таблица335[[#This Row],[условие]]="Да", "", " - ")</f>
        <v/>
      </c>
      <c r="N1599" s="101"/>
      <c r="O1599" s="114" t="str">
        <f>IF(Таблица335[[#This Row],[условие]]="Да", "", " )")</f>
        <v/>
      </c>
      <c r="P1599" s="115"/>
      <c r="Q1599" s="101" t="str">
        <f t="shared" si="1686"/>
        <v>/</v>
      </c>
      <c r="R1599" s="101">
        <v>2</v>
      </c>
      <c r="S1599" s="116" t="str">
        <f>IF(Таблица335[[#This Row],[Тип СШ]]="Т3", " росп", "")</f>
        <v xml:space="preserve"> росп</v>
      </c>
      <c r="T1599" s="116" t="str">
        <f>IF(AND(Таблица335[[#This Row],[Тип]]="Поперечник", Таблица335[[#This Row],[условие]]="Да", Таблица335[[#This Row],[№18]]=" росп"), "1,2,3",
"")</f>
        <v>1,2,3</v>
      </c>
      <c r="U1599" s="116" t="str">
        <f>IF(AND(Таблица335[[#This Row],[Тип]]="Продол", Таблица335[[#This Row],[условие]]="Да", Таблица335[[#This Row],[№18]]=" росп"), "1,2",
"")</f>
        <v/>
      </c>
      <c r="V1599" s="101" t="s">
        <v>88</v>
      </c>
      <c r="W15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5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5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5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5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5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599" s="152" t="str">
        <f>IF(Таблица335[[#This Row],[Тип СШ]]="Т3",
(IF(Таблица335[[#This Row],[Толщина]]&gt;16,"Δ8","Δ6")),Таблица335[[#This Row],[Толщина]])</f>
        <v>Δ6</v>
      </c>
      <c r="AD1599"/>
      <c r="AE1599"/>
    </row>
    <row r="1600" spans="1:31" x14ac:dyDescent="0.2">
      <c r="A1600" s="117">
        <f t="shared" si="1618"/>
        <v>1600</v>
      </c>
      <c r="B1600" s="97" t="str">
        <f>IF(ISNUMBER(Таблица335[[#This Row],[№8]]), "Поперечник", "Продол")</f>
        <v>Поперечник</v>
      </c>
      <c r="C1600" s="11" t="str">
        <f>CONCATENATE(I1600,J1600,K1600,L1600,Таблица335[[#This Row],[№12]],N1600,O1600,P1600,Q1600,R1600,S1600,T1600,U1600,)</f>
        <v>15Г-ВП_Р5 росп1,2,3</v>
      </c>
      <c r="D1600" s="11" t="str">
        <f t="shared" si="1637"/>
        <v>Т3</v>
      </c>
      <c r="E1600" s="11" t="str">
        <f t="shared" si="1638"/>
        <v>528 Δ6</v>
      </c>
      <c r="F1600" s="101"/>
      <c r="G1600" s="101"/>
      <c r="H16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0" s="132">
        <f t="shared" ref="I1600:J1600" si="1689">I1599</f>
        <v>15</v>
      </c>
      <c r="J1600" s="132" t="str">
        <f t="shared" si="1689"/>
        <v>Г</v>
      </c>
      <c r="K1600" s="133" t="str">
        <f>IF(Таблица335[[#This Row],[условие]]="Да", "-", "")</f>
        <v>-</v>
      </c>
      <c r="L1600" s="101" t="s">
        <v>35</v>
      </c>
      <c r="M1600" s="114" t="str">
        <f>IF(Таблица335[[#This Row],[условие]]="Да", "", " - ")</f>
        <v/>
      </c>
      <c r="N1600" s="101"/>
      <c r="O1600" s="114" t="str">
        <f>IF(Таблица335[[#This Row],[условие]]="Да", "", " )")</f>
        <v/>
      </c>
      <c r="P1600" s="115"/>
      <c r="Q1600" s="101" t="s">
        <v>140</v>
      </c>
      <c r="R1600" s="101" t="s">
        <v>77</v>
      </c>
      <c r="S1600" s="116" t="str">
        <f>IF(Таблица335[[#This Row],[Тип СШ]]="Т3", " росп", "")</f>
        <v xml:space="preserve"> росп</v>
      </c>
      <c r="T1600" s="116" t="str">
        <f>IF(AND(Таблица335[[#This Row],[Тип]]="Поперечник", Таблица335[[#This Row],[условие]]="Да", Таблица335[[#This Row],[№18]]=" росп"), "1,2,3",
"")</f>
        <v>1,2,3</v>
      </c>
      <c r="U1600" s="116" t="str">
        <f>IF(AND(Таблица335[[#This Row],[Тип]]="Продол", Таблица335[[#This Row],[условие]]="Да", Таблица335[[#This Row],[№18]]=" росп"), "1,2",
"")</f>
        <v/>
      </c>
      <c r="V1600" s="101" t="s">
        <v>88</v>
      </c>
      <c r="W16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00" s="152" t="str">
        <f>IF(Таблица335[[#This Row],[Тип СШ]]="Т3",
(IF(Таблица335[[#This Row],[Толщина]]&gt;16,"Δ8","Δ6")),Таблица335[[#This Row],[Толщина]])</f>
        <v>Δ6</v>
      </c>
      <c r="AD1600"/>
      <c r="AE1600"/>
    </row>
    <row r="1601" spans="1:31" x14ac:dyDescent="0.2">
      <c r="A1601" s="117">
        <f t="shared" si="1618"/>
        <v>1601</v>
      </c>
      <c r="B1601" s="97" t="str">
        <f>IF(ISNUMBER(Таблица335[[#This Row],[№8]]), "Поперечник", "Продол")</f>
        <v>Поперечник</v>
      </c>
      <c r="C1601" s="11" t="str">
        <f>CONCATENATE(I1601,J1601,K1601,L1601,Таблица335[[#This Row],[№12]],N1601,O1601,P1601,Q1601,R1601,S1601,T1601,U1601,)</f>
        <v>15Г-ВП_Р6 росп1,2,3</v>
      </c>
      <c r="D1601" s="11" t="str">
        <f t="shared" si="1637"/>
        <v>Т3</v>
      </c>
      <c r="E1601" s="11" t="str">
        <f t="shared" si="1638"/>
        <v>528 Δ6</v>
      </c>
      <c r="F1601" s="101"/>
      <c r="G1601" s="101"/>
      <c r="H16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1" s="132">
        <f t="shared" ref="I1601:J1601" si="1690">I1600</f>
        <v>15</v>
      </c>
      <c r="J1601" s="132" t="str">
        <f t="shared" si="1690"/>
        <v>Г</v>
      </c>
      <c r="K1601" s="133" t="str">
        <f>IF(Таблица335[[#This Row],[условие]]="Да", "-", "")</f>
        <v>-</v>
      </c>
      <c r="L1601" s="101" t="s">
        <v>35</v>
      </c>
      <c r="M1601" s="114" t="str">
        <f>IF(Таблица335[[#This Row],[условие]]="Да", "", " - ")</f>
        <v/>
      </c>
      <c r="N1601" s="101"/>
      <c r="O1601" s="114" t="str">
        <f>IF(Таблица335[[#This Row],[условие]]="Да", "", " )")</f>
        <v/>
      </c>
      <c r="P1601" s="115"/>
      <c r="Q1601" s="101" t="s">
        <v>140</v>
      </c>
      <c r="R1601" s="101" t="s">
        <v>80</v>
      </c>
      <c r="S1601" s="116" t="str">
        <f>IF(Таблица335[[#This Row],[Тип СШ]]="Т3", " росп", "")</f>
        <v xml:space="preserve"> росп</v>
      </c>
      <c r="T1601" s="116" t="str">
        <f>IF(AND(Таблица335[[#This Row],[Тип]]="Поперечник", Таблица335[[#This Row],[условие]]="Да", Таблица335[[#This Row],[№18]]=" росп"), "1,2,3",
"")</f>
        <v>1,2,3</v>
      </c>
      <c r="U1601" s="116" t="str">
        <f>IF(AND(Таблица335[[#This Row],[Тип]]="Продол", Таблица335[[#This Row],[условие]]="Да", Таблица335[[#This Row],[№18]]=" росп"), "1,2",
"")</f>
        <v/>
      </c>
      <c r="V1601" s="101" t="s">
        <v>88</v>
      </c>
      <c r="W16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01" s="152" t="str">
        <f>IF(Таблица335[[#This Row],[Тип СШ]]="Т3",
(IF(Таблица335[[#This Row],[Толщина]]&gt;16,"Δ8","Δ6")),Таблица335[[#This Row],[Толщина]])</f>
        <v>Δ6</v>
      </c>
      <c r="AD1601"/>
      <c r="AE1601"/>
    </row>
    <row r="1602" spans="1:31" x14ac:dyDescent="0.2">
      <c r="A1602" s="117">
        <f t="shared" si="1618"/>
        <v>1602</v>
      </c>
      <c r="B1602" s="97" t="str">
        <f>IF(ISNUMBER(Таблица335[[#This Row],[№8]]), "Поперечник", "Продол")</f>
        <v>Поперечник</v>
      </c>
      <c r="C1602" s="11" t="str">
        <f>CONCATENATE(I1602,J1602,K1602,L1602,Таблица335[[#This Row],[№12]],N1602,O1602,P1602,Q1602,R1602,S1602,T1602,U1602,)</f>
        <v>15Г-ВП_Р7 росп1,2,3</v>
      </c>
      <c r="D1602" s="11" t="str">
        <f t="shared" si="1637"/>
        <v>Т3</v>
      </c>
      <c r="E1602" s="11" t="str">
        <f t="shared" si="1638"/>
        <v>528 Δ6</v>
      </c>
      <c r="F1602" s="101"/>
      <c r="G1602" s="101"/>
      <c r="H16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2" s="132">
        <f t="shared" ref="I1602:J1602" si="1691">I1601</f>
        <v>15</v>
      </c>
      <c r="J1602" s="132" t="str">
        <f t="shared" si="1691"/>
        <v>Г</v>
      </c>
      <c r="K1602" s="133" t="str">
        <f>IF(Таблица335[[#This Row],[условие]]="Да", "-", "")</f>
        <v>-</v>
      </c>
      <c r="L1602" s="101" t="s">
        <v>35</v>
      </c>
      <c r="M1602" s="114" t="str">
        <f>IF(Таблица335[[#This Row],[условие]]="Да", "", " - ")</f>
        <v/>
      </c>
      <c r="N1602" s="101"/>
      <c r="O1602" s="114" t="str">
        <f>IF(Таблица335[[#This Row],[условие]]="Да", "", " )")</f>
        <v/>
      </c>
      <c r="P1602" s="115"/>
      <c r="Q1602" s="101" t="s">
        <v>140</v>
      </c>
      <c r="R1602" s="101" t="s">
        <v>81</v>
      </c>
      <c r="S1602" s="116" t="str">
        <f>IF(Таблица335[[#This Row],[Тип СШ]]="Т3", " росп", "")</f>
        <v xml:space="preserve"> росп</v>
      </c>
      <c r="T1602" s="116" t="str">
        <f>IF(AND(Таблица335[[#This Row],[Тип]]="Поперечник", Таблица335[[#This Row],[условие]]="Да", Таблица335[[#This Row],[№18]]=" росп"), "1,2,3",
"")</f>
        <v>1,2,3</v>
      </c>
      <c r="U1602" s="116" t="str">
        <f>IF(AND(Таблица335[[#This Row],[Тип]]="Продол", Таблица335[[#This Row],[условие]]="Да", Таблица335[[#This Row],[№18]]=" росп"), "1,2",
"")</f>
        <v/>
      </c>
      <c r="V1602" s="101" t="s">
        <v>88</v>
      </c>
      <c r="W16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02" s="152" t="str">
        <f>IF(Таблица335[[#This Row],[Тип СШ]]="Т3",
(IF(Таблица335[[#This Row],[Толщина]]&gt;16,"Δ8","Δ6")),Таблица335[[#This Row],[Толщина]])</f>
        <v>Δ6</v>
      </c>
      <c r="AD1602"/>
      <c r="AE1602"/>
    </row>
    <row r="1603" spans="1:31" x14ac:dyDescent="0.2">
      <c r="A1603" s="117">
        <f t="shared" ref="A1603:A1666" si="1692">A1602+1</f>
        <v>1603</v>
      </c>
      <c r="B1603" s="97" t="str">
        <f>IF(ISNUMBER(Таблица335[[#This Row],[№8]]), "Поперечник", "Продол")</f>
        <v>Поперечник</v>
      </c>
      <c r="C1603" s="11" t="str">
        <f>CONCATENATE(I1603,J1603,K1603,L1603,Таблица335[[#This Row],[№12]],N1603,O1603,P1603,Q1603,R1603,S1603,T1603,U1603,)</f>
        <v>15Г-ВП_Р8 росп1,2,3</v>
      </c>
      <c r="D1603" s="11" t="str">
        <f t="shared" si="1637"/>
        <v>Т3</v>
      </c>
      <c r="E1603" s="11" t="str">
        <f t="shared" si="1638"/>
        <v>528 Δ6</v>
      </c>
      <c r="F1603" s="101"/>
      <c r="G1603" s="101"/>
      <c r="H16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3" s="132">
        <f t="shared" ref="I1603:J1603" si="1693">I1602</f>
        <v>15</v>
      </c>
      <c r="J1603" s="132" t="str">
        <f t="shared" si="1693"/>
        <v>Г</v>
      </c>
      <c r="K1603" s="133" t="str">
        <f>IF(Таблица335[[#This Row],[условие]]="Да", "-", "")</f>
        <v>-</v>
      </c>
      <c r="L1603" s="101" t="s">
        <v>35</v>
      </c>
      <c r="M1603" s="114" t="str">
        <f>IF(Таблица335[[#This Row],[условие]]="Да", "", " - ")</f>
        <v/>
      </c>
      <c r="N1603" s="101"/>
      <c r="O1603" s="114" t="str">
        <f>IF(Таблица335[[#This Row],[условие]]="Да", "", " )")</f>
        <v/>
      </c>
      <c r="P1603" s="115"/>
      <c r="Q1603" s="101" t="s">
        <v>140</v>
      </c>
      <c r="R1603" s="101" t="s">
        <v>82</v>
      </c>
      <c r="S1603" s="116" t="str">
        <f>IF(Таблица335[[#This Row],[Тип СШ]]="Т3", " росп", "")</f>
        <v xml:space="preserve"> росп</v>
      </c>
      <c r="T1603" s="116" t="str">
        <f>IF(AND(Таблица335[[#This Row],[Тип]]="Поперечник", Таблица335[[#This Row],[условие]]="Да", Таблица335[[#This Row],[№18]]=" росп"), "1,2,3",
"")</f>
        <v>1,2,3</v>
      </c>
      <c r="U1603" s="116" t="str">
        <f>IF(AND(Таблица335[[#This Row],[Тип]]="Продол", Таблица335[[#This Row],[условие]]="Да", Таблица335[[#This Row],[№18]]=" росп"), "1,2",
"")</f>
        <v/>
      </c>
      <c r="V1603" s="101" t="s">
        <v>88</v>
      </c>
      <c r="W16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03" s="152" t="str">
        <f>IF(Таблица335[[#This Row],[Тип СШ]]="Т3",
(IF(Таблица335[[#This Row],[Толщина]]&gt;16,"Δ8","Δ6")),Таблица335[[#This Row],[Толщина]])</f>
        <v>Δ6</v>
      </c>
      <c r="AD1603"/>
      <c r="AE1603"/>
    </row>
    <row r="1604" spans="1:31" x14ac:dyDescent="0.2">
      <c r="A1604" s="117">
        <f t="shared" si="1692"/>
        <v>1604</v>
      </c>
      <c r="B1604" s="97" t="str">
        <f>IF(ISNUMBER(Таблица335[[#This Row],[№8]]), "Поперечник", "Продол")</f>
        <v>Поперечник</v>
      </c>
      <c r="C1604" s="11" t="str">
        <f>CONCATENATE(I1604,J1604,K1604,L1604,Таблица335[[#This Row],[№12]],N1604,O1604,P1604,Q1604,R1604,S1604,T1604,U1604,)</f>
        <v>15Г-НП</v>
      </c>
      <c r="D1604" s="11" t="str">
        <f t="shared" si="1637"/>
        <v>С18</v>
      </c>
      <c r="E1604" s="11" t="str">
        <f t="shared" si="1638"/>
        <v>600×32</v>
      </c>
      <c r="F1604" s="101"/>
      <c r="G1604" s="101"/>
      <c r="H16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4" s="132">
        <f t="shared" ref="I1604:J1604" si="1694">I1603</f>
        <v>15</v>
      </c>
      <c r="J1604" s="132" t="str">
        <f t="shared" si="1694"/>
        <v>Г</v>
      </c>
      <c r="K1604" s="133" t="str">
        <f>IF(Таблица335[[#This Row],[условие]]="Да", "-", "")</f>
        <v>-</v>
      </c>
      <c r="L1604" s="101" t="s">
        <v>13</v>
      </c>
      <c r="M1604" s="114" t="str">
        <f>IF(Таблица335[[#This Row],[условие]]="Да", "", " - ")</f>
        <v/>
      </c>
      <c r="N1604" s="101"/>
      <c r="O1604" s="114" t="str">
        <f>IF(Таблица335[[#This Row],[условие]]="Да", "", " )")</f>
        <v/>
      </c>
      <c r="P1604" s="115"/>
      <c r="Q1604" s="101"/>
      <c r="R1604" s="101"/>
      <c r="S1604" s="116" t="str">
        <f>IF(Таблица335[[#This Row],[Тип СШ]]="Т3", " росп", "")</f>
        <v/>
      </c>
      <c r="T1604" s="116" t="str">
        <f>IF(AND(Таблица335[[#This Row],[Тип]]="Поперечник", Таблица335[[#This Row],[условие]]="Да", Таблица335[[#This Row],[№18]]=" росп"), "1,2,3",
"")</f>
        <v/>
      </c>
      <c r="U1604" s="116" t="str">
        <f>IF(AND(Таблица335[[#This Row],[Тип]]="Продол", Таблица335[[#This Row],[условие]]="Да", Таблица335[[#This Row],[№18]]=" росп"), "1,2",
"")</f>
        <v/>
      </c>
      <c r="V1604" s="101" t="s">
        <v>87</v>
      </c>
      <c r="W160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6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604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604" s="152">
        <f>IF(Таблица335[[#This Row],[Тип СШ]]="Т3",
(IF(Таблица335[[#This Row],[Толщина]]&gt;16,"Δ8","Δ6")),Таблица335[[#This Row],[Толщина]])</f>
        <v>32</v>
      </c>
      <c r="AD1604"/>
      <c r="AE1604"/>
    </row>
    <row r="1605" spans="1:31" x14ac:dyDescent="0.2">
      <c r="A1605" s="117">
        <f t="shared" si="1692"/>
        <v>1605</v>
      </c>
      <c r="B1605" s="97" t="str">
        <f>IF(ISNUMBER(Таблица335[[#This Row],[№8]]), "Поперечник", "Продол")</f>
        <v>Поперечник</v>
      </c>
      <c r="C1605" s="11" t="str">
        <f>CONCATENATE(I1605,J1605,K1605,L1605,Таблица335[[#This Row],[№12]],N1605,O1605,P1605,Q1605,R1605,S1605,T1605,U1605,)</f>
        <v>15Г-Т2/1</v>
      </c>
      <c r="D1605" s="11" t="str">
        <f t="shared" si="1637"/>
        <v>Т8</v>
      </c>
      <c r="E1605" s="11" t="str">
        <f t="shared" si="1638"/>
        <v>100×14</v>
      </c>
      <c r="F1605" s="101"/>
      <c r="G1605" s="101"/>
      <c r="H16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5" s="132">
        <f t="shared" ref="I1605:J1605" si="1695">I1604</f>
        <v>15</v>
      </c>
      <c r="J1605" s="132" t="str">
        <f t="shared" si="1695"/>
        <v>Г</v>
      </c>
      <c r="K1605" s="133" t="str">
        <f>IF(Таблица335[[#This Row],[условие]]="Да", "-", "")</f>
        <v>-</v>
      </c>
      <c r="L1605" s="101" t="s">
        <v>84</v>
      </c>
      <c r="M1605" s="114" t="str">
        <f>IF(Таблица335[[#This Row],[условие]]="Да", "", " - ")</f>
        <v/>
      </c>
      <c r="N1605" s="101"/>
      <c r="O1605" s="114" t="str">
        <f>IF(Таблица335[[#This Row],[условие]]="Да", "", " )")</f>
        <v/>
      </c>
      <c r="P1605" s="115"/>
      <c r="Q1605" s="101" t="str">
        <f>"/"</f>
        <v>/</v>
      </c>
      <c r="R1605" s="101">
        <v>1</v>
      </c>
      <c r="S1605" s="116" t="str">
        <f>IF(Таблица335[[#This Row],[Тип СШ]]="Т3", " росп", "")</f>
        <v/>
      </c>
      <c r="T1605" s="116" t="str">
        <f>IF(AND(Таблица335[[#This Row],[Тип]]="Поперечник", Таблица335[[#This Row],[условие]]="Да", Таблица335[[#This Row],[№18]]=" росп"), "1,2,3",
"")</f>
        <v/>
      </c>
      <c r="U1605" s="116" t="str">
        <f>IF(AND(Таблица335[[#This Row],[Тип]]="Продол", Таблица335[[#This Row],[условие]]="Да", Таблица335[[#This Row],[№18]]=" росп"), "1,2",
"")</f>
        <v/>
      </c>
      <c r="V1605" s="101" t="s">
        <v>89</v>
      </c>
      <c r="W16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05" s="152">
        <f>IF(Таблица335[[#This Row],[Тип СШ]]="Т3",
(IF(Таблица335[[#This Row],[Толщина]]&gt;16,"Δ8","Δ6")),Таблица335[[#This Row],[Толщина]])</f>
        <v>14</v>
      </c>
      <c r="AD1605"/>
      <c r="AE1605"/>
    </row>
    <row r="1606" spans="1:31" x14ac:dyDescent="0.2">
      <c r="A1606" s="117">
        <f t="shared" si="1692"/>
        <v>1606</v>
      </c>
      <c r="B1606" s="97" t="str">
        <f>IF(ISNUMBER(Таблица335[[#This Row],[№8]]), "Поперечник", "Продол")</f>
        <v>Поперечник</v>
      </c>
      <c r="C1606" s="11" t="str">
        <f>CONCATENATE(I1606,J1606,K1606,L1606,Таблица335[[#This Row],[№12]],N1606,O1606,P1606,Q1606,R1606,S1606,T1606,U1606,)</f>
        <v>15Г-Т2/1 росп1,2,3</v>
      </c>
      <c r="D1606" s="11" t="str">
        <f t="shared" si="1637"/>
        <v>Т3</v>
      </c>
      <c r="E1606" s="11" t="str">
        <f t="shared" si="1638"/>
        <v>100 Δ6</v>
      </c>
      <c r="F1606" s="101"/>
      <c r="G1606" s="101"/>
      <c r="H16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6" s="132">
        <f t="shared" ref="I1606:J1606" si="1696">I1605</f>
        <v>15</v>
      </c>
      <c r="J1606" s="132" t="str">
        <f t="shared" si="1696"/>
        <v>Г</v>
      </c>
      <c r="K1606" s="133" t="str">
        <f>IF(Таблица335[[#This Row],[условие]]="Да", "-", "")</f>
        <v>-</v>
      </c>
      <c r="L1606" s="101" t="s">
        <v>84</v>
      </c>
      <c r="M1606" s="114" t="str">
        <f>IF(Таблица335[[#This Row],[условие]]="Да", "", " - ")</f>
        <v/>
      </c>
      <c r="N1606" s="101"/>
      <c r="O1606" s="114" t="str">
        <f>IF(Таблица335[[#This Row],[условие]]="Да", "", " )")</f>
        <v/>
      </c>
      <c r="P1606" s="115"/>
      <c r="Q1606" s="101" t="str">
        <f t="shared" ref="Q1606:Q1608" si="1697">"/"</f>
        <v>/</v>
      </c>
      <c r="R1606" s="101">
        <v>1</v>
      </c>
      <c r="S1606" s="116" t="str">
        <f>IF(Таблица335[[#This Row],[Тип СШ]]="Т3", " росп", "")</f>
        <v xml:space="preserve"> росп</v>
      </c>
      <c r="T1606" s="116" t="str">
        <f>IF(AND(Таблица335[[#This Row],[Тип]]="Поперечник", Таблица335[[#This Row],[условие]]="Да", Таблица335[[#This Row],[№18]]=" росп"), "1,2,3",
"")</f>
        <v>1,2,3</v>
      </c>
      <c r="U1606" s="116" t="str">
        <f>IF(AND(Таблица335[[#This Row],[Тип]]="Продол", Таблица335[[#This Row],[условие]]="Да", Таблица335[[#This Row],[№18]]=" росп"), "1,2",
"")</f>
        <v/>
      </c>
      <c r="V1606" s="101" t="s">
        <v>88</v>
      </c>
      <c r="W16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06" s="152" t="str">
        <f>IF(Таблица335[[#This Row],[Тип СШ]]="Т3",
(IF(Таблица335[[#This Row],[Толщина]]&gt;16,"Δ8","Δ6")),Таблица335[[#This Row],[Толщина]])</f>
        <v>Δ6</v>
      </c>
      <c r="AD1606"/>
      <c r="AE1606"/>
    </row>
    <row r="1607" spans="1:31" x14ac:dyDescent="0.2">
      <c r="A1607" s="117">
        <f t="shared" si="1692"/>
        <v>1607</v>
      </c>
      <c r="B1607" s="97" t="str">
        <f>IF(ISNUMBER(Таблица335[[#This Row],[№8]]), "Поперечник", "Продол")</f>
        <v>Поперечник</v>
      </c>
      <c r="C1607" s="11" t="str">
        <f>CONCATENATE(I1607,J1607,K1607,L1607,Таблица335[[#This Row],[№12]],N1607,O1607,P1607,Q1607,R1607,S1607,T1607,U1607,)</f>
        <v>15Г-Т2/2</v>
      </c>
      <c r="D1607" s="11" t="str">
        <f t="shared" si="1637"/>
        <v>Т8</v>
      </c>
      <c r="E1607" s="11" t="str">
        <f t="shared" si="1638"/>
        <v>100×14</v>
      </c>
      <c r="F1607" s="101"/>
      <c r="G1607" s="101"/>
      <c r="H16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7" s="132">
        <f t="shared" ref="I1607:J1607" si="1698">I1606</f>
        <v>15</v>
      </c>
      <c r="J1607" s="132" t="str">
        <f t="shared" si="1698"/>
        <v>Г</v>
      </c>
      <c r="K1607" s="133" t="str">
        <f>IF(Таблица335[[#This Row],[условие]]="Да", "-", "")</f>
        <v>-</v>
      </c>
      <c r="L1607" s="101" t="s">
        <v>84</v>
      </c>
      <c r="M1607" s="114" t="str">
        <f>IF(Таблица335[[#This Row],[условие]]="Да", "", " - ")</f>
        <v/>
      </c>
      <c r="N1607" s="101"/>
      <c r="O1607" s="114" t="str">
        <f>IF(Таблица335[[#This Row],[условие]]="Да", "", " )")</f>
        <v/>
      </c>
      <c r="P1607" s="115"/>
      <c r="Q1607" s="101" t="str">
        <f t="shared" si="1697"/>
        <v>/</v>
      </c>
      <c r="R1607" s="101">
        <v>2</v>
      </c>
      <c r="S1607" s="116" t="str">
        <f>IF(Таблица335[[#This Row],[Тип СШ]]="Т3", " росп", "")</f>
        <v/>
      </c>
      <c r="T1607" s="116" t="str">
        <f>IF(AND(Таблица335[[#This Row],[Тип]]="Поперечник", Таблица335[[#This Row],[условие]]="Да", Таблица335[[#This Row],[№18]]=" росп"), "1,2,3",
"")</f>
        <v/>
      </c>
      <c r="U1607" s="116" t="str">
        <f>IF(AND(Таблица335[[#This Row],[Тип]]="Продол", Таблица335[[#This Row],[условие]]="Да", Таблица335[[#This Row],[№18]]=" росп"), "1,2",
"")</f>
        <v/>
      </c>
      <c r="V1607" s="101" t="s">
        <v>89</v>
      </c>
      <c r="W16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0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07" s="152">
        <f>IF(Таблица335[[#This Row],[Тип СШ]]="Т3",
(IF(Таблица335[[#This Row],[Толщина]]&gt;16,"Δ8","Δ6")),Таблица335[[#This Row],[Толщина]])</f>
        <v>14</v>
      </c>
      <c r="AD1607"/>
      <c r="AE1607"/>
    </row>
    <row r="1608" spans="1:31" x14ac:dyDescent="0.2">
      <c r="A1608" s="117">
        <f t="shared" si="1692"/>
        <v>1608</v>
      </c>
      <c r="B1608" s="97" t="str">
        <f>IF(ISNUMBER(Таблица335[[#This Row],[№8]]), "Поперечник", "Продол")</f>
        <v>Поперечник</v>
      </c>
      <c r="C1608" s="11" t="str">
        <f>CONCATENATE(I1608,J1608,K1608,L1608,Таблица335[[#This Row],[№12]],N1608,O1608,P1608,Q1608,R1608,S1608,T1608,U1608,)</f>
        <v>15Г-Т2/2 росп1,2,3</v>
      </c>
      <c r="D1608" s="11" t="str">
        <f t="shared" si="1637"/>
        <v>Т3</v>
      </c>
      <c r="E1608" s="11" t="str">
        <f t="shared" si="1638"/>
        <v>100 Δ6</v>
      </c>
      <c r="F1608" s="101"/>
      <c r="G1608" s="101"/>
      <c r="H16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8" s="132">
        <f t="shared" ref="I1608:J1608" si="1699">I1607</f>
        <v>15</v>
      </c>
      <c r="J1608" s="132" t="str">
        <f t="shared" si="1699"/>
        <v>Г</v>
      </c>
      <c r="K1608" s="133" t="str">
        <f>IF(Таблица335[[#This Row],[условие]]="Да", "-", "")</f>
        <v>-</v>
      </c>
      <c r="L1608" s="101" t="s">
        <v>84</v>
      </c>
      <c r="M1608" s="114" t="str">
        <f>IF(Таблица335[[#This Row],[условие]]="Да", "", " - ")</f>
        <v/>
      </c>
      <c r="N1608" s="101"/>
      <c r="O1608" s="114" t="str">
        <f>IF(Таблица335[[#This Row],[условие]]="Да", "", " )")</f>
        <v/>
      </c>
      <c r="P1608" s="115"/>
      <c r="Q1608" s="101" t="str">
        <f t="shared" si="1697"/>
        <v>/</v>
      </c>
      <c r="R1608" s="101">
        <v>2</v>
      </c>
      <c r="S1608" s="116" t="str">
        <f>IF(Таблица335[[#This Row],[Тип СШ]]="Т3", " росп", "")</f>
        <v xml:space="preserve"> росп</v>
      </c>
      <c r="T1608" s="116" t="str">
        <f>IF(AND(Таблица335[[#This Row],[Тип]]="Поперечник", Таблица335[[#This Row],[условие]]="Да", Таблица335[[#This Row],[№18]]=" росп"), "1,2,3",
"")</f>
        <v>1,2,3</v>
      </c>
      <c r="U1608" s="116" t="str">
        <f>IF(AND(Таблица335[[#This Row],[Тип]]="Продол", Таблица335[[#This Row],[условие]]="Да", Таблица335[[#This Row],[№18]]=" росп"), "1,2",
"")</f>
        <v/>
      </c>
      <c r="V1608" s="101" t="s">
        <v>88</v>
      </c>
      <c r="W16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08" s="152" t="str">
        <f>IF(Таблица335[[#This Row],[Тип СШ]]="Т3",
(IF(Таблица335[[#This Row],[Толщина]]&gt;16,"Δ8","Δ6")),Таблица335[[#This Row],[Толщина]])</f>
        <v>Δ6</v>
      </c>
      <c r="AD1608"/>
      <c r="AE1608"/>
    </row>
    <row r="1609" spans="1:31" x14ac:dyDescent="0.2">
      <c r="A1609" s="117">
        <f t="shared" si="1692"/>
        <v>1609</v>
      </c>
      <c r="B1609" s="97" t="str">
        <f>IF(ISNUMBER(Таблица335[[#This Row],[№8]]), "Поперечник", "Продол")</f>
        <v>Поперечник</v>
      </c>
      <c r="C1609" s="11" t="str">
        <f>CONCATENATE(I1609,J1609,K1609,L1609,Таблица335[[#This Row],[№12]],N1609,O1609,P1609,Q1609,R1609,S1609,T1609,U1609,)</f>
        <v>15Д-ВП</v>
      </c>
      <c r="D1609" s="11" t="str">
        <f t="shared" si="1637"/>
        <v>С4</v>
      </c>
      <c r="E1609" s="11" t="str">
        <f t="shared" si="1638"/>
        <v>2488×14</v>
      </c>
      <c r="F1609" s="101"/>
      <c r="G1609" s="101" t="s">
        <v>43</v>
      </c>
      <c r="H160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09" s="134">
        <f t="shared" ref="I1609:J1609" si="1700">I1608</f>
        <v>15</v>
      </c>
      <c r="J1609" s="134" t="str">
        <f>Таблица335[[#This Row],[№7]]</f>
        <v>Д</v>
      </c>
      <c r="K1609" s="133" t="str">
        <f>IF(Таблица335[[#This Row],[условие]]="Да", "-", "")</f>
        <v>-</v>
      </c>
      <c r="L1609" s="72" t="s">
        <v>35</v>
      </c>
      <c r="M1609" s="114" t="str">
        <f>IF(Таблица335[[#This Row],[условие]]="Да", "", " - ")</f>
        <v/>
      </c>
      <c r="N1609" s="72"/>
      <c r="O1609" s="114" t="str">
        <f>IF(Таблица335[[#This Row],[условие]]="Да", "", " )")</f>
        <v/>
      </c>
      <c r="P1609" s="115"/>
      <c r="Q1609" s="130"/>
      <c r="R1609" s="130"/>
      <c r="S1609" s="116" t="str">
        <f>IF(Таблица335[[#This Row],[Тип СШ]]="Т3", " росп", "")</f>
        <v/>
      </c>
      <c r="T1609" s="116" t="str">
        <f>IF(AND(Таблица335[[#This Row],[Тип]]="Поперечник", Таблица335[[#This Row],[условие]]="Да", Таблица335[[#This Row],[№18]]=" росп"), "1,2,3",
"")</f>
        <v/>
      </c>
      <c r="U1609" s="116" t="str">
        <f>IF(AND(Таблица335[[#This Row],[Тип]]="Продол", Таблица335[[#This Row],[условие]]="Да", Таблица335[[#This Row],[№18]]=" росп"), "1,2",
"")</f>
        <v/>
      </c>
      <c r="V1609" s="130" t="s">
        <v>109</v>
      </c>
      <c r="W16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0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6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0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0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609" s="152">
        <f>IF(Таблица335[[#This Row],[Тип СШ]]="Т3",
(IF(Таблица335[[#This Row],[Толщина]]&gt;16,"Δ8","Δ6")),Таблица335[[#This Row],[Толщина]])</f>
        <v>14</v>
      </c>
      <c r="AD1609"/>
      <c r="AE1609"/>
    </row>
    <row r="1610" spans="1:31" x14ac:dyDescent="0.2">
      <c r="A1610" s="117">
        <f t="shared" si="1692"/>
        <v>1610</v>
      </c>
      <c r="B1610" s="97" t="str">
        <f>IF(ISNUMBER(Таблица335[[#This Row],[№8]]), "Поперечник", "Продол")</f>
        <v>Поперечник</v>
      </c>
      <c r="C1610" s="11" t="str">
        <f>CONCATENATE(I1610,J1610,K1610,L1610,Таблица335[[#This Row],[№12]],N1610,O1610,P1610,Q1610,R1610,S1610,T1610,U1610,)</f>
        <v>15Д-ВП_Р1 росп1,2,3</v>
      </c>
      <c r="D1610" s="11" t="str">
        <f t="shared" si="1637"/>
        <v>Т3</v>
      </c>
      <c r="E1610" s="11" t="str">
        <f t="shared" si="1638"/>
        <v>528 Δ6</v>
      </c>
      <c r="F1610" s="101"/>
      <c r="G1610" s="101"/>
      <c r="H16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0" s="132">
        <f t="shared" ref="I1610:J1610" si="1701">I1609</f>
        <v>15</v>
      </c>
      <c r="J1610" s="132" t="str">
        <f>J1609</f>
        <v>Д</v>
      </c>
      <c r="K1610" s="133" t="str">
        <f>IF(Таблица335[[#This Row],[условие]]="Да", "-", "")</f>
        <v>-</v>
      </c>
      <c r="L1610" s="101" t="s">
        <v>35</v>
      </c>
      <c r="M1610" s="114" t="str">
        <f>IF(Таблица335[[#This Row],[условие]]="Да", "", " - ")</f>
        <v/>
      </c>
      <c r="N1610" s="101"/>
      <c r="O1610" s="114" t="str">
        <f>IF(Таблица335[[#This Row],[условие]]="Да", "", " )")</f>
        <v/>
      </c>
      <c r="P1610" s="115"/>
      <c r="Q1610" s="101" t="s">
        <v>140</v>
      </c>
      <c r="R1610" s="101" t="s">
        <v>73</v>
      </c>
      <c r="S1610" s="116" t="str">
        <f>IF(Таблица335[[#This Row],[Тип СШ]]="Т3", " росп", "")</f>
        <v xml:space="preserve"> росп</v>
      </c>
      <c r="T1610" s="116" t="str">
        <f>IF(AND(Таблица335[[#This Row],[Тип]]="Поперечник", Таблица335[[#This Row],[условие]]="Да", Таблица335[[#This Row],[№18]]=" росп"), "1,2,3",
"")</f>
        <v>1,2,3</v>
      </c>
      <c r="U1610" s="116" t="str">
        <f>IF(AND(Таблица335[[#This Row],[Тип]]="Продол", Таблица335[[#This Row],[условие]]="Да", Таблица335[[#This Row],[№18]]=" росп"), "1,2",
"")</f>
        <v/>
      </c>
      <c r="V1610" s="101" t="s">
        <v>88</v>
      </c>
      <c r="W16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10" s="152" t="str">
        <f>IF(Таблица335[[#This Row],[Тип СШ]]="Т3",
(IF(Таблица335[[#This Row],[Толщина]]&gt;16,"Δ8","Δ6")),Таблица335[[#This Row],[Толщина]])</f>
        <v>Δ6</v>
      </c>
      <c r="AD1610"/>
      <c r="AE1610"/>
    </row>
    <row r="1611" spans="1:31" x14ac:dyDescent="0.2">
      <c r="A1611" s="117">
        <f t="shared" si="1692"/>
        <v>1611</v>
      </c>
      <c r="B1611" s="97" t="str">
        <f>IF(ISNUMBER(Таблица335[[#This Row],[№8]]), "Поперечник", "Продол")</f>
        <v>Поперечник</v>
      </c>
      <c r="C1611" s="11" t="str">
        <f>CONCATENATE(I1611,J1611,K1611,L1611,Таблица335[[#This Row],[№12]],N1611,O1611,P1611,Q1611,R1611,S1611,T1611,U1611,)</f>
        <v>15Д-ВП_Р2 росп1,2,3</v>
      </c>
      <c r="D1611" s="11" t="str">
        <f t="shared" si="1637"/>
        <v>Т3</v>
      </c>
      <c r="E1611" s="11" t="str">
        <f t="shared" si="1638"/>
        <v>528 Δ6</v>
      </c>
      <c r="F1611" s="101"/>
      <c r="G1611" s="101"/>
      <c r="H16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1" s="132">
        <f t="shared" ref="I1611:J1611" si="1702">I1610</f>
        <v>15</v>
      </c>
      <c r="J1611" s="132" t="str">
        <f t="shared" si="1702"/>
        <v>Д</v>
      </c>
      <c r="K1611" s="133" t="str">
        <f>IF(Таблица335[[#This Row],[условие]]="Да", "-", "")</f>
        <v>-</v>
      </c>
      <c r="L1611" s="101" t="s">
        <v>35</v>
      </c>
      <c r="M1611" s="114" t="str">
        <f>IF(Таблица335[[#This Row],[условие]]="Да", "", " - ")</f>
        <v/>
      </c>
      <c r="N1611" s="101"/>
      <c r="O1611" s="114" t="str">
        <f>IF(Таблица335[[#This Row],[условие]]="Да", "", " )")</f>
        <v/>
      </c>
      <c r="P1611" s="115"/>
      <c r="Q1611" s="101" t="s">
        <v>140</v>
      </c>
      <c r="R1611" s="101" t="s">
        <v>74</v>
      </c>
      <c r="S1611" s="116" t="str">
        <f>IF(Таблица335[[#This Row],[Тип СШ]]="Т3", " росп", "")</f>
        <v xml:space="preserve"> росп</v>
      </c>
      <c r="T1611" s="116" t="str">
        <f>IF(AND(Таблица335[[#This Row],[Тип]]="Поперечник", Таблица335[[#This Row],[условие]]="Да", Таблица335[[#This Row],[№18]]=" росп"), "1,2,3",
"")</f>
        <v>1,2,3</v>
      </c>
      <c r="U1611" s="116" t="str">
        <f>IF(AND(Таблица335[[#This Row],[Тип]]="Продол", Таблица335[[#This Row],[условие]]="Да", Таблица335[[#This Row],[№18]]=" росп"), "1,2",
"")</f>
        <v/>
      </c>
      <c r="V1611" s="101" t="s">
        <v>88</v>
      </c>
      <c r="W16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11" s="152" t="str">
        <f>IF(Таблица335[[#This Row],[Тип СШ]]="Т3",
(IF(Таблица335[[#This Row],[Толщина]]&gt;16,"Δ8","Δ6")),Таблица335[[#This Row],[Толщина]])</f>
        <v>Δ6</v>
      </c>
      <c r="AD1611"/>
      <c r="AE1611"/>
    </row>
    <row r="1612" spans="1:31" x14ac:dyDescent="0.2">
      <c r="A1612" s="117">
        <f t="shared" si="1692"/>
        <v>1612</v>
      </c>
      <c r="B1612" s="97" t="str">
        <f>IF(ISNUMBER(Таблица335[[#This Row],[№8]]), "Поперечник", "Продол")</f>
        <v>Поперечник</v>
      </c>
      <c r="C1612" s="11" t="str">
        <f>CONCATENATE(I1612,J1612,K1612,L1612,Таблица335[[#This Row],[№12]],N1612,O1612,P1612,Q1612,R1612,S1612,T1612,U1612,)</f>
        <v>15Д-ВП_Р3 росп1,2,3</v>
      </c>
      <c r="D1612" s="11" t="str">
        <f t="shared" si="1637"/>
        <v>Т3</v>
      </c>
      <c r="E1612" s="11" t="str">
        <f t="shared" si="1638"/>
        <v>528 Δ6</v>
      </c>
      <c r="F1612" s="101"/>
      <c r="G1612" s="101"/>
      <c r="H16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2" s="132">
        <f t="shared" ref="I1612:J1612" si="1703">I1611</f>
        <v>15</v>
      </c>
      <c r="J1612" s="132" t="str">
        <f t="shared" si="1703"/>
        <v>Д</v>
      </c>
      <c r="K1612" s="133" t="str">
        <f>IF(Таблица335[[#This Row],[условие]]="Да", "-", "")</f>
        <v>-</v>
      </c>
      <c r="L1612" s="101" t="s">
        <v>35</v>
      </c>
      <c r="M1612" s="114" t="str">
        <f>IF(Таблица335[[#This Row],[условие]]="Да", "", " - ")</f>
        <v/>
      </c>
      <c r="N1612" s="101"/>
      <c r="O1612" s="114" t="str">
        <f>IF(Таблица335[[#This Row],[условие]]="Да", "", " )")</f>
        <v/>
      </c>
      <c r="P1612" s="115"/>
      <c r="Q1612" s="101" t="s">
        <v>140</v>
      </c>
      <c r="R1612" s="101" t="s">
        <v>75</v>
      </c>
      <c r="S1612" s="116" t="str">
        <f>IF(Таблица335[[#This Row],[Тип СШ]]="Т3", " росп", "")</f>
        <v xml:space="preserve"> росп</v>
      </c>
      <c r="T1612" s="116" t="str">
        <f>IF(AND(Таблица335[[#This Row],[Тип]]="Поперечник", Таблица335[[#This Row],[условие]]="Да", Таблица335[[#This Row],[№18]]=" росп"), "1,2,3",
"")</f>
        <v>1,2,3</v>
      </c>
      <c r="U1612" s="116" t="str">
        <f>IF(AND(Таблица335[[#This Row],[Тип]]="Продол", Таблица335[[#This Row],[условие]]="Да", Таблица335[[#This Row],[№18]]=" росп"), "1,2",
"")</f>
        <v/>
      </c>
      <c r="V1612" s="101" t="s">
        <v>88</v>
      </c>
      <c r="W16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12" s="152" t="str">
        <f>IF(Таблица335[[#This Row],[Тип СШ]]="Т3",
(IF(Таблица335[[#This Row],[Толщина]]&gt;16,"Δ8","Δ6")),Таблица335[[#This Row],[Толщина]])</f>
        <v>Δ6</v>
      </c>
      <c r="AD1612"/>
      <c r="AE1612"/>
    </row>
    <row r="1613" spans="1:31" x14ac:dyDescent="0.2">
      <c r="A1613" s="117">
        <f t="shared" si="1692"/>
        <v>1613</v>
      </c>
      <c r="B1613" s="97" t="str">
        <f>IF(ISNUMBER(Таблица335[[#This Row],[№8]]), "Поперечник", "Продол")</f>
        <v>Поперечник</v>
      </c>
      <c r="C1613" s="11" t="str">
        <f>CONCATENATE(I1613,J1613,K1613,L1613,Таблица335[[#This Row],[№12]],N1613,O1613,P1613,Q1613,R1613,S1613,T1613,U1613,)</f>
        <v>15Д-ВП_Р4 росп1,2,3</v>
      </c>
      <c r="D1613" s="11" t="str">
        <f t="shared" si="1637"/>
        <v>Т3</v>
      </c>
      <c r="E1613" s="11" t="str">
        <f t="shared" si="1638"/>
        <v>528 Δ6</v>
      </c>
      <c r="F1613" s="101"/>
      <c r="G1613" s="101"/>
      <c r="H16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3" s="132">
        <f t="shared" ref="I1613:J1613" si="1704">I1612</f>
        <v>15</v>
      </c>
      <c r="J1613" s="132" t="str">
        <f t="shared" si="1704"/>
        <v>Д</v>
      </c>
      <c r="K1613" s="133" t="str">
        <f>IF(Таблица335[[#This Row],[условие]]="Да", "-", "")</f>
        <v>-</v>
      </c>
      <c r="L1613" s="101" t="s">
        <v>35</v>
      </c>
      <c r="M1613" s="114" t="str">
        <f>IF(Таблица335[[#This Row],[условие]]="Да", "", " - ")</f>
        <v/>
      </c>
      <c r="N1613" s="101"/>
      <c r="O1613" s="114" t="str">
        <f>IF(Таблица335[[#This Row],[условие]]="Да", "", " )")</f>
        <v/>
      </c>
      <c r="P1613" s="115"/>
      <c r="Q1613" s="101" t="s">
        <v>140</v>
      </c>
      <c r="R1613" s="101" t="s">
        <v>76</v>
      </c>
      <c r="S1613" s="116" t="str">
        <f>IF(Таблица335[[#This Row],[Тип СШ]]="Т3", " росп", "")</f>
        <v xml:space="preserve"> росп</v>
      </c>
      <c r="T1613" s="116" t="str">
        <f>IF(AND(Таблица335[[#This Row],[Тип]]="Поперечник", Таблица335[[#This Row],[условие]]="Да", Таблица335[[#This Row],[№18]]=" росп"), "1,2,3",
"")</f>
        <v>1,2,3</v>
      </c>
      <c r="U1613" s="116" t="str">
        <f>IF(AND(Таблица335[[#This Row],[Тип]]="Продол", Таблица335[[#This Row],[условие]]="Да", Таблица335[[#This Row],[№18]]=" росп"), "1,2",
"")</f>
        <v/>
      </c>
      <c r="V1613" s="101" t="s">
        <v>88</v>
      </c>
      <c r="W16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13" s="152" t="str">
        <f>IF(Таблица335[[#This Row],[Тип СШ]]="Т3",
(IF(Таблица335[[#This Row],[Толщина]]&gt;16,"Δ8","Δ6")),Таблица335[[#This Row],[Толщина]])</f>
        <v>Δ6</v>
      </c>
      <c r="AD1613"/>
      <c r="AE1613"/>
    </row>
    <row r="1614" spans="1:31" x14ac:dyDescent="0.2">
      <c r="A1614" s="117">
        <f t="shared" si="1692"/>
        <v>1614</v>
      </c>
      <c r="B1614" s="97" t="str">
        <f>IF(ISNUMBER(Таблица335[[#This Row],[№8]]), "Поперечник", "Продол")</f>
        <v>Поперечник</v>
      </c>
      <c r="C1614" s="11" t="str">
        <f>CONCATENATE(I1614,J1614,K1614,L1614,Таблица335[[#This Row],[№12]],N1614,O1614,P1614,Q1614,R1614,S1614,T1614,U1614,)</f>
        <v>15Д-Т1/1</v>
      </c>
      <c r="D1614" s="11" t="str">
        <f t="shared" si="1637"/>
        <v>Т8</v>
      </c>
      <c r="E1614" s="11" t="str">
        <f t="shared" si="1638"/>
        <v>100×14</v>
      </c>
      <c r="F1614" s="101"/>
      <c r="G1614" s="101"/>
      <c r="H16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4" s="132">
        <f t="shared" ref="I1614:J1614" si="1705">I1613</f>
        <v>15</v>
      </c>
      <c r="J1614" s="132" t="str">
        <f t="shared" si="1705"/>
        <v>Д</v>
      </c>
      <c r="K1614" s="133" t="str">
        <f>IF(Таблица335[[#This Row],[условие]]="Да", "-", "")</f>
        <v>-</v>
      </c>
      <c r="L1614" s="101" t="s">
        <v>83</v>
      </c>
      <c r="M1614" s="114" t="str">
        <f>IF(Таблица335[[#This Row],[условие]]="Да", "", " - ")</f>
        <v/>
      </c>
      <c r="N1614" s="101"/>
      <c r="O1614" s="114" t="str">
        <f>IF(Таблица335[[#This Row],[условие]]="Да", "", " )")</f>
        <v/>
      </c>
      <c r="P1614" s="115"/>
      <c r="Q1614" s="101" t="str">
        <f>"/"</f>
        <v>/</v>
      </c>
      <c r="R1614" s="101">
        <v>1</v>
      </c>
      <c r="S1614" s="116" t="str">
        <f>IF(Таблица335[[#This Row],[Тип СШ]]="Т3", " росп", "")</f>
        <v/>
      </c>
      <c r="T1614" s="116" t="str">
        <f>IF(AND(Таблица335[[#This Row],[Тип]]="Поперечник", Таблица335[[#This Row],[условие]]="Да", Таблица335[[#This Row],[№18]]=" росп"), "1,2,3",
"")</f>
        <v/>
      </c>
      <c r="U1614" s="116" t="str">
        <f>IF(AND(Таблица335[[#This Row],[Тип]]="Продол", Таблица335[[#This Row],[условие]]="Да", Таблица335[[#This Row],[№18]]=" росп"), "1,2",
"")</f>
        <v/>
      </c>
      <c r="V1614" s="101" t="s">
        <v>89</v>
      </c>
      <c r="W16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14" s="152">
        <f>IF(Таблица335[[#This Row],[Тип СШ]]="Т3",
(IF(Таблица335[[#This Row],[Толщина]]&gt;16,"Δ8","Δ6")),Таблица335[[#This Row],[Толщина]])</f>
        <v>14</v>
      </c>
      <c r="AD1614"/>
      <c r="AE1614"/>
    </row>
    <row r="1615" spans="1:31" x14ac:dyDescent="0.2">
      <c r="A1615" s="117">
        <f t="shared" si="1692"/>
        <v>1615</v>
      </c>
      <c r="B1615" s="97" t="str">
        <f>IF(ISNUMBER(Таблица335[[#This Row],[№8]]), "Поперечник", "Продол")</f>
        <v>Поперечник</v>
      </c>
      <c r="C1615" s="11" t="str">
        <f>CONCATENATE(I1615,J1615,K1615,L1615,Таблица335[[#This Row],[№12]],N1615,O1615,P1615,Q1615,R1615,S1615,T1615,U1615,)</f>
        <v>15Д-Т1/1 росп1,2,3</v>
      </c>
      <c r="D1615" s="11" t="str">
        <f t="shared" si="1637"/>
        <v>Т3</v>
      </c>
      <c r="E1615" s="11" t="str">
        <f t="shared" si="1638"/>
        <v>100 Δ6</v>
      </c>
      <c r="F1615" s="101"/>
      <c r="G1615" s="101"/>
      <c r="H16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5" s="132">
        <f t="shared" ref="I1615:J1615" si="1706">I1614</f>
        <v>15</v>
      </c>
      <c r="J1615" s="132" t="str">
        <f t="shared" si="1706"/>
        <v>Д</v>
      </c>
      <c r="K1615" s="133" t="str">
        <f>IF(Таблица335[[#This Row],[условие]]="Да", "-", "")</f>
        <v>-</v>
      </c>
      <c r="L1615" s="101" t="s">
        <v>83</v>
      </c>
      <c r="M1615" s="114" t="str">
        <f>IF(Таблица335[[#This Row],[условие]]="Да", "", " - ")</f>
        <v/>
      </c>
      <c r="N1615" s="101"/>
      <c r="O1615" s="114" t="str">
        <f>IF(Таблица335[[#This Row],[условие]]="Да", "", " )")</f>
        <v/>
      </c>
      <c r="P1615" s="115"/>
      <c r="Q1615" s="101" t="str">
        <f t="shared" ref="Q1615:Q1617" si="1707">"/"</f>
        <v>/</v>
      </c>
      <c r="R1615" s="101">
        <v>1</v>
      </c>
      <c r="S1615" s="116" t="str">
        <f>IF(Таблица335[[#This Row],[Тип СШ]]="Т3", " росп", "")</f>
        <v xml:space="preserve"> росп</v>
      </c>
      <c r="T1615" s="116" t="str">
        <f>IF(AND(Таблица335[[#This Row],[Тип]]="Поперечник", Таблица335[[#This Row],[условие]]="Да", Таблица335[[#This Row],[№18]]=" росп"), "1,2,3",
"")</f>
        <v>1,2,3</v>
      </c>
      <c r="U1615" s="116" t="str">
        <f>IF(AND(Таблица335[[#This Row],[Тип]]="Продол", Таблица335[[#This Row],[условие]]="Да", Таблица335[[#This Row],[№18]]=" росп"), "1,2",
"")</f>
        <v/>
      </c>
      <c r="V1615" s="101" t="s">
        <v>88</v>
      </c>
      <c r="W16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15" s="152" t="str">
        <f>IF(Таблица335[[#This Row],[Тип СШ]]="Т3",
(IF(Таблица335[[#This Row],[Толщина]]&gt;16,"Δ8","Δ6")),Таблица335[[#This Row],[Толщина]])</f>
        <v>Δ6</v>
      </c>
      <c r="AD1615"/>
      <c r="AE1615"/>
    </row>
    <row r="1616" spans="1:31" x14ac:dyDescent="0.2">
      <c r="A1616" s="117">
        <f t="shared" si="1692"/>
        <v>1616</v>
      </c>
      <c r="B1616" s="97" t="str">
        <f>IF(ISNUMBER(Таблица335[[#This Row],[№8]]), "Поперечник", "Продол")</f>
        <v>Поперечник</v>
      </c>
      <c r="C1616" s="11" t="str">
        <f>CONCATENATE(I1616,J1616,K1616,L1616,Таблица335[[#This Row],[№12]],N1616,O1616,P1616,Q1616,R1616,S1616,T1616,U1616,)</f>
        <v>15Д-Т1/2</v>
      </c>
      <c r="D1616" s="11" t="str">
        <f t="shared" si="1637"/>
        <v>Т8</v>
      </c>
      <c r="E1616" s="11" t="str">
        <f t="shared" si="1638"/>
        <v>100×14</v>
      </c>
      <c r="F1616" s="101"/>
      <c r="G1616" s="101"/>
      <c r="H16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6" s="132">
        <f t="shared" ref="I1616:J1616" si="1708">I1615</f>
        <v>15</v>
      </c>
      <c r="J1616" s="132" t="str">
        <f t="shared" si="1708"/>
        <v>Д</v>
      </c>
      <c r="K1616" s="133" t="str">
        <f>IF(Таблица335[[#This Row],[условие]]="Да", "-", "")</f>
        <v>-</v>
      </c>
      <c r="L1616" s="101" t="s">
        <v>83</v>
      </c>
      <c r="M1616" s="114" t="str">
        <f>IF(Таблица335[[#This Row],[условие]]="Да", "", " - ")</f>
        <v/>
      </c>
      <c r="N1616" s="101"/>
      <c r="O1616" s="114" t="str">
        <f>IF(Таблица335[[#This Row],[условие]]="Да", "", " )")</f>
        <v/>
      </c>
      <c r="P1616" s="115"/>
      <c r="Q1616" s="101" t="str">
        <f t="shared" si="1707"/>
        <v>/</v>
      </c>
      <c r="R1616" s="101">
        <v>2</v>
      </c>
      <c r="S1616" s="116" t="str">
        <f>IF(Таблица335[[#This Row],[Тип СШ]]="Т3", " росп", "")</f>
        <v/>
      </c>
      <c r="T1616" s="116" t="str">
        <f>IF(AND(Таблица335[[#This Row],[Тип]]="Поперечник", Таблица335[[#This Row],[условие]]="Да", Таблица335[[#This Row],[№18]]=" росп"), "1,2,3",
"")</f>
        <v/>
      </c>
      <c r="U1616" s="116" t="str">
        <f>IF(AND(Таблица335[[#This Row],[Тип]]="Продол", Таблица335[[#This Row],[условие]]="Да", Таблица335[[#This Row],[№18]]=" росп"), "1,2",
"")</f>
        <v/>
      </c>
      <c r="V1616" s="101" t="s">
        <v>89</v>
      </c>
      <c r="W16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1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16" s="152">
        <f>IF(Таблица335[[#This Row],[Тип СШ]]="Т3",
(IF(Таблица335[[#This Row],[Толщина]]&gt;16,"Δ8","Δ6")),Таблица335[[#This Row],[Толщина]])</f>
        <v>14</v>
      </c>
      <c r="AD1616"/>
      <c r="AE1616"/>
    </row>
    <row r="1617" spans="1:31" x14ac:dyDescent="0.2">
      <c r="A1617" s="117">
        <f t="shared" si="1692"/>
        <v>1617</v>
      </c>
      <c r="B1617" s="97" t="str">
        <f>IF(ISNUMBER(Таблица335[[#This Row],[№8]]), "Поперечник", "Продол")</f>
        <v>Поперечник</v>
      </c>
      <c r="C1617" s="11" t="str">
        <f>CONCATENATE(I1617,J1617,K1617,L1617,Таблица335[[#This Row],[№12]],N1617,O1617,P1617,Q1617,R1617,S1617,T1617,U1617,)</f>
        <v>15Д-Т1/2 росп1,2,3</v>
      </c>
      <c r="D1617" s="11" t="str">
        <f t="shared" si="1637"/>
        <v>Т3</v>
      </c>
      <c r="E1617" s="11" t="str">
        <f t="shared" si="1638"/>
        <v>100 Δ6</v>
      </c>
      <c r="F1617" s="101"/>
      <c r="G1617" s="101"/>
      <c r="H16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7" s="132">
        <f t="shared" ref="I1617:J1617" si="1709">I1616</f>
        <v>15</v>
      </c>
      <c r="J1617" s="132" t="str">
        <f t="shared" si="1709"/>
        <v>Д</v>
      </c>
      <c r="K1617" s="133" t="str">
        <f>IF(Таблица335[[#This Row],[условие]]="Да", "-", "")</f>
        <v>-</v>
      </c>
      <c r="L1617" s="101" t="s">
        <v>83</v>
      </c>
      <c r="M1617" s="114" t="str">
        <f>IF(Таблица335[[#This Row],[условие]]="Да", "", " - ")</f>
        <v/>
      </c>
      <c r="N1617" s="101"/>
      <c r="O1617" s="114" t="str">
        <f>IF(Таблица335[[#This Row],[условие]]="Да", "", " )")</f>
        <v/>
      </c>
      <c r="P1617" s="115"/>
      <c r="Q1617" s="101" t="str">
        <f t="shared" si="1707"/>
        <v>/</v>
      </c>
      <c r="R1617" s="101">
        <v>2</v>
      </c>
      <c r="S1617" s="116" t="str">
        <f>IF(Таблица335[[#This Row],[Тип СШ]]="Т3", " росп", "")</f>
        <v xml:space="preserve"> росп</v>
      </c>
      <c r="T1617" s="116" t="str">
        <f>IF(AND(Таблица335[[#This Row],[Тип]]="Поперечник", Таблица335[[#This Row],[условие]]="Да", Таблица335[[#This Row],[№18]]=" росп"), "1,2,3",
"")</f>
        <v>1,2,3</v>
      </c>
      <c r="U1617" s="116" t="str">
        <f>IF(AND(Таблица335[[#This Row],[Тип]]="Продол", Таблица335[[#This Row],[условие]]="Да", Таблица335[[#This Row],[№18]]=" росп"), "1,2",
"")</f>
        <v/>
      </c>
      <c r="V1617" s="101" t="s">
        <v>88</v>
      </c>
      <c r="W16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17" s="152" t="str">
        <f>IF(Таблица335[[#This Row],[Тип СШ]]="Т3",
(IF(Таблица335[[#This Row],[Толщина]]&gt;16,"Δ8","Δ6")),Таблица335[[#This Row],[Толщина]])</f>
        <v>Δ6</v>
      </c>
      <c r="AD1617"/>
      <c r="AE1617"/>
    </row>
    <row r="1618" spans="1:31" x14ac:dyDescent="0.2">
      <c r="A1618" s="117">
        <f t="shared" si="1692"/>
        <v>1618</v>
      </c>
      <c r="B1618" s="97" t="str">
        <f>IF(ISNUMBER(Таблица335[[#This Row],[№8]]), "Поперечник", "Продол")</f>
        <v>Поперечник</v>
      </c>
      <c r="C1618" s="11" t="str">
        <f>CONCATENATE(I1618,J1618,K1618,L1618,Таблица335[[#This Row],[№12]],N1618,O1618,P1618,Q1618,R1618,S1618,T1618,U1618,)</f>
        <v>15Д-ВП_Р5 росп1,2,3</v>
      </c>
      <c r="D1618" s="11" t="str">
        <f t="shared" si="1637"/>
        <v>Т3</v>
      </c>
      <c r="E1618" s="11" t="str">
        <f t="shared" si="1638"/>
        <v>528 Δ6</v>
      </c>
      <c r="F1618" s="101"/>
      <c r="G1618" s="101"/>
      <c r="H16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8" s="132">
        <f t="shared" ref="I1618:J1618" si="1710">I1617</f>
        <v>15</v>
      </c>
      <c r="J1618" s="132" t="str">
        <f t="shared" si="1710"/>
        <v>Д</v>
      </c>
      <c r="K1618" s="133" t="str">
        <f>IF(Таблица335[[#This Row],[условие]]="Да", "-", "")</f>
        <v>-</v>
      </c>
      <c r="L1618" s="101" t="s">
        <v>35</v>
      </c>
      <c r="M1618" s="114" t="str">
        <f>IF(Таблица335[[#This Row],[условие]]="Да", "", " - ")</f>
        <v/>
      </c>
      <c r="N1618" s="101"/>
      <c r="O1618" s="114" t="str">
        <f>IF(Таблица335[[#This Row],[условие]]="Да", "", " )")</f>
        <v/>
      </c>
      <c r="P1618" s="115"/>
      <c r="Q1618" s="101" t="s">
        <v>140</v>
      </c>
      <c r="R1618" s="101" t="s">
        <v>77</v>
      </c>
      <c r="S1618" s="116" t="str">
        <f>IF(Таблица335[[#This Row],[Тип СШ]]="Т3", " росп", "")</f>
        <v xml:space="preserve"> росп</v>
      </c>
      <c r="T1618" s="116" t="str">
        <f>IF(AND(Таблица335[[#This Row],[Тип]]="Поперечник", Таблица335[[#This Row],[условие]]="Да", Таблица335[[#This Row],[№18]]=" росп"), "1,2,3",
"")</f>
        <v>1,2,3</v>
      </c>
      <c r="U1618" s="116" t="str">
        <f>IF(AND(Таблица335[[#This Row],[Тип]]="Продол", Таблица335[[#This Row],[условие]]="Да", Таблица335[[#This Row],[№18]]=" росп"), "1,2",
"")</f>
        <v/>
      </c>
      <c r="V1618" s="101" t="s">
        <v>88</v>
      </c>
      <c r="W16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18" s="152" t="str">
        <f>IF(Таблица335[[#This Row],[Тип СШ]]="Т3",
(IF(Таблица335[[#This Row],[Толщина]]&gt;16,"Δ8","Δ6")),Таблица335[[#This Row],[Толщина]])</f>
        <v>Δ6</v>
      </c>
      <c r="AD1618"/>
      <c r="AE1618"/>
    </row>
    <row r="1619" spans="1:31" x14ac:dyDescent="0.2">
      <c r="A1619" s="117">
        <f t="shared" si="1692"/>
        <v>1619</v>
      </c>
      <c r="B1619" s="97" t="str">
        <f>IF(ISNUMBER(Таблица335[[#This Row],[№8]]), "Поперечник", "Продол")</f>
        <v>Поперечник</v>
      </c>
      <c r="C1619" s="11" t="str">
        <f>CONCATENATE(I1619,J1619,K1619,L1619,Таблица335[[#This Row],[№12]],N1619,O1619,P1619,Q1619,R1619,S1619,T1619,U1619,)</f>
        <v>15Д-ВП_Р6 росп1,2,3</v>
      </c>
      <c r="D1619" s="11" t="str">
        <f t="shared" ref="D1619:D1682" si="1711">V1619</f>
        <v>Т3</v>
      </c>
      <c r="E1619" s="11" t="str">
        <f t="shared" ref="E1619:E1682" si="1712">IF(V1619="Т3",(CONCATENATE(AB1619," ",AC1619)),(CONCATENATE(AB1619,"×",AC1619)))</f>
        <v>528 Δ6</v>
      </c>
      <c r="F1619" s="101"/>
      <c r="G1619" s="101"/>
      <c r="H16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19" s="132">
        <f t="shared" ref="I1619:J1619" si="1713">I1618</f>
        <v>15</v>
      </c>
      <c r="J1619" s="132" t="str">
        <f t="shared" si="1713"/>
        <v>Д</v>
      </c>
      <c r="K1619" s="133" t="str">
        <f>IF(Таблица335[[#This Row],[условие]]="Да", "-", "")</f>
        <v>-</v>
      </c>
      <c r="L1619" s="101" t="s">
        <v>35</v>
      </c>
      <c r="M1619" s="114" t="str">
        <f>IF(Таблица335[[#This Row],[условие]]="Да", "", " - ")</f>
        <v/>
      </c>
      <c r="N1619" s="101"/>
      <c r="O1619" s="114" t="str">
        <f>IF(Таблица335[[#This Row],[условие]]="Да", "", " )")</f>
        <v/>
      </c>
      <c r="P1619" s="115"/>
      <c r="Q1619" s="101" t="s">
        <v>140</v>
      </c>
      <c r="R1619" s="101" t="s">
        <v>80</v>
      </c>
      <c r="S1619" s="116" t="str">
        <f>IF(Таблица335[[#This Row],[Тип СШ]]="Т3", " росп", "")</f>
        <v xml:space="preserve"> росп</v>
      </c>
      <c r="T1619" s="116" t="str">
        <f>IF(AND(Таблица335[[#This Row],[Тип]]="Поперечник", Таблица335[[#This Row],[условие]]="Да", Таблица335[[#This Row],[№18]]=" росп"), "1,2,3",
"")</f>
        <v>1,2,3</v>
      </c>
      <c r="U1619" s="116" t="str">
        <f>IF(AND(Таблица335[[#This Row],[Тип]]="Продол", Таблица335[[#This Row],[условие]]="Да", Таблица335[[#This Row],[№18]]=" росп"), "1,2",
"")</f>
        <v/>
      </c>
      <c r="V1619" s="101" t="s">
        <v>88</v>
      </c>
      <c r="W16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19" s="152" t="str">
        <f>IF(Таблица335[[#This Row],[Тип СШ]]="Т3",
(IF(Таблица335[[#This Row],[Толщина]]&gt;16,"Δ8","Δ6")),Таблица335[[#This Row],[Толщина]])</f>
        <v>Δ6</v>
      </c>
      <c r="AD1619"/>
      <c r="AE1619"/>
    </row>
    <row r="1620" spans="1:31" x14ac:dyDescent="0.2">
      <c r="A1620" s="117">
        <f t="shared" si="1692"/>
        <v>1620</v>
      </c>
      <c r="B1620" s="97" t="str">
        <f>IF(ISNUMBER(Таблица335[[#This Row],[№8]]), "Поперечник", "Продол")</f>
        <v>Поперечник</v>
      </c>
      <c r="C1620" s="11" t="str">
        <f>CONCATENATE(I1620,J1620,K1620,L1620,Таблица335[[#This Row],[№12]],N1620,O1620,P1620,Q1620,R1620,S1620,T1620,U1620,)</f>
        <v>15Д-ВП_Р7 росп1,2,3</v>
      </c>
      <c r="D1620" s="11" t="str">
        <f t="shared" si="1711"/>
        <v>Т3</v>
      </c>
      <c r="E1620" s="11" t="str">
        <f t="shared" si="1712"/>
        <v>528 Δ6</v>
      </c>
      <c r="F1620" s="101"/>
      <c r="G1620" s="101"/>
      <c r="H16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0" s="132">
        <f t="shared" ref="I1620:J1620" si="1714">I1619</f>
        <v>15</v>
      </c>
      <c r="J1620" s="132" t="str">
        <f t="shared" si="1714"/>
        <v>Д</v>
      </c>
      <c r="K1620" s="133" t="str">
        <f>IF(Таблица335[[#This Row],[условие]]="Да", "-", "")</f>
        <v>-</v>
      </c>
      <c r="L1620" s="101" t="s">
        <v>35</v>
      </c>
      <c r="M1620" s="114" t="str">
        <f>IF(Таблица335[[#This Row],[условие]]="Да", "", " - ")</f>
        <v/>
      </c>
      <c r="N1620" s="101"/>
      <c r="O1620" s="114" t="str">
        <f>IF(Таблица335[[#This Row],[условие]]="Да", "", " )")</f>
        <v/>
      </c>
      <c r="P1620" s="115"/>
      <c r="Q1620" s="101" t="s">
        <v>140</v>
      </c>
      <c r="R1620" s="101" t="s">
        <v>81</v>
      </c>
      <c r="S1620" s="116" t="str">
        <f>IF(Таблица335[[#This Row],[Тип СШ]]="Т3", " росп", "")</f>
        <v xml:space="preserve"> росп</v>
      </c>
      <c r="T1620" s="116" t="str">
        <f>IF(AND(Таблица335[[#This Row],[Тип]]="Поперечник", Таблица335[[#This Row],[условие]]="Да", Таблица335[[#This Row],[№18]]=" росп"), "1,2,3",
"")</f>
        <v>1,2,3</v>
      </c>
      <c r="U1620" s="116" t="str">
        <f>IF(AND(Таблица335[[#This Row],[Тип]]="Продол", Таблица335[[#This Row],[условие]]="Да", Таблица335[[#This Row],[№18]]=" росп"), "1,2",
"")</f>
        <v/>
      </c>
      <c r="V1620" s="101" t="s">
        <v>88</v>
      </c>
      <c r="W16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20" s="152" t="str">
        <f>IF(Таблица335[[#This Row],[Тип СШ]]="Т3",
(IF(Таблица335[[#This Row],[Толщина]]&gt;16,"Δ8","Δ6")),Таблица335[[#This Row],[Толщина]])</f>
        <v>Δ6</v>
      </c>
      <c r="AD1620"/>
      <c r="AE1620"/>
    </row>
    <row r="1621" spans="1:31" x14ac:dyDescent="0.2">
      <c r="A1621" s="117">
        <f t="shared" si="1692"/>
        <v>1621</v>
      </c>
      <c r="B1621" s="97" t="str">
        <f>IF(ISNUMBER(Таблица335[[#This Row],[№8]]), "Поперечник", "Продол")</f>
        <v>Поперечник</v>
      </c>
      <c r="C1621" s="11" t="str">
        <f>CONCATENATE(I1621,J1621,K1621,L1621,Таблица335[[#This Row],[№12]],N1621,O1621,P1621,Q1621,R1621,S1621,T1621,U1621,)</f>
        <v>15Д-ВП_Р8 росп1,2,3</v>
      </c>
      <c r="D1621" s="11" t="str">
        <f t="shared" si="1711"/>
        <v>Т3</v>
      </c>
      <c r="E1621" s="11" t="str">
        <f t="shared" si="1712"/>
        <v>528 Δ6</v>
      </c>
      <c r="F1621" s="101"/>
      <c r="G1621" s="101"/>
      <c r="H16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1" s="132">
        <f t="shared" ref="I1621:J1621" si="1715">I1620</f>
        <v>15</v>
      </c>
      <c r="J1621" s="132" t="str">
        <f t="shared" si="1715"/>
        <v>Д</v>
      </c>
      <c r="K1621" s="133" t="str">
        <f>IF(Таблица335[[#This Row],[условие]]="Да", "-", "")</f>
        <v>-</v>
      </c>
      <c r="L1621" s="101" t="s">
        <v>35</v>
      </c>
      <c r="M1621" s="114" t="str">
        <f>IF(Таблица335[[#This Row],[условие]]="Да", "", " - ")</f>
        <v/>
      </c>
      <c r="N1621" s="101"/>
      <c r="O1621" s="114" t="str">
        <f>IF(Таблица335[[#This Row],[условие]]="Да", "", " )")</f>
        <v/>
      </c>
      <c r="P1621" s="115"/>
      <c r="Q1621" s="101" t="s">
        <v>140</v>
      </c>
      <c r="R1621" s="101" t="s">
        <v>82</v>
      </c>
      <c r="S1621" s="116" t="str">
        <f>IF(Таблица335[[#This Row],[Тип СШ]]="Т3", " росп", "")</f>
        <v xml:space="preserve"> росп</v>
      </c>
      <c r="T1621" s="116" t="str">
        <f>IF(AND(Таблица335[[#This Row],[Тип]]="Поперечник", Таблица335[[#This Row],[условие]]="Да", Таблица335[[#This Row],[№18]]=" росп"), "1,2,3",
"")</f>
        <v>1,2,3</v>
      </c>
      <c r="U1621" s="116" t="str">
        <f>IF(AND(Таблица335[[#This Row],[Тип]]="Продол", Таблица335[[#This Row],[условие]]="Да", Таблица335[[#This Row],[№18]]=" росп"), "1,2",
"")</f>
        <v/>
      </c>
      <c r="V1621" s="101" t="s">
        <v>88</v>
      </c>
      <c r="W16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21" s="152" t="str">
        <f>IF(Таблица335[[#This Row],[Тип СШ]]="Т3",
(IF(Таблица335[[#This Row],[Толщина]]&gt;16,"Δ8","Δ6")),Таблица335[[#This Row],[Толщина]])</f>
        <v>Δ6</v>
      </c>
      <c r="AD1621"/>
      <c r="AE1621"/>
    </row>
    <row r="1622" spans="1:31" x14ac:dyDescent="0.2">
      <c r="A1622" s="117">
        <f t="shared" si="1692"/>
        <v>1622</v>
      </c>
      <c r="B1622" s="97" t="str">
        <f>IF(ISNUMBER(Таблица335[[#This Row],[№8]]), "Поперечник", "Продол")</f>
        <v>Поперечник</v>
      </c>
      <c r="C1622" s="11" t="str">
        <f>CONCATENATE(I1622,J1622,K1622,L1622,Таблица335[[#This Row],[№12]],N1622,O1622,P1622,Q1622,R1622,S1622,T1622,U1622,)</f>
        <v>15Д-НП</v>
      </c>
      <c r="D1622" s="11" t="str">
        <f t="shared" si="1711"/>
        <v>С18</v>
      </c>
      <c r="E1622" s="11" t="str">
        <f t="shared" si="1712"/>
        <v>600×32</v>
      </c>
      <c r="F1622" s="101"/>
      <c r="G1622" s="101"/>
      <c r="H16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2" s="132">
        <f t="shared" ref="I1622:J1622" si="1716">I1621</f>
        <v>15</v>
      </c>
      <c r="J1622" s="132" t="str">
        <f t="shared" si="1716"/>
        <v>Д</v>
      </c>
      <c r="K1622" s="133" t="str">
        <f>IF(Таблица335[[#This Row],[условие]]="Да", "-", "")</f>
        <v>-</v>
      </c>
      <c r="L1622" s="101" t="s">
        <v>13</v>
      </c>
      <c r="M1622" s="114" t="str">
        <f>IF(Таблица335[[#This Row],[условие]]="Да", "", " - ")</f>
        <v/>
      </c>
      <c r="N1622" s="101"/>
      <c r="O1622" s="114" t="str">
        <f>IF(Таблица335[[#This Row],[условие]]="Да", "", " )")</f>
        <v/>
      </c>
      <c r="P1622" s="115"/>
      <c r="Q1622" s="101"/>
      <c r="R1622" s="101"/>
      <c r="S1622" s="116" t="str">
        <f>IF(Таблица335[[#This Row],[Тип СШ]]="Т3", " росп", "")</f>
        <v/>
      </c>
      <c r="T1622" s="116" t="str">
        <f>IF(AND(Таблица335[[#This Row],[Тип]]="Поперечник", Таблица335[[#This Row],[условие]]="Да", Таблица335[[#This Row],[№18]]=" росп"), "1,2,3",
"")</f>
        <v/>
      </c>
      <c r="U1622" s="116" t="str">
        <f>IF(AND(Таблица335[[#This Row],[Тип]]="Продол", Таблица335[[#This Row],[условие]]="Да", Таблица335[[#This Row],[№18]]=" росп"), "1,2",
"")</f>
        <v/>
      </c>
      <c r="V1622" s="101" t="s">
        <v>87</v>
      </c>
      <c r="W162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6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622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622" s="152">
        <f>IF(Таблица335[[#This Row],[Тип СШ]]="Т3",
(IF(Таблица335[[#This Row],[Толщина]]&gt;16,"Δ8","Δ6")),Таблица335[[#This Row],[Толщина]])</f>
        <v>32</v>
      </c>
      <c r="AD1622"/>
      <c r="AE1622"/>
    </row>
    <row r="1623" spans="1:31" x14ac:dyDescent="0.2">
      <c r="A1623" s="117">
        <f t="shared" si="1692"/>
        <v>1623</v>
      </c>
      <c r="B1623" s="97" t="str">
        <f>IF(ISNUMBER(Таблица335[[#This Row],[№8]]), "Поперечник", "Продол")</f>
        <v>Поперечник</v>
      </c>
      <c r="C1623" s="11" t="str">
        <f>CONCATENATE(I1623,J1623,K1623,L1623,Таблица335[[#This Row],[№12]],N1623,O1623,P1623,Q1623,R1623,S1623,T1623,U1623,)</f>
        <v>15Д-Т2/1</v>
      </c>
      <c r="D1623" s="11" t="str">
        <f t="shared" si="1711"/>
        <v>Т8</v>
      </c>
      <c r="E1623" s="11" t="str">
        <f t="shared" si="1712"/>
        <v>100×14</v>
      </c>
      <c r="F1623" s="101"/>
      <c r="G1623" s="101"/>
      <c r="H16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3" s="132">
        <f t="shared" ref="I1623:J1623" si="1717">I1622</f>
        <v>15</v>
      </c>
      <c r="J1623" s="132" t="str">
        <f t="shared" si="1717"/>
        <v>Д</v>
      </c>
      <c r="K1623" s="133" t="str">
        <f>IF(Таблица335[[#This Row],[условие]]="Да", "-", "")</f>
        <v>-</v>
      </c>
      <c r="L1623" s="101" t="s">
        <v>84</v>
      </c>
      <c r="M1623" s="114" t="str">
        <f>IF(Таблица335[[#This Row],[условие]]="Да", "", " - ")</f>
        <v/>
      </c>
      <c r="N1623" s="101"/>
      <c r="O1623" s="114" t="str">
        <f>IF(Таблица335[[#This Row],[условие]]="Да", "", " )")</f>
        <v/>
      </c>
      <c r="P1623" s="115"/>
      <c r="Q1623" s="101" t="str">
        <f>"/"</f>
        <v>/</v>
      </c>
      <c r="R1623" s="101">
        <v>1</v>
      </c>
      <c r="S1623" s="116" t="str">
        <f>IF(Таблица335[[#This Row],[Тип СШ]]="Т3", " росп", "")</f>
        <v/>
      </c>
      <c r="T1623" s="116" t="str">
        <f>IF(AND(Таблица335[[#This Row],[Тип]]="Поперечник", Таблица335[[#This Row],[условие]]="Да", Таблица335[[#This Row],[№18]]=" росп"), "1,2,3",
"")</f>
        <v/>
      </c>
      <c r="U1623" s="116" t="str">
        <f>IF(AND(Таблица335[[#This Row],[Тип]]="Продол", Таблица335[[#This Row],[условие]]="Да", Таблица335[[#This Row],[№18]]=" росп"), "1,2",
"")</f>
        <v/>
      </c>
      <c r="V1623" s="101" t="s">
        <v>89</v>
      </c>
      <c r="W16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23" s="152">
        <f>IF(Таблица335[[#This Row],[Тип СШ]]="Т3",
(IF(Таблица335[[#This Row],[Толщина]]&gt;16,"Δ8","Δ6")),Таблица335[[#This Row],[Толщина]])</f>
        <v>14</v>
      </c>
      <c r="AD1623"/>
      <c r="AE1623"/>
    </row>
    <row r="1624" spans="1:31" x14ac:dyDescent="0.2">
      <c r="A1624" s="117">
        <f t="shared" si="1692"/>
        <v>1624</v>
      </c>
      <c r="B1624" s="97" t="str">
        <f>IF(ISNUMBER(Таблица335[[#This Row],[№8]]), "Поперечник", "Продол")</f>
        <v>Поперечник</v>
      </c>
      <c r="C1624" s="11" t="str">
        <f>CONCATENATE(I1624,J1624,K1624,L1624,Таблица335[[#This Row],[№12]],N1624,O1624,P1624,Q1624,R1624,S1624,T1624,U1624,)</f>
        <v>15Д-Т2/1 росп1,2,3</v>
      </c>
      <c r="D1624" s="11" t="str">
        <f t="shared" si="1711"/>
        <v>Т3</v>
      </c>
      <c r="E1624" s="11" t="str">
        <f t="shared" si="1712"/>
        <v>100 Δ6</v>
      </c>
      <c r="F1624" s="101"/>
      <c r="G1624" s="101"/>
      <c r="H16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4" s="132">
        <f t="shared" ref="I1624:J1624" si="1718">I1623</f>
        <v>15</v>
      </c>
      <c r="J1624" s="132" t="str">
        <f t="shared" si="1718"/>
        <v>Д</v>
      </c>
      <c r="K1624" s="133" t="str">
        <f>IF(Таблица335[[#This Row],[условие]]="Да", "-", "")</f>
        <v>-</v>
      </c>
      <c r="L1624" s="101" t="s">
        <v>84</v>
      </c>
      <c r="M1624" s="114" t="str">
        <f>IF(Таблица335[[#This Row],[условие]]="Да", "", " - ")</f>
        <v/>
      </c>
      <c r="N1624" s="101"/>
      <c r="O1624" s="114" t="str">
        <f>IF(Таблица335[[#This Row],[условие]]="Да", "", " )")</f>
        <v/>
      </c>
      <c r="P1624" s="115"/>
      <c r="Q1624" s="101" t="str">
        <f t="shared" ref="Q1624:Q1626" si="1719">"/"</f>
        <v>/</v>
      </c>
      <c r="R1624" s="101">
        <v>1</v>
      </c>
      <c r="S1624" s="116" t="str">
        <f>IF(Таблица335[[#This Row],[Тип СШ]]="Т3", " росп", "")</f>
        <v xml:space="preserve"> росп</v>
      </c>
      <c r="T1624" s="116" t="str">
        <f>IF(AND(Таблица335[[#This Row],[Тип]]="Поперечник", Таблица335[[#This Row],[условие]]="Да", Таблица335[[#This Row],[№18]]=" росп"), "1,2,3",
"")</f>
        <v>1,2,3</v>
      </c>
      <c r="U1624" s="116" t="str">
        <f>IF(AND(Таблица335[[#This Row],[Тип]]="Продол", Таблица335[[#This Row],[условие]]="Да", Таблица335[[#This Row],[№18]]=" росп"), "1,2",
"")</f>
        <v/>
      </c>
      <c r="V1624" s="101" t="s">
        <v>88</v>
      </c>
      <c r="W16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24" s="152" t="str">
        <f>IF(Таблица335[[#This Row],[Тип СШ]]="Т3",
(IF(Таблица335[[#This Row],[Толщина]]&gt;16,"Δ8","Δ6")),Таблица335[[#This Row],[Толщина]])</f>
        <v>Δ6</v>
      </c>
      <c r="AD1624"/>
      <c r="AE1624"/>
    </row>
    <row r="1625" spans="1:31" x14ac:dyDescent="0.2">
      <c r="A1625" s="117">
        <f t="shared" si="1692"/>
        <v>1625</v>
      </c>
      <c r="B1625" s="97" t="str">
        <f>IF(ISNUMBER(Таблица335[[#This Row],[№8]]), "Поперечник", "Продол")</f>
        <v>Поперечник</v>
      </c>
      <c r="C1625" s="11" t="str">
        <f>CONCATENATE(I1625,J1625,K1625,L1625,Таблица335[[#This Row],[№12]],N1625,O1625,P1625,Q1625,R1625,S1625,T1625,U1625,)</f>
        <v>15Д-Т2/2</v>
      </c>
      <c r="D1625" s="11" t="str">
        <f t="shared" si="1711"/>
        <v>Т8</v>
      </c>
      <c r="E1625" s="11" t="str">
        <f t="shared" si="1712"/>
        <v>100×14</v>
      </c>
      <c r="F1625" s="101"/>
      <c r="G1625" s="101"/>
      <c r="H16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5" s="132">
        <f t="shared" ref="I1625:J1625" si="1720">I1624</f>
        <v>15</v>
      </c>
      <c r="J1625" s="132" t="str">
        <f t="shared" si="1720"/>
        <v>Д</v>
      </c>
      <c r="K1625" s="133" t="str">
        <f>IF(Таблица335[[#This Row],[условие]]="Да", "-", "")</f>
        <v>-</v>
      </c>
      <c r="L1625" s="101" t="s">
        <v>84</v>
      </c>
      <c r="M1625" s="114" t="str">
        <f>IF(Таблица335[[#This Row],[условие]]="Да", "", " - ")</f>
        <v/>
      </c>
      <c r="N1625" s="101"/>
      <c r="O1625" s="114" t="str">
        <f>IF(Таблица335[[#This Row],[условие]]="Да", "", " )")</f>
        <v/>
      </c>
      <c r="P1625" s="115"/>
      <c r="Q1625" s="101" t="str">
        <f t="shared" si="1719"/>
        <v>/</v>
      </c>
      <c r="R1625" s="101">
        <v>2</v>
      </c>
      <c r="S1625" s="116" t="str">
        <f>IF(Таблица335[[#This Row],[Тип СШ]]="Т3", " росп", "")</f>
        <v/>
      </c>
      <c r="T1625" s="116" t="str">
        <f>IF(AND(Таблица335[[#This Row],[Тип]]="Поперечник", Таблица335[[#This Row],[условие]]="Да", Таблица335[[#This Row],[№18]]=" росп"), "1,2,3",
"")</f>
        <v/>
      </c>
      <c r="U1625" s="116" t="str">
        <f>IF(AND(Таблица335[[#This Row],[Тип]]="Продол", Таблица335[[#This Row],[условие]]="Да", Таблица335[[#This Row],[№18]]=" росп"), "1,2",
"")</f>
        <v/>
      </c>
      <c r="V1625" s="101" t="s">
        <v>89</v>
      </c>
      <c r="W16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2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25" s="152">
        <f>IF(Таблица335[[#This Row],[Тип СШ]]="Т3",
(IF(Таблица335[[#This Row],[Толщина]]&gt;16,"Δ8","Δ6")),Таблица335[[#This Row],[Толщина]])</f>
        <v>14</v>
      </c>
      <c r="AD1625"/>
      <c r="AE1625"/>
    </row>
    <row r="1626" spans="1:31" x14ac:dyDescent="0.2">
      <c r="A1626" s="117">
        <f t="shared" si="1692"/>
        <v>1626</v>
      </c>
      <c r="B1626" s="97" t="str">
        <f>IF(ISNUMBER(Таблица335[[#This Row],[№8]]), "Поперечник", "Продол")</f>
        <v>Поперечник</v>
      </c>
      <c r="C1626" s="11" t="str">
        <f>CONCATENATE(I1626,J1626,K1626,L1626,Таблица335[[#This Row],[№12]],N1626,O1626,P1626,Q1626,R1626,S1626,T1626,U1626,)</f>
        <v>15Д-Т2/2 росп1,2,3</v>
      </c>
      <c r="D1626" s="11" t="str">
        <f t="shared" si="1711"/>
        <v>Т3</v>
      </c>
      <c r="E1626" s="11" t="str">
        <f t="shared" si="1712"/>
        <v>100 Δ6</v>
      </c>
      <c r="F1626" s="101"/>
      <c r="G1626" s="101"/>
      <c r="H16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6" s="132">
        <f t="shared" ref="I1626:J1626" si="1721">I1625</f>
        <v>15</v>
      </c>
      <c r="J1626" s="132" t="str">
        <f t="shared" si="1721"/>
        <v>Д</v>
      </c>
      <c r="K1626" s="133" t="str">
        <f>IF(Таблица335[[#This Row],[условие]]="Да", "-", "")</f>
        <v>-</v>
      </c>
      <c r="L1626" s="101" t="s">
        <v>84</v>
      </c>
      <c r="M1626" s="114" t="str">
        <f>IF(Таблица335[[#This Row],[условие]]="Да", "", " - ")</f>
        <v/>
      </c>
      <c r="N1626" s="101"/>
      <c r="O1626" s="114" t="str">
        <f>IF(Таблица335[[#This Row],[условие]]="Да", "", " )")</f>
        <v/>
      </c>
      <c r="P1626" s="115"/>
      <c r="Q1626" s="101" t="str">
        <f t="shared" si="1719"/>
        <v>/</v>
      </c>
      <c r="R1626" s="101">
        <v>2</v>
      </c>
      <c r="S1626" s="116" t="str">
        <f>IF(Таблица335[[#This Row],[Тип СШ]]="Т3", " росп", "")</f>
        <v xml:space="preserve"> росп</v>
      </c>
      <c r="T1626" s="116" t="str">
        <f>IF(AND(Таблица335[[#This Row],[Тип]]="Поперечник", Таблица335[[#This Row],[условие]]="Да", Таблица335[[#This Row],[№18]]=" росп"), "1,2,3",
"")</f>
        <v>1,2,3</v>
      </c>
      <c r="U1626" s="116" t="str">
        <f>IF(AND(Таблица335[[#This Row],[Тип]]="Продол", Таблица335[[#This Row],[условие]]="Да", Таблица335[[#This Row],[№18]]=" росп"), "1,2",
"")</f>
        <v/>
      </c>
      <c r="V1626" s="101" t="s">
        <v>88</v>
      </c>
      <c r="W16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26" s="152" t="str">
        <f>IF(Таблица335[[#This Row],[Тип СШ]]="Т3",
(IF(Таблица335[[#This Row],[Толщина]]&gt;16,"Δ8","Δ6")),Таблица335[[#This Row],[Толщина]])</f>
        <v>Δ6</v>
      </c>
      <c r="AD1626"/>
      <c r="AE1626"/>
    </row>
    <row r="1627" spans="1:31" x14ac:dyDescent="0.2">
      <c r="A1627" s="117">
        <f t="shared" si="1692"/>
        <v>1627</v>
      </c>
      <c r="B1627" s="97" t="str">
        <f>IF(ISNUMBER(Таблица335[[#This Row],[№8]]), "Поперечник", "Продол")</f>
        <v>Поперечник</v>
      </c>
      <c r="C1627" s="11" t="str">
        <f>CONCATENATE(I1627,J1627,K1627,L1627,Таблица335[[#This Row],[№12]],N1627,O1627,P1627,Q1627,R1627,S1627,T1627,U1627,)</f>
        <v>15Д`-В1</v>
      </c>
      <c r="D1627" s="11" t="str">
        <f t="shared" si="1711"/>
        <v>С18</v>
      </c>
      <c r="E1627" s="11" t="str">
        <f t="shared" si="1712"/>
        <v>385×20</v>
      </c>
      <c r="F1627" s="101"/>
      <c r="G1627" s="101" t="s">
        <v>85</v>
      </c>
      <c r="H162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7" s="132">
        <f t="shared" ref="I1627:J1627" si="1722">I1626</f>
        <v>15</v>
      </c>
      <c r="J1627" s="134" t="str">
        <f>Таблица335[[#This Row],[№7]]</f>
        <v>Д`</v>
      </c>
      <c r="K1627" s="133" t="str">
        <f>IF(Таблица335[[#This Row],[условие]]="Да", "-", "")</f>
        <v>-</v>
      </c>
      <c r="L1627" s="72" t="s">
        <v>78</v>
      </c>
      <c r="M1627" s="114" t="str">
        <f>IF(Таблица335[[#This Row],[условие]]="Да", "", " - ")</f>
        <v/>
      </c>
      <c r="N1627" s="72"/>
      <c r="O1627" s="114" t="str">
        <f>IF(Таблица335[[#This Row],[условие]]="Да", "", " )")</f>
        <v/>
      </c>
      <c r="P1627" s="115"/>
      <c r="Q1627" s="130"/>
      <c r="R1627" s="130"/>
      <c r="S1627" s="116" t="str">
        <f>IF(Таблица335[[#This Row],[Тип СШ]]="Т3", " росп", "")</f>
        <v/>
      </c>
      <c r="T1627" s="116" t="str">
        <f>IF(AND(Таблица335[[#This Row],[Тип]]="Поперечник", Таблица335[[#This Row],[условие]]="Да", Таблица335[[#This Row],[№18]]=" росп"), "1,2,3",
"")</f>
        <v/>
      </c>
      <c r="U1627" s="116" t="str">
        <f>IF(AND(Таблица335[[#This Row],[Тип]]="Продол", Таблица335[[#This Row],[условие]]="Да", Таблица335[[#This Row],[№18]]=" росп"), "1,2",
"")</f>
        <v/>
      </c>
      <c r="V1627" s="130" t="s">
        <v>87</v>
      </c>
      <c r="W162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6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2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627" s="152">
        <f>IF(Таблица335[[#This Row],[Тип СШ]]="Т3",
(IF(Таблица335[[#This Row],[Толщина]]&gt;16,"Δ8","Δ6")),Таблица335[[#This Row],[Толщина]])</f>
        <v>20</v>
      </c>
      <c r="AD1627"/>
      <c r="AE1627"/>
    </row>
    <row r="1628" spans="1:31" x14ac:dyDescent="0.2">
      <c r="A1628" s="117">
        <f t="shared" si="1692"/>
        <v>1628</v>
      </c>
      <c r="B1628" s="97" t="str">
        <f>IF(ISNUMBER(Таблица335[[#This Row],[№8]]), "Поперечник", "Продол")</f>
        <v>Поперечник</v>
      </c>
      <c r="C1628" s="11" t="str">
        <f>CONCATENATE(I1628,J1628,K1628,L1628,Таблица335[[#This Row],[№12]],N1628,O1628,P1628,Q1628,R1628,S1628,T1628,U1628,)</f>
        <v>15Д`-В2</v>
      </c>
      <c r="D1628" s="11" t="str">
        <f t="shared" si="1711"/>
        <v>С18</v>
      </c>
      <c r="E1628" s="11" t="str">
        <f t="shared" si="1712"/>
        <v>385×20</v>
      </c>
      <c r="F1628" s="101"/>
      <c r="G1628" s="101"/>
      <c r="H16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8" s="132">
        <f t="shared" ref="I1628:J1628" si="1723">I1627</f>
        <v>15</v>
      </c>
      <c r="J1628" s="132" t="str">
        <f>J1627</f>
        <v>Д`</v>
      </c>
      <c r="K1628" s="133" t="str">
        <f>IF(Таблица335[[#This Row],[условие]]="Да", "-", "")</f>
        <v>-</v>
      </c>
      <c r="L1628" s="101" t="s">
        <v>79</v>
      </c>
      <c r="M1628" s="114" t="str">
        <f>IF(Таблица335[[#This Row],[условие]]="Да", "", " - ")</f>
        <v/>
      </c>
      <c r="N1628" s="101"/>
      <c r="O1628" s="114" t="str">
        <f>IF(Таблица335[[#This Row],[условие]]="Да", "", " )")</f>
        <v/>
      </c>
      <c r="P1628" s="115"/>
      <c r="Q1628" s="101"/>
      <c r="R1628" s="101"/>
      <c r="S1628" s="116" t="str">
        <f>IF(Таблица335[[#This Row],[Тип СШ]]="Т3", " росп", "")</f>
        <v/>
      </c>
      <c r="T1628" s="116" t="str">
        <f>IF(AND(Таблица335[[#This Row],[Тип]]="Поперечник", Таблица335[[#This Row],[условие]]="Да", Таблица335[[#This Row],[№18]]=" росп"), "1,2,3",
"")</f>
        <v/>
      </c>
      <c r="U1628" s="116" t="str">
        <f>IF(AND(Таблица335[[#This Row],[Тип]]="Продол", Таблица335[[#This Row],[условие]]="Да", Таблица335[[#This Row],[№18]]=" росп"), "1,2",
"")</f>
        <v/>
      </c>
      <c r="V1628" s="101" t="s">
        <v>87</v>
      </c>
      <c r="W162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6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2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628" s="152">
        <f>IF(Таблица335[[#This Row],[Тип СШ]]="Т3",
(IF(Таблица335[[#This Row],[Толщина]]&gt;16,"Δ8","Δ6")),Таблица335[[#This Row],[Толщина]])</f>
        <v>20</v>
      </c>
      <c r="AD1628"/>
      <c r="AE1628"/>
    </row>
    <row r="1629" spans="1:31" x14ac:dyDescent="0.2">
      <c r="A1629" s="117">
        <f t="shared" si="1692"/>
        <v>1629</v>
      </c>
      <c r="B1629" s="97" t="str">
        <f>IF(ISNUMBER(Таблица335[[#This Row],[№8]]), "Поперечник", "Продол")</f>
        <v>Поперечник</v>
      </c>
      <c r="C1629" s="11" t="str">
        <f>CONCATENATE(I1629,J1629,K1629,L1629,Таблица335[[#This Row],[№12]],N1629,O1629,P1629,Q1629,R1629,S1629,T1629,U1629,)</f>
        <v>15Д`-В  росп1,2,3</v>
      </c>
      <c r="D1629" s="11" t="str">
        <f t="shared" si="1711"/>
        <v>Т3</v>
      </c>
      <c r="E1629" s="11" t="str">
        <f t="shared" si="1712"/>
        <v>900 Δ8</v>
      </c>
      <c r="F1629" s="101"/>
      <c r="G1629" s="101"/>
      <c r="H162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29" s="132">
        <f t="shared" ref="I1629:J1629" si="1724">I1628</f>
        <v>15</v>
      </c>
      <c r="J1629" s="134" t="str">
        <f t="shared" si="1724"/>
        <v>Д`</v>
      </c>
      <c r="K1629" s="133" t="str">
        <f>IF(Таблица335[[#This Row],[условие]]="Да", "-", "")</f>
        <v>-</v>
      </c>
      <c r="L1629" s="72" t="s">
        <v>41</v>
      </c>
      <c r="M1629" s="114" t="str">
        <f>IF(Таблица335[[#This Row],[условие]]="Да", "", " - ")</f>
        <v/>
      </c>
      <c r="N1629" s="72"/>
      <c r="O1629" s="114" t="str">
        <f>IF(Таблица335[[#This Row],[условие]]="Да", "", " )")</f>
        <v/>
      </c>
      <c r="P1629" s="115"/>
      <c r="Q1629" s="101" t="s">
        <v>141</v>
      </c>
      <c r="R1629" s="101"/>
      <c r="S1629" s="116" t="str">
        <f>IF(Таблица335[[#This Row],[Тип СШ]]="Т3", " росп", "")</f>
        <v xml:space="preserve"> росп</v>
      </c>
      <c r="T1629" s="116" t="str">
        <f>IF(AND(Таблица335[[#This Row],[Тип]]="Поперечник", Таблица335[[#This Row],[условие]]="Да", Таблица335[[#This Row],[№18]]=" росп"), "1,2,3",
"")</f>
        <v>1,2,3</v>
      </c>
      <c r="U1629" s="116" t="str">
        <f>IF(AND(Таблица335[[#This Row],[Тип]]="Продол", Таблица335[[#This Row],[условие]]="Да", Таблица335[[#This Row],[№18]]=" росп"), "1,2",
"")</f>
        <v/>
      </c>
      <c r="V1629" s="101" t="s">
        <v>88</v>
      </c>
      <c r="W16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6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29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629" s="152" t="str">
        <f>IF(Таблица335[[#This Row],[Тип СШ]]="Т3",
(IF(Таблица335[[#This Row],[Толщина]]&gt;16,"Δ8","Δ6")),Таблица335[[#This Row],[Толщина]])</f>
        <v>Δ8</v>
      </c>
      <c r="AD1629"/>
      <c r="AE1629"/>
    </row>
    <row r="1630" spans="1:31" x14ac:dyDescent="0.2">
      <c r="A1630" s="117">
        <f t="shared" si="1692"/>
        <v>1630</v>
      </c>
      <c r="B1630" s="97" t="str">
        <f>IF(ISNUMBER(Таблица335[[#This Row],[№8]]), "Поперечник", "Продол")</f>
        <v>Поперечник</v>
      </c>
      <c r="C1630" s="11" t="str">
        <f>CONCATENATE(I1630,J1630,K1630,L1630,Таблица335[[#This Row],[№12]],N1630,O1630,P1630,Q1630,R1630,S1630,T1630,U1630,)</f>
        <v>15Д`-ВП</v>
      </c>
      <c r="D1630" s="11" t="str">
        <f t="shared" si="1711"/>
        <v>С4</v>
      </c>
      <c r="E1630" s="11" t="str">
        <f t="shared" si="1712"/>
        <v>1845×14</v>
      </c>
      <c r="F1630" s="101"/>
      <c r="G1630" s="101"/>
      <c r="H16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0" s="132">
        <f t="shared" ref="I1630:J1630" si="1725">I1629</f>
        <v>15</v>
      </c>
      <c r="J1630" s="132" t="str">
        <f t="shared" si="1725"/>
        <v>Д`</v>
      </c>
      <c r="K1630" s="133" t="str">
        <f>IF(Таблица335[[#This Row],[условие]]="Да", "-", "")</f>
        <v>-</v>
      </c>
      <c r="L1630" s="101" t="s">
        <v>35</v>
      </c>
      <c r="M1630" s="114" t="str">
        <f>IF(Таблица335[[#This Row],[условие]]="Да", "", " - ")</f>
        <v/>
      </c>
      <c r="N1630" s="101"/>
      <c r="O1630" s="114" t="str">
        <f>IF(Таблица335[[#This Row],[условие]]="Да", "", " )")</f>
        <v/>
      </c>
      <c r="P1630" s="115"/>
      <c r="Q1630" s="101"/>
      <c r="R1630" s="101"/>
      <c r="S1630" s="116" t="str">
        <f>IF(Таблица335[[#This Row],[Тип СШ]]="Т3", " росп", "")</f>
        <v/>
      </c>
      <c r="T1630" s="116" t="str">
        <f>IF(AND(Таблица335[[#This Row],[Тип]]="Поперечник", Таблица335[[#This Row],[условие]]="Да", Таблица335[[#This Row],[№18]]=" росп"), "1,2,3",
"")</f>
        <v/>
      </c>
      <c r="U1630" s="116" t="str">
        <f>IF(AND(Таблица335[[#This Row],[Тип]]="Продол", Таблица335[[#This Row],[условие]]="Да", Таблица335[[#This Row],[№18]]=" росп"), "1,2",
"")</f>
        <v/>
      </c>
      <c r="V1630" s="101" t="s">
        <v>109</v>
      </c>
      <c r="W16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6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30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630" s="152">
        <f>IF(Таблица335[[#This Row],[Тип СШ]]="Т3",
(IF(Таблица335[[#This Row],[Толщина]]&gt;16,"Δ8","Δ6")),Таблица335[[#This Row],[Толщина]])</f>
        <v>14</v>
      </c>
      <c r="AD1630"/>
      <c r="AE1630"/>
    </row>
    <row r="1631" spans="1:31" x14ac:dyDescent="0.2">
      <c r="A1631" s="117">
        <f t="shared" si="1692"/>
        <v>1631</v>
      </c>
      <c r="B1631" s="97" t="str">
        <f>IF(ISNUMBER(Таблица335[[#This Row],[№8]]), "Поперечник", "Продол")</f>
        <v>Поперечник</v>
      </c>
      <c r="C1631" s="11" t="str">
        <f>CONCATENATE(I1631,J1631,K1631,L1631,Таблица335[[#This Row],[№12]],N1631,O1631,P1631,Q1631,R1631,S1631,T1631,U1631,)</f>
        <v>15Д`-ВП_Р1 росп1,2,3</v>
      </c>
      <c r="D1631" s="11" t="str">
        <f t="shared" si="1711"/>
        <v>Т3</v>
      </c>
      <c r="E1631" s="11" t="str">
        <f t="shared" si="1712"/>
        <v>528 Δ8</v>
      </c>
      <c r="F1631" s="101"/>
      <c r="G1631" s="101"/>
      <c r="H16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1" s="132">
        <f t="shared" ref="I1631:J1631" si="1726">I1630</f>
        <v>15</v>
      </c>
      <c r="J1631" s="132" t="str">
        <f t="shared" si="1726"/>
        <v>Д`</v>
      </c>
      <c r="K1631" s="133" t="str">
        <f>IF(Таблица335[[#This Row],[условие]]="Да", "-", "")</f>
        <v>-</v>
      </c>
      <c r="L1631" s="101" t="s">
        <v>35</v>
      </c>
      <c r="M1631" s="114" t="str">
        <f>IF(Таблица335[[#This Row],[условие]]="Да", "", " - ")</f>
        <v/>
      </c>
      <c r="N1631" s="101"/>
      <c r="O1631" s="114" t="str">
        <f>IF(Таблица335[[#This Row],[условие]]="Да", "", " )")</f>
        <v/>
      </c>
      <c r="P1631" s="115"/>
      <c r="Q1631" s="101" t="s">
        <v>140</v>
      </c>
      <c r="R1631" s="101" t="s">
        <v>73</v>
      </c>
      <c r="S1631" s="116" t="str">
        <f>IF(Таблица335[[#This Row],[Тип СШ]]="Т3", " росп", "")</f>
        <v xml:space="preserve"> росп</v>
      </c>
      <c r="T1631" s="116" t="str">
        <f>IF(AND(Таблица335[[#This Row],[Тип]]="Поперечник", Таблица335[[#This Row],[условие]]="Да", Таблица335[[#This Row],[№18]]=" росп"), "1,2,3",
"")</f>
        <v>1,2,3</v>
      </c>
      <c r="U1631" s="116" t="str">
        <f>IF(AND(Таблица335[[#This Row],[Тип]]="Продол", Таблица335[[#This Row],[условие]]="Да", Таблица335[[#This Row],[№18]]=" росп"), "1,2",
"")</f>
        <v/>
      </c>
      <c r="V1631" s="101" t="s">
        <v>88</v>
      </c>
      <c r="W16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31" s="152" t="str">
        <f>IF(Таблица335[[#This Row],[Тип СШ]]="Т3",
(IF(Таблица335[[#This Row],[Толщина]]&gt;16,"Δ8","Δ6")),Таблица335[[#This Row],[Толщина]])</f>
        <v>Δ8</v>
      </c>
      <c r="AD1631"/>
      <c r="AE1631"/>
    </row>
    <row r="1632" spans="1:31" x14ac:dyDescent="0.2">
      <c r="A1632" s="117">
        <f t="shared" si="1692"/>
        <v>1632</v>
      </c>
      <c r="B1632" s="97" t="str">
        <f>IF(ISNUMBER(Таблица335[[#This Row],[№8]]), "Поперечник", "Продол")</f>
        <v>Поперечник</v>
      </c>
      <c r="C1632" s="11" t="str">
        <f>CONCATENATE(I1632,J1632,K1632,L1632,Таблица335[[#This Row],[№12]],N1632,O1632,P1632,Q1632,R1632,S1632,T1632,U1632,)</f>
        <v>15Д`-ВП_Р2 росп1,2,3</v>
      </c>
      <c r="D1632" s="11" t="str">
        <f t="shared" si="1711"/>
        <v>Т3</v>
      </c>
      <c r="E1632" s="11" t="str">
        <f t="shared" si="1712"/>
        <v>528 Δ8</v>
      </c>
      <c r="F1632" s="101"/>
      <c r="G1632" s="101"/>
      <c r="H16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2" s="132">
        <f t="shared" ref="I1632:J1632" si="1727">I1631</f>
        <v>15</v>
      </c>
      <c r="J1632" s="132" t="str">
        <f t="shared" si="1727"/>
        <v>Д`</v>
      </c>
      <c r="K1632" s="133" t="str">
        <f>IF(Таблица335[[#This Row],[условие]]="Да", "-", "")</f>
        <v>-</v>
      </c>
      <c r="L1632" s="101" t="s">
        <v>35</v>
      </c>
      <c r="M1632" s="114" t="str">
        <f>IF(Таблица335[[#This Row],[условие]]="Да", "", " - ")</f>
        <v/>
      </c>
      <c r="N1632" s="101"/>
      <c r="O1632" s="114" t="str">
        <f>IF(Таблица335[[#This Row],[условие]]="Да", "", " )")</f>
        <v/>
      </c>
      <c r="P1632" s="115"/>
      <c r="Q1632" s="101" t="s">
        <v>140</v>
      </c>
      <c r="R1632" s="101" t="s">
        <v>74</v>
      </c>
      <c r="S1632" s="116" t="str">
        <f>IF(Таблица335[[#This Row],[Тип СШ]]="Т3", " росп", "")</f>
        <v xml:space="preserve"> росп</v>
      </c>
      <c r="T1632" s="116" t="str">
        <f>IF(AND(Таблица335[[#This Row],[Тип]]="Поперечник", Таблица335[[#This Row],[условие]]="Да", Таблица335[[#This Row],[№18]]=" росп"), "1,2,3",
"")</f>
        <v>1,2,3</v>
      </c>
      <c r="U1632" s="116" t="str">
        <f>IF(AND(Таблица335[[#This Row],[Тип]]="Продол", Таблица335[[#This Row],[условие]]="Да", Таблица335[[#This Row],[№18]]=" росп"), "1,2",
"")</f>
        <v/>
      </c>
      <c r="V1632" s="101" t="s">
        <v>88</v>
      </c>
      <c r="W16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32" s="152" t="str">
        <f>IF(Таблица335[[#This Row],[Тип СШ]]="Т3",
(IF(Таблица335[[#This Row],[Толщина]]&gt;16,"Δ8","Δ6")),Таблица335[[#This Row],[Толщина]])</f>
        <v>Δ8</v>
      </c>
      <c r="AD1632"/>
      <c r="AE1632"/>
    </row>
    <row r="1633" spans="1:31" x14ac:dyDescent="0.2">
      <c r="A1633" s="117">
        <f t="shared" si="1692"/>
        <v>1633</v>
      </c>
      <c r="B1633" s="97" t="str">
        <f>IF(ISNUMBER(Таблица335[[#This Row],[№8]]), "Поперечник", "Продол")</f>
        <v>Поперечник</v>
      </c>
      <c r="C1633" s="11" t="str">
        <f>CONCATENATE(I1633,J1633,K1633,L1633,Таблица335[[#This Row],[№12]],N1633,O1633,P1633,Q1633,R1633,S1633,T1633,U1633,)</f>
        <v>15Д`-ВП_Р3 росп1,2,3</v>
      </c>
      <c r="D1633" s="11" t="str">
        <f t="shared" si="1711"/>
        <v>Т3</v>
      </c>
      <c r="E1633" s="11" t="str">
        <f t="shared" si="1712"/>
        <v>528 Δ8</v>
      </c>
      <c r="F1633" s="101"/>
      <c r="G1633" s="101"/>
      <c r="H16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3" s="132">
        <f t="shared" ref="I1633:J1633" si="1728">I1632</f>
        <v>15</v>
      </c>
      <c r="J1633" s="132" t="str">
        <f t="shared" si="1728"/>
        <v>Д`</v>
      </c>
      <c r="K1633" s="133" t="str">
        <f>IF(Таблица335[[#This Row],[условие]]="Да", "-", "")</f>
        <v>-</v>
      </c>
      <c r="L1633" s="101" t="s">
        <v>35</v>
      </c>
      <c r="M1633" s="114" t="str">
        <f>IF(Таблица335[[#This Row],[условие]]="Да", "", " - ")</f>
        <v/>
      </c>
      <c r="N1633" s="101"/>
      <c r="O1633" s="114" t="str">
        <f>IF(Таблица335[[#This Row],[условие]]="Да", "", " )")</f>
        <v/>
      </c>
      <c r="P1633" s="115"/>
      <c r="Q1633" s="101" t="s">
        <v>140</v>
      </c>
      <c r="R1633" s="101" t="s">
        <v>75</v>
      </c>
      <c r="S1633" s="116" t="str">
        <f>IF(Таблица335[[#This Row],[Тип СШ]]="Т3", " росп", "")</f>
        <v xml:space="preserve"> росп</v>
      </c>
      <c r="T1633" s="116" t="str">
        <f>IF(AND(Таблица335[[#This Row],[Тип]]="Поперечник", Таблица335[[#This Row],[условие]]="Да", Таблица335[[#This Row],[№18]]=" росп"), "1,2,3",
"")</f>
        <v>1,2,3</v>
      </c>
      <c r="U1633" s="116" t="str">
        <f>IF(AND(Таблица335[[#This Row],[Тип]]="Продол", Таблица335[[#This Row],[условие]]="Да", Таблица335[[#This Row],[№18]]=" росп"), "1,2",
"")</f>
        <v/>
      </c>
      <c r="V1633" s="101" t="s">
        <v>88</v>
      </c>
      <c r="W16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33" s="152" t="str">
        <f>IF(Таблица335[[#This Row],[Тип СШ]]="Т3",
(IF(Таблица335[[#This Row],[Толщина]]&gt;16,"Δ8","Δ6")),Таблица335[[#This Row],[Толщина]])</f>
        <v>Δ8</v>
      </c>
      <c r="AD1633"/>
      <c r="AE1633"/>
    </row>
    <row r="1634" spans="1:31" x14ac:dyDescent="0.2">
      <c r="A1634" s="117">
        <f t="shared" si="1692"/>
        <v>1634</v>
      </c>
      <c r="B1634" s="97" t="str">
        <f>IF(ISNUMBER(Таблица335[[#This Row],[№8]]), "Поперечник", "Продол")</f>
        <v>Поперечник</v>
      </c>
      <c r="C1634" s="11" t="str">
        <f>CONCATENATE(I1634,J1634,K1634,L1634,Таблица335[[#This Row],[№12]],N1634,O1634,P1634,Q1634,R1634,S1634,T1634,U1634,)</f>
        <v>15Д`-ВП_Р4 росп1,2,3</v>
      </c>
      <c r="D1634" s="11" t="str">
        <f t="shared" si="1711"/>
        <v>Т3</v>
      </c>
      <c r="E1634" s="11" t="str">
        <f t="shared" si="1712"/>
        <v>528 Δ8</v>
      </c>
      <c r="F1634" s="101"/>
      <c r="G1634" s="101"/>
      <c r="H16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4" s="132">
        <f t="shared" ref="I1634:J1634" si="1729">I1633</f>
        <v>15</v>
      </c>
      <c r="J1634" s="132" t="str">
        <f t="shared" si="1729"/>
        <v>Д`</v>
      </c>
      <c r="K1634" s="133" t="str">
        <f>IF(Таблица335[[#This Row],[условие]]="Да", "-", "")</f>
        <v>-</v>
      </c>
      <c r="L1634" s="101" t="s">
        <v>35</v>
      </c>
      <c r="M1634" s="114" t="str">
        <f>IF(Таблица335[[#This Row],[условие]]="Да", "", " - ")</f>
        <v/>
      </c>
      <c r="N1634" s="101"/>
      <c r="O1634" s="114" t="str">
        <f>IF(Таблица335[[#This Row],[условие]]="Да", "", " )")</f>
        <v/>
      </c>
      <c r="P1634" s="115"/>
      <c r="Q1634" s="101" t="s">
        <v>140</v>
      </c>
      <c r="R1634" s="101" t="s">
        <v>76</v>
      </c>
      <c r="S1634" s="116" t="str">
        <f>IF(Таблица335[[#This Row],[Тип СШ]]="Т3", " росп", "")</f>
        <v xml:space="preserve"> росп</v>
      </c>
      <c r="T1634" s="116" t="str">
        <f>IF(AND(Таблица335[[#This Row],[Тип]]="Поперечник", Таблица335[[#This Row],[условие]]="Да", Таблица335[[#This Row],[№18]]=" росп"), "1,2,3",
"")</f>
        <v>1,2,3</v>
      </c>
      <c r="U1634" s="116" t="str">
        <f>IF(AND(Таблица335[[#This Row],[Тип]]="Продол", Таблица335[[#This Row],[условие]]="Да", Таблица335[[#This Row],[№18]]=" росп"), "1,2",
"")</f>
        <v/>
      </c>
      <c r="V1634" s="101" t="s">
        <v>88</v>
      </c>
      <c r="W16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34" s="152" t="str">
        <f>IF(Таблица335[[#This Row],[Тип СШ]]="Т3",
(IF(Таблица335[[#This Row],[Толщина]]&gt;16,"Δ8","Δ6")),Таблица335[[#This Row],[Толщина]])</f>
        <v>Δ8</v>
      </c>
      <c r="AD1634"/>
      <c r="AE1634"/>
    </row>
    <row r="1635" spans="1:31" x14ac:dyDescent="0.2">
      <c r="A1635" s="117">
        <f t="shared" si="1692"/>
        <v>1635</v>
      </c>
      <c r="B1635" s="97" t="str">
        <f>IF(ISNUMBER(Таблица335[[#This Row],[№8]]), "Поперечник", "Продол")</f>
        <v>Поперечник</v>
      </c>
      <c r="C1635" s="11" t="str">
        <f>CONCATENATE(I1635,J1635,K1635,L1635,Таблица335[[#This Row],[№12]],N1635,O1635,P1635,Q1635,R1635,S1635,T1635,U1635,)</f>
        <v>15Д`-ВП_Р5 росп1,2,3</v>
      </c>
      <c r="D1635" s="11" t="str">
        <f t="shared" si="1711"/>
        <v>Т3</v>
      </c>
      <c r="E1635" s="11" t="str">
        <f t="shared" si="1712"/>
        <v>528 Δ8</v>
      </c>
      <c r="F1635" s="101"/>
      <c r="G1635" s="101"/>
      <c r="H16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5" s="132">
        <f t="shared" ref="I1635:J1635" si="1730">I1634</f>
        <v>15</v>
      </c>
      <c r="J1635" s="132" t="str">
        <f t="shared" si="1730"/>
        <v>Д`</v>
      </c>
      <c r="K1635" s="133" t="str">
        <f>IF(Таблица335[[#This Row],[условие]]="Да", "-", "")</f>
        <v>-</v>
      </c>
      <c r="L1635" s="101" t="s">
        <v>35</v>
      </c>
      <c r="M1635" s="114" t="str">
        <f>IF(Таблица335[[#This Row],[условие]]="Да", "", " - ")</f>
        <v/>
      </c>
      <c r="N1635" s="101"/>
      <c r="O1635" s="114" t="str">
        <f>IF(Таблица335[[#This Row],[условие]]="Да", "", " )")</f>
        <v/>
      </c>
      <c r="P1635" s="115"/>
      <c r="Q1635" s="101" t="s">
        <v>140</v>
      </c>
      <c r="R1635" s="101" t="s">
        <v>77</v>
      </c>
      <c r="S1635" s="116" t="str">
        <f>IF(Таблица335[[#This Row],[Тип СШ]]="Т3", " росп", "")</f>
        <v xml:space="preserve"> росп</v>
      </c>
      <c r="T1635" s="116" t="str">
        <f>IF(AND(Таблица335[[#This Row],[Тип]]="Поперечник", Таблица335[[#This Row],[условие]]="Да", Таблица335[[#This Row],[№18]]=" росп"), "1,2,3",
"")</f>
        <v>1,2,3</v>
      </c>
      <c r="U1635" s="116" t="str">
        <f>IF(AND(Таблица335[[#This Row],[Тип]]="Продол", Таблица335[[#This Row],[условие]]="Да", Таблица335[[#This Row],[№18]]=" росп"), "1,2",
"")</f>
        <v/>
      </c>
      <c r="V1635" s="101" t="s">
        <v>88</v>
      </c>
      <c r="W16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35" s="152" t="str">
        <f>IF(Таблица335[[#This Row],[Тип СШ]]="Т3",
(IF(Таблица335[[#This Row],[Толщина]]&gt;16,"Δ8","Δ6")),Таблица335[[#This Row],[Толщина]])</f>
        <v>Δ8</v>
      </c>
      <c r="AD1635"/>
      <c r="AE1635"/>
    </row>
    <row r="1636" spans="1:31" x14ac:dyDescent="0.2">
      <c r="A1636" s="117">
        <f t="shared" si="1692"/>
        <v>1636</v>
      </c>
      <c r="B1636" s="97" t="str">
        <f>IF(ISNUMBER(Таблица335[[#This Row],[№8]]), "Поперечник", "Продол")</f>
        <v>Поперечник</v>
      </c>
      <c r="C1636" s="11" t="str">
        <f>CONCATENATE(I1636,J1636,K1636,L1636,Таблица335[[#This Row],[№12]],N1636,O1636,P1636,Q1636,R1636,S1636,T1636,U1636,)</f>
        <v>15Д`-ВП_Р6 росп1,2,3</v>
      </c>
      <c r="D1636" s="11" t="str">
        <f t="shared" si="1711"/>
        <v>Т3</v>
      </c>
      <c r="E1636" s="11" t="str">
        <f t="shared" si="1712"/>
        <v>528 Δ8</v>
      </c>
      <c r="F1636" s="101"/>
      <c r="G1636" s="101"/>
      <c r="H16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6" s="158">
        <f>I1635</f>
        <v>15</v>
      </c>
      <c r="J1636" s="132" t="str">
        <f t="shared" ref="J1636:K1636" si="1731">J1635</f>
        <v>Д`</v>
      </c>
      <c r="K1636" s="160" t="str">
        <f>IF(Таблица335[[#This Row],[условие]]="Да", "-", "")</f>
        <v>-</v>
      </c>
      <c r="L1636" s="101" t="s">
        <v>35</v>
      </c>
      <c r="M1636" s="114" t="str">
        <f>IF(Таблица335[[#This Row],[условие]]="Да", "", " - ")</f>
        <v/>
      </c>
      <c r="N1636" s="162"/>
      <c r="O1636" s="114" t="str">
        <f>IF(Таблица335[[#This Row],[условие]]="Да", "", " )")</f>
        <v/>
      </c>
      <c r="P1636" s="115"/>
      <c r="Q1636" s="101" t="s">
        <v>140</v>
      </c>
      <c r="R1636" s="101" t="s">
        <v>80</v>
      </c>
      <c r="S1636" s="116" t="str">
        <f>IF(Таблица335[[#This Row],[Тип СШ]]="Т3", " росп", "")</f>
        <v xml:space="preserve"> росп</v>
      </c>
      <c r="T1636" s="116" t="str">
        <f>IF(AND(Таблица335[[#This Row],[Тип]]="Поперечник", Таблица335[[#This Row],[условие]]="Да", Таблица335[[#This Row],[№18]]=" росп"), "1,2,3",
"")</f>
        <v>1,2,3</v>
      </c>
      <c r="U1636" s="116" t="str">
        <f>IF(AND(Таблица335[[#This Row],[Тип]]="Продол", Таблица335[[#This Row],[условие]]="Да", Таблица335[[#This Row],[№18]]=" росп"), "1,2",
"")</f>
        <v/>
      </c>
      <c r="V1636" s="101" t="s">
        <v>88</v>
      </c>
      <c r="W1636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6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6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6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36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36" s="164" t="str">
        <f>IF(Таблица335[[#This Row],[Тип СШ]]="Т3",
(IF(Таблица335[[#This Row],[Толщина]]&gt;16,"Δ8","Δ6")),Таблица335[[#This Row],[Толщина]])</f>
        <v>Δ8</v>
      </c>
      <c r="AD1636"/>
      <c r="AE1636"/>
    </row>
    <row r="1637" spans="1:31" x14ac:dyDescent="0.2">
      <c r="A1637" s="117">
        <f t="shared" si="1692"/>
        <v>1637</v>
      </c>
      <c r="B1637" s="97" t="str">
        <f>IF(ISNUMBER(Таблица335[[#This Row],[№8]]), "Поперечник", "Продол")</f>
        <v>Поперечник</v>
      </c>
      <c r="C1637" s="11" t="str">
        <f>CONCATENATE(I1637,J1637,K1637,L1637,Таблица335[[#This Row],[№12]],N1637,O1637,P1637,Q1637,R1637,S1637,T1637,U1637,)</f>
        <v>16А`-В1</v>
      </c>
      <c r="D1637" s="11" t="str">
        <f t="shared" si="1711"/>
        <v>С18</v>
      </c>
      <c r="E1637" s="11" t="str">
        <f t="shared" si="1712"/>
        <v>385×20</v>
      </c>
      <c r="F1637" s="101">
        <f>F1528+1</f>
        <v>16</v>
      </c>
      <c r="G1637" s="101" t="s">
        <v>72</v>
      </c>
      <c r="H163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7" s="134">
        <f>Таблица335[[#This Row],[№6]]</f>
        <v>16</v>
      </c>
      <c r="J1637" s="134" t="str">
        <f>Таблица335[[#This Row],[№7]]</f>
        <v>А`</v>
      </c>
      <c r="K1637" s="133" t="str">
        <f>IF(Таблица335[[#This Row],[условие]]="Да", "-", "")</f>
        <v>-</v>
      </c>
      <c r="L1637" s="72" t="s">
        <v>78</v>
      </c>
      <c r="M1637" s="114" t="str">
        <f>IF(Таблица335[[#This Row],[условие]]="Да", "", " - ")</f>
        <v/>
      </c>
      <c r="N1637" s="72"/>
      <c r="O1637" s="114" t="str">
        <f>IF(Таблица335[[#This Row],[условие]]="Да", "", " )")</f>
        <v/>
      </c>
      <c r="P1637" s="115"/>
      <c r="Q1637" s="93"/>
      <c r="R1637" s="93"/>
      <c r="S1637" s="116" t="str">
        <f>IF(Таблица335[[#This Row],[Тип СШ]]="Т3", " росп", "")</f>
        <v/>
      </c>
      <c r="T1637" s="116" t="str">
        <f>IF(AND(Таблица335[[#This Row],[Тип]]="Поперечник", Таблица335[[#This Row],[условие]]="Да", Таблица335[[#This Row],[№18]]=" росп"), "1,2,3",
"")</f>
        <v/>
      </c>
      <c r="U1637" s="116" t="str">
        <f>IF(AND(Таблица335[[#This Row],[Тип]]="Продол", Таблица335[[#This Row],[условие]]="Да", Таблица335[[#This Row],[№18]]=" росп"), "1,2",
"")</f>
        <v/>
      </c>
      <c r="V1637" s="93" t="s">
        <v>87</v>
      </c>
      <c r="W163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6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637" s="152">
        <f>IF(Таблица335[[#This Row],[Тип СШ]]="Т3",
(IF(Таблица335[[#This Row],[Толщина]]&gt;16,"Δ8","Δ6")),Таблица335[[#This Row],[Толщина]])</f>
        <v>20</v>
      </c>
      <c r="AD1637"/>
      <c r="AE1637"/>
    </row>
    <row r="1638" spans="1:31" x14ac:dyDescent="0.2">
      <c r="A1638" s="117">
        <f t="shared" si="1692"/>
        <v>1638</v>
      </c>
      <c r="B1638" s="97" t="str">
        <f>IF(ISNUMBER(Таблица335[[#This Row],[№8]]), "Поперечник", "Продол")</f>
        <v>Поперечник</v>
      </c>
      <c r="C1638" s="11" t="str">
        <f>CONCATENATE(I1638,J1638,K1638,L1638,Таблица335[[#This Row],[№12]],N1638,O1638,P1638,Q1638,R1638,S1638,T1638,U1638,)</f>
        <v>16А`-В2</v>
      </c>
      <c r="D1638" s="11" t="str">
        <f t="shared" si="1711"/>
        <v>С18</v>
      </c>
      <c r="E1638" s="11" t="str">
        <f t="shared" si="1712"/>
        <v>385×20</v>
      </c>
      <c r="F1638" s="101"/>
      <c r="G1638" s="101"/>
      <c r="H16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8" s="132">
        <f>I1637</f>
        <v>16</v>
      </c>
      <c r="J1638" s="132" t="str">
        <f>J1637</f>
        <v>А`</v>
      </c>
      <c r="K1638" s="133" t="str">
        <f>IF(Таблица335[[#This Row],[условие]]="Да", "-", "")</f>
        <v>-</v>
      </c>
      <c r="L1638" s="101" t="s">
        <v>79</v>
      </c>
      <c r="M1638" s="114" t="str">
        <f>IF(Таблица335[[#This Row],[условие]]="Да", "", " - ")</f>
        <v/>
      </c>
      <c r="N1638" s="101"/>
      <c r="O1638" s="114" t="str">
        <f>IF(Таблица335[[#This Row],[условие]]="Да", "", " )")</f>
        <v/>
      </c>
      <c r="P1638" s="115"/>
      <c r="Q1638" s="101"/>
      <c r="R1638" s="101"/>
      <c r="S1638" s="116" t="str">
        <f>IF(Таблица335[[#This Row],[Тип СШ]]="Т3", " росп", "")</f>
        <v/>
      </c>
      <c r="T1638" s="116" t="str">
        <f>IF(AND(Таблица335[[#This Row],[Тип]]="Поперечник", Таблица335[[#This Row],[условие]]="Да", Таблица335[[#This Row],[№18]]=" росп"), "1,2,3",
"")</f>
        <v/>
      </c>
      <c r="U1638" s="116" t="str">
        <f>IF(AND(Таблица335[[#This Row],[Тип]]="Продол", Таблица335[[#This Row],[условие]]="Да", Таблица335[[#This Row],[№18]]=" росп"), "1,2",
"")</f>
        <v/>
      </c>
      <c r="V1638" s="101" t="s">
        <v>87</v>
      </c>
      <c r="W163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6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8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638" s="152">
        <f>IF(Таблица335[[#This Row],[Тип СШ]]="Т3",
(IF(Таблица335[[#This Row],[Толщина]]&gt;16,"Δ8","Δ6")),Таблица335[[#This Row],[Толщина]])</f>
        <v>20</v>
      </c>
      <c r="AD1638"/>
      <c r="AE1638"/>
    </row>
    <row r="1639" spans="1:31" x14ac:dyDescent="0.2">
      <c r="A1639" s="117">
        <f t="shared" si="1692"/>
        <v>1639</v>
      </c>
      <c r="B1639" s="97" t="str">
        <f>IF(ISNUMBER(Таблица335[[#This Row],[№8]]), "Поперечник", "Продол")</f>
        <v>Поперечник</v>
      </c>
      <c r="C1639" s="11" t="str">
        <f>CONCATENATE(I1639,J1639,K1639,L1639,Таблица335[[#This Row],[№12]],N1639,O1639,P1639,Q1639,R1639,S1639,T1639,U1639,)</f>
        <v>16А`-В росп1,2,3</v>
      </c>
      <c r="D1639" s="11" t="str">
        <f t="shared" si="1711"/>
        <v>Т3</v>
      </c>
      <c r="E1639" s="11" t="str">
        <f t="shared" si="1712"/>
        <v>900 Δ8</v>
      </c>
      <c r="F1639" s="101"/>
      <c r="G1639" s="101"/>
      <c r="H163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39" s="134">
        <f>I1638</f>
        <v>16</v>
      </c>
      <c r="J1639" s="134" t="str">
        <f t="shared" ref="J1639:K1639" si="1732">J1638</f>
        <v>А`</v>
      </c>
      <c r="K1639" s="133" t="str">
        <f>IF(Таблица335[[#This Row],[условие]]="Да", "-", "")</f>
        <v>-</v>
      </c>
      <c r="L1639" s="72" t="s">
        <v>41</v>
      </c>
      <c r="M1639" s="114" t="str">
        <f>IF(Таблица335[[#This Row],[условие]]="Да", "", " - ")</f>
        <v/>
      </c>
      <c r="N1639" s="72"/>
      <c r="O1639" s="114" t="str">
        <f>IF(Таблица335[[#This Row],[условие]]="Да", "", " )")</f>
        <v/>
      </c>
      <c r="P1639" s="115"/>
      <c r="Q1639" s="101"/>
      <c r="R1639" s="101"/>
      <c r="S1639" s="116" t="str">
        <f>IF(Таблица335[[#This Row],[Тип СШ]]="Т3", " росп", "")</f>
        <v xml:space="preserve"> росп</v>
      </c>
      <c r="T1639" s="116" t="str">
        <f>IF(AND(Таблица335[[#This Row],[Тип]]="Поперечник", Таблица335[[#This Row],[условие]]="Да", Таблица335[[#This Row],[№18]]=" росп"), "1,2,3",
"")</f>
        <v>1,2,3</v>
      </c>
      <c r="U1639" s="116" t="str">
        <f>IF(AND(Таблица335[[#This Row],[Тип]]="Продол", Таблица335[[#This Row],[условие]]="Да", Таблица335[[#This Row],[№18]]=" росп"), "1,2",
"")</f>
        <v/>
      </c>
      <c r="V1639" s="101" t="s">
        <v>88</v>
      </c>
      <c r="W16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6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39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639" s="152" t="str">
        <f>IF(Таблица335[[#This Row],[Тип СШ]]="Т3",
(IF(Таблица335[[#This Row],[Толщина]]&gt;16,"Δ8","Δ6")),Таблица335[[#This Row],[Толщина]])</f>
        <v>Δ8</v>
      </c>
      <c r="AD1639"/>
      <c r="AE1639"/>
    </row>
    <row r="1640" spans="1:31" x14ac:dyDescent="0.2">
      <c r="A1640" s="117">
        <f t="shared" si="1692"/>
        <v>1640</v>
      </c>
      <c r="B1640" s="97" t="str">
        <f>IF(ISNUMBER(Таблица335[[#This Row],[№8]]), "Поперечник", "Продол")</f>
        <v>Поперечник</v>
      </c>
      <c r="C1640" s="11" t="str">
        <f>CONCATENATE(I1640,J1640,K1640,L1640,Таблица335[[#This Row],[№12]],N1640,O1640,P1640,Q1640,R1640,S1640,T1640,U1640,)</f>
        <v>16А`-ВП</v>
      </c>
      <c r="D1640" s="11" t="str">
        <f t="shared" si="1711"/>
        <v>С4</v>
      </c>
      <c r="E1640" s="11" t="str">
        <f t="shared" si="1712"/>
        <v>1726×14</v>
      </c>
      <c r="F1640" s="101"/>
      <c r="G1640" s="101"/>
      <c r="H16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0" s="132">
        <f t="shared" ref="I1640:J1640" si="1733">I1639</f>
        <v>16</v>
      </c>
      <c r="J1640" s="132" t="str">
        <f t="shared" si="1733"/>
        <v>А`</v>
      </c>
      <c r="K1640" s="133" t="str">
        <f>IF(Таблица335[[#This Row],[условие]]="Да", "-", "")</f>
        <v>-</v>
      </c>
      <c r="L1640" s="101" t="s">
        <v>35</v>
      </c>
      <c r="M1640" s="114" t="str">
        <f>IF(Таблица335[[#This Row],[условие]]="Да", "", " - ")</f>
        <v/>
      </c>
      <c r="N1640" s="101"/>
      <c r="O1640" s="114" t="str">
        <f>IF(Таблица335[[#This Row],[условие]]="Да", "", " )")</f>
        <v/>
      </c>
      <c r="P1640" s="115"/>
      <c r="Q1640" s="101"/>
      <c r="R1640" s="101"/>
      <c r="S1640" s="116" t="str">
        <f>IF(Таблица335[[#This Row],[Тип СШ]]="Т3", " росп", "")</f>
        <v/>
      </c>
      <c r="T1640" s="116" t="str">
        <f>IF(AND(Таблица335[[#This Row],[Тип]]="Поперечник", Таблица335[[#This Row],[условие]]="Да", Таблица335[[#This Row],[№18]]=" росп"), "1,2,3",
"")</f>
        <v/>
      </c>
      <c r="U1640" s="116" t="str">
        <f>IF(AND(Таблица335[[#This Row],[Тип]]="Продол", Таблица335[[#This Row],[условие]]="Да", Таблица335[[#This Row],[№18]]=" росп"), "1,2",
"")</f>
        <v/>
      </c>
      <c r="V1640" s="101" t="s">
        <v>109</v>
      </c>
      <c r="W16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6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40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640" s="152">
        <f>IF(Таблица335[[#This Row],[Тип СШ]]="Т3",
(IF(Таблица335[[#This Row],[Толщина]]&gt;16,"Δ8","Δ6")),Таблица335[[#This Row],[Толщина]])</f>
        <v>14</v>
      </c>
      <c r="AD1640"/>
      <c r="AE1640"/>
    </row>
    <row r="1641" spans="1:31" x14ac:dyDescent="0.2">
      <c r="A1641" s="117">
        <f t="shared" si="1692"/>
        <v>1641</v>
      </c>
      <c r="B1641" s="97" t="str">
        <f>IF(ISNUMBER(Таблица335[[#This Row],[№8]]), "Поперечник", "Продол")</f>
        <v>Поперечник</v>
      </c>
      <c r="C1641" s="11" t="str">
        <f>CONCATENATE(I1641,J1641,K1641,L1641,Таблица335[[#This Row],[№12]],N1641,O1641,P1641,Q1641,R1641,S1641,T1641,U1641,)</f>
        <v>16А`-ВП_Р1 росп1,2,3</v>
      </c>
      <c r="D1641" s="11" t="str">
        <f t="shared" si="1711"/>
        <v>Т3</v>
      </c>
      <c r="E1641" s="11" t="str">
        <f t="shared" si="1712"/>
        <v>528 Δ8</v>
      </c>
      <c r="F1641" s="101"/>
      <c r="G1641" s="101"/>
      <c r="H16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1" s="132">
        <f t="shared" ref="I1641:J1641" si="1734">I1640</f>
        <v>16</v>
      </c>
      <c r="J1641" s="132" t="str">
        <f t="shared" si="1734"/>
        <v>А`</v>
      </c>
      <c r="K1641" s="133" t="str">
        <f>IF(Таблица335[[#This Row],[условие]]="Да", "-", "")</f>
        <v>-</v>
      </c>
      <c r="L1641" s="101" t="s">
        <v>35</v>
      </c>
      <c r="M1641" s="114" t="str">
        <f>IF(Таблица335[[#This Row],[условие]]="Да", "", " - ")</f>
        <v/>
      </c>
      <c r="N1641" s="101"/>
      <c r="O1641" s="114" t="str">
        <f>IF(Таблица335[[#This Row],[условие]]="Да", "", " )")</f>
        <v/>
      </c>
      <c r="P1641" s="115"/>
      <c r="Q1641" s="101" t="s">
        <v>140</v>
      </c>
      <c r="R1641" s="101" t="s">
        <v>73</v>
      </c>
      <c r="S1641" s="116" t="str">
        <f>IF(Таблица335[[#This Row],[Тип СШ]]="Т3", " росп", "")</f>
        <v xml:space="preserve"> росп</v>
      </c>
      <c r="T1641" s="116" t="str">
        <f>IF(AND(Таблица335[[#This Row],[Тип]]="Поперечник", Таблица335[[#This Row],[условие]]="Да", Таблица335[[#This Row],[№18]]=" росп"), "1,2,3",
"")</f>
        <v>1,2,3</v>
      </c>
      <c r="U1641" s="116" t="str">
        <f>IF(AND(Таблица335[[#This Row],[Тип]]="Продол", Таблица335[[#This Row],[условие]]="Да", Таблица335[[#This Row],[№18]]=" росп"), "1,2",
"")</f>
        <v/>
      </c>
      <c r="V1641" s="101" t="s">
        <v>88</v>
      </c>
      <c r="W16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1" s="152" t="str">
        <f>IF(Таблица335[[#This Row],[Тип СШ]]="Т3",
(IF(Таблица335[[#This Row],[Толщина]]&gt;16,"Δ8","Δ6")),Таблица335[[#This Row],[Толщина]])</f>
        <v>Δ8</v>
      </c>
      <c r="AD1641"/>
      <c r="AE1641"/>
    </row>
    <row r="1642" spans="1:31" x14ac:dyDescent="0.2">
      <c r="A1642" s="117">
        <f t="shared" si="1692"/>
        <v>1642</v>
      </c>
      <c r="B1642" s="97" t="str">
        <f>IF(ISNUMBER(Таблица335[[#This Row],[№8]]), "Поперечник", "Продол")</f>
        <v>Поперечник</v>
      </c>
      <c r="C1642" s="11" t="str">
        <f>CONCATENATE(I1642,J1642,K1642,L1642,Таблица335[[#This Row],[№12]],N1642,O1642,P1642,Q1642,R1642,S1642,T1642,U1642,)</f>
        <v>16А`-ВП_Р2 росп1,2,3</v>
      </c>
      <c r="D1642" s="11" t="str">
        <f t="shared" si="1711"/>
        <v>Т3</v>
      </c>
      <c r="E1642" s="11" t="str">
        <f t="shared" si="1712"/>
        <v>528 Δ8</v>
      </c>
      <c r="F1642" s="101"/>
      <c r="G1642" s="101"/>
      <c r="H16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2" s="132">
        <f t="shared" ref="I1642:J1642" si="1735">I1641</f>
        <v>16</v>
      </c>
      <c r="J1642" s="132" t="str">
        <f t="shared" si="1735"/>
        <v>А`</v>
      </c>
      <c r="K1642" s="133" t="str">
        <f>IF(Таблица335[[#This Row],[условие]]="Да", "-", "")</f>
        <v>-</v>
      </c>
      <c r="L1642" s="101" t="s">
        <v>35</v>
      </c>
      <c r="M1642" s="114" t="str">
        <f>IF(Таблица335[[#This Row],[условие]]="Да", "", " - ")</f>
        <v/>
      </c>
      <c r="N1642" s="101"/>
      <c r="O1642" s="114" t="str">
        <f>IF(Таблица335[[#This Row],[условие]]="Да", "", " )")</f>
        <v/>
      </c>
      <c r="P1642" s="115"/>
      <c r="Q1642" s="101" t="s">
        <v>140</v>
      </c>
      <c r="R1642" s="101" t="s">
        <v>74</v>
      </c>
      <c r="S1642" s="116" t="str">
        <f>IF(Таблица335[[#This Row],[Тип СШ]]="Т3", " росп", "")</f>
        <v xml:space="preserve"> росп</v>
      </c>
      <c r="T1642" s="116" t="str">
        <f>IF(AND(Таблица335[[#This Row],[Тип]]="Поперечник", Таблица335[[#This Row],[условие]]="Да", Таблица335[[#This Row],[№18]]=" росп"), "1,2,3",
"")</f>
        <v>1,2,3</v>
      </c>
      <c r="U1642" s="116" t="str">
        <f>IF(AND(Таблица335[[#This Row],[Тип]]="Продол", Таблица335[[#This Row],[условие]]="Да", Таблица335[[#This Row],[№18]]=" росп"), "1,2",
"")</f>
        <v/>
      </c>
      <c r="V1642" s="101" t="s">
        <v>88</v>
      </c>
      <c r="W16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4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2" s="152" t="str">
        <f>IF(Таблица335[[#This Row],[Тип СШ]]="Т3",
(IF(Таблица335[[#This Row],[Толщина]]&gt;16,"Δ8","Δ6")),Таблица335[[#This Row],[Толщина]])</f>
        <v>Δ8</v>
      </c>
      <c r="AD1642"/>
      <c r="AE1642"/>
    </row>
    <row r="1643" spans="1:31" x14ac:dyDescent="0.2">
      <c r="A1643" s="117">
        <f t="shared" si="1692"/>
        <v>1643</v>
      </c>
      <c r="B1643" s="97" t="str">
        <f>IF(ISNUMBER(Таблица335[[#This Row],[№8]]), "Поперечник", "Продол")</f>
        <v>Поперечник</v>
      </c>
      <c r="C1643" s="11" t="str">
        <f>CONCATENATE(I1643,J1643,K1643,L1643,Таблица335[[#This Row],[№12]],N1643,O1643,P1643,Q1643,R1643,S1643,T1643,U1643,)</f>
        <v>16А`-ВП_Р3 росп1,2,3</v>
      </c>
      <c r="D1643" s="11" t="str">
        <f t="shared" si="1711"/>
        <v>Т3</v>
      </c>
      <c r="E1643" s="11" t="str">
        <f t="shared" si="1712"/>
        <v>528 Δ8</v>
      </c>
      <c r="F1643" s="101"/>
      <c r="G1643" s="101"/>
      <c r="H16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3" s="132">
        <f t="shared" ref="I1643:J1643" si="1736">I1642</f>
        <v>16</v>
      </c>
      <c r="J1643" s="132" t="str">
        <f t="shared" si="1736"/>
        <v>А`</v>
      </c>
      <c r="K1643" s="133" t="str">
        <f>IF(Таблица335[[#This Row],[условие]]="Да", "-", "")</f>
        <v>-</v>
      </c>
      <c r="L1643" s="101" t="s">
        <v>35</v>
      </c>
      <c r="M1643" s="114" t="str">
        <f>IF(Таблица335[[#This Row],[условие]]="Да", "", " - ")</f>
        <v/>
      </c>
      <c r="N1643" s="101"/>
      <c r="O1643" s="114" t="str">
        <f>IF(Таблица335[[#This Row],[условие]]="Да", "", " )")</f>
        <v/>
      </c>
      <c r="P1643" s="115"/>
      <c r="Q1643" s="101" t="s">
        <v>140</v>
      </c>
      <c r="R1643" s="101" t="s">
        <v>75</v>
      </c>
      <c r="S1643" s="116" t="str">
        <f>IF(Таблица335[[#This Row],[Тип СШ]]="Т3", " росп", "")</f>
        <v xml:space="preserve"> росп</v>
      </c>
      <c r="T1643" s="116" t="str">
        <f>IF(AND(Таблица335[[#This Row],[Тип]]="Поперечник", Таблица335[[#This Row],[условие]]="Да", Таблица335[[#This Row],[№18]]=" росп"), "1,2,3",
"")</f>
        <v>1,2,3</v>
      </c>
      <c r="U1643" s="116" t="str">
        <f>IF(AND(Таблица335[[#This Row],[Тип]]="Продол", Таблица335[[#This Row],[условие]]="Да", Таблица335[[#This Row],[№18]]=" росп"), "1,2",
"")</f>
        <v/>
      </c>
      <c r="V1643" s="101" t="s">
        <v>88</v>
      </c>
      <c r="W16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4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3" s="152" t="str">
        <f>IF(Таблица335[[#This Row],[Тип СШ]]="Т3",
(IF(Таблица335[[#This Row],[Толщина]]&gt;16,"Δ8","Δ6")),Таблица335[[#This Row],[Толщина]])</f>
        <v>Δ8</v>
      </c>
      <c r="AD1643"/>
      <c r="AE1643"/>
    </row>
    <row r="1644" spans="1:31" x14ac:dyDescent="0.2">
      <c r="A1644" s="117">
        <f t="shared" si="1692"/>
        <v>1644</v>
      </c>
      <c r="B1644" s="97" t="str">
        <f>IF(ISNUMBER(Таблица335[[#This Row],[№8]]), "Поперечник", "Продол")</f>
        <v>Поперечник</v>
      </c>
      <c r="C1644" s="11" t="str">
        <f>CONCATENATE(I1644,J1644,K1644,L1644,Таблица335[[#This Row],[№12]],N1644,O1644,P1644,Q1644,R1644,S1644,T1644,U1644,)</f>
        <v>16А`-ВП_Р4 росп1,2,3</v>
      </c>
      <c r="D1644" s="11" t="str">
        <f t="shared" si="1711"/>
        <v>Т3</v>
      </c>
      <c r="E1644" s="11" t="str">
        <f t="shared" si="1712"/>
        <v>528 Δ8</v>
      </c>
      <c r="F1644" s="101"/>
      <c r="G1644" s="101"/>
      <c r="H16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4" s="132">
        <f t="shared" ref="I1644:J1644" si="1737">I1643</f>
        <v>16</v>
      </c>
      <c r="J1644" s="132" t="str">
        <f t="shared" si="1737"/>
        <v>А`</v>
      </c>
      <c r="K1644" s="133" t="str">
        <f>IF(Таблица335[[#This Row],[условие]]="Да", "-", "")</f>
        <v>-</v>
      </c>
      <c r="L1644" s="101" t="s">
        <v>35</v>
      </c>
      <c r="M1644" s="114" t="str">
        <f>IF(Таблица335[[#This Row],[условие]]="Да", "", " - ")</f>
        <v/>
      </c>
      <c r="N1644" s="101"/>
      <c r="O1644" s="114" t="str">
        <f>IF(Таблица335[[#This Row],[условие]]="Да", "", " )")</f>
        <v/>
      </c>
      <c r="P1644" s="115"/>
      <c r="Q1644" s="101" t="s">
        <v>140</v>
      </c>
      <c r="R1644" s="101" t="s">
        <v>76</v>
      </c>
      <c r="S1644" s="116" t="str">
        <f>IF(Таблица335[[#This Row],[Тип СШ]]="Т3", " росп", "")</f>
        <v xml:space="preserve"> росп</v>
      </c>
      <c r="T1644" s="116" t="str">
        <f>IF(AND(Таблица335[[#This Row],[Тип]]="Поперечник", Таблица335[[#This Row],[условие]]="Да", Таблица335[[#This Row],[№18]]=" росп"), "1,2,3",
"")</f>
        <v>1,2,3</v>
      </c>
      <c r="U1644" s="116" t="str">
        <f>IF(AND(Таблица335[[#This Row],[Тип]]="Продол", Таблица335[[#This Row],[условие]]="Да", Таблица335[[#This Row],[№18]]=" росп"), "1,2",
"")</f>
        <v/>
      </c>
      <c r="V1644" s="101" t="s">
        <v>88</v>
      </c>
      <c r="W16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4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4" s="152" t="str">
        <f>IF(Таблица335[[#This Row],[Тип СШ]]="Т3",
(IF(Таблица335[[#This Row],[Толщина]]&gt;16,"Δ8","Δ6")),Таблица335[[#This Row],[Толщина]])</f>
        <v>Δ8</v>
      </c>
      <c r="AD1644"/>
      <c r="AE1644"/>
    </row>
    <row r="1645" spans="1:31" x14ac:dyDescent="0.2">
      <c r="A1645" s="117">
        <f t="shared" si="1692"/>
        <v>1645</v>
      </c>
      <c r="B1645" s="97" t="str">
        <f>IF(ISNUMBER(Таблица335[[#This Row],[№8]]), "Поперечник", "Продол")</f>
        <v>Поперечник</v>
      </c>
      <c r="C1645" s="11" t="str">
        <f>CONCATENATE(I1645,J1645,K1645,L1645,Таблица335[[#This Row],[№12]],N1645,O1645,P1645,Q1645,R1645,S1645,T1645,U1645,)</f>
        <v>16А`-ВП_Р5 росп1,2,3</v>
      </c>
      <c r="D1645" s="11" t="str">
        <f t="shared" si="1711"/>
        <v>Т3</v>
      </c>
      <c r="E1645" s="11" t="str">
        <f t="shared" si="1712"/>
        <v>528 Δ8</v>
      </c>
      <c r="F1645" s="101"/>
      <c r="G1645" s="101"/>
      <c r="H16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5" s="132">
        <f t="shared" ref="I1645:J1645" si="1738">I1644</f>
        <v>16</v>
      </c>
      <c r="J1645" s="132" t="str">
        <f t="shared" si="1738"/>
        <v>А`</v>
      </c>
      <c r="K1645" s="133" t="str">
        <f>IF(Таблица335[[#This Row],[условие]]="Да", "-", "")</f>
        <v>-</v>
      </c>
      <c r="L1645" s="101" t="s">
        <v>35</v>
      </c>
      <c r="M1645" s="114" t="str">
        <f>IF(Таблица335[[#This Row],[условие]]="Да", "", " - ")</f>
        <v/>
      </c>
      <c r="N1645" s="101"/>
      <c r="O1645" s="114" t="str">
        <f>IF(Таблица335[[#This Row],[условие]]="Да", "", " )")</f>
        <v/>
      </c>
      <c r="P1645" s="115"/>
      <c r="Q1645" s="101" t="s">
        <v>140</v>
      </c>
      <c r="R1645" s="101" t="s">
        <v>77</v>
      </c>
      <c r="S1645" s="116" t="str">
        <f>IF(Таблица335[[#This Row],[Тип СШ]]="Т3", " росп", "")</f>
        <v xml:space="preserve"> росп</v>
      </c>
      <c r="T1645" s="116" t="str">
        <f>IF(AND(Таблица335[[#This Row],[Тип]]="Поперечник", Таблица335[[#This Row],[условие]]="Да", Таблица335[[#This Row],[№18]]=" росп"), "1,2,3",
"")</f>
        <v>1,2,3</v>
      </c>
      <c r="U1645" s="116" t="str">
        <f>IF(AND(Таблица335[[#This Row],[Тип]]="Продол", Таблица335[[#This Row],[условие]]="Да", Таблица335[[#This Row],[№18]]=" росп"), "1,2",
"")</f>
        <v/>
      </c>
      <c r="V1645" s="101" t="s">
        <v>88</v>
      </c>
      <c r="W16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64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5" s="152" t="str">
        <f>IF(Таблица335[[#This Row],[Тип СШ]]="Т3",
(IF(Таблица335[[#This Row],[Толщина]]&gt;16,"Δ8","Δ6")),Таблица335[[#This Row],[Толщина]])</f>
        <v>Δ8</v>
      </c>
      <c r="AD1645"/>
      <c r="AE1645"/>
    </row>
    <row r="1646" spans="1:31" x14ac:dyDescent="0.2">
      <c r="A1646" s="117">
        <f t="shared" si="1692"/>
        <v>1646</v>
      </c>
      <c r="B1646" s="97" t="str">
        <f>IF(ISNUMBER(Таблица335[[#This Row],[№8]]), "Поперечник", "Продол")</f>
        <v>Поперечник</v>
      </c>
      <c r="C1646" s="11" t="str">
        <f>CONCATENATE(I1646,J1646,K1646,L1646,Таблица335[[#This Row],[№12]],N1646,O1646,P1646,Q1646,R1646,S1646,T1646,U1646,)</f>
        <v>16А-ВП</v>
      </c>
      <c r="D1646" s="11" t="str">
        <f t="shared" si="1711"/>
        <v>С4</v>
      </c>
      <c r="E1646" s="11" t="str">
        <f t="shared" si="1712"/>
        <v>2488×14</v>
      </c>
      <c r="F1646" s="101"/>
      <c r="G1646" s="101" t="s">
        <v>40</v>
      </c>
      <c r="H16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6" s="134">
        <f t="shared" ref="I1646:J1646" si="1739">I1645</f>
        <v>16</v>
      </c>
      <c r="J1646" s="134" t="str">
        <f>Таблица335[[#This Row],[№7]]</f>
        <v>А</v>
      </c>
      <c r="K1646" s="133" t="str">
        <f>IF(Таблица335[[#This Row],[условие]]="Да", "-", "")</f>
        <v>-</v>
      </c>
      <c r="L1646" s="72" t="s">
        <v>35</v>
      </c>
      <c r="M1646" s="114" t="str">
        <f>IF(Таблица335[[#This Row],[условие]]="Да", "", " - ")</f>
        <v/>
      </c>
      <c r="N1646" s="72"/>
      <c r="O1646" s="114" t="str">
        <f>IF(Таблица335[[#This Row],[условие]]="Да", "", " )")</f>
        <v/>
      </c>
      <c r="P1646" s="115"/>
      <c r="Q1646" s="130"/>
      <c r="R1646" s="130"/>
      <c r="S1646" s="116" t="str">
        <f>IF(Таблица335[[#This Row],[Тип СШ]]="Т3", " росп", "")</f>
        <v/>
      </c>
      <c r="T1646" s="116" t="str">
        <f>IF(AND(Таблица335[[#This Row],[Тип]]="Поперечник", Таблица335[[#This Row],[условие]]="Да", Таблица335[[#This Row],[№18]]=" росп"), "1,2,3",
"")</f>
        <v/>
      </c>
      <c r="U1646" s="116" t="str">
        <f>IF(AND(Таблица335[[#This Row],[Тип]]="Продол", Таблица335[[#This Row],[условие]]="Да", Таблица335[[#This Row],[№18]]=" росп"), "1,2",
"")</f>
        <v/>
      </c>
      <c r="V1646" s="130" t="s">
        <v>109</v>
      </c>
      <c r="W16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6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4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646" s="152">
        <f>IF(Таблица335[[#This Row],[Тип СШ]]="Т3",
(IF(Таблица335[[#This Row],[Толщина]]&gt;16,"Δ8","Δ6")),Таблица335[[#This Row],[Толщина]])</f>
        <v>14</v>
      </c>
      <c r="AD1646"/>
      <c r="AE1646"/>
    </row>
    <row r="1647" spans="1:31" x14ac:dyDescent="0.2">
      <c r="A1647" s="117">
        <f t="shared" si="1692"/>
        <v>1647</v>
      </c>
      <c r="B1647" s="97" t="str">
        <f>IF(ISNUMBER(Таблица335[[#This Row],[№8]]), "Поперечник", "Продол")</f>
        <v>Поперечник</v>
      </c>
      <c r="C1647" s="11" t="str">
        <f>CONCATENATE(I1647,J1647,K1647,L1647,Таблица335[[#This Row],[№12]],N1647,O1647,P1647,Q1647,R1647,S1647,T1647,U1647,)</f>
        <v>16А-ВП_Р1 росп1,2,3</v>
      </c>
      <c r="D1647" s="11" t="str">
        <f t="shared" si="1711"/>
        <v>Т3</v>
      </c>
      <c r="E1647" s="11" t="str">
        <f t="shared" si="1712"/>
        <v>528 Δ6</v>
      </c>
      <c r="F1647" s="101"/>
      <c r="G1647" s="101"/>
      <c r="H16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7" s="132">
        <f t="shared" ref="I1647:J1647" si="1740">I1646</f>
        <v>16</v>
      </c>
      <c r="J1647" s="132" t="str">
        <f>J1646</f>
        <v>А</v>
      </c>
      <c r="K1647" s="133" t="str">
        <f>IF(Таблица335[[#This Row],[условие]]="Да", "-", "")</f>
        <v>-</v>
      </c>
      <c r="L1647" s="101" t="s">
        <v>35</v>
      </c>
      <c r="M1647" s="114" t="str">
        <f>IF(Таблица335[[#This Row],[условие]]="Да", "", " - ")</f>
        <v/>
      </c>
      <c r="N1647" s="101"/>
      <c r="O1647" s="114" t="str">
        <f>IF(Таблица335[[#This Row],[условие]]="Да", "", " )")</f>
        <v/>
      </c>
      <c r="P1647" s="115"/>
      <c r="Q1647" s="101" t="s">
        <v>140</v>
      </c>
      <c r="R1647" s="101" t="s">
        <v>73</v>
      </c>
      <c r="S1647" s="116" t="str">
        <f>IF(Таблица335[[#This Row],[Тип СШ]]="Т3", " росп", "")</f>
        <v xml:space="preserve"> росп</v>
      </c>
      <c r="T1647" s="116" t="str">
        <f>IF(AND(Таблица335[[#This Row],[Тип]]="Поперечник", Таблица335[[#This Row],[условие]]="Да", Таблица335[[#This Row],[№18]]=" росп"), "1,2,3",
"")</f>
        <v>1,2,3</v>
      </c>
      <c r="U1647" s="116" t="str">
        <f>IF(AND(Таблица335[[#This Row],[Тип]]="Продол", Таблица335[[#This Row],[условие]]="Да", Таблица335[[#This Row],[№18]]=" росп"), "1,2",
"")</f>
        <v/>
      </c>
      <c r="V1647" s="101" t="s">
        <v>88</v>
      </c>
      <c r="W16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7" s="152" t="str">
        <f>IF(Таблица335[[#This Row],[Тип СШ]]="Т3",
(IF(Таблица335[[#This Row],[Толщина]]&gt;16,"Δ8","Δ6")),Таблица335[[#This Row],[Толщина]])</f>
        <v>Δ6</v>
      </c>
      <c r="AD1647"/>
      <c r="AE1647"/>
    </row>
    <row r="1648" spans="1:31" x14ac:dyDescent="0.2">
      <c r="A1648" s="117">
        <f t="shared" si="1692"/>
        <v>1648</v>
      </c>
      <c r="B1648" s="97" t="str">
        <f>IF(ISNUMBER(Таблица335[[#This Row],[№8]]), "Поперечник", "Продол")</f>
        <v>Поперечник</v>
      </c>
      <c r="C1648" s="11" t="str">
        <f>CONCATENATE(I1648,J1648,K1648,L1648,Таблица335[[#This Row],[№12]],N1648,O1648,P1648,Q1648,R1648,S1648,T1648,U1648,)</f>
        <v>16А-ВП_Р2 росп1,2,3</v>
      </c>
      <c r="D1648" s="11" t="str">
        <f t="shared" si="1711"/>
        <v>Т3</v>
      </c>
      <c r="E1648" s="11" t="str">
        <f t="shared" si="1712"/>
        <v>528 Δ6</v>
      </c>
      <c r="F1648" s="101"/>
      <c r="G1648" s="101"/>
      <c r="H16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8" s="132">
        <f t="shared" ref="I1648:K1648" si="1741">I1647</f>
        <v>16</v>
      </c>
      <c r="J1648" s="132" t="str">
        <f t="shared" si="1741"/>
        <v>А</v>
      </c>
      <c r="K1648" s="133" t="str">
        <f>IF(Таблица335[[#This Row],[условие]]="Да", "-", "")</f>
        <v>-</v>
      </c>
      <c r="L1648" s="101" t="s">
        <v>35</v>
      </c>
      <c r="M1648" s="114" t="str">
        <f>IF(Таблица335[[#This Row],[условие]]="Да", "", " - ")</f>
        <v/>
      </c>
      <c r="N1648" s="101"/>
      <c r="O1648" s="114" t="str">
        <f>IF(Таблица335[[#This Row],[условие]]="Да", "", " )")</f>
        <v/>
      </c>
      <c r="P1648" s="115"/>
      <c r="Q1648" s="101" t="s">
        <v>140</v>
      </c>
      <c r="R1648" s="101" t="s">
        <v>74</v>
      </c>
      <c r="S1648" s="116" t="str">
        <f>IF(Таблица335[[#This Row],[Тип СШ]]="Т3", " росп", "")</f>
        <v xml:space="preserve"> росп</v>
      </c>
      <c r="T1648" s="116" t="str">
        <f>IF(AND(Таблица335[[#This Row],[Тип]]="Поперечник", Таблица335[[#This Row],[условие]]="Да", Таблица335[[#This Row],[№18]]=" росп"), "1,2,3",
"")</f>
        <v>1,2,3</v>
      </c>
      <c r="U1648" s="116" t="str">
        <f>IF(AND(Таблица335[[#This Row],[Тип]]="Продол", Таблица335[[#This Row],[условие]]="Да", Таблица335[[#This Row],[№18]]=" росп"), "1,2",
"")</f>
        <v/>
      </c>
      <c r="V1648" s="101" t="s">
        <v>88</v>
      </c>
      <c r="W16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8" s="152" t="str">
        <f>IF(Таблица335[[#This Row],[Тип СШ]]="Т3",
(IF(Таблица335[[#This Row],[Толщина]]&gt;16,"Δ8","Δ6")),Таблица335[[#This Row],[Толщина]])</f>
        <v>Δ6</v>
      </c>
      <c r="AD1648"/>
      <c r="AE1648"/>
    </row>
    <row r="1649" spans="1:31" x14ac:dyDescent="0.2">
      <c r="A1649" s="117">
        <f t="shared" si="1692"/>
        <v>1649</v>
      </c>
      <c r="B1649" s="97" t="str">
        <f>IF(ISNUMBER(Таблица335[[#This Row],[№8]]), "Поперечник", "Продол")</f>
        <v>Поперечник</v>
      </c>
      <c r="C1649" s="11" t="str">
        <f>CONCATENATE(I1649,J1649,K1649,L1649,Таблица335[[#This Row],[№12]],N1649,O1649,P1649,Q1649,R1649,S1649,T1649,U1649,)</f>
        <v>16А-ВП_Р3 росп1,2,3</v>
      </c>
      <c r="D1649" s="11" t="str">
        <f t="shared" si="1711"/>
        <v>Т3</v>
      </c>
      <c r="E1649" s="11" t="str">
        <f t="shared" si="1712"/>
        <v>528 Δ6</v>
      </c>
      <c r="F1649" s="101"/>
      <c r="G1649" s="101"/>
      <c r="H16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49" s="132">
        <f t="shared" ref="I1649:K1649" si="1742">I1648</f>
        <v>16</v>
      </c>
      <c r="J1649" s="132" t="str">
        <f t="shared" si="1742"/>
        <v>А</v>
      </c>
      <c r="K1649" s="133" t="str">
        <f>IF(Таблица335[[#This Row],[условие]]="Да", "-", "")</f>
        <v>-</v>
      </c>
      <c r="L1649" s="101" t="s">
        <v>35</v>
      </c>
      <c r="M1649" s="114" t="str">
        <f>IF(Таблица335[[#This Row],[условие]]="Да", "", " - ")</f>
        <v/>
      </c>
      <c r="N1649" s="101"/>
      <c r="O1649" s="114" t="str">
        <f>IF(Таблица335[[#This Row],[условие]]="Да", "", " )")</f>
        <v/>
      </c>
      <c r="P1649" s="115"/>
      <c r="Q1649" s="101" t="s">
        <v>140</v>
      </c>
      <c r="R1649" s="101" t="s">
        <v>75</v>
      </c>
      <c r="S1649" s="116" t="str">
        <f>IF(Таблица335[[#This Row],[Тип СШ]]="Т3", " росп", "")</f>
        <v xml:space="preserve"> росп</v>
      </c>
      <c r="T1649" s="116" t="str">
        <f>IF(AND(Таблица335[[#This Row],[Тип]]="Поперечник", Таблица335[[#This Row],[условие]]="Да", Таблица335[[#This Row],[№18]]=" росп"), "1,2,3",
"")</f>
        <v>1,2,3</v>
      </c>
      <c r="U1649" s="116" t="str">
        <f>IF(AND(Таблица335[[#This Row],[Тип]]="Продол", Таблица335[[#This Row],[условие]]="Да", Таблица335[[#This Row],[№18]]=" росп"), "1,2",
"")</f>
        <v/>
      </c>
      <c r="V1649" s="101" t="s">
        <v>88</v>
      </c>
      <c r="W16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49" s="152" t="str">
        <f>IF(Таблица335[[#This Row],[Тип СШ]]="Т3",
(IF(Таблица335[[#This Row],[Толщина]]&gt;16,"Δ8","Δ6")),Таблица335[[#This Row],[Толщина]])</f>
        <v>Δ6</v>
      </c>
      <c r="AD1649"/>
      <c r="AE1649"/>
    </row>
    <row r="1650" spans="1:31" x14ac:dyDescent="0.2">
      <c r="A1650" s="117">
        <f t="shared" si="1692"/>
        <v>1650</v>
      </c>
      <c r="B1650" s="97" t="str">
        <f>IF(ISNUMBER(Таблица335[[#This Row],[№8]]), "Поперечник", "Продол")</f>
        <v>Поперечник</v>
      </c>
      <c r="C1650" s="11" t="str">
        <f>CONCATENATE(I1650,J1650,K1650,L1650,Таблица335[[#This Row],[№12]],N1650,O1650,P1650,Q1650,R1650,S1650,T1650,U1650,)</f>
        <v>16А-ВП_Р4 росп1,2,3</v>
      </c>
      <c r="D1650" s="11" t="str">
        <f t="shared" si="1711"/>
        <v>Т3</v>
      </c>
      <c r="E1650" s="11" t="str">
        <f t="shared" si="1712"/>
        <v>528 Δ6</v>
      </c>
      <c r="F1650" s="101"/>
      <c r="G1650" s="101"/>
      <c r="H16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0" s="132">
        <f t="shared" ref="I1650:K1650" si="1743">I1649</f>
        <v>16</v>
      </c>
      <c r="J1650" s="132" t="str">
        <f t="shared" si="1743"/>
        <v>А</v>
      </c>
      <c r="K1650" s="133" t="str">
        <f>IF(Таблица335[[#This Row],[условие]]="Да", "-", "")</f>
        <v>-</v>
      </c>
      <c r="L1650" s="101" t="s">
        <v>35</v>
      </c>
      <c r="M1650" s="114" t="str">
        <f>IF(Таблица335[[#This Row],[условие]]="Да", "", " - ")</f>
        <v/>
      </c>
      <c r="N1650" s="101"/>
      <c r="O1650" s="114" t="str">
        <f>IF(Таблица335[[#This Row],[условие]]="Да", "", " )")</f>
        <v/>
      </c>
      <c r="P1650" s="115"/>
      <c r="Q1650" s="101" t="s">
        <v>140</v>
      </c>
      <c r="R1650" s="101" t="s">
        <v>76</v>
      </c>
      <c r="S1650" s="116" t="str">
        <f>IF(Таблица335[[#This Row],[Тип СШ]]="Т3", " росп", "")</f>
        <v xml:space="preserve"> росп</v>
      </c>
      <c r="T1650" s="116" t="str">
        <f>IF(AND(Таблица335[[#This Row],[Тип]]="Поперечник", Таблица335[[#This Row],[условие]]="Да", Таблица335[[#This Row],[№18]]=" росп"), "1,2,3",
"")</f>
        <v>1,2,3</v>
      </c>
      <c r="U1650" s="116" t="str">
        <f>IF(AND(Таблица335[[#This Row],[Тип]]="Продол", Таблица335[[#This Row],[условие]]="Да", Таблица335[[#This Row],[№18]]=" росп"), "1,2",
"")</f>
        <v/>
      </c>
      <c r="V1650" s="101" t="s">
        <v>88</v>
      </c>
      <c r="W16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50" s="152" t="str">
        <f>IF(Таблица335[[#This Row],[Тип СШ]]="Т3",
(IF(Таблица335[[#This Row],[Толщина]]&gt;16,"Δ8","Δ6")),Таблица335[[#This Row],[Толщина]])</f>
        <v>Δ6</v>
      </c>
      <c r="AD1650"/>
      <c r="AE1650"/>
    </row>
    <row r="1651" spans="1:31" x14ac:dyDescent="0.2">
      <c r="A1651" s="117">
        <f t="shared" si="1692"/>
        <v>1651</v>
      </c>
      <c r="B1651" s="97" t="str">
        <f>IF(ISNUMBER(Таблица335[[#This Row],[№8]]), "Поперечник", "Продол")</f>
        <v>Поперечник</v>
      </c>
      <c r="C1651" s="11" t="str">
        <f>CONCATENATE(I1651,J1651,K1651,L1651,Таблица335[[#This Row],[№12]],N1651,O1651,P1651,Q1651,R1651,S1651,T1651,U1651,)</f>
        <v>16А-Т1/1</v>
      </c>
      <c r="D1651" s="11" t="str">
        <f t="shared" si="1711"/>
        <v>Т8</v>
      </c>
      <c r="E1651" s="11" t="str">
        <f t="shared" si="1712"/>
        <v>100×14</v>
      </c>
      <c r="F1651" s="101"/>
      <c r="G1651" s="101"/>
      <c r="H16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1" s="132">
        <f t="shared" ref="I1651:K1651" si="1744">I1650</f>
        <v>16</v>
      </c>
      <c r="J1651" s="132" t="str">
        <f t="shared" si="1744"/>
        <v>А</v>
      </c>
      <c r="K1651" s="133" t="str">
        <f>IF(Таблица335[[#This Row],[условие]]="Да", "-", "")</f>
        <v>-</v>
      </c>
      <c r="L1651" s="101" t="s">
        <v>83</v>
      </c>
      <c r="M1651" s="114" t="str">
        <f>IF(Таблица335[[#This Row],[условие]]="Да", "", " - ")</f>
        <v/>
      </c>
      <c r="N1651" s="101"/>
      <c r="O1651" s="114" t="str">
        <f>IF(Таблица335[[#This Row],[условие]]="Да", "", " )")</f>
        <v/>
      </c>
      <c r="P1651" s="115"/>
      <c r="Q1651" s="101" t="str">
        <f>"/"</f>
        <v>/</v>
      </c>
      <c r="R1651" s="101">
        <v>1</v>
      </c>
      <c r="S1651" s="116" t="str">
        <f>IF(Таблица335[[#This Row],[Тип СШ]]="Т3", " росп", "")</f>
        <v/>
      </c>
      <c r="T1651" s="116" t="str">
        <f>IF(AND(Таблица335[[#This Row],[Тип]]="Поперечник", Таблица335[[#This Row],[условие]]="Да", Таблица335[[#This Row],[№18]]=" росп"), "1,2,3",
"")</f>
        <v/>
      </c>
      <c r="U1651" s="116" t="str">
        <f>IF(AND(Таблица335[[#This Row],[Тип]]="Продол", Таблица335[[#This Row],[условие]]="Да", Таблица335[[#This Row],[№18]]=" росп"), "1,2",
"")</f>
        <v/>
      </c>
      <c r="V1651" s="101" t="s">
        <v>89</v>
      </c>
      <c r="W16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5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51" s="152">
        <f>IF(Таблица335[[#This Row],[Тип СШ]]="Т3",
(IF(Таблица335[[#This Row],[Толщина]]&gt;16,"Δ8","Δ6")),Таблица335[[#This Row],[Толщина]])</f>
        <v>14</v>
      </c>
      <c r="AD1651"/>
      <c r="AE1651"/>
    </row>
    <row r="1652" spans="1:31" x14ac:dyDescent="0.2">
      <c r="A1652" s="117">
        <f t="shared" si="1692"/>
        <v>1652</v>
      </c>
      <c r="B1652" s="97" t="str">
        <f>IF(ISNUMBER(Таблица335[[#This Row],[№8]]), "Поперечник", "Продол")</f>
        <v>Поперечник</v>
      </c>
      <c r="C1652" s="11" t="str">
        <f>CONCATENATE(I1652,J1652,K1652,L1652,Таблица335[[#This Row],[№12]],N1652,O1652,P1652,Q1652,R1652,S1652,T1652,U1652,)</f>
        <v>16А-Т1/1 росп1,2,3</v>
      </c>
      <c r="D1652" s="11" t="str">
        <f t="shared" si="1711"/>
        <v>Т3</v>
      </c>
      <c r="E1652" s="11" t="str">
        <f t="shared" si="1712"/>
        <v>100 Δ6</v>
      </c>
      <c r="F1652" s="101"/>
      <c r="G1652" s="101"/>
      <c r="H16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2" s="132">
        <f t="shared" ref="I1652:K1652" si="1745">I1651</f>
        <v>16</v>
      </c>
      <c r="J1652" s="132" t="str">
        <f t="shared" si="1745"/>
        <v>А</v>
      </c>
      <c r="K1652" s="133" t="str">
        <f>IF(Таблица335[[#This Row],[условие]]="Да", "-", "")</f>
        <v>-</v>
      </c>
      <c r="L1652" s="101" t="s">
        <v>83</v>
      </c>
      <c r="M1652" s="114" t="str">
        <f>IF(Таблица335[[#This Row],[условие]]="Да", "", " - ")</f>
        <v/>
      </c>
      <c r="N1652" s="101"/>
      <c r="O1652" s="114" t="str">
        <f>IF(Таблица335[[#This Row],[условие]]="Да", "", " )")</f>
        <v/>
      </c>
      <c r="P1652" s="115"/>
      <c r="Q1652" s="101" t="str">
        <f t="shared" ref="Q1652:Q1656" si="1746">"/"</f>
        <v>/</v>
      </c>
      <c r="R1652" s="101">
        <v>1</v>
      </c>
      <c r="S1652" s="116" t="str">
        <f>IF(Таблица335[[#This Row],[Тип СШ]]="Т3", " росп", "")</f>
        <v xml:space="preserve"> росп</v>
      </c>
      <c r="T1652" s="116" t="str">
        <f>IF(AND(Таблица335[[#This Row],[Тип]]="Поперечник", Таблица335[[#This Row],[условие]]="Да", Таблица335[[#This Row],[№18]]=" росп"), "1,2,3",
"")</f>
        <v>1,2,3</v>
      </c>
      <c r="U1652" s="116" t="str">
        <f>IF(AND(Таблица335[[#This Row],[Тип]]="Продол", Таблица335[[#This Row],[условие]]="Да", Таблица335[[#This Row],[№18]]=" росп"), "1,2",
"")</f>
        <v/>
      </c>
      <c r="V1652" s="101" t="s">
        <v>88</v>
      </c>
      <c r="W16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52" s="152" t="str">
        <f>IF(Таблица335[[#This Row],[Тип СШ]]="Т3",
(IF(Таблица335[[#This Row],[Толщина]]&gt;16,"Δ8","Δ6")),Таблица335[[#This Row],[Толщина]])</f>
        <v>Δ6</v>
      </c>
      <c r="AD1652"/>
      <c r="AE1652"/>
    </row>
    <row r="1653" spans="1:31" x14ac:dyDescent="0.2">
      <c r="A1653" s="117">
        <f t="shared" si="1692"/>
        <v>1653</v>
      </c>
      <c r="B1653" s="97" t="str">
        <f>IF(ISNUMBER(Таблица335[[#This Row],[№8]]), "Поперечник", "Продол")</f>
        <v>Поперечник</v>
      </c>
      <c r="C1653" s="11" t="str">
        <f>CONCATENATE(I1653,J1653,K1653,L1653,Таблица335[[#This Row],[№12]],N1653,O1653,P1653,Q1653,R1653,S1653,T1653,U1653,)</f>
        <v>16А-Т1/2</v>
      </c>
      <c r="D1653" s="11" t="str">
        <f t="shared" si="1711"/>
        <v>Т8</v>
      </c>
      <c r="E1653" s="11" t="str">
        <f t="shared" si="1712"/>
        <v>100×14</v>
      </c>
      <c r="F1653" s="101"/>
      <c r="G1653" s="101"/>
      <c r="H16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3" s="132">
        <f t="shared" ref="I1653:K1653" si="1747">I1652</f>
        <v>16</v>
      </c>
      <c r="J1653" s="132" t="str">
        <f t="shared" si="1747"/>
        <v>А</v>
      </c>
      <c r="K1653" s="133" t="str">
        <f>IF(Таблица335[[#This Row],[условие]]="Да", "-", "")</f>
        <v>-</v>
      </c>
      <c r="L1653" s="101" t="s">
        <v>83</v>
      </c>
      <c r="M1653" s="114" t="str">
        <f>IF(Таблица335[[#This Row],[условие]]="Да", "", " - ")</f>
        <v/>
      </c>
      <c r="N1653" s="101"/>
      <c r="O1653" s="114" t="str">
        <f>IF(Таблица335[[#This Row],[условие]]="Да", "", " )")</f>
        <v/>
      </c>
      <c r="P1653" s="115"/>
      <c r="Q1653" s="101" t="str">
        <f t="shared" si="1746"/>
        <v>/</v>
      </c>
      <c r="R1653" s="101">
        <v>2</v>
      </c>
      <c r="S1653" s="116" t="str">
        <f>IF(Таблица335[[#This Row],[Тип СШ]]="Т3", " росп", "")</f>
        <v/>
      </c>
      <c r="T1653" s="116" t="str">
        <f>IF(AND(Таблица335[[#This Row],[Тип]]="Поперечник", Таблица335[[#This Row],[условие]]="Да", Таблица335[[#This Row],[№18]]=" росп"), "1,2,3",
"")</f>
        <v/>
      </c>
      <c r="U1653" s="116" t="str">
        <f>IF(AND(Таблица335[[#This Row],[Тип]]="Продол", Таблица335[[#This Row],[условие]]="Да", Таблица335[[#This Row],[№18]]=" росп"), "1,2",
"")</f>
        <v/>
      </c>
      <c r="V1653" s="101" t="s">
        <v>89</v>
      </c>
      <c r="W16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5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53" s="152">
        <f>IF(Таблица335[[#This Row],[Тип СШ]]="Т3",
(IF(Таблица335[[#This Row],[Толщина]]&gt;16,"Δ8","Δ6")),Таблица335[[#This Row],[Толщина]])</f>
        <v>14</v>
      </c>
      <c r="AD1653"/>
      <c r="AE1653"/>
    </row>
    <row r="1654" spans="1:31" x14ac:dyDescent="0.2">
      <c r="A1654" s="117">
        <f t="shared" si="1692"/>
        <v>1654</v>
      </c>
      <c r="B1654" s="97" t="str">
        <f>IF(ISNUMBER(Таблица335[[#This Row],[№8]]), "Поперечник", "Продол")</f>
        <v>Поперечник</v>
      </c>
      <c r="C1654" s="11" t="str">
        <f>CONCATENATE(I1654,J1654,K1654,L1654,Таблица335[[#This Row],[№12]],N1654,O1654,P1654,Q1654,R1654,S1654,T1654,U1654,)</f>
        <v>16А-Т1/2 росп1,2,3</v>
      </c>
      <c r="D1654" s="11" t="str">
        <f t="shared" si="1711"/>
        <v>Т3</v>
      </c>
      <c r="E1654" s="11" t="str">
        <f t="shared" si="1712"/>
        <v>100 Δ6</v>
      </c>
      <c r="F1654" s="101"/>
      <c r="G1654" s="101"/>
      <c r="H16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4" s="132">
        <f t="shared" ref="I1654:K1654" si="1748">I1653</f>
        <v>16</v>
      </c>
      <c r="J1654" s="132" t="str">
        <f t="shared" si="1748"/>
        <v>А</v>
      </c>
      <c r="K1654" s="133" t="str">
        <f>IF(Таблица335[[#This Row],[условие]]="Да", "-", "")</f>
        <v>-</v>
      </c>
      <c r="L1654" s="101" t="s">
        <v>83</v>
      </c>
      <c r="M1654" s="114" t="str">
        <f>IF(Таблица335[[#This Row],[условие]]="Да", "", " - ")</f>
        <v/>
      </c>
      <c r="N1654" s="101"/>
      <c r="O1654" s="114" t="str">
        <f>IF(Таблица335[[#This Row],[условие]]="Да", "", " )")</f>
        <v/>
      </c>
      <c r="P1654" s="115"/>
      <c r="Q1654" s="101" t="str">
        <f t="shared" si="1746"/>
        <v>/</v>
      </c>
      <c r="R1654" s="101">
        <v>2</v>
      </c>
      <c r="S1654" s="116" t="str">
        <f>IF(Таблица335[[#This Row],[Тип СШ]]="Т3", " росп", "")</f>
        <v xml:space="preserve"> росп</v>
      </c>
      <c r="T1654" s="116" t="str">
        <f>IF(AND(Таблица335[[#This Row],[Тип]]="Поперечник", Таблица335[[#This Row],[условие]]="Да", Таблица335[[#This Row],[№18]]=" росп"), "1,2,3",
"")</f>
        <v>1,2,3</v>
      </c>
      <c r="U1654" s="116" t="str">
        <f>IF(AND(Таблица335[[#This Row],[Тип]]="Продол", Таблица335[[#This Row],[условие]]="Да", Таблица335[[#This Row],[№18]]=" росп"), "1,2",
"")</f>
        <v/>
      </c>
      <c r="V1654" s="101" t="s">
        <v>88</v>
      </c>
      <c r="W16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54" s="152" t="str">
        <f>IF(Таблица335[[#This Row],[Тип СШ]]="Т3",
(IF(Таблица335[[#This Row],[Толщина]]&gt;16,"Δ8","Δ6")),Таблица335[[#This Row],[Толщина]])</f>
        <v>Δ6</v>
      </c>
      <c r="AD1654"/>
      <c r="AE1654"/>
    </row>
    <row r="1655" spans="1:31" x14ac:dyDescent="0.2">
      <c r="A1655" s="117">
        <f t="shared" si="1692"/>
        <v>1655</v>
      </c>
      <c r="B1655" s="97" t="str">
        <f>IF(ISNUMBER(Таблица335[[#This Row],[№8]]), "Поперечник", "Продол")</f>
        <v>Поперечник</v>
      </c>
      <c r="C1655" s="11" t="str">
        <f>CONCATENATE(I1655,J1655,K1655,L1655,Таблица335[[#This Row],[№12]],N1655,O1655,P1655,Q1655,R1655,S1655,T1655,U1655,)</f>
        <v>16А-ВП_Р5 росп1,2,3</v>
      </c>
      <c r="D1655" s="11" t="str">
        <f t="shared" si="1711"/>
        <v>Т3</v>
      </c>
      <c r="E1655" s="11" t="str">
        <f t="shared" si="1712"/>
        <v>528 Δ6</v>
      </c>
      <c r="F1655" s="101"/>
      <c r="G1655" s="101"/>
      <c r="H16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5" s="132">
        <f t="shared" ref="I1655:K1655" si="1749">I1654</f>
        <v>16</v>
      </c>
      <c r="J1655" s="132" t="str">
        <f t="shared" si="1749"/>
        <v>А</v>
      </c>
      <c r="K1655" s="133" t="str">
        <f>IF(Таблица335[[#This Row],[условие]]="Да", "-", "")</f>
        <v>-</v>
      </c>
      <c r="L1655" s="101" t="s">
        <v>35</v>
      </c>
      <c r="M1655" s="114" t="str">
        <f>IF(Таблица335[[#This Row],[условие]]="Да", "", " - ")</f>
        <v/>
      </c>
      <c r="N1655" s="101"/>
      <c r="O1655" s="114" t="str">
        <f>IF(Таблица335[[#This Row],[условие]]="Да", "", " )")</f>
        <v/>
      </c>
      <c r="P1655" s="115"/>
      <c r="Q1655" s="101" t="s">
        <v>140</v>
      </c>
      <c r="R1655" s="101" t="s">
        <v>77</v>
      </c>
      <c r="S1655" s="116" t="str">
        <f>IF(Таблица335[[#This Row],[Тип СШ]]="Т3", " росп", "")</f>
        <v xml:space="preserve"> росп</v>
      </c>
      <c r="T1655" s="116" t="str">
        <f>IF(AND(Таблица335[[#This Row],[Тип]]="Поперечник", Таблица335[[#This Row],[условие]]="Да", Таблица335[[#This Row],[№18]]=" росп"), "1,2,3",
"")</f>
        <v>1,2,3</v>
      </c>
      <c r="U1655" s="116" t="str">
        <f>IF(AND(Таблица335[[#This Row],[Тип]]="Продол", Таблица335[[#This Row],[условие]]="Да", Таблица335[[#This Row],[№18]]=" росп"), "1,2",
"")</f>
        <v/>
      </c>
      <c r="V1655" s="101" t="s">
        <v>88</v>
      </c>
      <c r="W16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55" s="152" t="str">
        <f>IF(Таблица335[[#This Row],[Тип СШ]]="Т3",
(IF(Таблица335[[#This Row],[Толщина]]&gt;16,"Δ8","Δ6")),Таблица335[[#This Row],[Толщина]])</f>
        <v>Δ6</v>
      </c>
      <c r="AD1655"/>
      <c r="AE1655"/>
    </row>
    <row r="1656" spans="1:31" x14ac:dyDescent="0.2">
      <c r="A1656" s="117">
        <f t="shared" si="1692"/>
        <v>1656</v>
      </c>
      <c r="B1656" s="97" t="str">
        <f>IF(ISNUMBER(Таблица335[[#This Row],[№8]]), "Поперечник", "Продол")</f>
        <v>Поперечник</v>
      </c>
      <c r="C1656" s="11" t="str">
        <f>CONCATENATE(I1656,J1656,K1656,L1656,Таблица335[[#This Row],[№12]],N1656,O1656,P1656,Q1656,R1656,S1656,T1656,U1656,)</f>
        <v>16А-ВП_Р6 росп1,2,3</v>
      </c>
      <c r="D1656" s="11" t="str">
        <f t="shared" si="1711"/>
        <v>Т3</v>
      </c>
      <c r="E1656" s="11" t="str">
        <f t="shared" si="1712"/>
        <v>528 Δ6</v>
      </c>
      <c r="F1656" s="101"/>
      <c r="G1656" s="101"/>
      <c r="H16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6" s="132">
        <f t="shared" ref="I1656:K1656" si="1750">I1655</f>
        <v>16</v>
      </c>
      <c r="J1656" s="132" t="str">
        <f t="shared" si="1750"/>
        <v>А</v>
      </c>
      <c r="K1656" s="133" t="str">
        <f>IF(Таблица335[[#This Row],[условие]]="Да", "-", "")</f>
        <v>-</v>
      </c>
      <c r="L1656" s="101" t="s">
        <v>35</v>
      </c>
      <c r="M1656" s="114" t="str">
        <f>IF(Таблица335[[#This Row],[условие]]="Да", "", " - ")</f>
        <v/>
      </c>
      <c r="N1656" s="101"/>
      <c r="O1656" s="114" t="str">
        <f>IF(Таблица335[[#This Row],[условие]]="Да", "", " )")</f>
        <v/>
      </c>
      <c r="P1656" s="115"/>
      <c r="Q1656" s="101" t="s">
        <v>140</v>
      </c>
      <c r="R1656" s="101" t="s">
        <v>80</v>
      </c>
      <c r="S1656" s="116" t="str">
        <f>IF(Таблица335[[#This Row],[Тип СШ]]="Т3", " росп", "")</f>
        <v xml:space="preserve"> росп</v>
      </c>
      <c r="T1656" s="116" t="str">
        <f>IF(AND(Таблица335[[#This Row],[Тип]]="Поперечник", Таблица335[[#This Row],[условие]]="Да", Таблица335[[#This Row],[№18]]=" росп"), "1,2,3",
"")</f>
        <v>1,2,3</v>
      </c>
      <c r="U1656" s="116" t="str">
        <f>IF(AND(Таблица335[[#This Row],[Тип]]="Продол", Таблица335[[#This Row],[условие]]="Да", Таблица335[[#This Row],[№18]]=" росп"), "1,2",
"")</f>
        <v/>
      </c>
      <c r="V1656" s="101" t="s">
        <v>88</v>
      </c>
      <c r="W16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56" s="152" t="str">
        <f>IF(Таблица335[[#This Row],[Тип СШ]]="Т3",
(IF(Таблица335[[#This Row],[Толщина]]&gt;16,"Δ8","Δ6")),Таблица335[[#This Row],[Толщина]])</f>
        <v>Δ6</v>
      </c>
      <c r="AD1656"/>
      <c r="AE1656"/>
    </row>
    <row r="1657" spans="1:31" x14ac:dyDescent="0.2">
      <c r="A1657" s="117">
        <f t="shared" si="1692"/>
        <v>1657</v>
      </c>
      <c r="B1657" s="97" t="str">
        <f>IF(ISNUMBER(Таблица335[[#This Row],[№8]]), "Поперечник", "Продол")</f>
        <v>Поперечник</v>
      </c>
      <c r="C1657" s="11" t="str">
        <f>CONCATENATE(I1657,J1657,K1657,L1657,Таблица335[[#This Row],[№12]],N1657,O1657,P1657,Q1657,R1657,S1657,T1657,U1657,)</f>
        <v>16А-ВП_Р7 росп1,2,3</v>
      </c>
      <c r="D1657" s="11" t="str">
        <f t="shared" si="1711"/>
        <v>Т3</v>
      </c>
      <c r="E1657" s="11" t="str">
        <f t="shared" si="1712"/>
        <v>528 Δ6</v>
      </c>
      <c r="F1657" s="101"/>
      <c r="G1657" s="101"/>
      <c r="H16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7" s="132">
        <f t="shared" ref="I1657:K1657" si="1751">I1656</f>
        <v>16</v>
      </c>
      <c r="J1657" s="132" t="str">
        <f t="shared" si="1751"/>
        <v>А</v>
      </c>
      <c r="K1657" s="133" t="str">
        <f>IF(Таблица335[[#This Row],[условие]]="Да", "-", "")</f>
        <v>-</v>
      </c>
      <c r="L1657" s="101" t="s">
        <v>35</v>
      </c>
      <c r="M1657" s="114" t="str">
        <f>IF(Таблица335[[#This Row],[условие]]="Да", "", " - ")</f>
        <v/>
      </c>
      <c r="N1657" s="101"/>
      <c r="O1657" s="114" t="str">
        <f>IF(Таблица335[[#This Row],[условие]]="Да", "", " )")</f>
        <v/>
      </c>
      <c r="P1657" s="115"/>
      <c r="Q1657" s="101" t="s">
        <v>140</v>
      </c>
      <c r="R1657" s="101" t="s">
        <v>81</v>
      </c>
      <c r="S1657" s="116" t="str">
        <f>IF(Таблица335[[#This Row],[Тип СШ]]="Т3", " росп", "")</f>
        <v xml:space="preserve"> росп</v>
      </c>
      <c r="T1657" s="116" t="str">
        <f>IF(AND(Таблица335[[#This Row],[Тип]]="Поперечник", Таблица335[[#This Row],[условие]]="Да", Таблица335[[#This Row],[№18]]=" росп"), "1,2,3",
"")</f>
        <v>1,2,3</v>
      </c>
      <c r="U1657" s="116" t="str">
        <f>IF(AND(Таблица335[[#This Row],[Тип]]="Продол", Таблица335[[#This Row],[условие]]="Да", Таблица335[[#This Row],[№18]]=" росп"), "1,2",
"")</f>
        <v/>
      </c>
      <c r="V1657" s="101" t="s">
        <v>88</v>
      </c>
      <c r="W16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57" s="152" t="str">
        <f>IF(Таблица335[[#This Row],[Тип СШ]]="Т3",
(IF(Таблица335[[#This Row],[Толщина]]&gt;16,"Δ8","Δ6")),Таблица335[[#This Row],[Толщина]])</f>
        <v>Δ6</v>
      </c>
      <c r="AD1657"/>
      <c r="AE1657"/>
    </row>
    <row r="1658" spans="1:31" x14ac:dyDescent="0.2">
      <c r="A1658" s="117">
        <f t="shared" si="1692"/>
        <v>1658</v>
      </c>
      <c r="B1658" s="97" t="str">
        <f>IF(ISNUMBER(Таблица335[[#This Row],[№8]]), "Поперечник", "Продол")</f>
        <v>Поперечник</v>
      </c>
      <c r="C1658" s="11" t="str">
        <f>CONCATENATE(I1658,J1658,K1658,L1658,Таблица335[[#This Row],[№12]],N1658,O1658,P1658,Q1658,R1658,S1658,T1658,U1658,)</f>
        <v>16А-ВП_Р8 росп1,2,3</v>
      </c>
      <c r="D1658" s="11" t="str">
        <f t="shared" si="1711"/>
        <v>Т3</v>
      </c>
      <c r="E1658" s="11" t="str">
        <f t="shared" si="1712"/>
        <v>528 Δ6</v>
      </c>
      <c r="F1658" s="101"/>
      <c r="G1658" s="101"/>
      <c r="H16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8" s="132">
        <f t="shared" ref="I1658:K1658" si="1752">I1657</f>
        <v>16</v>
      </c>
      <c r="J1658" s="132" t="str">
        <f t="shared" si="1752"/>
        <v>А</v>
      </c>
      <c r="K1658" s="133" t="str">
        <f>IF(Таблица335[[#This Row],[условие]]="Да", "-", "")</f>
        <v>-</v>
      </c>
      <c r="L1658" s="101" t="s">
        <v>35</v>
      </c>
      <c r="M1658" s="114" t="str">
        <f>IF(Таблица335[[#This Row],[условие]]="Да", "", " - ")</f>
        <v/>
      </c>
      <c r="N1658" s="101"/>
      <c r="O1658" s="114" t="str">
        <f>IF(Таблица335[[#This Row],[условие]]="Да", "", " )")</f>
        <v/>
      </c>
      <c r="P1658" s="115"/>
      <c r="Q1658" s="101" t="s">
        <v>140</v>
      </c>
      <c r="R1658" s="101" t="s">
        <v>82</v>
      </c>
      <c r="S1658" s="116" t="str">
        <f>IF(Таблица335[[#This Row],[Тип СШ]]="Т3", " росп", "")</f>
        <v xml:space="preserve"> росп</v>
      </c>
      <c r="T1658" s="116" t="str">
        <f>IF(AND(Таблица335[[#This Row],[Тип]]="Поперечник", Таблица335[[#This Row],[условие]]="Да", Таблица335[[#This Row],[№18]]=" росп"), "1,2,3",
"")</f>
        <v>1,2,3</v>
      </c>
      <c r="U1658" s="116" t="str">
        <f>IF(AND(Таблица335[[#This Row],[Тип]]="Продол", Таблица335[[#This Row],[условие]]="Да", Таблица335[[#This Row],[№18]]=" росп"), "1,2",
"")</f>
        <v/>
      </c>
      <c r="V1658" s="101" t="s">
        <v>88</v>
      </c>
      <c r="W16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58" s="152" t="str">
        <f>IF(Таблица335[[#This Row],[Тип СШ]]="Т3",
(IF(Таблица335[[#This Row],[Толщина]]&gt;16,"Δ8","Δ6")),Таблица335[[#This Row],[Толщина]])</f>
        <v>Δ6</v>
      </c>
      <c r="AD1658"/>
      <c r="AE1658"/>
    </row>
    <row r="1659" spans="1:31" x14ac:dyDescent="0.2">
      <c r="A1659" s="117">
        <f t="shared" si="1692"/>
        <v>1659</v>
      </c>
      <c r="B1659" s="97" t="str">
        <f>IF(ISNUMBER(Таблица335[[#This Row],[№8]]), "Поперечник", "Продол")</f>
        <v>Поперечник</v>
      </c>
      <c r="C1659" s="11" t="str">
        <f>CONCATENATE(I1659,J1659,K1659,L1659,Таблица335[[#This Row],[№12]],N1659,O1659,P1659,Q1659,R1659,S1659,T1659,U1659,)</f>
        <v>16А-НП</v>
      </c>
      <c r="D1659" s="11" t="str">
        <f t="shared" si="1711"/>
        <v>С18</v>
      </c>
      <c r="E1659" s="11" t="str">
        <f t="shared" si="1712"/>
        <v>600×32</v>
      </c>
      <c r="F1659" s="101"/>
      <c r="G1659" s="101"/>
      <c r="H16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59" s="132">
        <f t="shared" ref="I1659:K1659" si="1753">I1658</f>
        <v>16</v>
      </c>
      <c r="J1659" s="132" t="str">
        <f t="shared" si="1753"/>
        <v>А</v>
      </c>
      <c r="K1659" s="133" t="str">
        <f>IF(Таблица335[[#This Row],[условие]]="Да", "-", "")</f>
        <v>-</v>
      </c>
      <c r="L1659" s="101" t="s">
        <v>13</v>
      </c>
      <c r="M1659" s="114" t="str">
        <f>IF(Таблица335[[#This Row],[условие]]="Да", "", " - ")</f>
        <v/>
      </c>
      <c r="N1659" s="101"/>
      <c r="O1659" s="114" t="str">
        <f>IF(Таблица335[[#This Row],[условие]]="Да", "", " )")</f>
        <v/>
      </c>
      <c r="P1659" s="115"/>
      <c r="Q1659" s="101"/>
      <c r="R1659" s="101"/>
      <c r="S1659" s="116" t="str">
        <f>IF(Таблица335[[#This Row],[Тип СШ]]="Т3", " росп", "")</f>
        <v/>
      </c>
      <c r="T1659" s="116" t="str">
        <f>IF(AND(Таблица335[[#This Row],[Тип]]="Поперечник", Таблица335[[#This Row],[условие]]="Да", Таблица335[[#This Row],[№18]]=" росп"), "1,2,3",
"")</f>
        <v/>
      </c>
      <c r="U1659" s="116" t="str">
        <f>IF(AND(Таблица335[[#This Row],[Тип]]="Продол", Таблица335[[#This Row],[условие]]="Да", Таблица335[[#This Row],[№18]]=" росп"), "1,2",
"")</f>
        <v/>
      </c>
      <c r="V1659" s="101" t="s">
        <v>87</v>
      </c>
      <c r="W165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6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5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659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659" s="152">
        <f>IF(Таблица335[[#This Row],[Тип СШ]]="Т3",
(IF(Таблица335[[#This Row],[Толщина]]&gt;16,"Δ8","Δ6")),Таблица335[[#This Row],[Толщина]])</f>
        <v>32</v>
      </c>
      <c r="AD1659"/>
      <c r="AE1659"/>
    </row>
    <row r="1660" spans="1:31" x14ac:dyDescent="0.2">
      <c r="A1660" s="117">
        <f t="shared" si="1692"/>
        <v>1660</v>
      </c>
      <c r="B1660" s="97" t="str">
        <f>IF(ISNUMBER(Таблица335[[#This Row],[№8]]), "Поперечник", "Продол")</f>
        <v>Поперечник</v>
      </c>
      <c r="C1660" s="11" t="str">
        <f>CONCATENATE(I1660,J1660,K1660,L1660,Таблица335[[#This Row],[№12]],N1660,O1660,P1660,Q1660,R1660,S1660,T1660,U1660,)</f>
        <v>16А-Т2/1</v>
      </c>
      <c r="D1660" s="11" t="str">
        <f t="shared" si="1711"/>
        <v>Т8</v>
      </c>
      <c r="E1660" s="11" t="str">
        <f t="shared" si="1712"/>
        <v>100×14</v>
      </c>
      <c r="F1660" s="101"/>
      <c r="G1660" s="101"/>
      <c r="H16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0" s="132">
        <f t="shared" ref="I1660:K1660" si="1754">I1659</f>
        <v>16</v>
      </c>
      <c r="J1660" s="132" t="str">
        <f t="shared" si="1754"/>
        <v>А</v>
      </c>
      <c r="K1660" s="133" t="str">
        <f>IF(Таблица335[[#This Row],[условие]]="Да", "-", "")</f>
        <v>-</v>
      </c>
      <c r="L1660" s="101" t="s">
        <v>84</v>
      </c>
      <c r="M1660" s="114" t="str">
        <f>IF(Таблица335[[#This Row],[условие]]="Да", "", " - ")</f>
        <v/>
      </c>
      <c r="N1660" s="101"/>
      <c r="O1660" s="114" t="str">
        <f>IF(Таблица335[[#This Row],[условие]]="Да", "", " )")</f>
        <v/>
      </c>
      <c r="P1660" s="115"/>
      <c r="Q1660" s="101" t="str">
        <f>"/"</f>
        <v>/</v>
      </c>
      <c r="R1660" s="101">
        <v>1</v>
      </c>
      <c r="S1660" s="116" t="str">
        <f>IF(Таблица335[[#This Row],[Тип СШ]]="Т3", " росп", "")</f>
        <v/>
      </c>
      <c r="T1660" s="116" t="str">
        <f>IF(AND(Таблица335[[#This Row],[Тип]]="Поперечник", Таблица335[[#This Row],[условие]]="Да", Таблица335[[#This Row],[№18]]=" росп"), "1,2,3",
"")</f>
        <v/>
      </c>
      <c r="U1660" s="116" t="str">
        <f>IF(AND(Таблица335[[#This Row],[Тип]]="Продол", Таблица335[[#This Row],[условие]]="Да", Таблица335[[#This Row],[№18]]=" росп"), "1,2",
"")</f>
        <v/>
      </c>
      <c r="V1660" s="101" t="s">
        <v>89</v>
      </c>
      <c r="W16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60" s="152">
        <f>IF(Таблица335[[#This Row],[Тип СШ]]="Т3",
(IF(Таблица335[[#This Row],[Толщина]]&gt;16,"Δ8","Δ6")),Таблица335[[#This Row],[Толщина]])</f>
        <v>14</v>
      </c>
      <c r="AD1660"/>
      <c r="AE1660"/>
    </row>
    <row r="1661" spans="1:31" x14ac:dyDescent="0.2">
      <c r="A1661" s="117">
        <f t="shared" si="1692"/>
        <v>1661</v>
      </c>
      <c r="B1661" s="97" t="str">
        <f>IF(ISNUMBER(Таблица335[[#This Row],[№8]]), "Поперечник", "Продол")</f>
        <v>Поперечник</v>
      </c>
      <c r="C1661" s="11" t="str">
        <f>CONCATENATE(I1661,J1661,K1661,L1661,Таблица335[[#This Row],[№12]],N1661,O1661,P1661,Q1661,R1661,S1661,T1661,U1661,)</f>
        <v>16А-Т2/1 росп1,2,3</v>
      </c>
      <c r="D1661" s="11" t="str">
        <f t="shared" si="1711"/>
        <v>Т3</v>
      </c>
      <c r="E1661" s="11" t="str">
        <f t="shared" si="1712"/>
        <v>100 Δ6</v>
      </c>
      <c r="F1661" s="101"/>
      <c r="G1661" s="101"/>
      <c r="H16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1" s="132">
        <f t="shared" ref="I1661:K1661" si="1755">I1660</f>
        <v>16</v>
      </c>
      <c r="J1661" s="132" t="str">
        <f t="shared" si="1755"/>
        <v>А</v>
      </c>
      <c r="K1661" s="133" t="str">
        <f>IF(Таблица335[[#This Row],[условие]]="Да", "-", "")</f>
        <v>-</v>
      </c>
      <c r="L1661" s="101" t="s">
        <v>84</v>
      </c>
      <c r="M1661" s="114" t="str">
        <f>IF(Таблица335[[#This Row],[условие]]="Да", "", " - ")</f>
        <v/>
      </c>
      <c r="N1661" s="101"/>
      <c r="O1661" s="114" t="str">
        <f>IF(Таблица335[[#This Row],[условие]]="Да", "", " )")</f>
        <v/>
      </c>
      <c r="P1661" s="115"/>
      <c r="Q1661" s="101" t="str">
        <f t="shared" ref="Q1661:Q1665" si="1756">"/"</f>
        <v>/</v>
      </c>
      <c r="R1661" s="101">
        <v>1</v>
      </c>
      <c r="S1661" s="116" t="str">
        <f>IF(Таблица335[[#This Row],[Тип СШ]]="Т3", " росп", "")</f>
        <v xml:space="preserve"> росп</v>
      </c>
      <c r="T1661" s="116" t="str">
        <f>IF(AND(Таблица335[[#This Row],[Тип]]="Поперечник", Таблица335[[#This Row],[условие]]="Да", Таблица335[[#This Row],[№18]]=" росп"), "1,2,3",
"")</f>
        <v>1,2,3</v>
      </c>
      <c r="U1661" s="116" t="str">
        <f>IF(AND(Таблица335[[#This Row],[Тип]]="Продол", Таблица335[[#This Row],[условие]]="Да", Таблица335[[#This Row],[№18]]=" росп"), "1,2",
"")</f>
        <v/>
      </c>
      <c r="V1661" s="101" t="s">
        <v>88</v>
      </c>
      <c r="W16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61" s="152" t="str">
        <f>IF(Таблица335[[#This Row],[Тип СШ]]="Т3",
(IF(Таблица335[[#This Row],[Толщина]]&gt;16,"Δ8","Δ6")),Таблица335[[#This Row],[Толщина]])</f>
        <v>Δ6</v>
      </c>
      <c r="AD1661"/>
      <c r="AE1661"/>
    </row>
    <row r="1662" spans="1:31" x14ac:dyDescent="0.2">
      <c r="A1662" s="117">
        <f t="shared" si="1692"/>
        <v>1662</v>
      </c>
      <c r="B1662" s="97" t="str">
        <f>IF(ISNUMBER(Таблица335[[#This Row],[№8]]), "Поперечник", "Продол")</f>
        <v>Поперечник</v>
      </c>
      <c r="C1662" s="11" t="str">
        <f>CONCATENATE(I1662,J1662,K1662,L1662,Таблица335[[#This Row],[№12]],N1662,O1662,P1662,Q1662,R1662,S1662,T1662,U1662,)</f>
        <v>16А-Т2/2</v>
      </c>
      <c r="D1662" s="11" t="str">
        <f t="shared" si="1711"/>
        <v>Т8</v>
      </c>
      <c r="E1662" s="11" t="str">
        <f t="shared" si="1712"/>
        <v>100×14</v>
      </c>
      <c r="F1662" s="101"/>
      <c r="G1662" s="101"/>
      <c r="H16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2" s="132">
        <f t="shared" ref="I1662:K1662" si="1757">I1661</f>
        <v>16</v>
      </c>
      <c r="J1662" s="132" t="str">
        <f t="shared" si="1757"/>
        <v>А</v>
      </c>
      <c r="K1662" s="133" t="str">
        <f>IF(Таблица335[[#This Row],[условие]]="Да", "-", "")</f>
        <v>-</v>
      </c>
      <c r="L1662" s="101" t="s">
        <v>84</v>
      </c>
      <c r="M1662" s="114" t="str">
        <f>IF(Таблица335[[#This Row],[условие]]="Да", "", " - ")</f>
        <v/>
      </c>
      <c r="N1662" s="101"/>
      <c r="O1662" s="114" t="str">
        <f>IF(Таблица335[[#This Row],[условие]]="Да", "", " )")</f>
        <v/>
      </c>
      <c r="P1662" s="115"/>
      <c r="Q1662" s="101" t="str">
        <f t="shared" si="1756"/>
        <v>/</v>
      </c>
      <c r="R1662" s="101">
        <v>2</v>
      </c>
      <c r="S1662" s="116" t="str">
        <f>IF(Таблица335[[#This Row],[Тип СШ]]="Т3", " росп", "")</f>
        <v/>
      </c>
      <c r="T1662" s="116" t="str">
        <f>IF(AND(Таблица335[[#This Row],[Тип]]="Поперечник", Таблица335[[#This Row],[условие]]="Да", Таблица335[[#This Row],[№18]]=" росп"), "1,2,3",
"")</f>
        <v/>
      </c>
      <c r="U1662" s="116" t="str">
        <f>IF(AND(Таблица335[[#This Row],[Тип]]="Продол", Таблица335[[#This Row],[условие]]="Да", Таблица335[[#This Row],[№18]]=" росп"), "1,2",
"")</f>
        <v/>
      </c>
      <c r="V1662" s="101" t="s">
        <v>89</v>
      </c>
      <c r="W16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62" s="152">
        <f>IF(Таблица335[[#This Row],[Тип СШ]]="Т3",
(IF(Таблица335[[#This Row],[Толщина]]&gt;16,"Δ8","Δ6")),Таблица335[[#This Row],[Толщина]])</f>
        <v>14</v>
      </c>
      <c r="AD1662"/>
      <c r="AE1662"/>
    </row>
    <row r="1663" spans="1:31" x14ac:dyDescent="0.2">
      <c r="A1663" s="117">
        <f t="shared" si="1692"/>
        <v>1663</v>
      </c>
      <c r="B1663" s="97" t="str">
        <f>IF(ISNUMBER(Таблица335[[#This Row],[№8]]), "Поперечник", "Продол")</f>
        <v>Поперечник</v>
      </c>
      <c r="C1663" s="11" t="str">
        <f>CONCATENATE(I1663,J1663,K1663,L1663,Таблица335[[#This Row],[№12]],N1663,O1663,P1663,Q1663,R1663,S1663,T1663,U1663,)</f>
        <v>16А-Т2/2 росп1,2,3</v>
      </c>
      <c r="D1663" s="11" t="str">
        <f t="shared" si="1711"/>
        <v>Т3</v>
      </c>
      <c r="E1663" s="11" t="str">
        <f t="shared" si="1712"/>
        <v>100 Δ6</v>
      </c>
      <c r="F1663" s="101"/>
      <c r="G1663" s="101"/>
      <c r="H16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3" s="132">
        <f t="shared" ref="I1663:K1663" si="1758">I1662</f>
        <v>16</v>
      </c>
      <c r="J1663" s="132" t="str">
        <f t="shared" si="1758"/>
        <v>А</v>
      </c>
      <c r="K1663" s="133" t="str">
        <f>IF(Таблица335[[#This Row],[условие]]="Да", "-", "")</f>
        <v>-</v>
      </c>
      <c r="L1663" s="101" t="s">
        <v>84</v>
      </c>
      <c r="M1663" s="114" t="str">
        <f>IF(Таблица335[[#This Row],[условие]]="Да", "", " - ")</f>
        <v/>
      </c>
      <c r="N1663" s="101"/>
      <c r="O1663" s="114" t="str">
        <f>IF(Таблица335[[#This Row],[условие]]="Да", "", " )")</f>
        <v/>
      </c>
      <c r="P1663" s="115"/>
      <c r="Q1663" s="101" t="str">
        <f t="shared" si="1756"/>
        <v>/</v>
      </c>
      <c r="R1663" s="101">
        <v>2</v>
      </c>
      <c r="S1663" s="116" t="str">
        <f>IF(Таблица335[[#This Row],[Тип СШ]]="Т3", " росп", "")</f>
        <v xml:space="preserve"> росп</v>
      </c>
      <c r="T1663" s="116" t="str">
        <f>IF(AND(Таблица335[[#This Row],[Тип]]="Поперечник", Таблица335[[#This Row],[условие]]="Да", Таблица335[[#This Row],[№18]]=" росп"), "1,2,3",
"")</f>
        <v>1,2,3</v>
      </c>
      <c r="U1663" s="116" t="str">
        <f>IF(AND(Таблица335[[#This Row],[Тип]]="Продол", Таблица335[[#This Row],[условие]]="Да", Таблица335[[#This Row],[№18]]=" росп"), "1,2",
"")</f>
        <v/>
      </c>
      <c r="V1663" s="101" t="s">
        <v>88</v>
      </c>
      <c r="W16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63" s="152" t="str">
        <f>IF(Таблица335[[#This Row],[Тип СШ]]="Т3",
(IF(Таблица335[[#This Row],[Толщина]]&gt;16,"Δ8","Δ6")),Таблица335[[#This Row],[Толщина]])</f>
        <v>Δ6</v>
      </c>
      <c r="AD1663"/>
      <c r="AE1663"/>
    </row>
    <row r="1664" spans="1:31" x14ac:dyDescent="0.2">
      <c r="A1664" s="117">
        <f t="shared" si="1692"/>
        <v>1664</v>
      </c>
      <c r="B1664" s="97" t="str">
        <f>IF(ISNUMBER(Таблица335[[#This Row],[№8]]), "Поперечник", "Продол")</f>
        <v>Поперечник</v>
      </c>
      <c r="C1664" s="11" t="str">
        <f>CONCATENATE(I1664,J1664,K1664,L1664,Таблица335[[#This Row],[№12]],N1664,O1664,P1664,Q1664,R1664,S1664,T1664,U1664,)</f>
        <v>16Б-ВП</v>
      </c>
      <c r="D1664" s="11" t="str">
        <f t="shared" si="1711"/>
        <v>С4</v>
      </c>
      <c r="E1664" s="11" t="str">
        <f t="shared" si="1712"/>
        <v>2488×14</v>
      </c>
      <c r="F1664" s="101"/>
      <c r="G1664" s="101" t="s">
        <v>61</v>
      </c>
      <c r="H16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4" s="134">
        <f t="shared" ref="I1664:J1664" si="1759">I1663</f>
        <v>16</v>
      </c>
      <c r="J1664" s="134" t="str">
        <f>Таблица335[[#This Row],[№7]]</f>
        <v>Б</v>
      </c>
      <c r="K1664" s="133" t="str">
        <f>IF(Таблица335[[#This Row],[условие]]="Да", "-", "")</f>
        <v>-</v>
      </c>
      <c r="L1664" s="72" t="s">
        <v>35</v>
      </c>
      <c r="M1664" s="114" t="str">
        <f>IF(Таблица335[[#This Row],[условие]]="Да", "", " - ")</f>
        <v/>
      </c>
      <c r="N1664" s="72"/>
      <c r="O1664" s="114" t="str">
        <f>IF(Таблица335[[#This Row],[условие]]="Да", "", " )")</f>
        <v/>
      </c>
      <c r="P1664" s="115"/>
      <c r="Q1664" s="130"/>
      <c r="R1664" s="130"/>
      <c r="S1664" s="116" t="str">
        <f>IF(Таблица335[[#This Row],[Тип СШ]]="Т3", " росп", "")</f>
        <v/>
      </c>
      <c r="T1664" s="116" t="str">
        <f>IF(AND(Таблица335[[#This Row],[Тип]]="Поперечник", Таблица335[[#This Row],[условие]]="Да", Таблица335[[#This Row],[№18]]=" росп"), "1,2,3",
"")</f>
        <v/>
      </c>
      <c r="U1664" s="116" t="str">
        <f>IF(AND(Таблица335[[#This Row],[Тип]]="Продол", Таблица335[[#This Row],[условие]]="Да", Таблица335[[#This Row],[№18]]=" росп"), "1,2",
"")</f>
        <v/>
      </c>
      <c r="V1664" s="130" t="s">
        <v>109</v>
      </c>
      <c r="W16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6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664" s="152">
        <f>IF(Таблица335[[#This Row],[Тип СШ]]="Т3",
(IF(Таблица335[[#This Row],[Толщина]]&gt;16,"Δ8","Δ6")),Таблица335[[#This Row],[Толщина]])</f>
        <v>14</v>
      </c>
      <c r="AD1664"/>
      <c r="AE1664"/>
    </row>
    <row r="1665" spans="1:31" x14ac:dyDescent="0.2">
      <c r="A1665" s="117">
        <f t="shared" si="1692"/>
        <v>1665</v>
      </c>
      <c r="B1665" s="97" t="str">
        <f>IF(ISNUMBER(Таблица335[[#This Row],[№8]]), "Поперечник", "Продол")</f>
        <v>Поперечник</v>
      </c>
      <c r="C1665" s="11" t="str">
        <f>CONCATENATE(I1665,J1665,K1665,L1665,Таблица335[[#This Row],[№12]],N1665,O1665,P1665,Q1665,R1665,S1665,T1665,U1665,)</f>
        <v>16Б-ВП_Р1 росп1,2,3</v>
      </c>
      <c r="D1665" s="11" t="str">
        <f t="shared" si="1711"/>
        <v>Т3</v>
      </c>
      <c r="E1665" s="11" t="str">
        <f t="shared" si="1712"/>
        <v>528 Δ6</v>
      </c>
      <c r="F1665" s="101"/>
      <c r="G1665" s="101"/>
      <c r="H16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5" s="132">
        <f t="shared" ref="I1665:J1665" si="1760">I1664</f>
        <v>16</v>
      </c>
      <c r="J1665" s="132" t="str">
        <f>J1664</f>
        <v>Б</v>
      </c>
      <c r="K1665" s="133" t="str">
        <f>IF(Таблица335[[#This Row],[условие]]="Да", "-", "")</f>
        <v>-</v>
      </c>
      <c r="L1665" s="101" t="s">
        <v>35</v>
      </c>
      <c r="M1665" s="114" t="str">
        <f>IF(Таблица335[[#This Row],[условие]]="Да", "", " - ")</f>
        <v/>
      </c>
      <c r="N1665" s="101"/>
      <c r="O1665" s="114" t="str">
        <f>IF(Таблица335[[#This Row],[условие]]="Да", "", " )")</f>
        <v/>
      </c>
      <c r="P1665" s="115"/>
      <c r="Q1665" s="101" t="s">
        <v>140</v>
      </c>
      <c r="R1665" s="101" t="s">
        <v>73</v>
      </c>
      <c r="S1665" s="116" t="str">
        <f>IF(Таблица335[[#This Row],[Тип СШ]]="Т3", " росп", "")</f>
        <v xml:space="preserve"> росп</v>
      </c>
      <c r="T1665" s="116" t="str">
        <f>IF(AND(Таблица335[[#This Row],[Тип]]="Поперечник", Таблица335[[#This Row],[условие]]="Да", Таблица335[[#This Row],[№18]]=" росп"), "1,2,3",
"")</f>
        <v>1,2,3</v>
      </c>
      <c r="U1665" s="116" t="str">
        <f>IF(AND(Таблица335[[#This Row],[Тип]]="Продол", Таблица335[[#This Row],[условие]]="Да", Таблица335[[#This Row],[№18]]=" росп"), "1,2",
"")</f>
        <v/>
      </c>
      <c r="V1665" s="101" t="s">
        <v>88</v>
      </c>
      <c r="W16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65" s="152" t="str">
        <f>IF(Таблица335[[#This Row],[Тип СШ]]="Т3",
(IF(Таблица335[[#This Row],[Толщина]]&gt;16,"Δ8","Δ6")),Таблица335[[#This Row],[Толщина]])</f>
        <v>Δ6</v>
      </c>
      <c r="AD1665"/>
      <c r="AE1665"/>
    </row>
    <row r="1666" spans="1:31" x14ac:dyDescent="0.2">
      <c r="A1666" s="117">
        <f t="shared" si="1692"/>
        <v>1666</v>
      </c>
      <c r="B1666" s="97" t="str">
        <f>IF(ISNUMBER(Таблица335[[#This Row],[№8]]), "Поперечник", "Продол")</f>
        <v>Поперечник</v>
      </c>
      <c r="C1666" s="11" t="str">
        <f>CONCATENATE(I1666,J1666,K1666,L1666,Таблица335[[#This Row],[№12]],N1666,O1666,P1666,Q1666,R1666,S1666,T1666,U1666,)</f>
        <v>16Б-ВП_Р2 росп1,2,3</v>
      </c>
      <c r="D1666" s="11" t="str">
        <f t="shared" si="1711"/>
        <v>Т3</v>
      </c>
      <c r="E1666" s="11" t="str">
        <f t="shared" si="1712"/>
        <v>528 Δ6</v>
      </c>
      <c r="F1666" s="101"/>
      <c r="G1666" s="101"/>
      <c r="H16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6" s="132">
        <f t="shared" ref="I1666:K1666" si="1761">I1665</f>
        <v>16</v>
      </c>
      <c r="J1666" s="132" t="str">
        <f t="shared" si="1761"/>
        <v>Б</v>
      </c>
      <c r="K1666" s="133" t="str">
        <f>IF(Таблица335[[#This Row],[условие]]="Да", "-", "")</f>
        <v>-</v>
      </c>
      <c r="L1666" s="101" t="s">
        <v>35</v>
      </c>
      <c r="M1666" s="114" t="str">
        <f>IF(Таблица335[[#This Row],[условие]]="Да", "", " - ")</f>
        <v/>
      </c>
      <c r="N1666" s="101"/>
      <c r="O1666" s="114" t="str">
        <f>IF(Таблица335[[#This Row],[условие]]="Да", "", " )")</f>
        <v/>
      </c>
      <c r="P1666" s="115"/>
      <c r="Q1666" s="101" t="s">
        <v>140</v>
      </c>
      <c r="R1666" s="101" t="s">
        <v>74</v>
      </c>
      <c r="S1666" s="116" t="str">
        <f>IF(Таблица335[[#This Row],[Тип СШ]]="Т3", " росп", "")</f>
        <v xml:space="preserve"> росп</v>
      </c>
      <c r="T1666" s="116" t="str">
        <f>IF(AND(Таблица335[[#This Row],[Тип]]="Поперечник", Таблица335[[#This Row],[условие]]="Да", Таблица335[[#This Row],[№18]]=" росп"), "1,2,3",
"")</f>
        <v>1,2,3</v>
      </c>
      <c r="U1666" s="116" t="str">
        <f>IF(AND(Таблица335[[#This Row],[Тип]]="Продол", Таблица335[[#This Row],[условие]]="Да", Таблица335[[#This Row],[№18]]=" росп"), "1,2",
"")</f>
        <v/>
      </c>
      <c r="V1666" s="101" t="s">
        <v>88</v>
      </c>
      <c r="W16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66" s="152" t="str">
        <f>IF(Таблица335[[#This Row],[Тип СШ]]="Т3",
(IF(Таблица335[[#This Row],[Толщина]]&gt;16,"Δ8","Δ6")),Таблица335[[#This Row],[Толщина]])</f>
        <v>Δ6</v>
      </c>
      <c r="AD1666"/>
      <c r="AE1666"/>
    </row>
    <row r="1667" spans="1:31" x14ac:dyDescent="0.2">
      <c r="A1667" s="117">
        <f t="shared" ref="A1667:A1730" si="1762">A1666+1</f>
        <v>1667</v>
      </c>
      <c r="B1667" s="97" t="str">
        <f>IF(ISNUMBER(Таблица335[[#This Row],[№8]]), "Поперечник", "Продол")</f>
        <v>Поперечник</v>
      </c>
      <c r="C1667" s="11" t="str">
        <f>CONCATENATE(I1667,J1667,K1667,L1667,Таблица335[[#This Row],[№12]],N1667,O1667,P1667,Q1667,R1667,S1667,T1667,U1667,)</f>
        <v>16Б-ВП_Р3 росп1,2,3</v>
      </c>
      <c r="D1667" s="11" t="str">
        <f t="shared" si="1711"/>
        <v>Т3</v>
      </c>
      <c r="E1667" s="11" t="str">
        <f t="shared" si="1712"/>
        <v>528 Δ6</v>
      </c>
      <c r="F1667" s="101"/>
      <c r="G1667" s="101"/>
      <c r="H16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7" s="132">
        <f t="shared" ref="I1667:K1667" si="1763">I1666</f>
        <v>16</v>
      </c>
      <c r="J1667" s="132" t="str">
        <f t="shared" si="1763"/>
        <v>Б</v>
      </c>
      <c r="K1667" s="133" t="str">
        <f>IF(Таблица335[[#This Row],[условие]]="Да", "-", "")</f>
        <v>-</v>
      </c>
      <c r="L1667" s="101" t="s">
        <v>35</v>
      </c>
      <c r="M1667" s="114" t="str">
        <f>IF(Таблица335[[#This Row],[условие]]="Да", "", " - ")</f>
        <v/>
      </c>
      <c r="N1667" s="101"/>
      <c r="O1667" s="114" t="str">
        <f>IF(Таблица335[[#This Row],[условие]]="Да", "", " )")</f>
        <v/>
      </c>
      <c r="P1667" s="115"/>
      <c r="Q1667" s="101" t="s">
        <v>140</v>
      </c>
      <c r="R1667" s="101" t="s">
        <v>75</v>
      </c>
      <c r="S1667" s="116" t="str">
        <f>IF(Таблица335[[#This Row],[Тип СШ]]="Т3", " росп", "")</f>
        <v xml:space="preserve"> росп</v>
      </c>
      <c r="T1667" s="116" t="str">
        <f>IF(AND(Таблица335[[#This Row],[Тип]]="Поперечник", Таблица335[[#This Row],[условие]]="Да", Таблица335[[#This Row],[№18]]=" росп"), "1,2,3",
"")</f>
        <v>1,2,3</v>
      </c>
      <c r="U1667" s="116" t="str">
        <f>IF(AND(Таблица335[[#This Row],[Тип]]="Продол", Таблица335[[#This Row],[условие]]="Да", Таблица335[[#This Row],[№18]]=" росп"), "1,2",
"")</f>
        <v/>
      </c>
      <c r="V1667" s="101" t="s">
        <v>88</v>
      </c>
      <c r="W16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67" s="152" t="str">
        <f>IF(Таблица335[[#This Row],[Тип СШ]]="Т3",
(IF(Таблица335[[#This Row],[Толщина]]&gt;16,"Δ8","Δ6")),Таблица335[[#This Row],[Толщина]])</f>
        <v>Δ6</v>
      </c>
      <c r="AD1667"/>
      <c r="AE1667"/>
    </row>
    <row r="1668" spans="1:31" x14ac:dyDescent="0.2">
      <c r="A1668" s="117">
        <f t="shared" si="1762"/>
        <v>1668</v>
      </c>
      <c r="B1668" s="97" t="str">
        <f>IF(ISNUMBER(Таблица335[[#This Row],[№8]]), "Поперечник", "Продол")</f>
        <v>Поперечник</v>
      </c>
      <c r="C1668" s="11" t="str">
        <f>CONCATENATE(I1668,J1668,K1668,L1668,Таблица335[[#This Row],[№12]],N1668,O1668,P1668,Q1668,R1668,S1668,T1668,U1668,)</f>
        <v>16Б-ВП_Р4 росп1,2,3</v>
      </c>
      <c r="D1668" s="11" t="str">
        <f t="shared" si="1711"/>
        <v>Т3</v>
      </c>
      <c r="E1668" s="11" t="str">
        <f t="shared" si="1712"/>
        <v>528 Δ6</v>
      </c>
      <c r="F1668" s="101"/>
      <c r="G1668" s="101"/>
      <c r="H16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8" s="132">
        <f t="shared" ref="I1668:K1668" si="1764">I1667</f>
        <v>16</v>
      </c>
      <c r="J1668" s="132" t="str">
        <f t="shared" si="1764"/>
        <v>Б</v>
      </c>
      <c r="K1668" s="133" t="str">
        <f>IF(Таблица335[[#This Row],[условие]]="Да", "-", "")</f>
        <v>-</v>
      </c>
      <c r="L1668" s="101" t="s">
        <v>35</v>
      </c>
      <c r="M1668" s="114" t="str">
        <f>IF(Таблица335[[#This Row],[условие]]="Да", "", " - ")</f>
        <v/>
      </c>
      <c r="N1668" s="101"/>
      <c r="O1668" s="114" t="str">
        <f>IF(Таблица335[[#This Row],[условие]]="Да", "", " )")</f>
        <v/>
      </c>
      <c r="P1668" s="115"/>
      <c r="Q1668" s="101" t="s">
        <v>140</v>
      </c>
      <c r="R1668" s="101" t="s">
        <v>76</v>
      </c>
      <c r="S1668" s="116" t="str">
        <f>IF(Таблица335[[#This Row],[Тип СШ]]="Т3", " росп", "")</f>
        <v xml:space="preserve"> росп</v>
      </c>
      <c r="T1668" s="116" t="str">
        <f>IF(AND(Таблица335[[#This Row],[Тип]]="Поперечник", Таблица335[[#This Row],[условие]]="Да", Таблица335[[#This Row],[№18]]=" росп"), "1,2,3",
"")</f>
        <v>1,2,3</v>
      </c>
      <c r="U1668" s="116" t="str">
        <f>IF(AND(Таблица335[[#This Row],[Тип]]="Продол", Таблица335[[#This Row],[условие]]="Да", Таблица335[[#This Row],[№18]]=" росп"), "1,2",
"")</f>
        <v/>
      </c>
      <c r="V1668" s="101" t="s">
        <v>88</v>
      </c>
      <c r="W16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68" s="152" t="str">
        <f>IF(Таблица335[[#This Row],[Тип СШ]]="Т3",
(IF(Таблица335[[#This Row],[Толщина]]&gt;16,"Δ8","Δ6")),Таблица335[[#This Row],[Толщина]])</f>
        <v>Δ6</v>
      </c>
      <c r="AD1668"/>
      <c r="AE1668"/>
    </row>
    <row r="1669" spans="1:31" x14ac:dyDescent="0.2">
      <c r="A1669" s="117">
        <f t="shared" si="1762"/>
        <v>1669</v>
      </c>
      <c r="B1669" s="97" t="str">
        <f>IF(ISNUMBER(Таблица335[[#This Row],[№8]]), "Поперечник", "Продол")</f>
        <v>Поперечник</v>
      </c>
      <c r="C1669" s="11" t="str">
        <f>CONCATENATE(I1669,J1669,K1669,L1669,Таблица335[[#This Row],[№12]],N1669,O1669,P1669,Q1669,R1669,S1669,T1669,U1669,)</f>
        <v>16Б-Т1/1</v>
      </c>
      <c r="D1669" s="11" t="str">
        <f t="shared" si="1711"/>
        <v>Т8</v>
      </c>
      <c r="E1669" s="11" t="str">
        <f t="shared" si="1712"/>
        <v>100×14</v>
      </c>
      <c r="F1669" s="101"/>
      <c r="G1669" s="101"/>
      <c r="H16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69" s="132">
        <f t="shared" ref="I1669:K1669" si="1765">I1668</f>
        <v>16</v>
      </c>
      <c r="J1669" s="132" t="str">
        <f t="shared" si="1765"/>
        <v>Б</v>
      </c>
      <c r="K1669" s="133" t="str">
        <f>IF(Таблица335[[#This Row],[условие]]="Да", "-", "")</f>
        <v>-</v>
      </c>
      <c r="L1669" s="101" t="s">
        <v>83</v>
      </c>
      <c r="M1669" s="114" t="str">
        <f>IF(Таблица335[[#This Row],[условие]]="Да", "", " - ")</f>
        <v/>
      </c>
      <c r="N1669" s="101"/>
      <c r="O1669" s="114" t="str">
        <f>IF(Таблица335[[#This Row],[условие]]="Да", "", " )")</f>
        <v/>
      </c>
      <c r="P1669" s="115"/>
      <c r="Q1669" s="101" t="str">
        <f>"/"</f>
        <v>/</v>
      </c>
      <c r="R1669" s="101">
        <v>1</v>
      </c>
      <c r="S1669" s="116" t="str">
        <f>IF(Таблица335[[#This Row],[Тип СШ]]="Т3", " росп", "")</f>
        <v/>
      </c>
      <c r="T1669" s="116" t="str">
        <f>IF(AND(Таблица335[[#This Row],[Тип]]="Поперечник", Таблица335[[#This Row],[условие]]="Да", Таблица335[[#This Row],[№18]]=" росп"), "1,2,3",
"")</f>
        <v/>
      </c>
      <c r="U1669" s="116" t="str">
        <f>IF(AND(Таблица335[[#This Row],[Тип]]="Продол", Таблица335[[#This Row],[условие]]="Да", Таблица335[[#This Row],[№18]]=" росп"), "1,2",
"")</f>
        <v/>
      </c>
      <c r="V1669" s="101" t="s">
        <v>89</v>
      </c>
      <c r="W16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69" s="152">
        <f>IF(Таблица335[[#This Row],[Тип СШ]]="Т3",
(IF(Таблица335[[#This Row],[Толщина]]&gt;16,"Δ8","Δ6")),Таблица335[[#This Row],[Толщина]])</f>
        <v>14</v>
      </c>
      <c r="AD1669"/>
      <c r="AE1669"/>
    </row>
    <row r="1670" spans="1:31" x14ac:dyDescent="0.2">
      <c r="A1670" s="117">
        <f t="shared" si="1762"/>
        <v>1670</v>
      </c>
      <c r="B1670" s="97" t="str">
        <f>IF(ISNUMBER(Таблица335[[#This Row],[№8]]), "Поперечник", "Продол")</f>
        <v>Поперечник</v>
      </c>
      <c r="C1670" s="11" t="str">
        <f>CONCATENATE(I1670,J1670,K1670,L1670,Таблица335[[#This Row],[№12]],N1670,O1670,P1670,Q1670,R1670,S1670,T1670,U1670,)</f>
        <v>16Б-Т1/1 росп1,2,3</v>
      </c>
      <c r="D1670" s="11" t="str">
        <f t="shared" si="1711"/>
        <v>Т3</v>
      </c>
      <c r="E1670" s="11" t="str">
        <f t="shared" si="1712"/>
        <v>100 Δ6</v>
      </c>
      <c r="F1670" s="101"/>
      <c r="G1670" s="101"/>
      <c r="H16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0" s="132">
        <f t="shared" ref="I1670:K1670" si="1766">I1669</f>
        <v>16</v>
      </c>
      <c r="J1670" s="132" t="str">
        <f t="shared" si="1766"/>
        <v>Б</v>
      </c>
      <c r="K1670" s="133" t="str">
        <f>IF(Таблица335[[#This Row],[условие]]="Да", "-", "")</f>
        <v>-</v>
      </c>
      <c r="L1670" s="101" t="s">
        <v>83</v>
      </c>
      <c r="M1670" s="114" t="str">
        <f>IF(Таблица335[[#This Row],[условие]]="Да", "", " - ")</f>
        <v/>
      </c>
      <c r="N1670" s="101"/>
      <c r="O1670" s="114" t="str">
        <f>IF(Таблица335[[#This Row],[условие]]="Да", "", " )")</f>
        <v/>
      </c>
      <c r="P1670" s="115"/>
      <c r="Q1670" s="101" t="str">
        <f t="shared" ref="Q1670:Q1674" si="1767">"/"</f>
        <v>/</v>
      </c>
      <c r="R1670" s="101">
        <v>1</v>
      </c>
      <c r="S1670" s="116" t="str">
        <f>IF(Таблица335[[#This Row],[Тип СШ]]="Т3", " росп", "")</f>
        <v xml:space="preserve"> росп</v>
      </c>
      <c r="T1670" s="116" t="str">
        <f>IF(AND(Таблица335[[#This Row],[Тип]]="Поперечник", Таблица335[[#This Row],[условие]]="Да", Таблица335[[#This Row],[№18]]=" росп"), "1,2,3",
"")</f>
        <v>1,2,3</v>
      </c>
      <c r="U1670" s="116" t="str">
        <f>IF(AND(Таблица335[[#This Row],[Тип]]="Продол", Таблица335[[#This Row],[условие]]="Да", Таблица335[[#This Row],[№18]]=" росп"), "1,2",
"")</f>
        <v/>
      </c>
      <c r="V1670" s="101" t="s">
        <v>88</v>
      </c>
      <c r="W16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70" s="152" t="str">
        <f>IF(Таблица335[[#This Row],[Тип СШ]]="Т3",
(IF(Таблица335[[#This Row],[Толщина]]&gt;16,"Δ8","Δ6")),Таблица335[[#This Row],[Толщина]])</f>
        <v>Δ6</v>
      </c>
      <c r="AD1670"/>
      <c r="AE1670"/>
    </row>
    <row r="1671" spans="1:31" x14ac:dyDescent="0.2">
      <c r="A1671" s="117">
        <f t="shared" si="1762"/>
        <v>1671</v>
      </c>
      <c r="B1671" s="97" t="str">
        <f>IF(ISNUMBER(Таблица335[[#This Row],[№8]]), "Поперечник", "Продол")</f>
        <v>Поперечник</v>
      </c>
      <c r="C1671" s="11" t="str">
        <f>CONCATENATE(I1671,J1671,K1671,L1671,Таблица335[[#This Row],[№12]],N1671,O1671,P1671,Q1671,R1671,S1671,T1671,U1671,)</f>
        <v>16Б-Т1/2</v>
      </c>
      <c r="D1671" s="11" t="str">
        <f t="shared" si="1711"/>
        <v>Т8</v>
      </c>
      <c r="E1671" s="11" t="str">
        <f t="shared" si="1712"/>
        <v>100×14</v>
      </c>
      <c r="F1671" s="101"/>
      <c r="G1671" s="101"/>
      <c r="H16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1" s="132">
        <f t="shared" ref="I1671:K1671" si="1768">I1670</f>
        <v>16</v>
      </c>
      <c r="J1671" s="132" t="str">
        <f t="shared" si="1768"/>
        <v>Б</v>
      </c>
      <c r="K1671" s="133" t="str">
        <f>IF(Таблица335[[#This Row],[условие]]="Да", "-", "")</f>
        <v>-</v>
      </c>
      <c r="L1671" s="101" t="s">
        <v>83</v>
      </c>
      <c r="M1671" s="114" t="str">
        <f>IF(Таблица335[[#This Row],[условие]]="Да", "", " - ")</f>
        <v/>
      </c>
      <c r="N1671" s="101"/>
      <c r="O1671" s="114" t="str">
        <f>IF(Таблица335[[#This Row],[условие]]="Да", "", " )")</f>
        <v/>
      </c>
      <c r="P1671" s="115"/>
      <c r="Q1671" s="101" t="str">
        <f t="shared" si="1767"/>
        <v>/</v>
      </c>
      <c r="R1671" s="101">
        <v>2</v>
      </c>
      <c r="S1671" s="116" t="str">
        <f>IF(Таблица335[[#This Row],[Тип СШ]]="Т3", " росп", "")</f>
        <v/>
      </c>
      <c r="T1671" s="116" t="str">
        <f>IF(AND(Таблица335[[#This Row],[Тип]]="Поперечник", Таблица335[[#This Row],[условие]]="Да", Таблица335[[#This Row],[№18]]=" росп"), "1,2,3",
"")</f>
        <v/>
      </c>
      <c r="U1671" s="116" t="str">
        <f>IF(AND(Таблица335[[#This Row],[Тип]]="Продол", Таблица335[[#This Row],[условие]]="Да", Таблица335[[#This Row],[№18]]=" росп"), "1,2",
"")</f>
        <v/>
      </c>
      <c r="V1671" s="101" t="s">
        <v>89</v>
      </c>
      <c r="W16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71" s="152">
        <f>IF(Таблица335[[#This Row],[Тип СШ]]="Т3",
(IF(Таблица335[[#This Row],[Толщина]]&gt;16,"Δ8","Δ6")),Таблица335[[#This Row],[Толщина]])</f>
        <v>14</v>
      </c>
      <c r="AD1671"/>
      <c r="AE1671"/>
    </row>
    <row r="1672" spans="1:31" x14ac:dyDescent="0.2">
      <c r="A1672" s="117">
        <f t="shared" si="1762"/>
        <v>1672</v>
      </c>
      <c r="B1672" s="97" t="str">
        <f>IF(ISNUMBER(Таблица335[[#This Row],[№8]]), "Поперечник", "Продол")</f>
        <v>Поперечник</v>
      </c>
      <c r="C1672" s="11" t="str">
        <f>CONCATENATE(I1672,J1672,K1672,L1672,Таблица335[[#This Row],[№12]],N1672,O1672,P1672,Q1672,R1672,S1672,T1672,U1672,)</f>
        <v>16Б-Т1/2 росп1,2,3</v>
      </c>
      <c r="D1672" s="11" t="str">
        <f t="shared" si="1711"/>
        <v>Т3</v>
      </c>
      <c r="E1672" s="11" t="str">
        <f t="shared" si="1712"/>
        <v>100 Δ6</v>
      </c>
      <c r="F1672" s="101"/>
      <c r="G1672" s="101"/>
      <c r="H16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2" s="132">
        <f t="shared" ref="I1672:K1672" si="1769">I1671</f>
        <v>16</v>
      </c>
      <c r="J1672" s="132" t="str">
        <f t="shared" si="1769"/>
        <v>Б</v>
      </c>
      <c r="K1672" s="133" t="str">
        <f>IF(Таблица335[[#This Row],[условие]]="Да", "-", "")</f>
        <v>-</v>
      </c>
      <c r="L1672" s="101" t="s">
        <v>83</v>
      </c>
      <c r="M1672" s="114" t="str">
        <f>IF(Таблица335[[#This Row],[условие]]="Да", "", " - ")</f>
        <v/>
      </c>
      <c r="N1672" s="101"/>
      <c r="O1672" s="114" t="str">
        <f>IF(Таблица335[[#This Row],[условие]]="Да", "", " )")</f>
        <v/>
      </c>
      <c r="P1672" s="115"/>
      <c r="Q1672" s="101" t="str">
        <f t="shared" si="1767"/>
        <v>/</v>
      </c>
      <c r="R1672" s="101">
        <v>2</v>
      </c>
      <c r="S1672" s="116" t="str">
        <f>IF(Таблица335[[#This Row],[Тип СШ]]="Т3", " росп", "")</f>
        <v xml:space="preserve"> росп</v>
      </c>
      <c r="T1672" s="116" t="str">
        <f>IF(AND(Таблица335[[#This Row],[Тип]]="Поперечник", Таблица335[[#This Row],[условие]]="Да", Таблица335[[#This Row],[№18]]=" росп"), "1,2,3",
"")</f>
        <v>1,2,3</v>
      </c>
      <c r="U1672" s="116" t="str">
        <f>IF(AND(Таблица335[[#This Row],[Тип]]="Продол", Таблица335[[#This Row],[условие]]="Да", Таблица335[[#This Row],[№18]]=" росп"), "1,2",
"")</f>
        <v/>
      </c>
      <c r="V1672" s="101" t="s">
        <v>88</v>
      </c>
      <c r="W16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72" s="152" t="str">
        <f>IF(Таблица335[[#This Row],[Тип СШ]]="Т3",
(IF(Таблица335[[#This Row],[Толщина]]&gt;16,"Δ8","Δ6")),Таблица335[[#This Row],[Толщина]])</f>
        <v>Δ6</v>
      </c>
      <c r="AD1672"/>
      <c r="AE1672"/>
    </row>
    <row r="1673" spans="1:31" x14ac:dyDescent="0.2">
      <c r="A1673" s="117">
        <f t="shared" si="1762"/>
        <v>1673</v>
      </c>
      <c r="B1673" s="97" t="str">
        <f>IF(ISNUMBER(Таблица335[[#This Row],[№8]]), "Поперечник", "Продол")</f>
        <v>Поперечник</v>
      </c>
      <c r="C1673" s="11" t="str">
        <f>CONCATENATE(I1673,J1673,K1673,L1673,Таблица335[[#This Row],[№12]],N1673,O1673,P1673,Q1673,R1673,S1673,T1673,U1673,)</f>
        <v>16Б-ВП_Р5 росп1,2,3</v>
      </c>
      <c r="D1673" s="11" t="str">
        <f t="shared" si="1711"/>
        <v>Т3</v>
      </c>
      <c r="E1673" s="11" t="str">
        <f t="shared" si="1712"/>
        <v>528 Δ6</v>
      </c>
      <c r="F1673" s="101"/>
      <c r="G1673" s="101"/>
      <c r="H16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3" s="132">
        <f t="shared" ref="I1673:K1673" si="1770">I1672</f>
        <v>16</v>
      </c>
      <c r="J1673" s="132" t="str">
        <f t="shared" si="1770"/>
        <v>Б</v>
      </c>
      <c r="K1673" s="133" t="str">
        <f>IF(Таблица335[[#This Row],[условие]]="Да", "-", "")</f>
        <v>-</v>
      </c>
      <c r="L1673" s="101" t="s">
        <v>35</v>
      </c>
      <c r="M1673" s="114" t="str">
        <f>IF(Таблица335[[#This Row],[условие]]="Да", "", " - ")</f>
        <v/>
      </c>
      <c r="N1673" s="101"/>
      <c r="O1673" s="114" t="str">
        <f>IF(Таблица335[[#This Row],[условие]]="Да", "", " )")</f>
        <v/>
      </c>
      <c r="P1673" s="115"/>
      <c r="Q1673" s="101" t="s">
        <v>140</v>
      </c>
      <c r="R1673" s="101" t="s">
        <v>77</v>
      </c>
      <c r="S1673" s="116" t="str">
        <f>IF(Таблица335[[#This Row],[Тип СШ]]="Т3", " росп", "")</f>
        <v xml:space="preserve"> росп</v>
      </c>
      <c r="T1673" s="116" t="str">
        <f>IF(AND(Таблица335[[#This Row],[Тип]]="Поперечник", Таблица335[[#This Row],[условие]]="Да", Таблица335[[#This Row],[№18]]=" росп"), "1,2,3",
"")</f>
        <v>1,2,3</v>
      </c>
      <c r="U1673" s="116" t="str">
        <f>IF(AND(Таблица335[[#This Row],[Тип]]="Продол", Таблица335[[#This Row],[условие]]="Да", Таблица335[[#This Row],[№18]]=" росп"), "1,2",
"")</f>
        <v/>
      </c>
      <c r="V1673" s="101" t="s">
        <v>88</v>
      </c>
      <c r="W16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73" s="152" t="str">
        <f>IF(Таблица335[[#This Row],[Тип СШ]]="Т3",
(IF(Таблица335[[#This Row],[Толщина]]&gt;16,"Δ8","Δ6")),Таблица335[[#This Row],[Толщина]])</f>
        <v>Δ6</v>
      </c>
      <c r="AD1673"/>
      <c r="AE1673"/>
    </row>
    <row r="1674" spans="1:31" x14ac:dyDescent="0.2">
      <c r="A1674" s="117">
        <f t="shared" si="1762"/>
        <v>1674</v>
      </c>
      <c r="B1674" s="97" t="str">
        <f>IF(ISNUMBER(Таблица335[[#This Row],[№8]]), "Поперечник", "Продол")</f>
        <v>Поперечник</v>
      </c>
      <c r="C1674" s="11" t="str">
        <f>CONCATENATE(I1674,J1674,K1674,L1674,Таблица335[[#This Row],[№12]],N1674,O1674,P1674,Q1674,R1674,S1674,T1674,U1674,)</f>
        <v>16Б-ВП_Р6 росп1,2,3</v>
      </c>
      <c r="D1674" s="11" t="str">
        <f t="shared" si="1711"/>
        <v>Т3</v>
      </c>
      <c r="E1674" s="11" t="str">
        <f t="shared" si="1712"/>
        <v>528 Δ6</v>
      </c>
      <c r="F1674" s="101"/>
      <c r="G1674" s="101"/>
      <c r="H16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4" s="132">
        <f t="shared" ref="I1674:K1674" si="1771">I1673</f>
        <v>16</v>
      </c>
      <c r="J1674" s="132" t="str">
        <f t="shared" si="1771"/>
        <v>Б</v>
      </c>
      <c r="K1674" s="133" t="str">
        <f>IF(Таблица335[[#This Row],[условие]]="Да", "-", "")</f>
        <v>-</v>
      </c>
      <c r="L1674" s="101" t="s">
        <v>35</v>
      </c>
      <c r="M1674" s="114" t="str">
        <f>IF(Таблица335[[#This Row],[условие]]="Да", "", " - ")</f>
        <v/>
      </c>
      <c r="N1674" s="101"/>
      <c r="O1674" s="114" t="str">
        <f>IF(Таблица335[[#This Row],[условие]]="Да", "", " )")</f>
        <v/>
      </c>
      <c r="P1674" s="115"/>
      <c r="Q1674" s="101" t="s">
        <v>140</v>
      </c>
      <c r="R1674" s="101" t="s">
        <v>80</v>
      </c>
      <c r="S1674" s="116" t="str">
        <f>IF(Таблица335[[#This Row],[Тип СШ]]="Т3", " росп", "")</f>
        <v xml:space="preserve"> росп</v>
      </c>
      <c r="T1674" s="116" t="str">
        <f>IF(AND(Таблица335[[#This Row],[Тип]]="Поперечник", Таблица335[[#This Row],[условие]]="Да", Таблица335[[#This Row],[№18]]=" росп"), "1,2,3",
"")</f>
        <v>1,2,3</v>
      </c>
      <c r="U1674" s="116" t="str">
        <f>IF(AND(Таблица335[[#This Row],[Тип]]="Продол", Таблица335[[#This Row],[условие]]="Да", Таблица335[[#This Row],[№18]]=" росп"), "1,2",
"")</f>
        <v/>
      </c>
      <c r="V1674" s="101" t="s">
        <v>88</v>
      </c>
      <c r="W16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74" s="152" t="str">
        <f>IF(Таблица335[[#This Row],[Тип СШ]]="Т3",
(IF(Таблица335[[#This Row],[Толщина]]&gt;16,"Δ8","Δ6")),Таблица335[[#This Row],[Толщина]])</f>
        <v>Δ6</v>
      </c>
      <c r="AD1674"/>
      <c r="AE1674"/>
    </row>
    <row r="1675" spans="1:31" x14ac:dyDescent="0.2">
      <c r="A1675" s="117">
        <f t="shared" si="1762"/>
        <v>1675</v>
      </c>
      <c r="B1675" s="97" t="str">
        <f>IF(ISNUMBER(Таблица335[[#This Row],[№8]]), "Поперечник", "Продол")</f>
        <v>Поперечник</v>
      </c>
      <c r="C1675" s="11" t="str">
        <f>CONCATENATE(I1675,J1675,K1675,L1675,Таблица335[[#This Row],[№12]],N1675,O1675,P1675,Q1675,R1675,S1675,T1675,U1675,)</f>
        <v>16Б-ВП_Р7 росп1,2,3</v>
      </c>
      <c r="D1675" s="11" t="str">
        <f t="shared" si="1711"/>
        <v>Т3</v>
      </c>
      <c r="E1675" s="11" t="str">
        <f t="shared" si="1712"/>
        <v>528 Δ6</v>
      </c>
      <c r="F1675" s="101"/>
      <c r="G1675" s="101"/>
      <c r="H16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5" s="132">
        <f t="shared" ref="I1675:K1675" si="1772">I1674</f>
        <v>16</v>
      </c>
      <c r="J1675" s="132" t="str">
        <f t="shared" si="1772"/>
        <v>Б</v>
      </c>
      <c r="K1675" s="133" t="str">
        <f>IF(Таблица335[[#This Row],[условие]]="Да", "-", "")</f>
        <v>-</v>
      </c>
      <c r="L1675" s="101" t="s">
        <v>35</v>
      </c>
      <c r="M1675" s="114" t="str">
        <f>IF(Таблица335[[#This Row],[условие]]="Да", "", " - ")</f>
        <v/>
      </c>
      <c r="N1675" s="101"/>
      <c r="O1675" s="114" t="str">
        <f>IF(Таблица335[[#This Row],[условие]]="Да", "", " )")</f>
        <v/>
      </c>
      <c r="P1675" s="115"/>
      <c r="Q1675" s="101" t="s">
        <v>140</v>
      </c>
      <c r="R1675" s="101" t="s">
        <v>81</v>
      </c>
      <c r="S1675" s="116" t="str">
        <f>IF(Таблица335[[#This Row],[Тип СШ]]="Т3", " росп", "")</f>
        <v xml:space="preserve"> росп</v>
      </c>
      <c r="T1675" s="116" t="str">
        <f>IF(AND(Таблица335[[#This Row],[Тип]]="Поперечник", Таблица335[[#This Row],[условие]]="Да", Таблица335[[#This Row],[№18]]=" росп"), "1,2,3",
"")</f>
        <v>1,2,3</v>
      </c>
      <c r="U1675" s="116" t="str">
        <f>IF(AND(Таблица335[[#This Row],[Тип]]="Продол", Таблица335[[#This Row],[условие]]="Да", Таблица335[[#This Row],[№18]]=" росп"), "1,2",
"")</f>
        <v/>
      </c>
      <c r="V1675" s="101" t="s">
        <v>88</v>
      </c>
      <c r="W16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75" s="152" t="str">
        <f>IF(Таблица335[[#This Row],[Тип СШ]]="Т3",
(IF(Таблица335[[#This Row],[Толщина]]&gt;16,"Δ8","Δ6")),Таблица335[[#This Row],[Толщина]])</f>
        <v>Δ6</v>
      </c>
      <c r="AD1675"/>
      <c r="AE1675"/>
    </row>
    <row r="1676" spans="1:31" x14ac:dyDescent="0.2">
      <c r="A1676" s="117">
        <f t="shared" si="1762"/>
        <v>1676</v>
      </c>
      <c r="B1676" s="97" t="str">
        <f>IF(ISNUMBER(Таблица335[[#This Row],[№8]]), "Поперечник", "Продол")</f>
        <v>Поперечник</v>
      </c>
      <c r="C1676" s="11" t="str">
        <f>CONCATENATE(I1676,J1676,K1676,L1676,Таблица335[[#This Row],[№12]],N1676,O1676,P1676,Q1676,R1676,S1676,T1676,U1676,)</f>
        <v>16Б-ВП_Р8 росп1,2,3</v>
      </c>
      <c r="D1676" s="11" t="str">
        <f t="shared" si="1711"/>
        <v>Т3</v>
      </c>
      <c r="E1676" s="11" t="str">
        <f t="shared" si="1712"/>
        <v>528 Δ6</v>
      </c>
      <c r="F1676" s="101"/>
      <c r="G1676" s="101"/>
      <c r="H16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6" s="132">
        <f t="shared" ref="I1676:K1676" si="1773">I1675</f>
        <v>16</v>
      </c>
      <c r="J1676" s="132" t="str">
        <f t="shared" si="1773"/>
        <v>Б</v>
      </c>
      <c r="K1676" s="133" t="str">
        <f>IF(Таблица335[[#This Row],[условие]]="Да", "-", "")</f>
        <v>-</v>
      </c>
      <c r="L1676" s="101" t="s">
        <v>35</v>
      </c>
      <c r="M1676" s="114" t="str">
        <f>IF(Таблица335[[#This Row],[условие]]="Да", "", " - ")</f>
        <v/>
      </c>
      <c r="N1676" s="101"/>
      <c r="O1676" s="114" t="str">
        <f>IF(Таблица335[[#This Row],[условие]]="Да", "", " )")</f>
        <v/>
      </c>
      <c r="P1676" s="115"/>
      <c r="Q1676" s="101" t="s">
        <v>140</v>
      </c>
      <c r="R1676" s="101" t="s">
        <v>82</v>
      </c>
      <c r="S1676" s="116" t="str">
        <f>IF(Таблица335[[#This Row],[Тип СШ]]="Т3", " росп", "")</f>
        <v xml:space="preserve"> росп</v>
      </c>
      <c r="T1676" s="116" t="str">
        <f>IF(AND(Таблица335[[#This Row],[Тип]]="Поперечник", Таблица335[[#This Row],[условие]]="Да", Таблица335[[#This Row],[№18]]=" росп"), "1,2,3",
"")</f>
        <v>1,2,3</v>
      </c>
      <c r="U1676" s="116" t="str">
        <f>IF(AND(Таблица335[[#This Row],[Тип]]="Продол", Таблица335[[#This Row],[условие]]="Да", Таблица335[[#This Row],[№18]]=" росп"), "1,2",
"")</f>
        <v/>
      </c>
      <c r="V1676" s="101" t="s">
        <v>88</v>
      </c>
      <c r="W16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76" s="152" t="str">
        <f>IF(Таблица335[[#This Row],[Тип СШ]]="Т3",
(IF(Таблица335[[#This Row],[Толщина]]&gt;16,"Δ8","Δ6")),Таблица335[[#This Row],[Толщина]])</f>
        <v>Δ6</v>
      </c>
      <c r="AD1676"/>
      <c r="AE1676"/>
    </row>
    <row r="1677" spans="1:31" x14ac:dyDescent="0.2">
      <c r="A1677" s="117">
        <f t="shared" si="1762"/>
        <v>1677</v>
      </c>
      <c r="B1677" s="97" t="str">
        <f>IF(ISNUMBER(Таблица335[[#This Row],[№8]]), "Поперечник", "Продол")</f>
        <v>Поперечник</v>
      </c>
      <c r="C1677" s="11" t="str">
        <f>CONCATENATE(I1677,J1677,K1677,L1677,Таблица335[[#This Row],[№12]],N1677,O1677,P1677,Q1677,R1677,S1677,T1677,U1677,)</f>
        <v>16Б-НП</v>
      </c>
      <c r="D1677" s="11" t="str">
        <f t="shared" si="1711"/>
        <v>С18</v>
      </c>
      <c r="E1677" s="11" t="str">
        <f t="shared" si="1712"/>
        <v>600×32</v>
      </c>
      <c r="F1677" s="101"/>
      <c r="G1677" s="101"/>
      <c r="H16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7" s="132">
        <f t="shared" ref="I1677:K1677" si="1774">I1676</f>
        <v>16</v>
      </c>
      <c r="J1677" s="132" t="str">
        <f t="shared" si="1774"/>
        <v>Б</v>
      </c>
      <c r="K1677" s="133" t="str">
        <f>IF(Таблица335[[#This Row],[условие]]="Да", "-", "")</f>
        <v>-</v>
      </c>
      <c r="L1677" s="101" t="s">
        <v>13</v>
      </c>
      <c r="M1677" s="114" t="str">
        <f>IF(Таблица335[[#This Row],[условие]]="Да", "", " - ")</f>
        <v/>
      </c>
      <c r="N1677" s="101"/>
      <c r="O1677" s="114" t="str">
        <f>IF(Таблица335[[#This Row],[условие]]="Да", "", " )")</f>
        <v/>
      </c>
      <c r="P1677" s="115"/>
      <c r="Q1677" s="101"/>
      <c r="R1677" s="101"/>
      <c r="S1677" s="116" t="str">
        <f>IF(Таблица335[[#This Row],[Тип СШ]]="Т3", " росп", "")</f>
        <v/>
      </c>
      <c r="T1677" s="116" t="str">
        <f>IF(AND(Таблица335[[#This Row],[Тип]]="Поперечник", Таблица335[[#This Row],[условие]]="Да", Таблица335[[#This Row],[№18]]=" росп"), "1,2,3",
"")</f>
        <v/>
      </c>
      <c r="U1677" s="116" t="str">
        <f>IF(AND(Таблица335[[#This Row],[Тип]]="Продол", Таблица335[[#This Row],[условие]]="Да", Таблица335[[#This Row],[№18]]=" росп"), "1,2",
"")</f>
        <v/>
      </c>
      <c r="V1677" s="101" t="s">
        <v>87</v>
      </c>
      <c r="W167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6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677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677" s="152">
        <f>IF(Таблица335[[#This Row],[Тип СШ]]="Т3",
(IF(Таблица335[[#This Row],[Толщина]]&gt;16,"Δ8","Δ6")),Таблица335[[#This Row],[Толщина]])</f>
        <v>32</v>
      </c>
      <c r="AD1677"/>
      <c r="AE1677"/>
    </row>
    <row r="1678" spans="1:31" x14ac:dyDescent="0.2">
      <c r="A1678" s="117">
        <f t="shared" si="1762"/>
        <v>1678</v>
      </c>
      <c r="B1678" s="97" t="str">
        <f>IF(ISNUMBER(Таблица335[[#This Row],[№8]]), "Поперечник", "Продол")</f>
        <v>Поперечник</v>
      </c>
      <c r="C1678" s="11" t="str">
        <f>CONCATENATE(I1678,J1678,K1678,L1678,Таблица335[[#This Row],[№12]],N1678,O1678,P1678,Q1678,R1678,S1678,T1678,U1678,)</f>
        <v>16Б-Т2/1</v>
      </c>
      <c r="D1678" s="11" t="str">
        <f t="shared" si="1711"/>
        <v>Т8</v>
      </c>
      <c r="E1678" s="11" t="str">
        <f t="shared" si="1712"/>
        <v>100×14</v>
      </c>
      <c r="F1678" s="101"/>
      <c r="G1678" s="101"/>
      <c r="H16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8" s="132">
        <f t="shared" ref="I1678:K1678" si="1775">I1677</f>
        <v>16</v>
      </c>
      <c r="J1678" s="132" t="str">
        <f t="shared" si="1775"/>
        <v>Б</v>
      </c>
      <c r="K1678" s="133" t="str">
        <f>IF(Таблица335[[#This Row],[условие]]="Да", "-", "")</f>
        <v>-</v>
      </c>
      <c r="L1678" s="101" t="s">
        <v>84</v>
      </c>
      <c r="M1678" s="114" t="str">
        <f>IF(Таблица335[[#This Row],[условие]]="Да", "", " - ")</f>
        <v/>
      </c>
      <c r="N1678" s="101"/>
      <c r="O1678" s="114" t="str">
        <f>IF(Таблица335[[#This Row],[условие]]="Да", "", " )")</f>
        <v/>
      </c>
      <c r="P1678" s="115"/>
      <c r="Q1678" s="101" t="str">
        <f>"/"</f>
        <v>/</v>
      </c>
      <c r="R1678" s="101">
        <v>1</v>
      </c>
      <c r="S1678" s="116" t="str">
        <f>IF(Таблица335[[#This Row],[Тип СШ]]="Т3", " росп", "")</f>
        <v/>
      </c>
      <c r="T1678" s="116" t="str">
        <f>IF(AND(Таблица335[[#This Row],[Тип]]="Поперечник", Таблица335[[#This Row],[условие]]="Да", Таблица335[[#This Row],[№18]]=" росп"), "1,2,3",
"")</f>
        <v/>
      </c>
      <c r="U1678" s="116" t="str">
        <f>IF(AND(Таблица335[[#This Row],[Тип]]="Продол", Таблица335[[#This Row],[условие]]="Да", Таблица335[[#This Row],[№18]]=" росп"), "1,2",
"")</f>
        <v/>
      </c>
      <c r="V1678" s="101" t="s">
        <v>89</v>
      </c>
      <c r="W16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78" s="152">
        <f>IF(Таблица335[[#This Row],[Тип СШ]]="Т3",
(IF(Таблица335[[#This Row],[Толщина]]&gt;16,"Δ8","Δ6")),Таблица335[[#This Row],[Толщина]])</f>
        <v>14</v>
      </c>
      <c r="AD1678"/>
      <c r="AE1678"/>
    </row>
    <row r="1679" spans="1:31" x14ac:dyDescent="0.2">
      <c r="A1679" s="117">
        <f t="shared" si="1762"/>
        <v>1679</v>
      </c>
      <c r="B1679" s="97" t="str">
        <f>IF(ISNUMBER(Таблица335[[#This Row],[№8]]), "Поперечник", "Продол")</f>
        <v>Поперечник</v>
      </c>
      <c r="C1679" s="11" t="str">
        <f>CONCATENATE(I1679,J1679,K1679,L1679,Таблица335[[#This Row],[№12]],N1679,O1679,P1679,Q1679,R1679,S1679,T1679,U1679,)</f>
        <v>16Б-Т2/1 росп1,2,3</v>
      </c>
      <c r="D1679" s="11" t="str">
        <f t="shared" si="1711"/>
        <v>Т3</v>
      </c>
      <c r="E1679" s="11" t="str">
        <f t="shared" si="1712"/>
        <v>100 Δ6</v>
      </c>
      <c r="F1679" s="101"/>
      <c r="G1679" s="101"/>
      <c r="H16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79" s="132">
        <f t="shared" ref="I1679:K1679" si="1776">I1678</f>
        <v>16</v>
      </c>
      <c r="J1679" s="132" t="str">
        <f t="shared" si="1776"/>
        <v>Б</v>
      </c>
      <c r="K1679" s="133" t="str">
        <f>IF(Таблица335[[#This Row],[условие]]="Да", "-", "")</f>
        <v>-</v>
      </c>
      <c r="L1679" s="101" t="s">
        <v>84</v>
      </c>
      <c r="M1679" s="114" t="str">
        <f>IF(Таблица335[[#This Row],[условие]]="Да", "", " - ")</f>
        <v/>
      </c>
      <c r="N1679" s="101"/>
      <c r="O1679" s="114" t="str">
        <f>IF(Таблица335[[#This Row],[условие]]="Да", "", " )")</f>
        <v/>
      </c>
      <c r="P1679" s="115"/>
      <c r="Q1679" s="101" t="str">
        <f t="shared" ref="Q1679:Q1683" si="1777">"/"</f>
        <v>/</v>
      </c>
      <c r="R1679" s="101">
        <v>1</v>
      </c>
      <c r="S1679" s="116" t="str">
        <f>IF(Таблица335[[#This Row],[Тип СШ]]="Т3", " росп", "")</f>
        <v xml:space="preserve"> росп</v>
      </c>
      <c r="T1679" s="116" t="str">
        <f>IF(AND(Таблица335[[#This Row],[Тип]]="Поперечник", Таблица335[[#This Row],[условие]]="Да", Таблица335[[#This Row],[№18]]=" росп"), "1,2,3",
"")</f>
        <v>1,2,3</v>
      </c>
      <c r="U1679" s="116" t="str">
        <f>IF(AND(Таблица335[[#This Row],[Тип]]="Продол", Таблица335[[#This Row],[условие]]="Да", Таблица335[[#This Row],[№18]]=" росп"), "1,2",
"")</f>
        <v/>
      </c>
      <c r="V1679" s="101" t="s">
        <v>88</v>
      </c>
      <c r="W16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79" s="152" t="str">
        <f>IF(Таблица335[[#This Row],[Тип СШ]]="Т3",
(IF(Таблица335[[#This Row],[Толщина]]&gt;16,"Δ8","Δ6")),Таблица335[[#This Row],[Толщина]])</f>
        <v>Δ6</v>
      </c>
      <c r="AD1679"/>
      <c r="AE1679"/>
    </row>
    <row r="1680" spans="1:31" x14ac:dyDescent="0.2">
      <c r="A1680" s="117">
        <f t="shared" si="1762"/>
        <v>1680</v>
      </c>
      <c r="B1680" s="97" t="str">
        <f>IF(ISNUMBER(Таблица335[[#This Row],[№8]]), "Поперечник", "Продол")</f>
        <v>Поперечник</v>
      </c>
      <c r="C1680" s="11" t="str">
        <f>CONCATENATE(I1680,J1680,K1680,L1680,Таблица335[[#This Row],[№12]],N1680,O1680,P1680,Q1680,R1680,S1680,T1680,U1680,)</f>
        <v>16Б-Т2/2</v>
      </c>
      <c r="D1680" s="11" t="str">
        <f t="shared" si="1711"/>
        <v>Т8</v>
      </c>
      <c r="E1680" s="11" t="str">
        <f t="shared" si="1712"/>
        <v>100×14</v>
      </c>
      <c r="F1680" s="101"/>
      <c r="G1680" s="101"/>
      <c r="H16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0" s="132">
        <f t="shared" ref="I1680:K1680" si="1778">I1679</f>
        <v>16</v>
      </c>
      <c r="J1680" s="132" t="str">
        <f t="shared" si="1778"/>
        <v>Б</v>
      </c>
      <c r="K1680" s="133" t="str">
        <f>IF(Таблица335[[#This Row],[условие]]="Да", "-", "")</f>
        <v>-</v>
      </c>
      <c r="L1680" s="101" t="s">
        <v>84</v>
      </c>
      <c r="M1680" s="114" t="str">
        <f>IF(Таблица335[[#This Row],[условие]]="Да", "", " - ")</f>
        <v/>
      </c>
      <c r="N1680" s="101"/>
      <c r="O1680" s="114" t="str">
        <f>IF(Таблица335[[#This Row],[условие]]="Да", "", " )")</f>
        <v/>
      </c>
      <c r="P1680" s="115"/>
      <c r="Q1680" s="101" t="str">
        <f t="shared" si="1777"/>
        <v>/</v>
      </c>
      <c r="R1680" s="101">
        <v>2</v>
      </c>
      <c r="S1680" s="116" t="str">
        <f>IF(Таблица335[[#This Row],[Тип СШ]]="Т3", " росп", "")</f>
        <v/>
      </c>
      <c r="T1680" s="116" t="str">
        <f>IF(AND(Таблица335[[#This Row],[Тип]]="Поперечник", Таблица335[[#This Row],[условие]]="Да", Таблица335[[#This Row],[№18]]=" росп"), "1,2,3",
"")</f>
        <v/>
      </c>
      <c r="U1680" s="116" t="str">
        <f>IF(AND(Таблица335[[#This Row],[Тип]]="Продол", Таблица335[[#This Row],[условие]]="Да", Таблица335[[#This Row],[№18]]=" росп"), "1,2",
"")</f>
        <v/>
      </c>
      <c r="V1680" s="101" t="s">
        <v>89</v>
      </c>
      <c r="W16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80" s="152">
        <f>IF(Таблица335[[#This Row],[Тип СШ]]="Т3",
(IF(Таблица335[[#This Row],[Толщина]]&gt;16,"Δ8","Δ6")),Таблица335[[#This Row],[Толщина]])</f>
        <v>14</v>
      </c>
      <c r="AD1680"/>
      <c r="AE1680"/>
    </row>
    <row r="1681" spans="1:31" x14ac:dyDescent="0.2">
      <c r="A1681" s="117">
        <f t="shared" si="1762"/>
        <v>1681</v>
      </c>
      <c r="B1681" s="97" t="str">
        <f>IF(ISNUMBER(Таблица335[[#This Row],[№8]]), "Поперечник", "Продол")</f>
        <v>Поперечник</v>
      </c>
      <c r="C1681" s="11" t="str">
        <f>CONCATENATE(I1681,J1681,K1681,L1681,Таблица335[[#This Row],[№12]],N1681,O1681,P1681,Q1681,R1681,S1681,T1681,U1681,)</f>
        <v>16Б-Т2/2 росп1,2,3</v>
      </c>
      <c r="D1681" s="11" t="str">
        <f t="shared" si="1711"/>
        <v>Т3</v>
      </c>
      <c r="E1681" s="11" t="str">
        <f t="shared" si="1712"/>
        <v>100 Δ6</v>
      </c>
      <c r="F1681" s="101"/>
      <c r="G1681" s="101"/>
      <c r="H16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1" s="132">
        <f t="shared" ref="I1681:K1681" si="1779">I1680</f>
        <v>16</v>
      </c>
      <c r="J1681" s="132" t="str">
        <f t="shared" si="1779"/>
        <v>Б</v>
      </c>
      <c r="K1681" s="133" t="str">
        <f>IF(Таблица335[[#This Row],[условие]]="Да", "-", "")</f>
        <v>-</v>
      </c>
      <c r="L1681" s="101" t="s">
        <v>84</v>
      </c>
      <c r="M1681" s="114" t="str">
        <f>IF(Таблица335[[#This Row],[условие]]="Да", "", " - ")</f>
        <v/>
      </c>
      <c r="N1681" s="101"/>
      <c r="O1681" s="114" t="str">
        <f>IF(Таблица335[[#This Row],[условие]]="Да", "", " )")</f>
        <v/>
      </c>
      <c r="P1681" s="115"/>
      <c r="Q1681" s="101" t="str">
        <f t="shared" si="1777"/>
        <v>/</v>
      </c>
      <c r="R1681" s="101">
        <v>2</v>
      </c>
      <c r="S1681" s="116" t="str">
        <f>IF(Таблица335[[#This Row],[Тип СШ]]="Т3", " росп", "")</f>
        <v xml:space="preserve"> росп</v>
      </c>
      <c r="T1681" s="116" t="str">
        <f>IF(AND(Таблица335[[#This Row],[Тип]]="Поперечник", Таблица335[[#This Row],[условие]]="Да", Таблица335[[#This Row],[№18]]=" росп"), "1,2,3",
"")</f>
        <v>1,2,3</v>
      </c>
      <c r="U1681" s="116" t="str">
        <f>IF(AND(Таблица335[[#This Row],[Тип]]="Продол", Таблица335[[#This Row],[условие]]="Да", Таблица335[[#This Row],[№18]]=" росп"), "1,2",
"")</f>
        <v/>
      </c>
      <c r="V1681" s="101" t="s">
        <v>88</v>
      </c>
      <c r="W16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81" s="152" t="str">
        <f>IF(Таблица335[[#This Row],[Тип СШ]]="Т3",
(IF(Таблица335[[#This Row],[Толщина]]&gt;16,"Δ8","Δ6")),Таблица335[[#This Row],[Толщина]])</f>
        <v>Δ6</v>
      </c>
      <c r="AD1681"/>
      <c r="AE1681"/>
    </row>
    <row r="1682" spans="1:31" x14ac:dyDescent="0.2">
      <c r="A1682" s="117">
        <f t="shared" si="1762"/>
        <v>1682</v>
      </c>
      <c r="B1682" s="97" t="str">
        <f>IF(ISNUMBER(Таблица335[[#This Row],[№8]]), "Поперечник", "Продол")</f>
        <v>Поперечник</v>
      </c>
      <c r="C1682" s="11" t="str">
        <f>CONCATENATE(I1682,J1682,K1682,L1682,Таблица335[[#This Row],[№12]],N1682,O1682,P1682,Q1682,R1682,S1682,T1682,U1682,)</f>
        <v>16В-ВП</v>
      </c>
      <c r="D1682" s="11" t="str">
        <f t="shared" si="1711"/>
        <v>С4</v>
      </c>
      <c r="E1682" s="11" t="str">
        <f t="shared" si="1712"/>
        <v>2488×14</v>
      </c>
      <c r="F1682" s="101"/>
      <c r="G1682" s="101" t="s">
        <v>41</v>
      </c>
      <c r="H168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2" s="134">
        <f t="shared" ref="I1682:J1682" si="1780">I1681</f>
        <v>16</v>
      </c>
      <c r="J1682" s="134" t="str">
        <f>Таблица335[[#This Row],[№7]]</f>
        <v>В</v>
      </c>
      <c r="K1682" s="133" t="str">
        <f>IF(Таблица335[[#This Row],[условие]]="Да", "-", "")</f>
        <v>-</v>
      </c>
      <c r="L1682" s="72" t="s">
        <v>35</v>
      </c>
      <c r="M1682" s="114" t="str">
        <f>IF(Таблица335[[#This Row],[условие]]="Да", "", " - ")</f>
        <v/>
      </c>
      <c r="N1682" s="72"/>
      <c r="O1682" s="114" t="str">
        <f>IF(Таблица335[[#This Row],[условие]]="Да", "", " )")</f>
        <v/>
      </c>
      <c r="P1682" s="115"/>
      <c r="Q1682" s="130"/>
      <c r="R1682" s="130"/>
      <c r="S1682" s="116" t="str">
        <f>IF(Таблица335[[#This Row],[Тип СШ]]="Т3", " росп", "")</f>
        <v/>
      </c>
      <c r="T1682" s="116" t="str">
        <f>IF(AND(Таблица335[[#This Row],[Тип]]="Поперечник", Таблица335[[#This Row],[условие]]="Да", Таблица335[[#This Row],[№18]]=" росп"), "1,2,3",
"")</f>
        <v/>
      </c>
      <c r="U1682" s="116" t="str">
        <f>IF(AND(Таблица335[[#This Row],[Тип]]="Продол", Таблица335[[#This Row],[условие]]="Да", Таблица335[[#This Row],[№18]]=" росп"), "1,2",
"")</f>
        <v/>
      </c>
      <c r="V1682" s="130" t="s">
        <v>109</v>
      </c>
      <c r="W16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6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682" s="152">
        <f>IF(Таблица335[[#This Row],[Тип СШ]]="Т3",
(IF(Таблица335[[#This Row],[Толщина]]&gt;16,"Δ8","Δ6")),Таблица335[[#This Row],[Толщина]])</f>
        <v>14</v>
      </c>
      <c r="AD1682"/>
      <c r="AE1682"/>
    </row>
    <row r="1683" spans="1:31" x14ac:dyDescent="0.2">
      <c r="A1683" s="117">
        <f t="shared" si="1762"/>
        <v>1683</v>
      </c>
      <c r="B1683" s="97" t="str">
        <f>IF(ISNUMBER(Таблица335[[#This Row],[№8]]), "Поперечник", "Продол")</f>
        <v>Поперечник</v>
      </c>
      <c r="C1683" s="11" t="str">
        <f>CONCATENATE(I1683,J1683,K1683,L1683,Таблица335[[#This Row],[№12]],N1683,O1683,P1683,Q1683,R1683,S1683,T1683,U1683,)</f>
        <v>16В-ВП_Р1 росп1,2,3</v>
      </c>
      <c r="D1683" s="11" t="str">
        <f t="shared" ref="D1683:D1746" si="1781">V1683</f>
        <v>Т3</v>
      </c>
      <c r="E1683" s="11" t="str">
        <f t="shared" ref="E1683:E1746" si="1782">IF(V1683="Т3",(CONCATENATE(AB1683," ",AC1683)),(CONCATENATE(AB1683,"×",AC1683)))</f>
        <v>528 Δ6</v>
      </c>
      <c r="F1683" s="101"/>
      <c r="G1683" s="101"/>
      <c r="H16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3" s="132">
        <f t="shared" ref="I1683:J1683" si="1783">I1682</f>
        <v>16</v>
      </c>
      <c r="J1683" s="132" t="str">
        <f>J1682</f>
        <v>В</v>
      </c>
      <c r="K1683" s="133" t="str">
        <f>IF(Таблица335[[#This Row],[условие]]="Да", "-", "")</f>
        <v>-</v>
      </c>
      <c r="L1683" s="101" t="s">
        <v>35</v>
      </c>
      <c r="M1683" s="114" t="str">
        <f>IF(Таблица335[[#This Row],[условие]]="Да", "", " - ")</f>
        <v/>
      </c>
      <c r="N1683" s="101"/>
      <c r="O1683" s="114" t="str">
        <f>IF(Таблица335[[#This Row],[условие]]="Да", "", " )")</f>
        <v/>
      </c>
      <c r="P1683" s="115"/>
      <c r="Q1683" s="101" t="s">
        <v>140</v>
      </c>
      <c r="R1683" s="101" t="s">
        <v>73</v>
      </c>
      <c r="S1683" s="116" t="str">
        <f>IF(Таблица335[[#This Row],[Тип СШ]]="Т3", " росп", "")</f>
        <v xml:space="preserve"> росп</v>
      </c>
      <c r="T1683" s="116" t="str">
        <f>IF(AND(Таблица335[[#This Row],[Тип]]="Поперечник", Таблица335[[#This Row],[условие]]="Да", Таблица335[[#This Row],[№18]]=" росп"), "1,2,3",
"")</f>
        <v>1,2,3</v>
      </c>
      <c r="U1683" s="116" t="str">
        <f>IF(AND(Таблица335[[#This Row],[Тип]]="Продол", Таблица335[[#This Row],[условие]]="Да", Таблица335[[#This Row],[№18]]=" росп"), "1,2",
"")</f>
        <v/>
      </c>
      <c r="V1683" s="101" t="s">
        <v>88</v>
      </c>
      <c r="W16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83" s="152" t="str">
        <f>IF(Таблица335[[#This Row],[Тип СШ]]="Т3",
(IF(Таблица335[[#This Row],[Толщина]]&gt;16,"Δ8","Δ6")),Таблица335[[#This Row],[Толщина]])</f>
        <v>Δ6</v>
      </c>
      <c r="AD1683"/>
      <c r="AE1683"/>
    </row>
    <row r="1684" spans="1:31" x14ac:dyDescent="0.2">
      <c r="A1684" s="117">
        <f t="shared" si="1762"/>
        <v>1684</v>
      </c>
      <c r="B1684" s="97" t="str">
        <f>IF(ISNUMBER(Таблица335[[#This Row],[№8]]), "Поперечник", "Продол")</f>
        <v>Поперечник</v>
      </c>
      <c r="C1684" s="11" t="str">
        <f>CONCATENATE(I1684,J1684,K1684,L1684,Таблица335[[#This Row],[№12]],N1684,O1684,P1684,Q1684,R1684,S1684,T1684,U1684,)</f>
        <v>16В-ВП_Р2 росп1,2,3</v>
      </c>
      <c r="D1684" s="11" t="str">
        <f t="shared" si="1781"/>
        <v>Т3</v>
      </c>
      <c r="E1684" s="11" t="str">
        <f t="shared" si="1782"/>
        <v>528 Δ6</v>
      </c>
      <c r="F1684" s="101"/>
      <c r="G1684" s="101"/>
      <c r="H16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4" s="132">
        <f t="shared" ref="I1684:K1684" si="1784">I1683</f>
        <v>16</v>
      </c>
      <c r="J1684" s="132" t="str">
        <f t="shared" si="1784"/>
        <v>В</v>
      </c>
      <c r="K1684" s="133" t="str">
        <f>IF(Таблица335[[#This Row],[условие]]="Да", "-", "")</f>
        <v>-</v>
      </c>
      <c r="L1684" s="101" t="s">
        <v>35</v>
      </c>
      <c r="M1684" s="114" t="str">
        <f>IF(Таблица335[[#This Row],[условие]]="Да", "", " - ")</f>
        <v/>
      </c>
      <c r="N1684" s="101"/>
      <c r="O1684" s="114" t="str">
        <f>IF(Таблица335[[#This Row],[условие]]="Да", "", " )")</f>
        <v/>
      </c>
      <c r="P1684" s="115"/>
      <c r="Q1684" s="101" t="s">
        <v>140</v>
      </c>
      <c r="R1684" s="101" t="s">
        <v>74</v>
      </c>
      <c r="S1684" s="116" t="str">
        <f>IF(Таблица335[[#This Row],[Тип СШ]]="Т3", " росп", "")</f>
        <v xml:space="preserve"> росп</v>
      </c>
      <c r="T1684" s="116" t="str">
        <f>IF(AND(Таблица335[[#This Row],[Тип]]="Поперечник", Таблица335[[#This Row],[условие]]="Да", Таблица335[[#This Row],[№18]]=" росп"), "1,2,3",
"")</f>
        <v>1,2,3</v>
      </c>
      <c r="U1684" s="116" t="str">
        <f>IF(AND(Таблица335[[#This Row],[Тип]]="Продол", Таблица335[[#This Row],[условие]]="Да", Таблица335[[#This Row],[№18]]=" росп"), "1,2",
"")</f>
        <v/>
      </c>
      <c r="V1684" s="101" t="s">
        <v>88</v>
      </c>
      <c r="W16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84" s="152" t="str">
        <f>IF(Таблица335[[#This Row],[Тип СШ]]="Т3",
(IF(Таблица335[[#This Row],[Толщина]]&gt;16,"Δ8","Δ6")),Таблица335[[#This Row],[Толщина]])</f>
        <v>Δ6</v>
      </c>
      <c r="AD1684"/>
      <c r="AE1684"/>
    </row>
    <row r="1685" spans="1:31" x14ac:dyDescent="0.2">
      <c r="A1685" s="117">
        <f t="shared" si="1762"/>
        <v>1685</v>
      </c>
      <c r="B1685" s="97" t="str">
        <f>IF(ISNUMBER(Таблица335[[#This Row],[№8]]), "Поперечник", "Продол")</f>
        <v>Поперечник</v>
      </c>
      <c r="C1685" s="11" t="str">
        <f>CONCATENATE(I1685,J1685,K1685,L1685,Таблица335[[#This Row],[№12]],N1685,O1685,P1685,Q1685,R1685,S1685,T1685,U1685,)</f>
        <v>16В-ВП_Р3 росп1,2,3</v>
      </c>
      <c r="D1685" s="11" t="str">
        <f t="shared" si="1781"/>
        <v>Т3</v>
      </c>
      <c r="E1685" s="11" t="str">
        <f t="shared" si="1782"/>
        <v>528 Δ6</v>
      </c>
      <c r="F1685" s="101"/>
      <c r="G1685" s="101"/>
      <c r="H16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5" s="132">
        <f t="shared" ref="I1685:K1685" si="1785">I1684</f>
        <v>16</v>
      </c>
      <c r="J1685" s="132" t="str">
        <f t="shared" si="1785"/>
        <v>В</v>
      </c>
      <c r="K1685" s="133" t="str">
        <f>IF(Таблица335[[#This Row],[условие]]="Да", "-", "")</f>
        <v>-</v>
      </c>
      <c r="L1685" s="101" t="s">
        <v>35</v>
      </c>
      <c r="M1685" s="114" t="str">
        <f>IF(Таблица335[[#This Row],[условие]]="Да", "", " - ")</f>
        <v/>
      </c>
      <c r="N1685" s="101"/>
      <c r="O1685" s="114" t="str">
        <f>IF(Таблица335[[#This Row],[условие]]="Да", "", " )")</f>
        <v/>
      </c>
      <c r="P1685" s="115"/>
      <c r="Q1685" s="101" t="s">
        <v>140</v>
      </c>
      <c r="R1685" s="101" t="s">
        <v>75</v>
      </c>
      <c r="S1685" s="116" t="str">
        <f>IF(Таблица335[[#This Row],[Тип СШ]]="Т3", " росп", "")</f>
        <v xml:space="preserve"> росп</v>
      </c>
      <c r="T1685" s="116" t="str">
        <f>IF(AND(Таблица335[[#This Row],[Тип]]="Поперечник", Таблица335[[#This Row],[условие]]="Да", Таблица335[[#This Row],[№18]]=" росп"), "1,2,3",
"")</f>
        <v>1,2,3</v>
      </c>
      <c r="U1685" s="116" t="str">
        <f>IF(AND(Таблица335[[#This Row],[Тип]]="Продол", Таблица335[[#This Row],[условие]]="Да", Таблица335[[#This Row],[№18]]=" росп"), "1,2",
"")</f>
        <v/>
      </c>
      <c r="V1685" s="101" t="s">
        <v>88</v>
      </c>
      <c r="W16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85" s="152" t="str">
        <f>IF(Таблица335[[#This Row],[Тип СШ]]="Т3",
(IF(Таблица335[[#This Row],[Толщина]]&gt;16,"Δ8","Δ6")),Таблица335[[#This Row],[Толщина]])</f>
        <v>Δ6</v>
      </c>
      <c r="AD1685"/>
      <c r="AE1685"/>
    </row>
    <row r="1686" spans="1:31" x14ac:dyDescent="0.2">
      <c r="A1686" s="117">
        <f t="shared" si="1762"/>
        <v>1686</v>
      </c>
      <c r="B1686" s="97" t="str">
        <f>IF(ISNUMBER(Таблица335[[#This Row],[№8]]), "Поперечник", "Продол")</f>
        <v>Поперечник</v>
      </c>
      <c r="C1686" s="11" t="str">
        <f>CONCATENATE(I1686,J1686,K1686,L1686,Таблица335[[#This Row],[№12]],N1686,O1686,P1686,Q1686,R1686,S1686,T1686,U1686,)</f>
        <v>16В-ВП_Р4 росп1,2,3</v>
      </c>
      <c r="D1686" s="11" t="str">
        <f t="shared" si="1781"/>
        <v>Т3</v>
      </c>
      <c r="E1686" s="11" t="str">
        <f t="shared" si="1782"/>
        <v>528 Δ6</v>
      </c>
      <c r="F1686" s="101"/>
      <c r="G1686" s="101"/>
      <c r="H16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6" s="132">
        <f t="shared" ref="I1686:K1686" si="1786">I1685</f>
        <v>16</v>
      </c>
      <c r="J1686" s="132" t="str">
        <f t="shared" si="1786"/>
        <v>В</v>
      </c>
      <c r="K1686" s="133" t="str">
        <f>IF(Таблица335[[#This Row],[условие]]="Да", "-", "")</f>
        <v>-</v>
      </c>
      <c r="L1686" s="101" t="s">
        <v>35</v>
      </c>
      <c r="M1686" s="114" t="str">
        <f>IF(Таблица335[[#This Row],[условие]]="Да", "", " - ")</f>
        <v/>
      </c>
      <c r="N1686" s="101"/>
      <c r="O1686" s="114" t="str">
        <f>IF(Таблица335[[#This Row],[условие]]="Да", "", " )")</f>
        <v/>
      </c>
      <c r="P1686" s="115"/>
      <c r="Q1686" s="101" t="s">
        <v>140</v>
      </c>
      <c r="R1686" s="101" t="s">
        <v>76</v>
      </c>
      <c r="S1686" s="116" t="str">
        <f>IF(Таблица335[[#This Row],[Тип СШ]]="Т3", " росп", "")</f>
        <v xml:space="preserve"> росп</v>
      </c>
      <c r="T1686" s="116" t="str">
        <f>IF(AND(Таблица335[[#This Row],[Тип]]="Поперечник", Таблица335[[#This Row],[условие]]="Да", Таблица335[[#This Row],[№18]]=" росп"), "1,2,3",
"")</f>
        <v>1,2,3</v>
      </c>
      <c r="U1686" s="116" t="str">
        <f>IF(AND(Таблица335[[#This Row],[Тип]]="Продол", Таблица335[[#This Row],[условие]]="Да", Таблица335[[#This Row],[№18]]=" росп"), "1,2",
"")</f>
        <v/>
      </c>
      <c r="V1686" s="101" t="s">
        <v>88</v>
      </c>
      <c r="W16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86" s="152" t="str">
        <f>IF(Таблица335[[#This Row],[Тип СШ]]="Т3",
(IF(Таблица335[[#This Row],[Толщина]]&gt;16,"Δ8","Δ6")),Таблица335[[#This Row],[Толщина]])</f>
        <v>Δ6</v>
      </c>
      <c r="AD1686"/>
      <c r="AE1686"/>
    </row>
    <row r="1687" spans="1:31" x14ac:dyDescent="0.2">
      <c r="A1687" s="117">
        <f t="shared" si="1762"/>
        <v>1687</v>
      </c>
      <c r="B1687" s="97" t="str">
        <f>IF(ISNUMBER(Таблица335[[#This Row],[№8]]), "Поперечник", "Продол")</f>
        <v>Поперечник</v>
      </c>
      <c r="C1687" s="11" t="str">
        <f>CONCATENATE(I1687,J1687,K1687,L1687,Таблица335[[#This Row],[№12]],N1687,O1687,P1687,Q1687,R1687,S1687,T1687,U1687,)</f>
        <v>16В-Т1/1</v>
      </c>
      <c r="D1687" s="11" t="str">
        <f t="shared" si="1781"/>
        <v>Т8</v>
      </c>
      <c r="E1687" s="11" t="str">
        <f t="shared" si="1782"/>
        <v>100×14</v>
      </c>
      <c r="F1687" s="101"/>
      <c r="G1687" s="101"/>
      <c r="H16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7" s="132">
        <f t="shared" ref="I1687:K1687" si="1787">I1686</f>
        <v>16</v>
      </c>
      <c r="J1687" s="132" t="str">
        <f t="shared" si="1787"/>
        <v>В</v>
      </c>
      <c r="K1687" s="133" t="str">
        <f>IF(Таблица335[[#This Row],[условие]]="Да", "-", "")</f>
        <v>-</v>
      </c>
      <c r="L1687" s="101" t="s">
        <v>83</v>
      </c>
      <c r="M1687" s="114" t="str">
        <f>IF(Таблица335[[#This Row],[условие]]="Да", "", " - ")</f>
        <v/>
      </c>
      <c r="N1687" s="101"/>
      <c r="O1687" s="114" t="str">
        <f>IF(Таблица335[[#This Row],[условие]]="Да", "", " )")</f>
        <v/>
      </c>
      <c r="P1687" s="115"/>
      <c r="Q1687" s="101" t="str">
        <f>"/"</f>
        <v>/</v>
      </c>
      <c r="R1687" s="101">
        <v>1</v>
      </c>
      <c r="S1687" s="116" t="str">
        <f>IF(Таблица335[[#This Row],[Тип СШ]]="Т3", " росп", "")</f>
        <v/>
      </c>
      <c r="T1687" s="116" t="str">
        <f>IF(AND(Таблица335[[#This Row],[Тип]]="Поперечник", Таблица335[[#This Row],[условие]]="Да", Таблица335[[#This Row],[№18]]=" росп"), "1,2,3",
"")</f>
        <v/>
      </c>
      <c r="U1687" s="116" t="str">
        <f>IF(AND(Таблица335[[#This Row],[Тип]]="Продол", Таблица335[[#This Row],[условие]]="Да", Таблица335[[#This Row],[№18]]=" росп"), "1,2",
"")</f>
        <v/>
      </c>
      <c r="V1687" s="101" t="s">
        <v>89</v>
      </c>
      <c r="W16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87" s="152">
        <f>IF(Таблица335[[#This Row],[Тип СШ]]="Т3",
(IF(Таблица335[[#This Row],[Толщина]]&gt;16,"Δ8","Δ6")),Таблица335[[#This Row],[Толщина]])</f>
        <v>14</v>
      </c>
      <c r="AD1687"/>
      <c r="AE1687"/>
    </row>
    <row r="1688" spans="1:31" x14ac:dyDescent="0.2">
      <c r="A1688" s="117">
        <f t="shared" si="1762"/>
        <v>1688</v>
      </c>
      <c r="B1688" s="97" t="str">
        <f>IF(ISNUMBER(Таблица335[[#This Row],[№8]]), "Поперечник", "Продол")</f>
        <v>Поперечник</v>
      </c>
      <c r="C1688" s="11" t="str">
        <f>CONCATENATE(I1688,J1688,K1688,L1688,Таблица335[[#This Row],[№12]],N1688,O1688,P1688,Q1688,R1688,S1688,T1688,U1688,)</f>
        <v>16В-Т1/1 росп1,2,3</v>
      </c>
      <c r="D1688" s="11" t="str">
        <f t="shared" si="1781"/>
        <v>Т3</v>
      </c>
      <c r="E1688" s="11" t="str">
        <f t="shared" si="1782"/>
        <v>100 Δ6</v>
      </c>
      <c r="F1688" s="101"/>
      <c r="G1688" s="101"/>
      <c r="H16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8" s="132">
        <f t="shared" ref="I1688:K1688" si="1788">I1687</f>
        <v>16</v>
      </c>
      <c r="J1688" s="132" t="str">
        <f t="shared" si="1788"/>
        <v>В</v>
      </c>
      <c r="K1688" s="133" t="str">
        <f>IF(Таблица335[[#This Row],[условие]]="Да", "-", "")</f>
        <v>-</v>
      </c>
      <c r="L1688" s="101" t="s">
        <v>83</v>
      </c>
      <c r="M1688" s="114" t="str">
        <f>IF(Таблица335[[#This Row],[условие]]="Да", "", " - ")</f>
        <v/>
      </c>
      <c r="N1688" s="101"/>
      <c r="O1688" s="114" t="str">
        <f>IF(Таблица335[[#This Row],[условие]]="Да", "", " )")</f>
        <v/>
      </c>
      <c r="P1688" s="115"/>
      <c r="Q1688" s="101" t="str">
        <f t="shared" ref="Q1688:Q1692" si="1789">"/"</f>
        <v>/</v>
      </c>
      <c r="R1688" s="101">
        <v>1</v>
      </c>
      <c r="S1688" s="116" t="str">
        <f>IF(Таблица335[[#This Row],[Тип СШ]]="Т3", " росп", "")</f>
        <v xml:space="preserve"> росп</v>
      </c>
      <c r="T1688" s="116" t="str">
        <f>IF(AND(Таблица335[[#This Row],[Тип]]="Поперечник", Таблица335[[#This Row],[условие]]="Да", Таблица335[[#This Row],[№18]]=" росп"), "1,2,3",
"")</f>
        <v>1,2,3</v>
      </c>
      <c r="U1688" s="116" t="str">
        <f>IF(AND(Таблица335[[#This Row],[Тип]]="Продол", Таблица335[[#This Row],[условие]]="Да", Таблица335[[#This Row],[№18]]=" росп"), "1,2",
"")</f>
        <v/>
      </c>
      <c r="V1688" s="101" t="s">
        <v>88</v>
      </c>
      <c r="W16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88" s="152" t="str">
        <f>IF(Таблица335[[#This Row],[Тип СШ]]="Т3",
(IF(Таблица335[[#This Row],[Толщина]]&gt;16,"Δ8","Δ6")),Таблица335[[#This Row],[Толщина]])</f>
        <v>Δ6</v>
      </c>
      <c r="AD1688"/>
      <c r="AE1688"/>
    </row>
    <row r="1689" spans="1:31" x14ac:dyDescent="0.2">
      <c r="A1689" s="117">
        <f t="shared" si="1762"/>
        <v>1689</v>
      </c>
      <c r="B1689" s="97" t="str">
        <f>IF(ISNUMBER(Таблица335[[#This Row],[№8]]), "Поперечник", "Продол")</f>
        <v>Поперечник</v>
      </c>
      <c r="C1689" s="11" t="str">
        <f>CONCATENATE(I1689,J1689,K1689,L1689,Таблица335[[#This Row],[№12]],N1689,O1689,P1689,Q1689,R1689,S1689,T1689,U1689,)</f>
        <v>16В-Т1/2</v>
      </c>
      <c r="D1689" s="11" t="str">
        <f t="shared" si="1781"/>
        <v>Т8</v>
      </c>
      <c r="E1689" s="11" t="str">
        <f t="shared" si="1782"/>
        <v>100×14</v>
      </c>
      <c r="F1689" s="101"/>
      <c r="G1689" s="101"/>
      <c r="H16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89" s="132">
        <f t="shared" ref="I1689:K1689" si="1790">I1688</f>
        <v>16</v>
      </c>
      <c r="J1689" s="132" t="str">
        <f t="shared" si="1790"/>
        <v>В</v>
      </c>
      <c r="K1689" s="133" t="str">
        <f>IF(Таблица335[[#This Row],[условие]]="Да", "-", "")</f>
        <v>-</v>
      </c>
      <c r="L1689" s="101" t="s">
        <v>83</v>
      </c>
      <c r="M1689" s="114" t="str">
        <f>IF(Таблица335[[#This Row],[условие]]="Да", "", " - ")</f>
        <v/>
      </c>
      <c r="N1689" s="101"/>
      <c r="O1689" s="114" t="str">
        <f>IF(Таблица335[[#This Row],[условие]]="Да", "", " )")</f>
        <v/>
      </c>
      <c r="P1689" s="115"/>
      <c r="Q1689" s="101" t="str">
        <f t="shared" si="1789"/>
        <v>/</v>
      </c>
      <c r="R1689" s="101">
        <v>2</v>
      </c>
      <c r="S1689" s="116" t="str">
        <f>IF(Таблица335[[#This Row],[Тип СШ]]="Т3", " росп", "")</f>
        <v/>
      </c>
      <c r="T1689" s="116" t="str">
        <f>IF(AND(Таблица335[[#This Row],[Тип]]="Поперечник", Таблица335[[#This Row],[условие]]="Да", Таблица335[[#This Row],[№18]]=" росп"), "1,2,3",
"")</f>
        <v/>
      </c>
      <c r="U1689" s="116" t="str">
        <f>IF(AND(Таблица335[[#This Row],[Тип]]="Продол", Таблица335[[#This Row],[условие]]="Да", Таблица335[[#This Row],[№18]]=" росп"), "1,2",
"")</f>
        <v/>
      </c>
      <c r="V1689" s="101" t="s">
        <v>89</v>
      </c>
      <c r="W16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89" s="152">
        <f>IF(Таблица335[[#This Row],[Тип СШ]]="Т3",
(IF(Таблица335[[#This Row],[Толщина]]&gt;16,"Δ8","Δ6")),Таблица335[[#This Row],[Толщина]])</f>
        <v>14</v>
      </c>
      <c r="AD1689"/>
      <c r="AE1689"/>
    </row>
    <row r="1690" spans="1:31" x14ac:dyDescent="0.2">
      <c r="A1690" s="117">
        <f t="shared" si="1762"/>
        <v>1690</v>
      </c>
      <c r="B1690" s="97" t="str">
        <f>IF(ISNUMBER(Таблица335[[#This Row],[№8]]), "Поперечник", "Продол")</f>
        <v>Поперечник</v>
      </c>
      <c r="C1690" s="11" t="str">
        <f>CONCATENATE(I1690,J1690,K1690,L1690,Таблица335[[#This Row],[№12]],N1690,O1690,P1690,Q1690,R1690,S1690,T1690,U1690,)</f>
        <v>16В-Т1/2 росп1,2,3</v>
      </c>
      <c r="D1690" s="11" t="str">
        <f t="shared" si="1781"/>
        <v>Т3</v>
      </c>
      <c r="E1690" s="11" t="str">
        <f t="shared" si="1782"/>
        <v>100 Δ6</v>
      </c>
      <c r="F1690" s="101"/>
      <c r="G1690" s="101"/>
      <c r="H16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0" s="132">
        <f t="shared" ref="I1690:K1690" si="1791">I1689</f>
        <v>16</v>
      </c>
      <c r="J1690" s="132" t="str">
        <f t="shared" si="1791"/>
        <v>В</v>
      </c>
      <c r="K1690" s="133" t="str">
        <f>IF(Таблица335[[#This Row],[условие]]="Да", "-", "")</f>
        <v>-</v>
      </c>
      <c r="L1690" s="101" t="s">
        <v>83</v>
      </c>
      <c r="M1690" s="114" t="str">
        <f>IF(Таблица335[[#This Row],[условие]]="Да", "", " - ")</f>
        <v/>
      </c>
      <c r="N1690" s="101"/>
      <c r="O1690" s="114" t="str">
        <f>IF(Таблица335[[#This Row],[условие]]="Да", "", " )")</f>
        <v/>
      </c>
      <c r="P1690" s="115"/>
      <c r="Q1690" s="101" t="str">
        <f t="shared" si="1789"/>
        <v>/</v>
      </c>
      <c r="R1690" s="101">
        <v>2</v>
      </c>
      <c r="S1690" s="116" t="str">
        <f>IF(Таблица335[[#This Row],[Тип СШ]]="Т3", " росп", "")</f>
        <v xml:space="preserve"> росп</v>
      </c>
      <c r="T1690" s="116" t="str">
        <f>IF(AND(Таблица335[[#This Row],[Тип]]="Поперечник", Таблица335[[#This Row],[условие]]="Да", Таблица335[[#This Row],[№18]]=" росп"), "1,2,3",
"")</f>
        <v>1,2,3</v>
      </c>
      <c r="U1690" s="116" t="str">
        <f>IF(AND(Таблица335[[#This Row],[Тип]]="Продол", Таблица335[[#This Row],[условие]]="Да", Таблица335[[#This Row],[№18]]=" росп"), "1,2",
"")</f>
        <v/>
      </c>
      <c r="V1690" s="101" t="s">
        <v>88</v>
      </c>
      <c r="W16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90" s="152" t="str">
        <f>IF(Таблица335[[#This Row],[Тип СШ]]="Т3",
(IF(Таблица335[[#This Row],[Толщина]]&gt;16,"Δ8","Δ6")),Таблица335[[#This Row],[Толщина]])</f>
        <v>Δ6</v>
      </c>
      <c r="AD1690"/>
      <c r="AE1690"/>
    </row>
    <row r="1691" spans="1:31" x14ac:dyDescent="0.2">
      <c r="A1691" s="117">
        <f t="shared" si="1762"/>
        <v>1691</v>
      </c>
      <c r="B1691" s="97" t="str">
        <f>IF(ISNUMBER(Таблица335[[#This Row],[№8]]), "Поперечник", "Продол")</f>
        <v>Поперечник</v>
      </c>
      <c r="C1691" s="11" t="str">
        <f>CONCATENATE(I1691,J1691,K1691,L1691,Таблица335[[#This Row],[№12]],N1691,O1691,P1691,Q1691,R1691,S1691,T1691,U1691,)</f>
        <v>16В-ВП_Р5 росп1,2,3</v>
      </c>
      <c r="D1691" s="11" t="str">
        <f t="shared" si="1781"/>
        <v>Т3</v>
      </c>
      <c r="E1691" s="11" t="str">
        <f t="shared" si="1782"/>
        <v>528 Δ6</v>
      </c>
      <c r="F1691" s="101"/>
      <c r="G1691" s="101"/>
      <c r="H16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1" s="132">
        <f t="shared" ref="I1691:K1691" si="1792">I1690</f>
        <v>16</v>
      </c>
      <c r="J1691" s="132" t="str">
        <f t="shared" si="1792"/>
        <v>В</v>
      </c>
      <c r="K1691" s="133" t="str">
        <f>IF(Таблица335[[#This Row],[условие]]="Да", "-", "")</f>
        <v>-</v>
      </c>
      <c r="L1691" s="101" t="s">
        <v>35</v>
      </c>
      <c r="M1691" s="114" t="str">
        <f>IF(Таблица335[[#This Row],[условие]]="Да", "", " - ")</f>
        <v/>
      </c>
      <c r="N1691" s="101"/>
      <c r="O1691" s="114" t="str">
        <f>IF(Таблица335[[#This Row],[условие]]="Да", "", " )")</f>
        <v/>
      </c>
      <c r="P1691" s="115"/>
      <c r="Q1691" s="101" t="s">
        <v>140</v>
      </c>
      <c r="R1691" s="101" t="s">
        <v>77</v>
      </c>
      <c r="S1691" s="116" t="str">
        <f>IF(Таблица335[[#This Row],[Тип СШ]]="Т3", " росп", "")</f>
        <v xml:space="preserve"> росп</v>
      </c>
      <c r="T1691" s="116" t="str">
        <f>IF(AND(Таблица335[[#This Row],[Тип]]="Поперечник", Таблица335[[#This Row],[условие]]="Да", Таблица335[[#This Row],[№18]]=" росп"), "1,2,3",
"")</f>
        <v>1,2,3</v>
      </c>
      <c r="U1691" s="116" t="str">
        <f>IF(AND(Таблица335[[#This Row],[Тип]]="Продол", Таблица335[[#This Row],[условие]]="Да", Таблица335[[#This Row],[№18]]=" росп"), "1,2",
"")</f>
        <v/>
      </c>
      <c r="V1691" s="101" t="s">
        <v>88</v>
      </c>
      <c r="W16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91" s="152" t="str">
        <f>IF(Таблица335[[#This Row],[Тип СШ]]="Т3",
(IF(Таблица335[[#This Row],[Толщина]]&gt;16,"Δ8","Δ6")),Таблица335[[#This Row],[Толщина]])</f>
        <v>Δ6</v>
      </c>
      <c r="AD1691"/>
      <c r="AE1691"/>
    </row>
    <row r="1692" spans="1:31" x14ac:dyDescent="0.2">
      <c r="A1692" s="117">
        <f t="shared" si="1762"/>
        <v>1692</v>
      </c>
      <c r="B1692" s="97" t="str">
        <f>IF(ISNUMBER(Таблица335[[#This Row],[№8]]), "Поперечник", "Продол")</f>
        <v>Поперечник</v>
      </c>
      <c r="C1692" s="11" t="str">
        <f>CONCATENATE(I1692,J1692,K1692,L1692,Таблица335[[#This Row],[№12]],N1692,O1692,P1692,Q1692,R1692,S1692,T1692,U1692,)</f>
        <v>16В-ВП_Р6 росп1,2,3</v>
      </c>
      <c r="D1692" s="11" t="str">
        <f t="shared" si="1781"/>
        <v>Т3</v>
      </c>
      <c r="E1692" s="11" t="str">
        <f t="shared" si="1782"/>
        <v>528 Δ6</v>
      </c>
      <c r="F1692" s="101"/>
      <c r="G1692" s="101"/>
      <c r="H16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2" s="132">
        <f t="shared" ref="I1692:K1692" si="1793">I1691</f>
        <v>16</v>
      </c>
      <c r="J1692" s="132" t="str">
        <f t="shared" si="1793"/>
        <v>В</v>
      </c>
      <c r="K1692" s="133" t="str">
        <f>IF(Таблица335[[#This Row],[условие]]="Да", "-", "")</f>
        <v>-</v>
      </c>
      <c r="L1692" s="101" t="s">
        <v>35</v>
      </c>
      <c r="M1692" s="114" t="str">
        <f>IF(Таблица335[[#This Row],[условие]]="Да", "", " - ")</f>
        <v/>
      </c>
      <c r="N1692" s="101"/>
      <c r="O1692" s="114" t="str">
        <f>IF(Таблица335[[#This Row],[условие]]="Да", "", " )")</f>
        <v/>
      </c>
      <c r="P1692" s="115"/>
      <c r="Q1692" s="101" t="s">
        <v>140</v>
      </c>
      <c r="R1692" s="101" t="s">
        <v>80</v>
      </c>
      <c r="S1692" s="116" t="str">
        <f>IF(Таблица335[[#This Row],[Тип СШ]]="Т3", " росп", "")</f>
        <v xml:space="preserve"> росп</v>
      </c>
      <c r="T1692" s="116" t="str">
        <f>IF(AND(Таблица335[[#This Row],[Тип]]="Поперечник", Таблица335[[#This Row],[условие]]="Да", Таблица335[[#This Row],[№18]]=" росп"), "1,2,3",
"")</f>
        <v>1,2,3</v>
      </c>
      <c r="U1692" s="116" t="str">
        <f>IF(AND(Таблица335[[#This Row],[Тип]]="Продол", Таблица335[[#This Row],[условие]]="Да", Таблица335[[#This Row],[№18]]=" росп"), "1,2",
"")</f>
        <v/>
      </c>
      <c r="V1692" s="101" t="s">
        <v>88</v>
      </c>
      <c r="W16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92" s="152" t="str">
        <f>IF(Таблица335[[#This Row],[Тип СШ]]="Т3",
(IF(Таблица335[[#This Row],[Толщина]]&gt;16,"Δ8","Δ6")),Таблица335[[#This Row],[Толщина]])</f>
        <v>Δ6</v>
      </c>
      <c r="AD1692"/>
      <c r="AE1692"/>
    </row>
    <row r="1693" spans="1:31" x14ac:dyDescent="0.2">
      <c r="A1693" s="117">
        <f t="shared" si="1762"/>
        <v>1693</v>
      </c>
      <c r="B1693" s="97" t="str">
        <f>IF(ISNUMBER(Таблица335[[#This Row],[№8]]), "Поперечник", "Продол")</f>
        <v>Поперечник</v>
      </c>
      <c r="C1693" s="11" t="str">
        <f>CONCATENATE(I1693,J1693,K1693,L1693,Таблица335[[#This Row],[№12]],N1693,O1693,P1693,Q1693,R1693,S1693,T1693,U1693,)</f>
        <v>16В-ВП_Р7 росп1,2,3</v>
      </c>
      <c r="D1693" s="11" t="str">
        <f t="shared" si="1781"/>
        <v>Т3</v>
      </c>
      <c r="E1693" s="11" t="str">
        <f t="shared" si="1782"/>
        <v>528 Δ6</v>
      </c>
      <c r="F1693" s="101"/>
      <c r="G1693" s="101"/>
      <c r="H16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3" s="132">
        <f t="shared" ref="I1693:K1693" si="1794">I1692</f>
        <v>16</v>
      </c>
      <c r="J1693" s="132" t="str">
        <f t="shared" si="1794"/>
        <v>В</v>
      </c>
      <c r="K1693" s="133" t="str">
        <f>IF(Таблица335[[#This Row],[условие]]="Да", "-", "")</f>
        <v>-</v>
      </c>
      <c r="L1693" s="101" t="s">
        <v>35</v>
      </c>
      <c r="M1693" s="114" t="str">
        <f>IF(Таблица335[[#This Row],[условие]]="Да", "", " - ")</f>
        <v/>
      </c>
      <c r="N1693" s="101"/>
      <c r="O1693" s="114" t="str">
        <f>IF(Таблица335[[#This Row],[условие]]="Да", "", " )")</f>
        <v/>
      </c>
      <c r="P1693" s="115"/>
      <c r="Q1693" s="101" t="s">
        <v>140</v>
      </c>
      <c r="R1693" s="101" t="s">
        <v>81</v>
      </c>
      <c r="S1693" s="116" t="str">
        <f>IF(Таблица335[[#This Row],[Тип СШ]]="Т3", " росп", "")</f>
        <v xml:space="preserve"> росп</v>
      </c>
      <c r="T1693" s="116" t="str">
        <f>IF(AND(Таблица335[[#This Row],[Тип]]="Поперечник", Таблица335[[#This Row],[условие]]="Да", Таблица335[[#This Row],[№18]]=" росп"), "1,2,3",
"")</f>
        <v>1,2,3</v>
      </c>
      <c r="U1693" s="116" t="str">
        <f>IF(AND(Таблица335[[#This Row],[Тип]]="Продол", Таблица335[[#This Row],[условие]]="Да", Таблица335[[#This Row],[№18]]=" росп"), "1,2",
"")</f>
        <v/>
      </c>
      <c r="V1693" s="101" t="s">
        <v>88</v>
      </c>
      <c r="W16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93" s="152" t="str">
        <f>IF(Таблица335[[#This Row],[Тип СШ]]="Т3",
(IF(Таблица335[[#This Row],[Толщина]]&gt;16,"Δ8","Δ6")),Таблица335[[#This Row],[Толщина]])</f>
        <v>Δ6</v>
      </c>
      <c r="AD1693"/>
      <c r="AE1693"/>
    </row>
    <row r="1694" spans="1:31" x14ac:dyDescent="0.2">
      <c r="A1694" s="117">
        <f t="shared" si="1762"/>
        <v>1694</v>
      </c>
      <c r="B1694" s="97" t="str">
        <f>IF(ISNUMBER(Таблица335[[#This Row],[№8]]), "Поперечник", "Продол")</f>
        <v>Поперечник</v>
      </c>
      <c r="C1694" s="11" t="str">
        <f>CONCATENATE(I1694,J1694,K1694,L1694,Таблица335[[#This Row],[№12]],N1694,O1694,P1694,Q1694,R1694,S1694,T1694,U1694,)</f>
        <v>16В-ВП_Р8 росп1,2,3</v>
      </c>
      <c r="D1694" s="11" t="str">
        <f t="shared" si="1781"/>
        <v>Т3</v>
      </c>
      <c r="E1694" s="11" t="str">
        <f t="shared" si="1782"/>
        <v>528 Δ6</v>
      </c>
      <c r="F1694" s="101"/>
      <c r="G1694" s="101"/>
      <c r="H16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4" s="132">
        <f t="shared" ref="I1694:K1694" si="1795">I1693</f>
        <v>16</v>
      </c>
      <c r="J1694" s="132" t="str">
        <f t="shared" si="1795"/>
        <v>В</v>
      </c>
      <c r="K1694" s="133" t="str">
        <f>IF(Таблица335[[#This Row],[условие]]="Да", "-", "")</f>
        <v>-</v>
      </c>
      <c r="L1694" s="101" t="s">
        <v>35</v>
      </c>
      <c r="M1694" s="114" t="str">
        <f>IF(Таблица335[[#This Row],[условие]]="Да", "", " - ")</f>
        <v/>
      </c>
      <c r="N1694" s="101"/>
      <c r="O1694" s="114" t="str">
        <f>IF(Таблица335[[#This Row],[условие]]="Да", "", " )")</f>
        <v/>
      </c>
      <c r="P1694" s="115"/>
      <c r="Q1694" s="101" t="s">
        <v>140</v>
      </c>
      <c r="R1694" s="101" t="s">
        <v>82</v>
      </c>
      <c r="S1694" s="116" t="str">
        <f>IF(Таблица335[[#This Row],[Тип СШ]]="Т3", " росп", "")</f>
        <v xml:space="preserve"> росп</v>
      </c>
      <c r="T1694" s="116" t="str">
        <f>IF(AND(Таблица335[[#This Row],[Тип]]="Поперечник", Таблица335[[#This Row],[условие]]="Да", Таблица335[[#This Row],[№18]]=" росп"), "1,2,3",
"")</f>
        <v>1,2,3</v>
      </c>
      <c r="U1694" s="116" t="str">
        <f>IF(AND(Таблица335[[#This Row],[Тип]]="Продол", Таблица335[[#This Row],[условие]]="Да", Таблица335[[#This Row],[№18]]=" росп"), "1,2",
"")</f>
        <v/>
      </c>
      <c r="V1694" s="101" t="s">
        <v>88</v>
      </c>
      <c r="W16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6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694" s="152" t="str">
        <f>IF(Таблица335[[#This Row],[Тип СШ]]="Т3",
(IF(Таблица335[[#This Row],[Толщина]]&gt;16,"Δ8","Δ6")),Таблица335[[#This Row],[Толщина]])</f>
        <v>Δ6</v>
      </c>
      <c r="AD1694"/>
      <c r="AE1694"/>
    </row>
    <row r="1695" spans="1:31" x14ac:dyDescent="0.2">
      <c r="A1695" s="117">
        <f t="shared" si="1762"/>
        <v>1695</v>
      </c>
      <c r="B1695" s="97" t="str">
        <f>IF(ISNUMBER(Таблица335[[#This Row],[№8]]), "Поперечник", "Продол")</f>
        <v>Поперечник</v>
      </c>
      <c r="C1695" s="11" t="str">
        <f>CONCATENATE(I1695,J1695,K1695,L1695,Таблица335[[#This Row],[№12]],N1695,O1695,P1695,Q1695,R1695,S1695,T1695,U1695,)</f>
        <v>16В-НП</v>
      </c>
      <c r="D1695" s="11" t="str">
        <f t="shared" si="1781"/>
        <v>С18</v>
      </c>
      <c r="E1695" s="11" t="str">
        <f t="shared" si="1782"/>
        <v>500×25/20</v>
      </c>
      <c r="F1695" s="101"/>
      <c r="G1695" s="101"/>
      <c r="H16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5" s="132">
        <f t="shared" ref="I1695:K1695" si="1796">I1694</f>
        <v>16</v>
      </c>
      <c r="J1695" s="132" t="str">
        <f t="shared" si="1796"/>
        <v>В</v>
      </c>
      <c r="K1695" s="133" t="str">
        <f>IF(Таблица335[[#This Row],[условие]]="Да", "-", "")</f>
        <v>-</v>
      </c>
      <c r="L1695" s="101" t="s">
        <v>13</v>
      </c>
      <c r="M1695" s="114" t="str">
        <f>IF(Таблица335[[#This Row],[условие]]="Да", "", " - ")</f>
        <v/>
      </c>
      <c r="N1695" s="101"/>
      <c r="O1695" s="114" t="str">
        <f>IF(Таблица335[[#This Row],[условие]]="Да", "", " )")</f>
        <v/>
      </c>
      <c r="P1695" s="115"/>
      <c r="Q1695" s="101"/>
      <c r="R1695" s="101"/>
      <c r="S1695" s="116" t="str">
        <f>IF(Таблица335[[#This Row],[Тип СШ]]="Т3", " росп", "")</f>
        <v/>
      </c>
      <c r="T1695" s="116" t="str">
        <f>IF(AND(Таблица335[[#This Row],[Тип]]="Поперечник", Таблица335[[#This Row],[условие]]="Да", Таблица335[[#This Row],[№18]]=" росп"), "1,2,3",
"")</f>
        <v/>
      </c>
      <c r="U1695" s="116" t="str">
        <f>IF(AND(Таблица335[[#This Row],[Тип]]="Продол", Таблица335[[#This Row],[условие]]="Да", Таблица335[[#This Row],[№18]]=" росп"), "1,2",
"")</f>
        <v/>
      </c>
      <c r="V1695" s="101" t="s">
        <v>87</v>
      </c>
      <c r="W169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6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95" s="229" t="str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25/20</v>
      </c>
      <c r="AB1695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695" s="152" t="str">
        <f>IF(Таблица335[[#This Row],[Тип СШ]]="Т3",
(IF(Таблица335[[#This Row],[Толщина]]&gt;16,"Δ8","Δ6")),Таблица335[[#This Row],[Толщина]])</f>
        <v>25/20</v>
      </c>
      <c r="AD1695"/>
      <c r="AE1695"/>
    </row>
    <row r="1696" spans="1:31" x14ac:dyDescent="0.2">
      <c r="A1696" s="117">
        <f t="shared" si="1762"/>
        <v>1696</v>
      </c>
      <c r="B1696" s="97" t="str">
        <f>IF(ISNUMBER(Таблица335[[#This Row],[№8]]), "Поперечник", "Продол")</f>
        <v>Поперечник</v>
      </c>
      <c r="C1696" s="11" t="str">
        <f>CONCATENATE(I1696,J1696,K1696,L1696,Таблица335[[#This Row],[№12]],N1696,O1696,P1696,Q1696,R1696,S1696,T1696,U1696,)</f>
        <v>16В-Т2/1</v>
      </c>
      <c r="D1696" s="11" t="str">
        <f t="shared" si="1781"/>
        <v>Т8</v>
      </c>
      <c r="E1696" s="11" t="str">
        <f t="shared" si="1782"/>
        <v>100×14</v>
      </c>
      <c r="F1696" s="101"/>
      <c r="G1696" s="101"/>
      <c r="H16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6" s="132">
        <f t="shared" ref="I1696:K1696" si="1797">I1695</f>
        <v>16</v>
      </c>
      <c r="J1696" s="132" t="str">
        <f t="shared" si="1797"/>
        <v>В</v>
      </c>
      <c r="K1696" s="133" t="str">
        <f>IF(Таблица335[[#This Row],[условие]]="Да", "-", "")</f>
        <v>-</v>
      </c>
      <c r="L1696" s="101" t="s">
        <v>84</v>
      </c>
      <c r="M1696" s="114" t="str">
        <f>IF(Таблица335[[#This Row],[условие]]="Да", "", " - ")</f>
        <v/>
      </c>
      <c r="N1696" s="101"/>
      <c r="O1696" s="114" t="str">
        <f>IF(Таблица335[[#This Row],[условие]]="Да", "", " )")</f>
        <v/>
      </c>
      <c r="P1696" s="115"/>
      <c r="Q1696" s="101" t="str">
        <f>"/"</f>
        <v>/</v>
      </c>
      <c r="R1696" s="101">
        <v>1</v>
      </c>
      <c r="S1696" s="116" t="str">
        <f>IF(Таблица335[[#This Row],[Тип СШ]]="Т3", " росп", "")</f>
        <v/>
      </c>
      <c r="T1696" s="116" t="str">
        <f>IF(AND(Таблица335[[#This Row],[Тип]]="Поперечник", Таблица335[[#This Row],[условие]]="Да", Таблица335[[#This Row],[№18]]=" росп"), "1,2,3",
"")</f>
        <v/>
      </c>
      <c r="U1696" s="116" t="str">
        <f>IF(AND(Таблица335[[#This Row],[Тип]]="Продол", Таблица335[[#This Row],[условие]]="Да", Таблица335[[#This Row],[№18]]=" росп"), "1,2",
"")</f>
        <v/>
      </c>
      <c r="V1696" s="101" t="s">
        <v>89</v>
      </c>
      <c r="W16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96" s="152">
        <f>IF(Таблица335[[#This Row],[Тип СШ]]="Т3",
(IF(Таблица335[[#This Row],[Толщина]]&gt;16,"Δ8","Δ6")),Таблица335[[#This Row],[Толщина]])</f>
        <v>14</v>
      </c>
      <c r="AD1696"/>
      <c r="AE1696"/>
    </row>
    <row r="1697" spans="1:31" x14ac:dyDescent="0.2">
      <c r="A1697" s="117">
        <f t="shared" si="1762"/>
        <v>1697</v>
      </c>
      <c r="B1697" s="97" t="str">
        <f>IF(ISNUMBER(Таблица335[[#This Row],[№8]]), "Поперечник", "Продол")</f>
        <v>Поперечник</v>
      </c>
      <c r="C1697" s="11" t="str">
        <f>CONCATENATE(I1697,J1697,K1697,L1697,Таблица335[[#This Row],[№12]],N1697,O1697,P1697,Q1697,R1697,S1697,T1697,U1697,)</f>
        <v>16В-Т2/1 росп1,2,3</v>
      </c>
      <c r="D1697" s="11" t="str">
        <f t="shared" si="1781"/>
        <v>Т3</v>
      </c>
      <c r="E1697" s="11" t="str">
        <f t="shared" si="1782"/>
        <v>100 Δ6</v>
      </c>
      <c r="F1697" s="101"/>
      <c r="G1697" s="101"/>
      <c r="H16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7" s="132">
        <f t="shared" ref="I1697:K1697" si="1798">I1696</f>
        <v>16</v>
      </c>
      <c r="J1697" s="132" t="str">
        <f t="shared" si="1798"/>
        <v>В</v>
      </c>
      <c r="K1697" s="133" t="str">
        <f>IF(Таблица335[[#This Row],[условие]]="Да", "-", "")</f>
        <v>-</v>
      </c>
      <c r="L1697" s="101" t="s">
        <v>84</v>
      </c>
      <c r="M1697" s="114" t="str">
        <f>IF(Таблица335[[#This Row],[условие]]="Да", "", " - ")</f>
        <v/>
      </c>
      <c r="N1697" s="101"/>
      <c r="O1697" s="114" t="str">
        <f>IF(Таблица335[[#This Row],[условие]]="Да", "", " )")</f>
        <v/>
      </c>
      <c r="P1697" s="115"/>
      <c r="Q1697" s="101" t="str">
        <f t="shared" ref="Q1697:Q1701" si="1799">"/"</f>
        <v>/</v>
      </c>
      <c r="R1697" s="101">
        <v>1</v>
      </c>
      <c r="S1697" s="116" t="str">
        <f>IF(Таблица335[[#This Row],[Тип СШ]]="Т3", " росп", "")</f>
        <v xml:space="preserve"> росп</v>
      </c>
      <c r="T1697" s="116" t="str">
        <f>IF(AND(Таблица335[[#This Row],[Тип]]="Поперечник", Таблица335[[#This Row],[условие]]="Да", Таблица335[[#This Row],[№18]]=" росп"), "1,2,3",
"")</f>
        <v>1,2,3</v>
      </c>
      <c r="U1697" s="116" t="str">
        <f>IF(AND(Таблица335[[#This Row],[Тип]]="Продол", Таблица335[[#This Row],[условие]]="Да", Таблица335[[#This Row],[№18]]=" росп"), "1,2",
"")</f>
        <v/>
      </c>
      <c r="V1697" s="101" t="s">
        <v>88</v>
      </c>
      <c r="W16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97" s="152" t="str">
        <f>IF(Таблица335[[#This Row],[Тип СШ]]="Т3",
(IF(Таблица335[[#This Row],[Толщина]]&gt;16,"Δ8","Δ6")),Таблица335[[#This Row],[Толщина]])</f>
        <v>Δ6</v>
      </c>
      <c r="AD1697"/>
      <c r="AE1697"/>
    </row>
    <row r="1698" spans="1:31" x14ac:dyDescent="0.2">
      <c r="A1698" s="117">
        <f t="shared" si="1762"/>
        <v>1698</v>
      </c>
      <c r="B1698" s="97" t="str">
        <f>IF(ISNUMBER(Таблица335[[#This Row],[№8]]), "Поперечник", "Продол")</f>
        <v>Поперечник</v>
      </c>
      <c r="C1698" s="11" t="str">
        <f>CONCATENATE(I1698,J1698,K1698,L1698,Таблица335[[#This Row],[№12]],N1698,O1698,P1698,Q1698,R1698,S1698,T1698,U1698,)</f>
        <v>16В-Т2/2</v>
      </c>
      <c r="D1698" s="11" t="str">
        <f t="shared" si="1781"/>
        <v>Т8</v>
      </c>
      <c r="E1698" s="11" t="str">
        <f t="shared" si="1782"/>
        <v>100×14</v>
      </c>
      <c r="F1698" s="101"/>
      <c r="G1698" s="101"/>
      <c r="H16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8" s="132">
        <f t="shared" ref="I1698:K1698" si="1800">I1697</f>
        <v>16</v>
      </c>
      <c r="J1698" s="132" t="str">
        <f t="shared" si="1800"/>
        <v>В</v>
      </c>
      <c r="K1698" s="133" t="str">
        <f>IF(Таблица335[[#This Row],[условие]]="Да", "-", "")</f>
        <v>-</v>
      </c>
      <c r="L1698" s="101" t="s">
        <v>84</v>
      </c>
      <c r="M1698" s="114" t="str">
        <f>IF(Таблица335[[#This Row],[условие]]="Да", "", " - ")</f>
        <v/>
      </c>
      <c r="N1698" s="101"/>
      <c r="O1698" s="114" t="str">
        <f>IF(Таблица335[[#This Row],[условие]]="Да", "", " )")</f>
        <v/>
      </c>
      <c r="P1698" s="115"/>
      <c r="Q1698" s="101" t="str">
        <f t="shared" si="1799"/>
        <v>/</v>
      </c>
      <c r="R1698" s="101">
        <v>2</v>
      </c>
      <c r="S1698" s="116" t="str">
        <f>IF(Таблица335[[#This Row],[Тип СШ]]="Т3", " росп", "")</f>
        <v/>
      </c>
      <c r="T1698" s="116" t="str">
        <f>IF(AND(Таблица335[[#This Row],[Тип]]="Поперечник", Таблица335[[#This Row],[условие]]="Да", Таблица335[[#This Row],[№18]]=" росп"), "1,2,3",
"")</f>
        <v/>
      </c>
      <c r="U1698" s="116" t="str">
        <f>IF(AND(Таблица335[[#This Row],[Тип]]="Продол", Таблица335[[#This Row],[условие]]="Да", Таблица335[[#This Row],[№18]]=" росп"), "1,2",
"")</f>
        <v/>
      </c>
      <c r="V1698" s="101" t="s">
        <v>89</v>
      </c>
      <c r="W16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6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6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98" s="152">
        <f>IF(Таблица335[[#This Row],[Тип СШ]]="Т3",
(IF(Таблица335[[#This Row],[Толщина]]&gt;16,"Δ8","Δ6")),Таблица335[[#This Row],[Толщина]])</f>
        <v>14</v>
      </c>
      <c r="AD1698"/>
      <c r="AE1698"/>
    </row>
    <row r="1699" spans="1:31" x14ac:dyDescent="0.2">
      <c r="A1699" s="117">
        <f t="shared" si="1762"/>
        <v>1699</v>
      </c>
      <c r="B1699" s="97" t="str">
        <f>IF(ISNUMBER(Таблица335[[#This Row],[№8]]), "Поперечник", "Продол")</f>
        <v>Поперечник</v>
      </c>
      <c r="C1699" s="11" t="str">
        <f>CONCATENATE(I1699,J1699,K1699,L1699,Таблица335[[#This Row],[№12]],N1699,O1699,P1699,Q1699,R1699,S1699,T1699,U1699,)</f>
        <v>16В-Т2/2 росп1,2,3</v>
      </c>
      <c r="D1699" s="11" t="str">
        <f t="shared" si="1781"/>
        <v>Т3</v>
      </c>
      <c r="E1699" s="11" t="str">
        <f t="shared" si="1782"/>
        <v>100 Δ6</v>
      </c>
      <c r="F1699" s="101"/>
      <c r="G1699" s="101"/>
      <c r="H16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699" s="132">
        <f t="shared" ref="I1699:K1699" si="1801">I1698</f>
        <v>16</v>
      </c>
      <c r="J1699" s="132" t="str">
        <f t="shared" si="1801"/>
        <v>В</v>
      </c>
      <c r="K1699" s="133" t="str">
        <f>IF(Таблица335[[#This Row],[условие]]="Да", "-", "")</f>
        <v>-</v>
      </c>
      <c r="L1699" s="101" t="s">
        <v>84</v>
      </c>
      <c r="M1699" s="114" t="str">
        <f>IF(Таблица335[[#This Row],[условие]]="Да", "", " - ")</f>
        <v/>
      </c>
      <c r="N1699" s="101"/>
      <c r="O1699" s="114" t="str">
        <f>IF(Таблица335[[#This Row],[условие]]="Да", "", " )")</f>
        <v/>
      </c>
      <c r="P1699" s="115"/>
      <c r="Q1699" s="101" t="str">
        <f t="shared" si="1799"/>
        <v>/</v>
      </c>
      <c r="R1699" s="101">
        <v>2</v>
      </c>
      <c r="S1699" s="116" t="str">
        <f>IF(Таблица335[[#This Row],[Тип СШ]]="Т3", " росп", "")</f>
        <v xml:space="preserve"> росп</v>
      </c>
      <c r="T1699" s="116" t="str">
        <f>IF(AND(Таблица335[[#This Row],[Тип]]="Поперечник", Таблица335[[#This Row],[условие]]="Да", Таблица335[[#This Row],[№18]]=" росп"), "1,2,3",
"")</f>
        <v>1,2,3</v>
      </c>
      <c r="U1699" s="116" t="str">
        <f>IF(AND(Таблица335[[#This Row],[Тип]]="Продол", Таблица335[[#This Row],[условие]]="Да", Таблица335[[#This Row],[№18]]=" росп"), "1,2",
"")</f>
        <v/>
      </c>
      <c r="V1699" s="101" t="s">
        <v>88</v>
      </c>
      <c r="W16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6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6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6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6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6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699" s="152" t="str">
        <f>IF(Таблица335[[#This Row],[Тип СШ]]="Т3",
(IF(Таблица335[[#This Row],[Толщина]]&gt;16,"Δ8","Δ6")),Таблица335[[#This Row],[Толщина]])</f>
        <v>Δ6</v>
      </c>
      <c r="AD1699"/>
      <c r="AE1699"/>
    </row>
    <row r="1700" spans="1:31" x14ac:dyDescent="0.2">
      <c r="A1700" s="117">
        <f t="shared" si="1762"/>
        <v>1700</v>
      </c>
      <c r="B1700" s="97" t="str">
        <f>IF(ISNUMBER(Таблица335[[#This Row],[№8]]), "Поперечник", "Продол")</f>
        <v>Поперечник</v>
      </c>
      <c r="C1700" s="11" t="str">
        <f>CONCATENATE(I1700,J1700,K1700,L1700,Таблица335[[#This Row],[№12]],N1700,O1700,P1700,Q1700,R1700,S1700,T1700,U1700,)</f>
        <v>16Г-ВП</v>
      </c>
      <c r="D1700" s="11" t="str">
        <f t="shared" si="1781"/>
        <v>С4</v>
      </c>
      <c r="E1700" s="11" t="str">
        <f t="shared" si="1782"/>
        <v>2488×14</v>
      </c>
      <c r="F1700" s="101"/>
      <c r="G1700" s="101" t="s">
        <v>42</v>
      </c>
      <c r="H170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0" s="134">
        <f t="shared" ref="I1700:J1700" si="1802">I1699</f>
        <v>16</v>
      </c>
      <c r="J1700" s="134" t="str">
        <f>Таблица335[[#This Row],[№7]]</f>
        <v>Г</v>
      </c>
      <c r="K1700" s="133" t="str">
        <f>IF(Таблица335[[#This Row],[условие]]="Да", "-", "")</f>
        <v>-</v>
      </c>
      <c r="L1700" s="72" t="s">
        <v>35</v>
      </c>
      <c r="M1700" s="114" t="str">
        <f>IF(Таблица335[[#This Row],[условие]]="Да", "", " - ")</f>
        <v/>
      </c>
      <c r="N1700" s="72"/>
      <c r="O1700" s="114" t="str">
        <f>IF(Таблица335[[#This Row],[условие]]="Да", "", " )")</f>
        <v/>
      </c>
      <c r="P1700" s="115"/>
      <c r="Q1700" s="130"/>
      <c r="R1700" s="130"/>
      <c r="S1700" s="116" t="str">
        <f>IF(Таблица335[[#This Row],[Тип СШ]]="Т3", " росп", "")</f>
        <v/>
      </c>
      <c r="T1700" s="116" t="str">
        <f>IF(AND(Таблица335[[#This Row],[Тип]]="Поперечник", Таблица335[[#This Row],[условие]]="Да", Таблица335[[#This Row],[№18]]=" росп"), "1,2,3",
"")</f>
        <v/>
      </c>
      <c r="U1700" s="116" t="str">
        <f>IF(AND(Таблица335[[#This Row],[Тип]]="Продол", Таблица335[[#This Row],[условие]]="Да", Таблица335[[#This Row],[№18]]=" росп"), "1,2",
"")</f>
        <v/>
      </c>
      <c r="V1700" s="130" t="s">
        <v>109</v>
      </c>
      <c r="W17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7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700" s="152">
        <f>IF(Таблица335[[#This Row],[Тип СШ]]="Т3",
(IF(Таблица335[[#This Row],[Толщина]]&gt;16,"Δ8","Δ6")),Таблица335[[#This Row],[Толщина]])</f>
        <v>14</v>
      </c>
      <c r="AD1700"/>
      <c r="AE1700"/>
    </row>
    <row r="1701" spans="1:31" x14ac:dyDescent="0.2">
      <c r="A1701" s="117">
        <f t="shared" si="1762"/>
        <v>1701</v>
      </c>
      <c r="B1701" s="97" t="str">
        <f>IF(ISNUMBER(Таблица335[[#This Row],[№8]]), "Поперечник", "Продол")</f>
        <v>Поперечник</v>
      </c>
      <c r="C1701" s="11" t="str">
        <f>CONCATENATE(I1701,J1701,K1701,L1701,Таблица335[[#This Row],[№12]],N1701,O1701,P1701,Q1701,R1701,S1701,T1701,U1701,)</f>
        <v>16Г-ВП_Р1 росп1,2,3</v>
      </c>
      <c r="D1701" s="11" t="str">
        <f t="shared" si="1781"/>
        <v>Т3</v>
      </c>
      <c r="E1701" s="11" t="str">
        <f t="shared" si="1782"/>
        <v>528 Δ6</v>
      </c>
      <c r="F1701" s="101"/>
      <c r="G1701" s="101"/>
      <c r="H17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1" s="132">
        <f t="shared" ref="I1701:J1701" si="1803">I1700</f>
        <v>16</v>
      </c>
      <c r="J1701" s="132" t="str">
        <f>J1700</f>
        <v>Г</v>
      </c>
      <c r="K1701" s="133" t="str">
        <f>IF(Таблица335[[#This Row],[условие]]="Да", "-", "")</f>
        <v>-</v>
      </c>
      <c r="L1701" s="101" t="s">
        <v>35</v>
      </c>
      <c r="M1701" s="114" t="str">
        <f>IF(Таблица335[[#This Row],[условие]]="Да", "", " - ")</f>
        <v/>
      </c>
      <c r="N1701" s="101"/>
      <c r="O1701" s="114" t="str">
        <f>IF(Таблица335[[#This Row],[условие]]="Да", "", " )")</f>
        <v/>
      </c>
      <c r="P1701" s="115"/>
      <c r="Q1701" s="101" t="s">
        <v>140</v>
      </c>
      <c r="R1701" s="101" t="s">
        <v>73</v>
      </c>
      <c r="S1701" s="116" t="str">
        <f>IF(Таблица335[[#This Row],[Тип СШ]]="Т3", " росп", "")</f>
        <v xml:space="preserve"> росп</v>
      </c>
      <c r="T1701" s="116" t="str">
        <f>IF(AND(Таблица335[[#This Row],[Тип]]="Поперечник", Таблица335[[#This Row],[условие]]="Да", Таблица335[[#This Row],[№18]]=" росп"), "1,2,3",
"")</f>
        <v>1,2,3</v>
      </c>
      <c r="U1701" s="116" t="str">
        <f>IF(AND(Таблица335[[#This Row],[Тип]]="Продол", Таблица335[[#This Row],[условие]]="Да", Таблица335[[#This Row],[№18]]=" росп"), "1,2",
"")</f>
        <v/>
      </c>
      <c r="V1701" s="101" t="s">
        <v>88</v>
      </c>
      <c r="W17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01" s="152" t="str">
        <f>IF(Таблица335[[#This Row],[Тип СШ]]="Т3",
(IF(Таблица335[[#This Row],[Толщина]]&gt;16,"Δ8","Δ6")),Таблица335[[#This Row],[Толщина]])</f>
        <v>Δ6</v>
      </c>
      <c r="AD1701"/>
      <c r="AE1701"/>
    </row>
    <row r="1702" spans="1:31" x14ac:dyDescent="0.2">
      <c r="A1702" s="117">
        <f t="shared" si="1762"/>
        <v>1702</v>
      </c>
      <c r="B1702" s="97" t="str">
        <f>IF(ISNUMBER(Таблица335[[#This Row],[№8]]), "Поперечник", "Продол")</f>
        <v>Поперечник</v>
      </c>
      <c r="C1702" s="11" t="str">
        <f>CONCATENATE(I1702,J1702,K1702,L1702,Таблица335[[#This Row],[№12]],N1702,O1702,P1702,Q1702,R1702,S1702,T1702,U1702,)</f>
        <v>16Г-ВП_Р2 росп1,2,3</v>
      </c>
      <c r="D1702" s="11" t="str">
        <f t="shared" si="1781"/>
        <v>Т3</v>
      </c>
      <c r="E1702" s="11" t="str">
        <f t="shared" si="1782"/>
        <v>528 Δ6</v>
      </c>
      <c r="F1702" s="101"/>
      <c r="G1702" s="101"/>
      <c r="H17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2" s="132">
        <f t="shared" ref="I1702:K1702" si="1804">I1701</f>
        <v>16</v>
      </c>
      <c r="J1702" s="132" t="str">
        <f t="shared" si="1804"/>
        <v>Г</v>
      </c>
      <c r="K1702" s="133" t="str">
        <f>IF(Таблица335[[#This Row],[условие]]="Да", "-", "")</f>
        <v>-</v>
      </c>
      <c r="L1702" s="101" t="s">
        <v>35</v>
      </c>
      <c r="M1702" s="114" t="str">
        <f>IF(Таблица335[[#This Row],[условие]]="Да", "", " - ")</f>
        <v/>
      </c>
      <c r="N1702" s="101"/>
      <c r="O1702" s="114" t="str">
        <f>IF(Таблица335[[#This Row],[условие]]="Да", "", " )")</f>
        <v/>
      </c>
      <c r="P1702" s="115"/>
      <c r="Q1702" s="101" t="s">
        <v>140</v>
      </c>
      <c r="R1702" s="101" t="s">
        <v>74</v>
      </c>
      <c r="S1702" s="116" t="str">
        <f>IF(Таблица335[[#This Row],[Тип СШ]]="Т3", " росп", "")</f>
        <v xml:space="preserve"> росп</v>
      </c>
      <c r="T1702" s="116" t="str">
        <f>IF(AND(Таблица335[[#This Row],[Тип]]="Поперечник", Таблица335[[#This Row],[условие]]="Да", Таблица335[[#This Row],[№18]]=" росп"), "1,2,3",
"")</f>
        <v>1,2,3</v>
      </c>
      <c r="U1702" s="116" t="str">
        <f>IF(AND(Таблица335[[#This Row],[Тип]]="Продол", Таблица335[[#This Row],[условие]]="Да", Таблица335[[#This Row],[№18]]=" росп"), "1,2",
"")</f>
        <v/>
      </c>
      <c r="V1702" s="101" t="s">
        <v>88</v>
      </c>
      <c r="W17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02" s="152" t="str">
        <f>IF(Таблица335[[#This Row],[Тип СШ]]="Т3",
(IF(Таблица335[[#This Row],[Толщина]]&gt;16,"Δ8","Δ6")),Таблица335[[#This Row],[Толщина]])</f>
        <v>Δ6</v>
      </c>
      <c r="AD1702"/>
      <c r="AE1702"/>
    </row>
    <row r="1703" spans="1:31" x14ac:dyDescent="0.2">
      <c r="A1703" s="117">
        <f t="shared" si="1762"/>
        <v>1703</v>
      </c>
      <c r="B1703" s="97" t="str">
        <f>IF(ISNUMBER(Таблица335[[#This Row],[№8]]), "Поперечник", "Продол")</f>
        <v>Поперечник</v>
      </c>
      <c r="C1703" s="11" t="str">
        <f>CONCATENATE(I1703,J1703,K1703,L1703,Таблица335[[#This Row],[№12]],N1703,O1703,P1703,Q1703,R1703,S1703,T1703,U1703,)</f>
        <v>16Г-ВП_Р3 росп1,2,3</v>
      </c>
      <c r="D1703" s="11" t="str">
        <f t="shared" si="1781"/>
        <v>Т3</v>
      </c>
      <c r="E1703" s="11" t="str">
        <f t="shared" si="1782"/>
        <v>528 Δ6</v>
      </c>
      <c r="F1703" s="101"/>
      <c r="G1703" s="101"/>
      <c r="H17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3" s="132">
        <f t="shared" ref="I1703:K1703" si="1805">I1702</f>
        <v>16</v>
      </c>
      <c r="J1703" s="132" t="str">
        <f t="shared" si="1805"/>
        <v>Г</v>
      </c>
      <c r="K1703" s="133" t="str">
        <f>IF(Таблица335[[#This Row],[условие]]="Да", "-", "")</f>
        <v>-</v>
      </c>
      <c r="L1703" s="101" t="s">
        <v>35</v>
      </c>
      <c r="M1703" s="114" t="str">
        <f>IF(Таблица335[[#This Row],[условие]]="Да", "", " - ")</f>
        <v/>
      </c>
      <c r="N1703" s="101"/>
      <c r="O1703" s="114" t="str">
        <f>IF(Таблица335[[#This Row],[условие]]="Да", "", " )")</f>
        <v/>
      </c>
      <c r="P1703" s="115"/>
      <c r="Q1703" s="101" t="s">
        <v>140</v>
      </c>
      <c r="R1703" s="101" t="s">
        <v>75</v>
      </c>
      <c r="S1703" s="116" t="str">
        <f>IF(Таблица335[[#This Row],[Тип СШ]]="Т3", " росп", "")</f>
        <v xml:space="preserve"> росп</v>
      </c>
      <c r="T1703" s="116" t="str">
        <f>IF(AND(Таблица335[[#This Row],[Тип]]="Поперечник", Таблица335[[#This Row],[условие]]="Да", Таблица335[[#This Row],[№18]]=" росп"), "1,2,3",
"")</f>
        <v>1,2,3</v>
      </c>
      <c r="U1703" s="116" t="str">
        <f>IF(AND(Таблица335[[#This Row],[Тип]]="Продол", Таблица335[[#This Row],[условие]]="Да", Таблица335[[#This Row],[№18]]=" росп"), "1,2",
"")</f>
        <v/>
      </c>
      <c r="V1703" s="101" t="s">
        <v>88</v>
      </c>
      <c r="W17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03" s="152" t="str">
        <f>IF(Таблица335[[#This Row],[Тип СШ]]="Т3",
(IF(Таблица335[[#This Row],[Толщина]]&gt;16,"Δ8","Δ6")),Таблица335[[#This Row],[Толщина]])</f>
        <v>Δ6</v>
      </c>
      <c r="AD1703"/>
      <c r="AE1703"/>
    </row>
    <row r="1704" spans="1:31" x14ac:dyDescent="0.2">
      <c r="A1704" s="117">
        <f t="shared" si="1762"/>
        <v>1704</v>
      </c>
      <c r="B1704" s="97" t="str">
        <f>IF(ISNUMBER(Таблица335[[#This Row],[№8]]), "Поперечник", "Продол")</f>
        <v>Поперечник</v>
      </c>
      <c r="C1704" s="11" t="str">
        <f>CONCATENATE(I1704,J1704,K1704,L1704,Таблица335[[#This Row],[№12]],N1704,O1704,P1704,Q1704,R1704,S1704,T1704,U1704,)</f>
        <v>16Г-ВП_Р4 росп1,2,3</v>
      </c>
      <c r="D1704" s="11" t="str">
        <f t="shared" si="1781"/>
        <v>Т3</v>
      </c>
      <c r="E1704" s="11" t="str">
        <f t="shared" si="1782"/>
        <v>528 Δ6</v>
      </c>
      <c r="F1704" s="101"/>
      <c r="G1704" s="101"/>
      <c r="H17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4" s="132">
        <f t="shared" ref="I1704:K1704" si="1806">I1703</f>
        <v>16</v>
      </c>
      <c r="J1704" s="132" t="str">
        <f t="shared" si="1806"/>
        <v>Г</v>
      </c>
      <c r="K1704" s="133" t="str">
        <f>IF(Таблица335[[#This Row],[условие]]="Да", "-", "")</f>
        <v>-</v>
      </c>
      <c r="L1704" s="101" t="s">
        <v>35</v>
      </c>
      <c r="M1704" s="114" t="str">
        <f>IF(Таблица335[[#This Row],[условие]]="Да", "", " - ")</f>
        <v/>
      </c>
      <c r="N1704" s="101"/>
      <c r="O1704" s="114" t="str">
        <f>IF(Таблица335[[#This Row],[условие]]="Да", "", " )")</f>
        <v/>
      </c>
      <c r="P1704" s="115"/>
      <c r="Q1704" s="101" t="s">
        <v>140</v>
      </c>
      <c r="R1704" s="101" t="s">
        <v>76</v>
      </c>
      <c r="S1704" s="116" t="str">
        <f>IF(Таблица335[[#This Row],[Тип СШ]]="Т3", " росп", "")</f>
        <v xml:space="preserve"> росп</v>
      </c>
      <c r="T1704" s="116" t="str">
        <f>IF(AND(Таблица335[[#This Row],[Тип]]="Поперечник", Таблица335[[#This Row],[условие]]="Да", Таблица335[[#This Row],[№18]]=" росп"), "1,2,3",
"")</f>
        <v>1,2,3</v>
      </c>
      <c r="U1704" s="116" t="str">
        <f>IF(AND(Таблица335[[#This Row],[Тип]]="Продол", Таблица335[[#This Row],[условие]]="Да", Таблица335[[#This Row],[№18]]=" росп"), "1,2",
"")</f>
        <v/>
      </c>
      <c r="V1704" s="101" t="s">
        <v>88</v>
      </c>
      <c r="W17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04" s="152" t="str">
        <f>IF(Таблица335[[#This Row],[Тип СШ]]="Т3",
(IF(Таблица335[[#This Row],[Толщина]]&gt;16,"Δ8","Δ6")),Таблица335[[#This Row],[Толщина]])</f>
        <v>Δ6</v>
      </c>
      <c r="AD1704"/>
      <c r="AE1704"/>
    </row>
    <row r="1705" spans="1:31" x14ac:dyDescent="0.2">
      <c r="A1705" s="117">
        <f t="shared" si="1762"/>
        <v>1705</v>
      </c>
      <c r="B1705" s="97" t="str">
        <f>IF(ISNUMBER(Таблица335[[#This Row],[№8]]), "Поперечник", "Продол")</f>
        <v>Поперечник</v>
      </c>
      <c r="C1705" s="11" t="str">
        <f>CONCATENATE(I1705,J1705,K1705,L1705,Таблица335[[#This Row],[№12]],N1705,O1705,P1705,Q1705,R1705,S1705,T1705,U1705,)</f>
        <v>16Г-Т1/1</v>
      </c>
      <c r="D1705" s="11" t="str">
        <f t="shared" si="1781"/>
        <v>Т8</v>
      </c>
      <c r="E1705" s="11" t="str">
        <f t="shared" si="1782"/>
        <v>100×14</v>
      </c>
      <c r="F1705" s="101"/>
      <c r="G1705" s="101"/>
      <c r="H17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5" s="132">
        <f t="shared" ref="I1705:K1705" si="1807">I1704</f>
        <v>16</v>
      </c>
      <c r="J1705" s="132" t="str">
        <f t="shared" si="1807"/>
        <v>Г</v>
      </c>
      <c r="K1705" s="133" t="str">
        <f>IF(Таблица335[[#This Row],[условие]]="Да", "-", "")</f>
        <v>-</v>
      </c>
      <c r="L1705" s="101" t="s">
        <v>83</v>
      </c>
      <c r="M1705" s="114" t="str">
        <f>IF(Таблица335[[#This Row],[условие]]="Да", "", " - ")</f>
        <v/>
      </c>
      <c r="N1705" s="101"/>
      <c r="O1705" s="114" t="str">
        <f>IF(Таблица335[[#This Row],[условие]]="Да", "", " )")</f>
        <v/>
      </c>
      <c r="P1705" s="115"/>
      <c r="Q1705" s="101" t="str">
        <f>"/"</f>
        <v>/</v>
      </c>
      <c r="R1705" s="101">
        <v>1</v>
      </c>
      <c r="S1705" s="116" t="str">
        <f>IF(Таблица335[[#This Row],[Тип СШ]]="Т3", " росп", "")</f>
        <v/>
      </c>
      <c r="T1705" s="116" t="str">
        <f>IF(AND(Таблица335[[#This Row],[Тип]]="Поперечник", Таблица335[[#This Row],[условие]]="Да", Таблица335[[#This Row],[№18]]=" росп"), "1,2,3",
"")</f>
        <v/>
      </c>
      <c r="U1705" s="116" t="str">
        <f>IF(AND(Таблица335[[#This Row],[Тип]]="Продол", Таблица335[[#This Row],[условие]]="Да", Таблица335[[#This Row],[№18]]=" росп"), "1,2",
"")</f>
        <v/>
      </c>
      <c r="V1705" s="101" t="s">
        <v>89</v>
      </c>
      <c r="W17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05" s="152">
        <f>IF(Таблица335[[#This Row],[Тип СШ]]="Т3",
(IF(Таблица335[[#This Row],[Толщина]]&gt;16,"Δ8","Δ6")),Таблица335[[#This Row],[Толщина]])</f>
        <v>14</v>
      </c>
      <c r="AD1705"/>
      <c r="AE1705"/>
    </row>
    <row r="1706" spans="1:31" x14ac:dyDescent="0.2">
      <c r="A1706" s="117">
        <f t="shared" si="1762"/>
        <v>1706</v>
      </c>
      <c r="B1706" s="97" t="str">
        <f>IF(ISNUMBER(Таблица335[[#This Row],[№8]]), "Поперечник", "Продол")</f>
        <v>Поперечник</v>
      </c>
      <c r="C1706" s="11" t="str">
        <f>CONCATENATE(I1706,J1706,K1706,L1706,Таблица335[[#This Row],[№12]],N1706,O1706,P1706,Q1706,R1706,S1706,T1706,U1706,)</f>
        <v>16Г-Т1/1 росп1,2,3</v>
      </c>
      <c r="D1706" s="11" t="str">
        <f t="shared" si="1781"/>
        <v>Т3</v>
      </c>
      <c r="E1706" s="11" t="str">
        <f t="shared" si="1782"/>
        <v>100 Δ6</v>
      </c>
      <c r="F1706" s="101"/>
      <c r="G1706" s="101"/>
      <c r="H17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6" s="132">
        <f t="shared" ref="I1706:K1706" si="1808">I1705</f>
        <v>16</v>
      </c>
      <c r="J1706" s="132" t="str">
        <f t="shared" si="1808"/>
        <v>Г</v>
      </c>
      <c r="K1706" s="133" t="str">
        <f>IF(Таблица335[[#This Row],[условие]]="Да", "-", "")</f>
        <v>-</v>
      </c>
      <c r="L1706" s="101" t="s">
        <v>83</v>
      </c>
      <c r="M1706" s="114" t="str">
        <f>IF(Таблица335[[#This Row],[условие]]="Да", "", " - ")</f>
        <v/>
      </c>
      <c r="N1706" s="101"/>
      <c r="O1706" s="114" t="str">
        <f>IF(Таблица335[[#This Row],[условие]]="Да", "", " )")</f>
        <v/>
      </c>
      <c r="P1706" s="115"/>
      <c r="Q1706" s="101" t="str">
        <f t="shared" ref="Q1706:Q1710" si="1809">"/"</f>
        <v>/</v>
      </c>
      <c r="R1706" s="101">
        <v>1</v>
      </c>
      <c r="S1706" s="116" t="str">
        <f>IF(Таблица335[[#This Row],[Тип СШ]]="Т3", " росп", "")</f>
        <v xml:space="preserve"> росп</v>
      </c>
      <c r="T1706" s="116" t="str">
        <f>IF(AND(Таблица335[[#This Row],[Тип]]="Поперечник", Таблица335[[#This Row],[условие]]="Да", Таблица335[[#This Row],[№18]]=" росп"), "1,2,3",
"")</f>
        <v>1,2,3</v>
      </c>
      <c r="U1706" s="116" t="str">
        <f>IF(AND(Таблица335[[#This Row],[Тип]]="Продол", Таблица335[[#This Row],[условие]]="Да", Таблица335[[#This Row],[№18]]=" росп"), "1,2",
"")</f>
        <v/>
      </c>
      <c r="V1706" s="101" t="s">
        <v>88</v>
      </c>
      <c r="W17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06" s="152" t="str">
        <f>IF(Таблица335[[#This Row],[Тип СШ]]="Т3",
(IF(Таблица335[[#This Row],[Толщина]]&gt;16,"Δ8","Δ6")),Таблица335[[#This Row],[Толщина]])</f>
        <v>Δ6</v>
      </c>
      <c r="AD1706"/>
      <c r="AE1706"/>
    </row>
    <row r="1707" spans="1:31" x14ac:dyDescent="0.2">
      <c r="A1707" s="117">
        <f t="shared" si="1762"/>
        <v>1707</v>
      </c>
      <c r="B1707" s="97" t="str">
        <f>IF(ISNUMBER(Таблица335[[#This Row],[№8]]), "Поперечник", "Продол")</f>
        <v>Поперечник</v>
      </c>
      <c r="C1707" s="11" t="str">
        <f>CONCATENATE(I1707,J1707,K1707,L1707,Таблица335[[#This Row],[№12]],N1707,O1707,P1707,Q1707,R1707,S1707,T1707,U1707,)</f>
        <v>16Г-Т1/2</v>
      </c>
      <c r="D1707" s="11" t="str">
        <f t="shared" si="1781"/>
        <v>Т8</v>
      </c>
      <c r="E1707" s="11" t="str">
        <f t="shared" si="1782"/>
        <v>100×14</v>
      </c>
      <c r="F1707" s="101"/>
      <c r="G1707" s="101"/>
      <c r="H17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7" s="132">
        <f t="shared" ref="I1707:K1707" si="1810">I1706</f>
        <v>16</v>
      </c>
      <c r="J1707" s="132" t="str">
        <f t="shared" si="1810"/>
        <v>Г</v>
      </c>
      <c r="K1707" s="133" t="str">
        <f>IF(Таблица335[[#This Row],[условие]]="Да", "-", "")</f>
        <v>-</v>
      </c>
      <c r="L1707" s="101" t="s">
        <v>83</v>
      </c>
      <c r="M1707" s="114" t="str">
        <f>IF(Таблица335[[#This Row],[условие]]="Да", "", " - ")</f>
        <v/>
      </c>
      <c r="N1707" s="101"/>
      <c r="O1707" s="114" t="str">
        <f>IF(Таблица335[[#This Row],[условие]]="Да", "", " )")</f>
        <v/>
      </c>
      <c r="P1707" s="115"/>
      <c r="Q1707" s="101" t="str">
        <f t="shared" si="1809"/>
        <v>/</v>
      </c>
      <c r="R1707" s="101">
        <v>2</v>
      </c>
      <c r="S1707" s="116" t="str">
        <f>IF(Таблица335[[#This Row],[Тип СШ]]="Т3", " росп", "")</f>
        <v/>
      </c>
      <c r="T1707" s="116" t="str">
        <f>IF(AND(Таблица335[[#This Row],[Тип]]="Поперечник", Таблица335[[#This Row],[условие]]="Да", Таблица335[[#This Row],[№18]]=" росп"), "1,2,3",
"")</f>
        <v/>
      </c>
      <c r="U1707" s="116" t="str">
        <f>IF(AND(Таблица335[[#This Row],[Тип]]="Продол", Таблица335[[#This Row],[условие]]="Да", Таблица335[[#This Row],[№18]]=" росп"), "1,2",
"")</f>
        <v/>
      </c>
      <c r="V1707" s="101" t="s">
        <v>89</v>
      </c>
      <c r="W17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0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07" s="152">
        <f>IF(Таблица335[[#This Row],[Тип СШ]]="Т3",
(IF(Таблица335[[#This Row],[Толщина]]&gt;16,"Δ8","Δ6")),Таблица335[[#This Row],[Толщина]])</f>
        <v>14</v>
      </c>
      <c r="AD1707"/>
      <c r="AE1707"/>
    </row>
    <row r="1708" spans="1:31" x14ac:dyDescent="0.2">
      <c r="A1708" s="117">
        <f t="shared" si="1762"/>
        <v>1708</v>
      </c>
      <c r="B1708" s="97" t="str">
        <f>IF(ISNUMBER(Таблица335[[#This Row],[№8]]), "Поперечник", "Продол")</f>
        <v>Поперечник</v>
      </c>
      <c r="C1708" s="11" t="str">
        <f>CONCATENATE(I1708,J1708,K1708,L1708,Таблица335[[#This Row],[№12]],N1708,O1708,P1708,Q1708,R1708,S1708,T1708,U1708,)</f>
        <v>16Г-Т1/2 росп1,2,3</v>
      </c>
      <c r="D1708" s="11" t="str">
        <f t="shared" si="1781"/>
        <v>Т3</v>
      </c>
      <c r="E1708" s="11" t="str">
        <f t="shared" si="1782"/>
        <v>100 Δ6</v>
      </c>
      <c r="F1708" s="101"/>
      <c r="G1708" s="101"/>
      <c r="H17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8" s="132">
        <f t="shared" ref="I1708:K1708" si="1811">I1707</f>
        <v>16</v>
      </c>
      <c r="J1708" s="132" t="str">
        <f t="shared" si="1811"/>
        <v>Г</v>
      </c>
      <c r="K1708" s="133" t="str">
        <f>IF(Таблица335[[#This Row],[условие]]="Да", "-", "")</f>
        <v>-</v>
      </c>
      <c r="L1708" s="101" t="s">
        <v>83</v>
      </c>
      <c r="M1708" s="114" t="str">
        <f>IF(Таблица335[[#This Row],[условие]]="Да", "", " - ")</f>
        <v/>
      </c>
      <c r="N1708" s="101"/>
      <c r="O1708" s="114" t="str">
        <f>IF(Таблица335[[#This Row],[условие]]="Да", "", " )")</f>
        <v/>
      </c>
      <c r="P1708" s="115"/>
      <c r="Q1708" s="101" t="str">
        <f t="shared" si="1809"/>
        <v>/</v>
      </c>
      <c r="R1708" s="101">
        <v>2</v>
      </c>
      <c r="S1708" s="116" t="str">
        <f>IF(Таблица335[[#This Row],[Тип СШ]]="Т3", " росп", "")</f>
        <v xml:space="preserve"> росп</v>
      </c>
      <c r="T1708" s="116" t="str">
        <f>IF(AND(Таблица335[[#This Row],[Тип]]="Поперечник", Таблица335[[#This Row],[условие]]="Да", Таблица335[[#This Row],[№18]]=" росп"), "1,2,3",
"")</f>
        <v>1,2,3</v>
      </c>
      <c r="U1708" s="116" t="str">
        <f>IF(AND(Таблица335[[#This Row],[Тип]]="Продол", Таблица335[[#This Row],[условие]]="Да", Таблица335[[#This Row],[№18]]=" росп"), "1,2",
"")</f>
        <v/>
      </c>
      <c r="V1708" s="101" t="s">
        <v>88</v>
      </c>
      <c r="W17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08" s="152" t="str">
        <f>IF(Таблица335[[#This Row],[Тип СШ]]="Т3",
(IF(Таблица335[[#This Row],[Толщина]]&gt;16,"Δ8","Δ6")),Таблица335[[#This Row],[Толщина]])</f>
        <v>Δ6</v>
      </c>
      <c r="AD1708"/>
      <c r="AE1708"/>
    </row>
    <row r="1709" spans="1:31" x14ac:dyDescent="0.2">
      <c r="A1709" s="117">
        <f t="shared" si="1762"/>
        <v>1709</v>
      </c>
      <c r="B1709" s="97" t="str">
        <f>IF(ISNUMBER(Таблица335[[#This Row],[№8]]), "Поперечник", "Продол")</f>
        <v>Поперечник</v>
      </c>
      <c r="C1709" s="11" t="str">
        <f>CONCATENATE(I1709,J1709,K1709,L1709,Таблица335[[#This Row],[№12]],N1709,O1709,P1709,Q1709,R1709,S1709,T1709,U1709,)</f>
        <v>16Г-ВП_Р5 росп1,2,3</v>
      </c>
      <c r="D1709" s="11" t="str">
        <f t="shared" si="1781"/>
        <v>Т3</v>
      </c>
      <c r="E1709" s="11" t="str">
        <f t="shared" si="1782"/>
        <v>528 Δ6</v>
      </c>
      <c r="F1709" s="101"/>
      <c r="G1709" s="101"/>
      <c r="H17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09" s="132">
        <f t="shared" ref="I1709:K1709" si="1812">I1708</f>
        <v>16</v>
      </c>
      <c r="J1709" s="132" t="str">
        <f t="shared" si="1812"/>
        <v>Г</v>
      </c>
      <c r="K1709" s="133" t="str">
        <f>IF(Таблица335[[#This Row],[условие]]="Да", "-", "")</f>
        <v>-</v>
      </c>
      <c r="L1709" s="101" t="s">
        <v>35</v>
      </c>
      <c r="M1709" s="114" t="str">
        <f>IF(Таблица335[[#This Row],[условие]]="Да", "", " - ")</f>
        <v/>
      </c>
      <c r="N1709" s="101"/>
      <c r="O1709" s="114" t="str">
        <f>IF(Таблица335[[#This Row],[условие]]="Да", "", " )")</f>
        <v/>
      </c>
      <c r="P1709" s="115"/>
      <c r="Q1709" s="101" t="s">
        <v>140</v>
      </c>
      <c r="R1709" s="101" t="s">
        <v>77</v>
      </c>
      <c r="S1709" s="116" t="str">
        <f>IF(Таблица335[[#This Row],[Тип СШ]]="Т3", " росп", "")</f>
        <v xml:space="preserve"> росп</v>
      </c>
      <c r="T1709" s="116" t="str">
        <f>IF(AND(Таблица335[[#This Row],[Тип]]="Поперечник", Таблица335[[#This Row],[условие]]="Да", Таблица335[[#This Row],[№18]]=" росп"), "1,2,3",
"")</f>
        <v>1,2,3</v>
      </c>
      <c r="U1709" s="116" t="str">
        <f>IF(AND(Таблица335[[#This Row],[Тип]]="Продол", Таблица335[[#This Row],[условие]]="Да", Таблица335[[#This Row],[№18]]=" росп"), "1,2",
"")</f>
        <v/>
      </c>
      <c r="V1709" s="101" t="s">
        <v>88</v>
      </c>
      <c r="W17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0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09" s="152" t="str">
        <f>IF(Таблица335[[#This Row],[Тип СШ]]="Т3",
(IF(Таблица335[[#This Row],[Толщина]]&gt;16,"Δ8","Δ6")),Таблица335[[#This Row],[Толщина]])</f>
        <v>Δ6</v>
      </c>
      <c r="AD1709"/>
      <c r="AE1709"/>
    </row>
    <row r="1710" spans="1:31" x14ac:dyDescent="0.2">
      <c r="A1710" s="117">
        <f t="shared" si="1762"/>
        <v>1710</v>
      </c>
      <c r="B1710" s="97" t="str">
        <f>IF(ISNUMBER(Таблица335[[#This Row],[№8]]), "Поперечник", "Продол")</f>
        <v>Поперечник</v>
      </c>
      <c r="C1710" s="11" t="str">
        <f>CONCATENATE(I1710,J1710,K1710,L1710,Таблица335[[#This Row],[№12]],N1710,O1710,P1710,Q1710,R1710,S1710,T1710,U1710,)</f>
        <v>16Г-ВП_Р6 росп1,2,3</v>
      </c>
      <c r="D1710" s="11" t="str">
        <f t="shared" si="1781"/>
        <v>Т3</v>
      </c>
      <c r="E1710" s="11" t="str">
        <f t="shared" si="1782"/>
        <v>528 Δ6</v>
      </c>
      <c r="F1710" s="101"/>
      <c r="G1710" s="101"/>
      <c r="H17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0" s="132">
        <f t="shared" ref="I1710:K1710" si="1813">I1709</f>
        <v>16</v>
      </c>
      <c r="J1710" s="132" t="str">
        <f t="shared" si="1813"/>
        <v>Г</v>
      </c>
      <c r="K1710" s="133" t="str">
        <f>IF(Таблица335[[#This Row],[условие]]="Да", "-", "")</f>
        <v>-</v>
      </c>
      <c r="L1710" s="101" t="s">
        <v>35</v>
      </c>
      <c r="M1710" s="114" t="str">
        <f>IF(Таблица335[[#This Row],[условие]]="Да", "", " - ")</f>
        <v/>
      </c>
      <c r="N1710" s="101"/>
      <c r="O1710" s="114" t="str">
        <f>IF(Таблица335[[#This Row],[условие]]="Да", "", " )")</f>
        <v/>
      </c>
      <c r="P1710" s="115"/>
      <c r="Q1710" s="101" t="s">
        <v>140</v>
      </c>
      <c r="R1710" s="101" t="s">
        <v>80</v>
      </c>
      <c r="S1710" s="116" t="str">
        <f>IF(Таблица335[[#This Row],[Тип СШ]]="Т3", " росп", "")</f>
        <v xml:space="preserve"> росп</v>
      </c>
      <c r="T1710" s="116" t="str">
        <f>IF(AND(Таблица335[[#This Row],[Тип]]="Поперечник", Таблица335[[#This Row],[условие]]="Да", Таблица335[[#This Row],[№18]]=" росп"), "1,2,3",
"")</f>
        <v>1,2,3</v>
      </c>
      <c r="U1710" s="116" t="str">
        <f>IF(AND(Таблица335[[#This Row],[Тип]]="Продол", Таблица335[[#This Row],[условие]]="Да", Таблица335[[#This Row],[№18]]=" росп"), "1,2",
"")</f>
        <v/>
      </c>
      <c r="V1710" s="101" t="s">
        <v>88</v>
      </c>
      <c r="W17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10" s="152" t="str">
        <f>IF(Таблица335[[#This Row],[Тип СШ]]="Т3",
(IF(Таблица335[[#This Row],[Толщина]]&gt;16,"Δ8","Δ6")),Таблица335[[#This Row],[Толщина]])</f>
        <v>Δ6</v>
      </c>
      <c r="AD1710"/>
      <c r="AE1710"/>
    </row>
    <row r="1711" spans="1:31" x14ac:dyDescent="0.2">
      <c r="A1711" s="117">
        <f t="shared" si="1762"/>
        <v>1711</v>
      </c>
      <c r="B1711" s="97" t="str">
        <f>IF(ISNUMBER(Таблица335[[#This Row],[№8]]), "Поперечник", "Продол")</f>
        <v>Поперечник</v>
      </c>
      <c r="C1711" s="11" t="str">
        <f>CONCATENATE(I1711,J1711,K1711,L1711,Таблица335[[#This Row],[№12]],N1711,O1711,P1711,Q1711,R1711,S1711,T1711,U1711,)</f>
        <v>16Г-ВП_Р7 росп1,2,3</v>
      </c>
      <c r="D1711" s="11" t="str">
        <f t="shared" si="1781"/>
        <v>Т3</v>
      </c>
      <c r="E1711" s="11" t="str">
        <f t="shared" si="1782"/>
        <v>528 Δ6</v>
      </c>
      <c r="F1711" s="101"/>
      <c r="G1711" s="101"/>
      <c r="H17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1" s="132">
        <f t="shared" ref="I1711:K1711" si="1814">I1710</f>
        <v>16</v>
      </c>
      <c r="J1711" s="132" t="str">
        <f t="shared" si="1814"/>
        <v>Г</v>
      </c>
      <c r="K1711" s="133" t="str">
        <f>IF(Таблица335[[#This Row],[условие]]="Да", "-", "")</f>
        <v>-</v>
      </c>
      <c r="L1711" s="101" t="s">
        <v>35</v>
      </c>
      <c r="M1711" s="114" t="str">
        <f>IF(Таблица335[[#This Row],[условие]]="Да", "", " - ")</f>
        <v/>
      </c>
      <c r="N1711" s="101"/>
      <c r="O1711" s="114" t="str">
        <f>IF(Таблица335[[#This Row],[условие]]="Да", "", " )")</f>
        <v/>
      </c>
      <c r="P1711" s="115"/>
      <c r="Q1711" s="101" t="s">
        <v>140</v>
      </c>
      <c r="R1711" s="101" t="s">
        <v>81</v>
      </c>
      <c r="S1711" s="116" t="str">
        <f>IF(Таблица335[[#This Row],[Тип СШ]]="Т3", " росп", "")</f>
        <v xml:space="preserve"> росп</v>
      </c>
      <c r="T1711" s="116" t="str">
        <f>IF(AND(Таблица335[[#This Row],[Тип]]="Поперечник", Таблица335[[#This Row],[условие]]="Да", Таблица335[[#This Row],[№18]]=" росп"), "1,2,3",
"")</f>
        <v>1,2,3</v>
      </c>
      <c r="U1711" s="116" t="str">
        <f>IF(AND(Таблица335[[#This Row],[Тип]]="Продол", Таблица335[[#This Row],[условие]]="Да", Таблица335[[#This Row],[№18]]=" росп"), "1,2",
"")</f>
        <v/>
      </c>
      <c r="V1711" s="101" t="s">
        <v>88</v>
      </c>
      <c r="W17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11" s="152" t="str">
        <f>IF(Таблица335[[#This Row],[Тип СШ]]="Т3",
(IF(Таблица335[[#This Row],[Толщина]]&gt;16,"Δ8","Δ6")),Таблица335[[#This Row],[Толщина]])</f>
        <v>Δ6</v>
      </c>
      <c r="AD1711"/>
      <c r="AE1711"/>
    </row>
    <row r="1712" spans="1:31" x14ac:dyDescent="0.2">
      <c r="A1712" s="117">
        <f t="shared" si="1762"/>
        <v>1712</v>
      </c>
      <c r="B1712" s="97" t="str">
        <f>IF(ISNUMBER(Таблица335[[#This Row],[№8]]), "Поперечник", "Продол")</f>
        <v>Поперечник</v>
      </c>
      <c r="C1712" s="11" t="str">
        <f>CONCATENATE(I1712,J1712,K1712,L1712,Таблица335[[#This Row],[№12]],N1712,O1712,P1712,Q1712,R1712,S1712,T1712,U1712,)</f>
        <v>16Г-ВП_Р8 росп1,2,3</v>
      </c>
      <c r="D1712" s="11" t="str">
        <f t="shared" si="1781"/>
        <v>Т3</v>
      </c>
      <c r="E1712" s="11" t="str">
        <f t="shared" si="1782"/>
        <v>528 Δ6</v>
      </c>
      <c r="F1712" s="101"/>
      <c r="G1712" s="101"/>
      <c r="H17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2" s="132">
        <f t="shared" ref="I1712:K1712" si="1815">I1711</f>
        <v>16</v>
      </c>
      <c r="J1712" s="132" t="str">
        <f t="shared" si="1815"/>
        <v>Г</v>
      </c>
      <c r="K1712" s="133" t="str">
        <f>IF(Таблица335[[#This Row],[условие]]="Да", "-", "")</f>
        <v>-</v>
      </c>
      <c r="L1712" s="101" t="s">
        <v>35</v>
      </c>
      <c r="M1712" s="114" t="str">
        <f>IF(Таблица335[[#This Row],[условие]]="Да", "", " - ")</f>
        <v/>
      </c>
      <c r="N1712" s="101"/>
      <c r="O1712" s="114" t="str">
        <f>IF(Таблица335[[#This Row],[условие]]="Да", "", " )")</f>
        <v/>
      </c>
      <c r="P1712" s="115"/>
      <c r="Q1712" s="101" t="s">
        <v>140</v>
      </c>
      <c r="R1712" s="101" t="s">
        <v>82</v>
      </c>
      <c r="S1712" s="116" t="str">
        <f>IF(Таблица335[[#This Row],[Тип СШ]]="Т3", " росп", "")</f>
        <v xml:space="preserve"> росп</v>
      </c>
      <c r="T1712" s="116" t="str">
        <f>IF(AND(Таблица335[[#This Row],[Тип]]="Поперечник", Таблица335[[#This Row],[условие]]="Да", Таблица335[[#This Row],[№18]]=" росп"), "1,2,3",
"")</f>
        <v>1,2,3</v>
      </c>
      <c r="U1712" s="116" t="str">
        <f>IF(AND(Таблица335[[#This Row],[Тип]]="Продол", Таблица335[[#This Row],[условие]]="Да", Таблица335[[#This Row],[№18]]=" росп"), "1,2",
"")</f>
        <v/>
      </c>
      <c r="V1712" s="101" t="s">
        <v>88</v>
      </c>
      <c r="W17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12" s="152" t="str">
        <f>IF(Таблица335[[#This Row],[Тип СШ]]="Т3",
(IF(Таблица335[[#This Row],[Толщина]]&gt;16,"Δ8","Δ6")),Таблица335[[#This Row],[Толщина]])</f>
        <v>Δ6</v>
      </c>
      <c r="AD1712"/>
      <c r="AE1712"/>
    </row>
    <row r="1713" spans="1:31" x14ac:dyDescent="0.2">
      <c r="A1713" s="117">
        <f t="shared" si="1762"/>
        <v>1713</v>
      </c>
      <c r="B1713" s="97" t="str">
        <f>IF(ISNUMBER(Таблица335[[#This Row],[№8]]), "Поперечник", "Продол")</f>
        <v>Поперечник</v>
      </c>
      <c r="C1713" s="11" t="str">
        <f>CONCATENATE(I1713,J1713,K1713,L1713,Таблица335[[#This Row],[№12]],N1713,O1713,P1713,Q1713,R1713,S1713,T1713,U1713,)</f>
        <v>16Г-НП</v>
      </c>
      <c r="D1713" s="11" t="str">
        <f t="shared" si="1781"/>
        <v>С18</v>
      </c>
      <c r="E1713" s="11" t="str">
        <f t="shared" si="1782"/>
        <v>600×32</v>
      </c>
      <c r="F1713" s="101"/>
      <c r="G1713" s="101"/>
      <c r="H17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3" s="132">
        <f t="shared" ref="I1713:K1713" si="1816">I1712</f>
        <v>16</v>
      </c>
      <c r="J1713" s="132" t="str">
        <f t="shared" si="1816"/>
        <v>Г</v>
      </c>
      <c r="K1713" s="133" t="str">
        <f>IF(Таблица335[[#This Row],[условие]]="Да", "-", "")</f>
        <v>-</v>
      </c>
      <c r="L1713" s="101" t="s">
        <v>13</v>
      </c>
      <c r="M1713" s="114" t="str">
        <f>IF(Таблица335[[#This Row],[условие]]="Да", "", " - ")</f>
        <v/>
      </c>
      <c r="N1713" s="101"/>
      <c r="O1713" s="114" t="str">
        <f>IF(Таблица335[[#This Row],[условие]]="Да", "", " )")</f>
        <v/>
      </c>
      <c r="P1713" s="115"/>
      <c r="Q1713" s="101"/>
      <c r="R1713" s="101"/>
      <c r="S1713" s="116" t="str">
        <f>IF(Таблица335[[#This Row],[Тип СШ]]="Т3", " росп", "")</f>
        <v/>
      </c>
      <c r="T1713" s="116" t="str">
        <f>IF(AND(Таблица335[[#This Row],[Тип]]="Поперечник", Таблица335[[#This Row],[условие]]="Да", Таблица335[[#This Row],[№18]]=" росп"), "1,2,3",
"")</f>
        <v/>
      </c>
      <c r="U1713" s="116" t="str">
        <f>IF(AND(Таблица335[[#This Row],[Тип]]="Продол", Таблица335[[#This Row],[условие]]="Да", Таблица335[[#This Row],[№18]]=" росп"), "1,2",
"")</f>
        <v/>
      </c>
      <c r="V1713" s="101" t="s">
        <v>87</v>
      </c>
      <c r="W171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7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713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713" s="152">
        <f>IF(Таблица335[[#This Row],[Тип СШ]]="Т3",
(IF(Таблица335[[#This Row],[Толщина]]&gt;16,"Δ8","Δ6")),Таблица335[[#This Row],[Толщина]])</f>
        <v>32</v>
      </c>
      <c r="AD1713"/>
      <c r="AE1713"/>
    </row>
    <row r="1714" spans="1:31" x14ac:dyDescent="0.2">
      <c r="A1714" s="117">
        <f t="shared" si="1762"/>
        <v>1714</v>
      </c>
      <c r="B1714" s="97" t="str">
        <f>IF(ISNUMBER(Таблица335[[#This Row],[№8]]), "Поперечник", "Продол")</f>
        <v>Поперечник</v>
      </c>
      <c r="C1714" s="11" t="str">
        <f>CONCATENATE(I1714,J1714,K1714,L1714,Таблица335[[#This Row],[№12]],N1714,O1714,P1714,Q1714,R1714,S1714,T1714,U1714,)</f>
        <v>16Г-Т2/1</v>
      </c>
      <c r="D1714" s="11" t="str">
        <f t="shared" si="1781"/>
        <v>Т8</v>
      </c>
      <c r="E1714" s="11" t="str">
        <f t="shared" si="1782"/>
        <v>100×14</v>
      </c>
      <c r="F1714" s="101"/>
      <c r="G1714" s="101"/>
      <c r="H17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4" s="132">
        <f t="shared" ref="I1714:K1714" si="1817">I1713</f>
        <v>16</v>
      </c>
      <c r="J1714" s="132" t="str">
        <f t="shared" si="1817"/>
        <v>Г</v>
      </c>
      <c r="K1714" s="133" t="str">
        <f>IF(Таблица335[[#This Row],[условие]]="Да", "-", "")</f>
        <v>-</v>
      </c>
      <c r="L1714" s="101" t="s">
        <v>84</v>
      </c>
      <c r="M1714" s="114" t="str">
        <f>IF(Таблица335[[#This Row],[условие]]="Да", "", " - ")</f>
        <v/>
      </c>
      <c r="N1714" s="101"/>
      <c r="O1714" s="114" t="str">
        <f>IF(Таблица335[[#This Row],[условие]]="Да", "", " )")</f>
        <v/>
      </c>
      <c r="P1714" s="115"/>
      <c r="Q1714" s="101" t="str">
        <f>"/"</f>
        <v>/</v>
      </c>
      <c r="R1714" s="101">
        <v>1</v>
      </c>
      <c r="S1714" s="116" t="str">
        <f>IF(Таблица335[[#This Row],[Тип СШ]]="Т3", " росп", "")</f>
        <v/>
      </c>
      <c r="T1714" s="116" t="str">
        <f>IF(AND(Таблица335[[#This Row],[Тип]]="Поперечник", Таблица335[[#This Row],[условие]]="Да", Таблица335[[#This Row],[№18]]=" росп"), "1,2,3",
"")</f>
        <v/>
      </c>
      <c r="U1714" s="116" t="str">
        <f>IF(AND(Таблица335[[#This Row],[Тип]]="Продол", Таблица335[[#This Row],[условие]]="Да", Таблица335[[#This Row],[№18]]=" росп"), "1,2",
"")</f>
        <v/>
      </c>
      <c r="V1714" s="101" t="s">
        <v>89</v>
      </c>
      <c r="W17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14" s="152">
        <f>IF(Таблица335[[#This Row],[Тип СШ]]="Т3",
(IF(Таблица335[[#This Row],[Толщина]]&gt;16,"Δ8","Δ6")),Таблица335[[#This Row],[Толщина]])</f>
        <v>14</v>
      </c>
      <c r="AD1714"/>
      <c r="AE1714"/>
    </row>
    <row r="1715" spans="1:31" x14ac:dyDescent="0.2">
      <c r="A1715" s="117">
        <f t="shared" si="1762"/>
        <v>1715</v>
      </c>
      <c r="B1715" s="97" t="str">
        <f>IF(ISNUMBER(Таблица335[[#This Row],[№8]]), "Поперечник", "Продол")</f>
        <v>Поперечник</v>
      </c>
      <c r="C1715" s="11" t="str">
        <f>CONCATENATE(I1715,J1715,K1715,L1715,Таблица335[[#This Row],[№12]],N1715,O1715,P1715,Q1715,R1715,S1715,T1715,U1715,)</f>
        <v>16Г-Т2/1 росп1,2,3</v>
      </c>
      <c r="D1715" s="11" t="str">
        <f t="shared" si="1781"/>
        <v>Т3</v>
      </c>
      <c r="E1715" s="11" t="str">
        <f t="shared" si="1782"/>
        <v>100 Δ6</v>
      </c>
      <c r="F1715" s="101"/>
      <c r="G1715" s="101"/>
      <c r="H17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5" s="132">
        <f t="shared" ref="I1715:K1715" si="1818">I1714</f>
        <v>16</v>
      </c>
      <c r="J1715" s="132" t="str">
        <f t="shared" si="1818"/>
        <v>Г</v>
      </c>
      <c r="K1715" s="133" t="str">
        <f>IF(Таблица335[[#This Row],[условие]]="Да", "-", "")</f>
        <v>-</v>
      </c>
      <c r="L1715" s="101" t="s">
        <v>84</v>
      </c>
      <c r="M1715" s="114" t="str">
        <f>IF(Таблица335[[#This Row],[условие]]="Да", "", " - ")</f>
        <v/>
      </c>
      <c r="N1715" s="101"/>
      <c r="O1715" s="114" t="str">
        <f>IF(Таблица335[[#This Row],[условие]]="Да", "", " )")</f>
        <v/>
      </c>
      <c r="P1715" s="115"/>
      <c r="Q1715" s="101" t="str">
        <f t="shared" ref="Q1715:Q1719" si="1819">"/"</f>
        <v>/</v>
      </c>
      <c r="R1715" s="101">
        <v>1</v>
      </c>
      <c r="S1715" s="116" t="str">
        <f>IF(Таблица335[[#This Row],[Тип СШ]]="Т3", " росп", "")</f>
        <v xml:space="preserve"> росп</v>
      </c>
      <c r="T1715" s="116" t="str">
        <f>IF(AND(Таблица335[[#This Row],[Тип]]="Поперечник", Таблица335[[#This Row],[условие]]="Да", Таблица335[[#This Row],[№18]]=" росп"), "1,2,3",
"")</f>
        <v>1,2,3</v>
      </c>
      <c r="U1715" s="116" t="str">
        <f>IF(AND(Таблица335[[#This Row],[Тип]]="Продол", Таблица335[[#This Row],[условие]]="Да", Таблица335[[#This Row],[№18]]=" росп"), "1,2",
"")</f>
        <v/>
      </c>
      <c r="V1715" s="101" t="s">
        <v>88</v>
      </c>
      <c r="W17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15" s="152" t="str">
        <f>IF(Таблица335[[#This Row],[Тип СШ]]="Т3",
(IF(Таблица335[[#This Row],[Толщина]]&gt;16,"Δ8","Δ6")),Таблица335[[#This Row],[Толщина]])</f>
        <v>Δ6</v>
      </c>
      <c r="AD1715"/>
      <c r="AE1715"/>
    </row>
    <row r="1716" spans="1:31" x14ac:dyDescent="0.2">
      <c r="A1716" s="117">
        <f t="shared" si="1762"/>
        <v>1716</v>
      </c>
      <c r="B1716" s="97" t="str">
        <f>IF(ISNUMBER(Таблица335[[#This Row],[№8]]), "Поперечник", "Продол")</f>
        <v>Поперечник</v>
      </c>
      <c r="C1716" s="11" t="str">
        <f>CONCATENATE(I1716,J1716,K1716,L1716,Таблица335[[#This Row],[№12]],N1716,O1716,P1716,Q1716,R1716,S1716,T1716,U1716,)</f>
        <v>16Г-Т2/2</v>
      </c>
      <c r="D1716" s="11" t="str">
        <f t="shared" si="1781"/>
        <v>Т8</v>
      </c>
      <c r="E1716" s="11" t="str">
        <f t="shared" si="1782"/>
        <v>100×14</v>
      </c>
      <c r="F1716" s="101"/>
      <c r="G1716" s="101"/>
      <c r="H17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6" s="132">
        <f t="shared" ref="I1716:K1716" si="1820">I1715</f>
        <v>16</v>
      </c>
      <c r="J1716" s="132" t="str">
        <f t="shared" si="1820"/>
        <v>Г</v>
      </c>
      <c r="K1716" s="133" t="str">
        <f>IF(Таблица335[[#This Row],[условие]]="Да", "-", "")</f>
        <v>-</v>
      </c>
      <c r="L1716" s="101" t="s">
        <v>84</v>
      </c>
      <c r="M1716" s="114" t="str">
        <f>IF(Таблица335[[#This Row],[условие]]="Да", "", " - ")</f>
        <v/>
      </c>
      <c r="N1716" s="101"/>
      <c r="O1716" s="114" t="str">
        <f>IF(Таблица335[[#This Row],[условие]]="Да", "", " )")</f>
        <v/>
      </c>
      <c r="P1716" s="115"/>
      <c r="Q1716" s="101" t="str">
        <f t="shared" si="1819"/>
        <v>/</v>
      </c>
      <c r="R1716" s="101">
        <v>2</v>
      </c>
      <c r="S1716" s="116" t="str">
        <f>IF(Таблица335[[#This Row],[Тип СШ]]="Т3", " росп", "")</f>
        <v/>
      </c>
      <c r="T1716" s="116" t="str">
        <f>IF(AND(Таблица335[[#This Row],[Тип]]="Поперечник", Таблица335[[#This Row],[условие]]="Да", Таблица335[[#This Row],[№18]]=" росп"), "1,2,3",
"")</f>
        <v/>
      </c>
      <c r="U1716" s="116" t="str">
        <f>IF(AND(Таблица335[[#This Row],[Тип]]="Продол", Таблица335[[#This Row],[условие]]="Да", Таблица335[[#This Row],[№18]]=" росп"), "1,2",
"")</f>
        <v/>
      </c>
      <c r="V1716" s="101" t="s">
        <v>89</v>
      </c>
      <c r="W17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1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16" s="152">
        <f>IF(Таблица335[[#This Row],[Тип СШ]]="Т3",
(IF(Таблица335[[#This Row],[Толщина]]&gt;16,"Δ8","Δ6")),Таблица335[[#This Row],[Толщина]])</f>
        <v>14</v>
      </c>
      <c r="AD1716"/>
      <c r="AE1716"/>
    </row>
    <row r="1717" spans="1:31" x14ac:dyDescent="0.2">
      <c r="A1717" s="117">
        <f t="shared" si="1762"/>
        <v>1717</v>
      </c>
      <c r="B1717" s="97" t="str">
        <f>IF(ISNUMBER(Таблица335[[#This Row],[№8]]), "Поперечник", "Продол")</f>
        <v>Поперечник</v>
      </c>
      <c r="C1717" s="11" t="str">
        <f>CONCATENATE(I1717,J1717,K1717,L1717,Таблица335[[#This Row],[№12]],N1717,O1717,P1717,Q1717,R1717,S1717,T1717,U1717,)</f>
        <v>16Г-Т2/2 росп1,2,3</v>
      </c>
      <c r="D1717" s="11" t="str">
        <f t="shared" si="1781"/>
        <v>Т3</v>
      </c>
      <c r="E1717" s="11" t="str">
        <f t="shared" si="1782"/>
        <v>100 Δ6</v>
      </c>
      <c r="F1717" s="101"/>
      <c r="G1717" s="101"/>
      <c r="H17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7" s="132">
        <f t="shared" ref="I1717:K1717" si="1821">I1716</f>
        <v>16</v>
      </c>
      <c r="J1717" s="132" t="str">
        <f t="shared" si="1821"/>
        <v>Г</v>
      </c>
      <c r="K1717" s="133" t="str">
        <f>IF(Таблица335[[#This Row],[условие]]="Да", "-", "")</f>
        <v>-</v>
      </c>
      <c r="L1717" s="101" t="s">
        <v>84</v>
      </c>
      <c r="M1717" s="114" t="str">
        <f>IF(Таблица335[[#This Row],[условие]]="Да", "", " - ")</f>
        <v/>
      </c>
      <c r="N1717" s="101"/>
      <c r="O1717" s="114" t="str">
        <f>IF(Таблица335[[#This Row],[условие]]="Да", "", " )")</f>
        <v/>
      </c>
      <c r="P1717" s="115"/>
      <c r="Q1717" s="101" t="str">
        <f t="shared" si="1819"/>
        <v>/</v>
      </c>
      <c r="R1717" s="101">
        <v>2</v>
      </c>
      <c r="S1717" s="116" t="str">
        <f>IF(Таблица335[[#This Row],[Тип СШ]]="Т3", " росп", "")</f>
        <v xml:space="preserve"> росп</v>
      </c>
      <c r="T1717" s="116" t="str">
        <f>IF(AND(Таблица335[[#This Row],[Тип]]="Поперечник", Таблица335[[#This Row],[условие]]="Да", Таблица335[[#This Row],[№18]]=" росп"), "1,2,3",
"")</f>
        <v>1,2,3</v>
      </c>
      <c r="U1717" s="116" t="str">
        <f>IF(AND(Таблица335[[#This Row],[Тип]]="Продол", Таблица335[[#This Row],[условие]]="Да", Таблица335[[#This Row],[№18]]=" росп"), "1,2",
"")</f>
        <v/>
      </c>
      <c r="V1717" s="101" t="s">
        <v>88</v>
      </c>
      <c r="W17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17" s="152" t="str">
        <f>IF(Таблица335[[#This Row],[Тип СШ]]="Т3",
(IF(Таблица335[[#This Row],[Толщина]]&gt;16,"Δ8","Δ6")),Таблица335[[#This Row],[Толщина]])</f>
        <v>Δ6</v>
      </c>
      <c r="AD1717"/>
      <c r="AE1717"/>
    </row>
    <row r="1718" spans="1:31" x14ac:dyDescent="0.2">
      <c r="A1718" s="117">
        <f t="shared" si="1762"/>
        <v>1718</v>
      </c>
      <c r="B1718" s="97" t="str">
        <f>IF(ISNUMBER(Таблица335[[#This Row],[№8]]), "Поперечник", "Продол")</f>
        <v>Поперечник</v>
      </c>
      <c r="C1718" s="11" t="str">
        <f>CONCATENATE(I1718,J1718,K1718,L1718,Таблица335[[#This Row],[№12]],N1718,O1718,P1718,Q1718,R1718,S1718,T1718,U1718,)</f>
        <v>16Д-ВП</v>
      </c>
      <c r="D1718" s="11" t="str">
        <f t="shared" si="1781"/>
        <v>С4</v>
      </c>
      <c r="E1718" s="11" t="str">
        <f t="shared" si="1782"/>
        <v>2488×14</v>
      </c>
      <c r="F1718" s="101"/>
      <c r="G1718" s="101" t="s">
        <v>43</v>
      </c>
      <c r="H171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8" s="134">
        <f t="shared" ref="I1718:J1718" si="1822">I1717</f>
        <v>16</v>
      </c>
      <c r="J1718" s="134" t="str">
        <f>Таблица335[[#This Row],[№7]]</f>
        <v>Д</v>
      </c>
      <c r="K1718" s="133" t="str">
        <f>IF(Таблица335[[#This Row],[условие]]="Да", "-", "")</f>
        <v>-</v>
      </c>
      <c r="L1718" s="72" t="s">
        <v>35</v>
      </c>
      <c r="M1718" s="114" t="str">
        <f>IF(Таблица335[[#This Row],[условие]]="Да", "", " - ")</f>
        <v/>
      </c>
      <c r="N1718" s="72"/>
      <c r="O1718" s="114" t="str">
        <f>IF(Таблица335[[#This Row],[условие]]="Да", "", " )")</f>
        <v/>
      </c>
      <c r="P1718" s="115"/>
      <c r="Q1718" s="130"/>
      <c r="R1718" s="130"/>
      <c r="S1718" s="116" t="str">
        <f>IF(Таблица335[[#This Row],[Тип СШ]]="Т3", " росп", "")</f>
        <v/>
      </c>
      <c r="T1718" s="116" t="str">
        <f>IF(AND(Таблица335[[#This Row],[Тип]]="Поперечник", Таблица335[[#This Row],[условие]]="Да", Таблица335[[#This Row],[№18]]=" росп"), "1,2,3",
"")</f>
        <v/>
      </c>
      <c r="U1718" s="116" t="str">
        <f>IF(AND(Таблица335[[#This Row],[Тип]]="Продол", Таблица335[[#This Row],[условие]]="Да", Таблица335[[#This Row],[№18]]=" росп"), "1,2",
"")</f>
        <v/>
      </c>
      <c r="V1718" s="130" t="s">
        <v>109</v>
      </c>
      <c r="W17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7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718" s="152">
        <f>IF(Таблица335[[#This Row],[Тип СШ]]="Т3",
(IF(Таблица335[[#This Row],[Толщина]]&gt;16,"Δ8","Δ6")),Таблица335[[#This Row],[Толщина]])</f>
        <v>14</v>
      </c>
      <c r="AD1718"/>
      <c r="AE1718"/>
    </row>
    <row r="1719" spans="1:31" x14ac:dyDescent="0.2">
      <c r="A1719" s="117">
        <f t="shared" si="1762"/>
        <v>1719</v>
      </c>
      <c r="B1719" s="97" t="str">
        <f>IF(ISNUMBER(Таблица335[[#This Row],[№8]]), "Поперечник", "Продол")</f>
        <v>Поперечник</v>
      </c>
      <c r="C1719" s="11" t="str">
        <f>CONCATENATE(I1719,J1719,K1719,L1719,Таблица335[[#This Row],[№12]],N1719,O1719,P1719,Q1719,R1719,S1719,T1719,U1719,)</f>
        <v>16Д-ВП_Р1 росп1,2,3</v>
      </c>
      <c r="D1719" s="11" t="str">
        <f t="shared" si="1781"/>
        <v>Т3</v>
      </c>
      <c r="E1719" s="11" t="str">
        <f t="shared" si="1782"/>
        <v>528 Δ6</v>
      </c>
      <c r="F1719" s="101"/>
      <c r="G1719" s="101"/>
      <c r="H17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19" s="132">
        <f t="shared" ref="I1719:J1719" si="1823">I1718</f>
        <v>16</v>
      </c>
      <c r="J1719" s="132" t="str">
        <f>J1718</f>
        <v>Д</v>
      </c>
      <c r="K1719" s="133" t="str">
        <f>IF(Таблица335[[#This Row],[условие]]="Да", "-", "")</f>
        <v>-</v>
      </c>
      <c r="L1719" s="101" t="s">
        <v>35</v>
      </c>
      <c r="M1719" s="114" t="str">
        <f>IF(Таблица335[[#This Row],[условие]]="Да", "", " - ")</f>
        <v/>
      </c>
      <c r="N1719" s="101"/>
      <c r="O1719" s="114" t="str">
        <f>IF(Таблица335[[#This Row],[условие]]="Да", "", " )")</f>
        <v/>
      </c>
      <c r="P1719" s="115"/>
      <c r="Q1719" s="101" t="s">
        <v>140</v>
      </c>
      <c r="R1719" s="101" t="s">
        <v>73</v>
      </c>
      <c r="S1719" s="116" t="str">
        <f>IF(Таблица335[[#This Row],[Тип СШ]]="Т3", " росп", "")</f>
        <v xml:space="preserve"> росп</v>
      </c>
      <c r="T1719" s="116" t="str">
        <f>IF(AND(Таблица335[[#This Row],[Тип]]="Поперечник", Таблица335[[#This Row],[условие]]="Да", Таблица335[[#This Row],[№18]]=" росп"), "1,2,3",
"")</f>
        <v>1,2,3</v>
      </c>
      <c r="U1719" s="116" t="str">
        <f>IF(AND(Таблица335[[#This Row],[Тип]]="Продол", Таблица335[[#This Row],[условие]]="Да", Таблица335[[#This Row],[№18]]=" росп"), "1,2",
"")</f>
        <v/>
      </c>
      <c r="V1719" s="101" t="s">
        <v>88</v>
      </c>
      <c r="W17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19" s="152" t="str">
        <f>IF(Таблица335[[#This Row],[Тип СШ]]="Т3",
(IF(Таблица335[[#This Row],[Толщина]]&gt;16,"Δ8","Δ6")),Таблица335[[#This Row],[Толщина]])</f>
        <v>Δ6</v>
      </c>
      <c r="AD1719"/>
      <c r="AE1719"/>
    </row>
    <row r="1720" spans="1:31" x14ac:dyDescent="0.2">
      <c r="A1720" s="117">
        <f t="shared" si="1762"/>
        <v>1720</v>
      </c>
      <c r="B1720" s="97" t="str">
        <f>IF(ISNUMBER(Таблица335[[#This Row],[№8]]), "Поперечник", "Продол")</f>
        <v>Поперечник</v>
      </c>
      <c r="C1720" s="11" t="str">
        <f>CONCATENATE(I1720,J1720,K1720,L1720,Таблица335[[#This Row],[№12]],N1720,O1720,P1720,Q1720,R1720,S1720,T1720,U1720,)</f>
        <v>16Д-ВП_Р2 росп1,2,3</v>
      </c>
      <c r="D1720" s="11" t="str">
        <f t="shared" si="1781"/>
        <v>Т3</v>
      </c>
      <c r="E1720" s="11" t="str">
        <f t="shared" si="1782"/>
        <v>528 Δ6</v>
      </c>
      <c r="F1720" s="101"/>
      <c r="G1720" s="101"/>
      <c r="H17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0" s="132">
        <f t="shared" ref="I1720:K1720" si="1824">I1719</f>
        <v>16</v>
      </c>
      <c r="J1720" s="132" t="str">
        <f t="shared" si="1824"/>
        <v>Д</v>
      </c>
      <c r="K1720" s="133" t="str">
        <f>IF(Таблица335[[#This Row],[условие]]="Да", "-", "")</f>
        <v>-</v>
      </c>
      <c r="L1720" s="101" t="s">
        <v>35</v>
      </c>
      <c r="M1720" s="114" t="str">
        <f>IF(Таблица335[[#This Row],[условие]]="Да", "", " - ")</f>
        <v/>
      </c>
      <c r="N1720" s="101"/>
      <c r="O1720" s="114" t="str">
        <f>IF(Таблица335[[#This Row],[условие]]="Да", "", " )")</f>
        <v/>
      </c>
      <c r="P1720" s="115"/>
      <c r="Q1720" s="101" t="s">
        <v>140</v>
      </c>
      <c r="R1720" s="101" t="s">
        <v>74</v>
      </c>
      <c r="S1720" s="116" t="str">
        <f>IF(Таблица335[[#This Row],[Тип СШ]]="Т3", " росп", "")</f>
        <v xml:space="preserve"> росп</v>
      </c>
      <c r="T1720" s="116" t="str">
        <f>IF(AND(Таблица335[[#This Row],[Тип]]="Поперечник", Таблица335[[#This Row],[условие]]="Да", Таблица335[[#This Row],[№18]]=" росп"), "1,2,3",
"")</f>
        <v>1,2,3</v>
      </c>
      <c r="U1720" s="116" t="str">
        <f>IF(AND(Таблица335[[#This Row],[Тип]]="Продол", Таблица335[[#This Row],[условие]]="Да", Таблица335[[#This Row],[№18]]=" росп"), "1,2",
"")</f>
        <v/>
      </c>
      <c r="V1720" s="101" t="s">
        <v>88</v>
      </c>
      <c r="W17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20" s="152" t="str">
        <f>IF(Таблица335[[#This Row],[Тип СШ]]="Т3",
(IF(Таблица335[[#This Row],[Толщина]]&gt;16,"Δ8","Δ6")),Таблица335[[#This Row],[Толщина]])</f>
        <v>Δ6</v>
      </c>
      <c r="AD1720"/>
      <c r="AE1720"/>
    </row>
    <row r="1721" spans="1:31" x14ac:dyDescent="0.2">
      <c r="A1721" s="117">
        <f t="shared" si="1762"/>
        <v>1721</v>
      </c>
      <c r="B1721" s="97" t="str">
        <f>IF(ISNUMBER(Таблица335[[#This Row],[№8]]), "Поперечник", "Продол")</f>
        <v>Поперечник</v>
      </c>
      <c r="C1721" s="11" t="str">
        <f>CONCATENATE(I1721,J1721,K1721,L1721,Таблица335[[#This Row],[№12]],N1721,O1721,P1721,Q1721,R1721,S1721,T1721,U1721,)</f>
        <v>16Д-ВП_Р3 росп1,2,3</v>
      </c>
      <c r="D1721" s="11" t="str">
        <f t="shared" si="1781"/>
        <v>Т3</v>
      </c>
      <c r="E1721" s="11" t="str">
        <f t="shared" si="1782"/>
        <v>528 Δ6</v>
      </c>
      <c r="F1721" s="101"/>
      <c r="G1721" s="101"/>
      <c r="H17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1" s="132">
        <f t="shared" ref="I1721:K1721" si="1825">I1720</f>
        <v>16</v>
      </c>
      <c r="J1721" s="132" t="str">
        <f t="shared" si="1825"/>
        <v>Д</v>
      </c>
      <c r="K1721" s="133" t="str">
        <f>IF(Таблица335[[#This Row],[условие]]="Да", "-", "")</f>
        <v>-</v>
      </c>
      <c r="L1721" s="101" t="s">
        <v>35</v>
      </c>
      <c r="M1721" s="114" t="str">
        <f>IF(Таблица335[[#This Row],[условие]]="Да", "", " - ")</f>
        <v/>
      </c>
      <c r="N1721" s="101"/>
      <c r="O1721" s="114" t="str">
        <f>IF(Таблица335[[#This Row],[условие]]="Да", "", " )")</f>
        <v/>
      </c>
      <c r="P1721" s="115"/>
      <c r="Q1721" s="101" t="s">
        <v>140</v>
      </c>
      <c r="R1721" s="101" t="s">
        <v>75</v>
      </c>
      <c r="S1721" s="116" t="str">
        <f>IF(Таблица335[[#This Row],[Тип СШ]]="Т3", " росп", "")</f>
        <v xml:space="preserve"> росп</v>
      </c>
      <c r="T1721" s="116" t="str">
        <f>IF(AND(Таблица335[[#This Row],[Тип]]="Поперечник", Таблица335[[#This Row],[условие]]="Да", Таблица335[[#This Row],[№18]]=" росп"), "1,2,3",
"")</f>
        <v>1,2,3</v>
      </c>
      <c r="U1721" s="116" t="str">
        <f>IF(AND(Таблица335[[#This Row],[Тип]]="Продол", Таблица335[[#This Row],[условие]]="Да", Таблица335[[#This Row],[№18]]=" росп"), "1,2",
"")</f>
        <v/>
      </c>
      <c r="V1721" s="101" t="s">
        <v>88</v>
      </c>
      <c r="W17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21" s="152" t="str">
        <f>IF(Таблица335[[#This Row],[Тип СШ]]="Т3",
(IF(Таблица335[[#This Row],[Толщина]]&gt;16,"Δ8","Δ6")),Таблица335[[#This Row],[Толщина]])</f>
        <v>Δ6</v>
      </c>
      <c r="AD1721"/>
      <c r="AE1721"/>
    </row>
    <row r="1722" spans="1:31" x14ac:dyDescent="0.2">
      <c r="A1722" s="117">
        <f t="shared" si="1762"/>
        <v>1722</v>
      </c>
      <c r="B1722" s="97" t="str">
        <f>IF(ISNUMBER(Таблица335[[#This Row],[№8]]), "Поперечник", "Продол")</f>
        <v>Поперечник</v>
      </c>
      <c r="C1722" s="11" t="str">
        <f>CONCATENATE(I1722,J1722,K1722,L1722,Таблица335[[#This Row],[№12]],N1722,O1722,P1722,Q1722,R1722,S1722,T1722,U1722,)</f>
        <v>16Д-ВП_Р4 росп1,2,3</v>
      </c>
      <c r="D1722" s="11" t="str">
        <f t="shared" si="1781"/>
        <v>Т3</v>
      </c>
      <c r="E1722" s="11" t="str">
        <f t="shared" si="1782"/>
        <v>528 Δ6</v>
      </c>
      <c r="F1722" s="101"/>
      <c r="G1722" s="101"/>
      <c r="H17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2" s="132">
        <f t="shared" ref="I1722:K1722" si="1826">I1721</f>
        <v>16</v>
      </c>
      <c r="J1722" s="132" t="str">
        <f t="shared" si="1826"/>
        <v>Д</v>
      </c>
      <c r="K1722" s="133" t="str">
        <f>IF(Таблица335[[#This Row],[условие]]="Да", "-", "")</f>
        <v>-</v>
      </c>
      <c r="L1722" s="101" t="s">
        <v>35</v>
      </c>
      <c r="M1722" s="114" t="str">
        <f>IF(Таблица335[[#This Row],[условие]]="Да", "", " - ")</f>
        <v/>
      </c>
      <c r="N1722" s="101"/>
      <c r="O1722" s="114" t="str">
        <f>IF(Таблица335[[#This Row],[условие]]="Да", "", " )")</f>
        <v/>
      </c>
      <c r="P1722" s="115"/>
      <c r="Q1722" s="101" t="s">
        <v>140</v>
      </c>
      <c r="R1722" s="101" t="s">
        <v>76</v>
      </c>
      <c r="S1722" s="116" t="str">
        <f>IF(Таблица335[[#This Row],[Тип СШ]]="Т3", " росп", "")</f>
        <v xml:space="preserve"> росп</v>
      </c>
      <c r="T1722" s="116" t="str">
        <f>IF(AND(Таблица335[[#This Row],[Тип]]="Поперечник", Таблица335[[#This Row],[условие]]="Да", Таблица335[[#This Row],[№18]]=" росп"), "1,2,3",
"")</f>
        <v>1,2,3</v>
      </c>
      <c r="U1722" s="116" t="str">
        <f>IF(AND(Таблица335[[#This Row],[Тип]]="Продол", Таблица335[[#This Row],[условие]]="Да", Таблица335[[#This Row],[№18]]=" росп"), "1,2",
"")</f>
        <v/>
      </c>
      <c r="V1722" s="101" t="s">
        <v>88</v>
      </c>
      <c r="W17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22" s="152" t="str">
        <f>IF(Таблица335[[#This Row],[Тип СШ]]="Т3",
(IF(Таблица335[[#This Row],[Толщина]]&gt;16,"Δ8","Δ6")),Таблица335[[#This Row],[Толщина]])</f>
        <v>Δ6</v>
      </c>
      <c r="AD1722"/>
      <c r="AE1722"/>
    </row>
    <row r="1723" spans="1:31" x14ac:dyDescent="0.2">
      <c r="A1723" s="117">
        <f t="shared" si="1762"/>
        <v>1723</v>
      </c>
      <c r="B1723" s="97" t="str">
        <f>IF(ISNUMBER(Таблица335[[#This Row],[№8]]), "Поперечник", "Продол")</f>
        <v>Поперечник</v>
      </c>
      <c r="C1723" s="11" t="str">
        <f>CONCATENATE(I1723,J1723,K1723,L1723,Таблица335[[#This Row],[№12]],N1723,O1723,P1723,Q1723,R1723,S1723,T1723,U1723,)</f>
        <v>16Д-Т1/1</v>
      </c>
      <c r="D1723" s="11" t="str">
        <f t="shared" si="1781"/>
        <v>Т8</v>
      </c>
      <c r="E1723" s="11" t="str">
        <f t="shared" si="1782"/>
        <v>100×14</v>
      </c>
      <c r="F1723" s="101"/>
      <c r="G1723" s="101"/>
      <c r="H17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3" s="132">
        <f t="shared" ref="I1723:K1723" si="1827">I1722</f>
        <v>16</v>
      </c>
      <c r="J1723" s="132" t="str">
        <f t="shared" si="1827"/>
        <v>Д</v>
      </c>
      <c r="K1723" s="133" t="str">
        <f>IF(Таблица335[[#This Row],[условие]]="Да", "-", "")</f>
        <v>-</v>
      </c>
      <c r="L1723" s="101" t="s">
        <v>83</v>
      </c>
      <c r="M1723" s="114" t="str">
        <f>IF(Таблица335[[#This Row],[условие]]="Да", "", " - ")</f>
        <v/>
      </c>
      <c r="N1723" s="101"/>
      <c r="O1723" s="114" t="str">
        <f>IF(Таблица335[[#This Row],[условие]]="Да", "", " )")</f>
        <v/>
      </c>
      <c r="P1723" s="115"/>
      <c r="Q1723" s="101" t="str">
        <f>"/"</f>
        <v>/</v>
      </c>
      <c r="R1723" s="101">
        <v>1</v>
      </c>
      <c r="S1723" s="116" t="str">
        <f>IF(Таблица335[[#This Row],[Тип СШ]]="Т3", " росп", "")</f>
        <v/>
      </c>
      <c r="T1723" s="116" t="str">
        <f>IF(AND(Таблица335[[#This Row],[Тип]]="Поперечник", Таблица335[[#This Row],[условие]]="Да", Таблица335[[#This Row],[№18]]=" росп"), "1,2,3",
"")</f>
        <v/>
      </c>
      <c r="U1723" s="116" t="str">
        <f>IF(AND(Таблица335[[#This Row],[Тип]]="Продол", Таблица335[[#This Row],[условие]]="Да", Таблица335[[#This Row],[№18]]=" росп"), "1,2",
"")</f>
        <v/>
      </c>
      <c r="V1723" s="101" t="s">
        <v>89</v>
      </c>
      <c r="W17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23" s="152">
        <f>IF(Таблица335[[#This Row],[Тип СШ]]="Т3",
(IF(Таблица335[[#This Row],[Толщина]]&gt;16,"Δ8","Δ6")),Таблица335[[#This Row],[Толщина]])</f>
        <v>14</v>
      </c>
      <c r="AD1723"/>
      <c r="AE1723"/>
    </row>
    <row r="1724" spans="1:31" x14ac:dyDescent="0.2">
      <c r="A1724" s="117">
        <f t="shared" si="1762"/>
        <v>1724</v>
      </c>
      <c r="B1724" s="97" t="str">
        <f>IF(ISNUMBER(Таблица335[[#This Row],[№8]]), "Поперечник", "Продол")</f>
        <v>Поперечник</v>
      </c>
      <c r="C1724" s="11" t="str">
        <f>CONCATENATE(I1724,J1724,K1724,L1724,Таблица335[[#This Row],[№12]],N1724,O1724,P1724,Q1724,R1724,S1724,T1724,U1724,)</f>
        <v>16Д-Т1/1 росп1,2,3</v>
      </c>
      <c r="D1724" s="11" t="str">
        <f t="shared" si="1781"/>
        <v>Т3</v>
      </c>
      <c r="E1724" s="11" t="str">
        <f t="shared" si="1782"/>
        <v>100 Δ6</v>
      </c>
      <c r="F1724" s="101"/>
      <c r="G1724" s="101"/>
      <c r="H17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4" s="132">
        <f t="shared" ref="I1724:K1724" si="1828">I1723</f>
        <v>16</v>
      </c>
      <c r="J1724" s="132" t="str">
        <f t="shared" si="1828"/>
        <v>Д</v>
      </c>
      <c r="K1724" s="133" t="str">
        <f>IF(Таблица335[[#This Row],[условие]]="Да", "-", "")</f>
        <v>-</v>
      </c>
      <c r="L1724" s="101" t="s">
        <v>83</v>
      </c>
      <c r="M1724" s="114" t="str">
        <f>IF(Таблица335[[#This Row],[условие]]="Да", "", " - ")</f>
        <v/>
      </c>
      <c r="N1724" s="101"/>
      <c r="O1724" s="114" t="str">
        <f>IF(Таблица335[[#This Row],[условие]]="Да", "", " )")</f>
        <v/>
      </c>
      <c r="P1724" s="115"/>
      <c r="Q1724" s="101" t="str">
        <f t="shared" ref="Q1724:Q1728" si="1829">"/"</f>
        <v>/</v>
      </c>
      <c r="R1724" s="101">
        <v>1</v>
      </c>
      <c r="S1724" s="116" t="str">
        <f>IF(Таблица335[[#This Row],[Тип СШ]]="Т3", " росп", "")</f>
        <v xml:space="preserve"> росп</v>
      </c>
      <c r="T1724" s="116" t="str">
        <f>IF(AND(Таблица335[[#This Row],[Тип]]="Поперечник", Таблица335[[#This Row],[условие]]="Да", Таблица335[[#This Row],[№18]]=" росп"), "1,2,3",
"")</f>
        <v>1,2,3</v>
      </c>
      <c r="U1724" s="116" t="str">
        <f>IF(AND(Таблица335[[#This Row],[Тип]]="Продол", Таблица335[[#This Row],[условие]]="Да", Таблица335[[#This Row],[№18]]=" росп"), "1,2",
"")</f>
        <v/>
      </c>
      <c r="V1724" s="101" t="s">
        <v>88</v>
      </c>
      <c r="W17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24" s="152" t="str">
        <f>IF(Таблица335[[#This Row],[Тип СШ]]="Т3",
(IF(Таблица335[[#This Row],[Толщина]]&gt;16,"Δ8","Δ6")),Таблица335[[#This Row],[Толщина]])</f>
        <v>Δ6</v>
      </c>
      <c r="AD1724"/>
      <c r="AE1724"/>
    </row>
    <row r="1725" spans="1:31" x14ac:dyDescent="0.2">
      <c r="A1725" s="117">
        <f t="shared" si="1762"/>
        <v>1725</v>
      </c>
      <c r="B1725" s="97" t="str">
        <f>IF(ISNUMBER(Таблица335[[#This Row],[№8]]), "Поперечник", "Продол")</f>
        <v>Поперечник</v>
      </c>
      <c r="C1725" s="11" t="str">
        <f>CONCATENATE(I1725,J1725,K1725,L1725,Таблица335[[#This Row],[№12]],N1725,O1725,P1725,Q1725,R1725,S1725,T1725,U1725,)</f>
        <v>16Д-Т1/2</v>
      </c>
      <c r="D1725" s="11" t="str">
        <f t="shared" si="1781"/>
        <v>Т8</v>
      </c>
      <c r="E1725" s="11" t="str">
        <f t="shared" si="1782"/>
        <v>100×14</v>
      </c>
      <c r="F1725" s="101"/>
      <c r="G1725" s="101"/>
      <c r="H17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5" s="132">
        <f t="shared" ref="I1725:K1725" si="1830">I1724</f>
        <v>16</v>
      </c>
      <c r="J1725" s="132" t="str">
        <f t="shared" si="1830"/>
        <v>Д</v>
      </c>
      <c r="K1725" s="133" t="str">
        <f>IF(Таблица335[[#This Row],[условие]]="Да", "-", "")</f>
        <v>-</v>
      </c>
      <c r="L1725" s="101" t="s">
        <v>83</v>
      </c>
      <c r="M1725" s="114" t="str">
        <f>IF(Таблица335[[#This Row],[условие]]="Да", "", " - ")</f>
        <v/>
      </c>
      <c r="N1725" s="101"/>
      <c r="O1725" s="114" t="str">
        <f>IF(Таблица335[[#This Row],[условие]]="Да", "", " )")</f>
        <v/>
      </c>
      <c r="P1725" s="115"/>
      <c r="Q1725" s="101" t="str">
        <f t="shared" si="1829"/>
        <v>/</v>
      </c>
      <c r="R1725" s="101">
        <v>2</v>
      </c>
      <c r="S1725" s="116" t="str">
        <f>IF(Таблица335[[#This Row],[Тип СШ]]="Т3", " росп", "")</f>
        <v/>
      </c>
      <c r="T1725" s="116" t="str">
        <f>IF(AND(Таблица335[[#This Row],[Тип]]="Поперечник", Таблица335[[#This Row],[условие]]="Да", Таблица335[[#This Row],[№18]]=" росп"), "1,2,3",
"")</f>
        <v/>
      </c>
      <c r="U1725" s="116" t="str">
        <f>IF(AND(Таблица335[[#This Row],[Тип]]="Продол", Таблица335[[#This Row],[условие]]="Да", Таблица335[[#This Row],[№18]]=" росп"), "1,2",
"")</f>
        <v/>
      </c>
      <c r="V1725" s="101" t="s">
        <v>89</v>
      </c>
      <c r="W17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2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25" s="152">
        <f>IF(Таблица335[[#This Row],[Тип СШ]]="Т3",
(IF(Таблица335[[#This Row],[Толщина]]&gt;16,"Δ8","Δ6")),Таблица335[[#This Row],[Толщина]])</f>
        <v>14</v>
      </c>
      <c r="AD1725"/>
      <c r="AE1725"/>
    </row>
    <row r="1726" spans="1:31" x14ac:dyDescent="0.2">
      <c r="A1726" s="117">
        <f t="shared" si="1762"/>
        <v>1726</v>
      </c>
      <c r="B1726" s="97" t="str">
        <f>IF(ISNUMBER(Таблица335[[#This Row],[№8]]), "Поперечник", "Продол")</f>
        <v>Поперечник</v>
      </c>
      <c r="C1726" s="11" t="str">
        <f>CONCATENATE(I1726,J1726,K1726,L1726,Таблица335[[#This Row],[№12]],N1726,O1726,P1726,Q1726,R1726,S1726,T1726,U1726,)</f>
        <v>16Д-Т1/2 росп1,2,3</v>
      </c>
      <c r="D1726" s="11" t="str">
        <f t="shared" si="1781"/>
        <v>Т3</v>
      </c>
      <c r="E1726" s="11" t="str">
        <f t="shared" si="1782"/>
        <v>100 Δ6</v>
      </c>
      <c r="F1726" s="101"/>
      <c r="G1726" s="101"/>
      <c r="H17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6" s="132">
        <f t="shared" ref="I1726:K1726" si="1831">I1725</f>
        <v>16</v>
      </c>
      <c r="J1726" s="132" t="str">
        <f t="shared" si="1831"/>
        <v>Д</v>
      </c>
      <c r="K1726" s="133" t="str">
        <f>IF(Таблица335[[#This Row],[условие]]="Да", "-", "")</f>
        <v>-</v>
      </c>
      <c r="L1726" s="101" t="s">
        <v>83</v>
      </c>
      <c r="M1726" s="114" t="str">
        <f>IF(Таблица335[[#This Row],[условие]]="Да", "", " - ")</f>
        <v/>
      </c>
      <c r="N1726" s="101"/>
      <c r="O1726" s="114" t="str">
        <f>IF(Таблица335[[#This Row],[условие]]="Да", "", " )")</f>
        <v/>
      </c>
      <c r="P1726" s="115"/>
      <c r="Q1726" s="101" t="str">
        <f t="shared" si="1829"/>
        <v>/</v>
      </c>
      <c r="R1726" s="101">
        <v>2</v>
      </c>
      <c r="S1726" s="116" t="str">
        <f>IF(Таблица335[[#This Row],[Тип СШ]]="Т3", " росп", "")</f>
        <v xml:space="preserve"> росп</v>
      </c>
      <c r="T1726" s="116" t="str">
        <f>IF(AND(Таблица335[[#This Row],[Тип]]="Поперечник", Таблица335[[#This Row],[условие]]="Да", Таблица335[[#This Row],[№18]]=" росп"), "1,2,3",
"")</f>
        <v>1,2,3</v>
      </c>
      <c r="U1726" s="116" t="str">
        <f>IF(AND(Таблица335[[#This Row],[Тип]]="Продол", Таблица335[[#This Row],[условие]]="Да", Таблица335[[#This Row],[№18]]=" росп"), "1,2",
"")</f>
        <v/>
      </c>
      <c r="V1726" s="101" t="s">
        <v>88</v>
      </c>
      <c r="W17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26" s="152" t="str">
        <f>IF(Таблица335[[#This Row],[Тип СШ]]="Т3",
(IF(Таблица335[[#This Row],[Толщина]]&gt;16,"Δ8","Δ6")),Таблица335[[#This Row],[Толщина]])</f>
        <v>Δ6</v>
      </c>
      <c r="AD1726"/>
      <c r="AE1726"/>
    </row>
    <row r="1727" spans="1:31" x14ac:dyDescent="0.2">
      <c r="A1727" s="117">
        <f t="shared" si="1762"/>
        <v>1727</v>
      </c>
      <c r="B1727" s="97" t="str">
        <f>IF(ISNUMBER(Таблица335[[#This Row],[№8]]), "Поперечник", "Продол")</f>
        <v>Поперечник</v>
      </c>
      <c r="C1727" s="11" t="str">
        <f>CONCATENATE(I1727,J1727,K1727,L1727,Таблица335[[#This Row],[№12]],N1727,O1727,P1727,Q1727,R1727,S1727,T1727,U1727,)</f>
        <v>16Д-ВП_Р5 росп1,2,3</v>
      </c>
      <c r="D1727" s="11" t="str">
        <f t="shared" si="1781"/>
        <v>Т3</v>
      </c>
      <c r="E1727" s="11" t="str">
        <f t="shared" si="1782"/>
        <v>528 Δ6</v>
      </c>
      <c r="F1727" s="101"/>
      <c r="G1727" s="101"/>
      <c r="H17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7" s="132">
        <f t="shared" ref="I1727:K1727" si="1832">I1726</f>
        <v>16</v>
      </c>
      <c r="J1727" s="132" t="str">
        <f t="shared" si="1832"/>
        <v>Д</v>
      </c>
      <c r="K1727" s="133" t="str">
        <f>IF(Таблица335[[#This Row],[условие]]="Да", "-", "")</f>
        <v>-</v>
      </c>
      <c r="L1727" s="101" t="s">
        <v>35</v>
      </c>
      <c r="M1727" s="114" t="str">
        <f>IF(Таблица335[[#This Row],[условие]]="Да", "", " - ")</f>
        <v/>
      </c>
      <c r="N1727" s="101"/>
      <c r="O1727" s="114" t="str">
        <f>IF(Таблица335[[#This Row],[условие]]="Да", "", " )")</f>
        <v/>
      </c>
      <c r="P1727" s="115"/>
      <c r="Q1727" s="101" t="s">
        <v>140</v>
      </c>
      <c r="R1727" s="101" t="s">
        <v>77</v>
      </c>
      <c r="S1727" s="116" t="str">
        <f>IF(Таблица335[[#This Row],[Тип СШ]]="Т3", " росп", "")</f>
        <v xml:space="preserve"> росп</v>
      </c>
      <c r="T1727" s="116" t="str">
        <f>IF(AND(Таблица335[[#This Row],[Тип]]="Поперечник", Таблица335[[#This Row],[условие]]="Да", Таблица335[[#This Row],[№18]]=" росп"), "1,2,3",
"")</f>
        <v>1,2,3</v>
      </c>
      <c r="U1727" s="116" t="str">
        <f>IF(AND(Таблица335[[#This Row],[Тип]]="Продол", Таблица335[[#This Row],[условие]]="Да", Таблица335[[#This Row],[№18]]=" росп"), "1,2",
"")</f>
        <v/>
      </c>
      <c r="V1727" s="101" t="s">
        <v>88</v>
      </c>
      <c r="W17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27" s="152" t="str">
        <f>IF(Таблица335[[#This Row],[Тип СШ]]="Т3",
(IF(Таблица335[[#This Row],[Толщина]]&gt;16,"Δ8","Δ6")),Таблица335[[#This Row],[Толщина]])</f>
        <v>Δ6</v>
      </c>
      <c r="AD1727"/>
      <c r="AE1727"/>
    </row>
    <row r="1728" spans="1:31" x14ac:dyDescent="0.2">
      <c r="A1728" s="117">
        <f t="shared" si="1762"/>
        <v>1728</v>
      </c>
      <c r="B1728" s="97" t="str">
        <f>IF(ISNUMBER(Таблица335[[#This Row],[№8]]), "Поперечник", "Продол")</f>
        <v>Поперечник</v>
      </c>
      <c r="C1728" s="11" t="str">
        <f>CONCATENATE(I1728,J1728,K1728,L1728,Таблица335[[#This Row],[№12]],N1728,O1728,P1728,Q1728,R1728,S1728,T1728,U1728,)</f>
        <v>16Д-ВП_Р6 росп1,2,3</v>
      </c>
      <c r="D1728" s="11" t="str">
        <f t="shared" si="1781"/>
        <v>Т3</v>
      </c>
      <c r="E1728" s="11" t="str">
        <f t="shared" si="1782"/>
        <v>528 Δ6</v>
      </c>
      <c r="F1728" s="101"/>
      <c r="G1728" s="101"/>
      <c r="H17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8" s="132">
        <f t="shared" ref="I1728:K1728" si="1833">I1727</f>
        <v>16</v>
      </c>
      <c r="J1728" s="132" t="str">
        <f t="shared" si="1833"/>
        <v>Д</v>
      </c>
      <c r="K1728" s="133" t="str">
        <f>IF(Таблица335[[#This Row],[условие]]="Да", "-", "")</f>
        <v>-</v>
      </c>
      <c r="L1728" s="101" t="s">
        <v>35</v>
      </c>
      <c r="M1728" s="114" t="str">
        <f>IF(Таблица335[[#This Row],[условие]]="Да", "", " - ")</f>
        <v/>
      </c>
      <c r="N1728" s="101"/>
      <c r="O1728" s="114" t="str">
        <f>IF(Таблица335[[#This Row],[условие]]="Да", "", " )")</f>
        <v/>
      </c>
      <c r="P1728" s="115"/>
      <c r="Q1728" s="101" t="s">
        <v>140</v>
      </c>
      <c r="R1728" s="101" t="s">
        <v>80</v>
      </c>
      <c r="S1728" s="116" t="str">
        <f>IF(Таблица335[[#This Row],[Тип СШ]]="Т3", " росп", "")</f>
        <v xml:space="preserve"> росп</v>
      </c>
      <c r="T1728" s="116" t="str">
        <f>IF(AND(Таблица335[[#This Row],[Тип]]="Поперечник", Таблица335[[#This Row],[условие]]="Да", Таблица335[[#This Row],[№18]]=" росп"), "1,2,3",
"")</f>
        <v>1,2,3</v>
      </c>
      <c r="U1728" s="116" t="str">
        <f>IF(AND(Таблица335[[#This Row],[Тип]]="Продол", Таблица335[[#This Row],[условие]]="Да", Таблица335[[#This Row],[№18]]=" росп"), "1,2",
"")</f>
        <v/>
      </c>
      <c r="V1728" s="101" t="s">
        <v>88</v>
      </c>
      <c r="W17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28" s="152" t="str">
        <f>IF(Таблица335[[#This Row],[Тип СШ]]="Т3",
(IF(Таблица335[[#This Row],[Толщина]]&gt;16,"Δ8","Δ6")),Таблица335[[#This Row],[Толщина]])</f>
        <v>Δ6</v>
      </c>
      <c r="AD1728"/>
      <c r="AE1728"/>
    </row>
    <row r="1729" spans="1:31" x14ac:dyDescent="0.2">
      <c r="A1729" s="117">
        <f t="shared" si="1762"/>
        <v>1729</v>
      </c>
      <c r="B1729" s="97" t="str">
        <f>IF(ISNUMBER(Таблица335[[#This Row],[№8]]), "Поперечник", "Продол")</f>
        <v>Поперечник</v>
      </c>
      <c r="C1729" s="11" t="str">
        <f>CONCATENATE(I1729,J1729,K1729,L1729,Таблица335[[#This Row],[№12]],N1729,O1729,P1729,Q1729,R1729,S1729,T1729,U1729,)</f>
        <v>16Д-ВП_Р7 росп1,2,3</v>
      </c>
      <c r="D1729" s="11" t="str">
        <f t="shared" si="1781"/>
        <v>Т3</v>
      </c>
      <c r="E1729" s="11" t="str">
        <f t="shared" si="1782"/>
        <v>528 Δ6</v>
      </c>
      <c r="F1729" s="101"/>
      <c r="G1729" s="101"/>
      <c r="H17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29" s="132">
        <f t="shared" ref="I1729:K1729" si="1834">I1728</f>
        <v>16</v>
      </c>
      <c r="J1729" s="132" t="str">
        <f t="shared" si="1834"/>
        <v>Д</v>
      </c>
      <c r="K1729" s="133" t="str">
        <f>IF(Таблица335[[#This Row],[условие]]="Да", "-", "")</f>
        <v>-</v>
      </c>
      <c r="L1729" s="101" t="s">
        <v>35</v>
      </c>
      <c r="M1729" s="114" t="str">
        <f>IF(Таблица335[[#This Row],[условие]]="Да", "", " - ")</f>
        <v/>
      </c>
      <c r="N1729" s="101"/>
      <c r="O1729" s="114" t="str">
        <f>IF(Таблица335[[#This Row],[условие]]="Да", "", " )")</f>
        <v/>
      </c>
      <c r="P1729" s="115"/>
      <c r="Q1729" s="101" t="s">
        <v>140</v>
      </c>
      <c r="R1729" s="101" t="s">
        <v>81</v>
      </c>
      <c r="S1729" s="116" t="str">
        <f>IF(Таблица335[[#This Row],[Тип СШ]]="Т3", " росп", "")</f>
        <v xml:space="preserve"> росп</v>
      </c>
      <c r="T1729" s="116" t="str">
        <f>IF(AND(Таблица335[[#This Row],[Тип]]="Поперечник", Таблица335[[#This Row],[условие]]="Да", Таблица335[[#This Row],[№18]]=" росп"), "1,2,3",
"")</f>
        <v>1,2,3</v>
      </c>
      <c r="U1729" s="116" t="str">
        <f>IF(AND(Таблица335[[#This Row],[Тип]]="Продол", Таблица335[[#This Row],[условие]]="Да", Таблица335[[#This Row],[№18]]=" росп"), "1,2",
"")</f>
        <v/>
      </c>
      <c r="V1729" s="101" t="s">
        <v>88</v>
      </c>
      <c r="W17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29" s="152" t="str">
        <f>IF(Таблица335[[#This Row],[Тип СШ]]="Т3",
(IF(Таблица335[[#This Row],[Толщина]]&gt;16,"Δ8","Δ6")),Таблица335[[#This Row],[Толщина]])</f>
        <v>Δ6</v>
      </c>
      <c r="AD1729"/>
      <c r="AE1729"/>
    </row>
    <row r="1730" spans="1:31" x14ac:dyDescent="0.2">
      <c r="A1730" s="117">
        <f t="shared" si="1762"/>
        <v>1730</v>
      </c>
      <c r="B1730" s="97" t="str">
        <f>IF(ISNUMBER(Таблица335[[#This Row],[№8]]), "Поперечник", "Продол")</f>
        <v>Поперечник</v>
      </c>
      <c r="C1730" s="11" t="str">
        <f>CONCATENATE(I1730,J1730,K1730,L1730,Таблица335[[#This Row],[№12]],N1730,O1730,P1730,Q1730,R1730,S1730,T1730,U1730,)</f>
        <v>16Д-ВП_Р8 росп1,2,3</v>
      </c>
      <c r="D1730" s="11" t="str">
        <f t="shared" si="1781"/>
        <v>Т3</v>
      </c>
      <c r="E1730" s="11" t="str">
        <f t="shared" si="1782"/>
        <v>528 Δ6</v>
      </c>
      <c r="F1730" s="101"/>
      <c r="G1730" s="101"/>
      <c r="H17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0" s="132">
        <f t="shared" ref="I1730:K1730" si="1835">I1729</f>
        <v>16</v>
      </c>
      <c r="J1730" s="132" t="str">
        <f t="shared" si="1835"/>
        <v>Д</v>
      </c>
      <c r="K1730" s="133" t="str">
        <f>IF(Таблица335[[#This Row],[условие]]="Да", "-", "")</f>
        <v>-</v>
      </c>
      <c r="L1730" s="101" t="s">
        <v>35</v>
      </c>
      <c r="M1730" s="114" t="str">
        <f>IF(Таблица335[[#This Row],[условие]]="Да", "", " - ")</f>
        <v/>
      </c>
      <c r="N1730" s="101"/>
      <c r="O1730" s="114" t="str">
        <f>IF(Таблица335[[#This Row],[условие]]="Да", "", " )")</f>
        <v/>
      </c>
      <c r="P1730" s="115"/>
      <c r="Q1730" s="101" t="s">
        <v>140</v>
      </c>
      <c r="R1730" s="101" t="s">
        <v>82</v>
      </c>
      <c r="S1730" s="116" t="str">
        <f>IF(Таблица335[[#This Row],[Тип СШ]]="Т3", " росп", "")</f>
        <v xml:space="preserve"> росп</v>
      </c>
      <c r="T1730" s="116" t="str">
        <f>IF(AND(Таблица335[[#This Row],[Тип]]="Поперечник", Таблица335[[#This Row],[условие]]="Да", Таблица335[[#This Row],[№18]]=" росп"), "1,2,3",
"")</f>
        <v>1,2,3</v>
      </c>
      <c r="U1730" s="116" t="str">
        <f>IF(AND(Таблица335[[#This Row],[Тип]]="Продол", Таблица335[[#This Row],[условие]]="Да", Таблица335[[#This Row],[№18]]=" росп"), "1,2",
"")</f>
        <v/>
      </c>
      <c r="V1730" s="101" t="s">
        <v>88</v>
      </c>
      <c r="W17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30" s="152" t="str">
        <f>IF(Таблица335[[#This Row],[Тип СШ]]="Т3",
(IF(Таблица335[[#This Row],[Толщина]]&gt;16,"Δ8","Δ6")),Таблица335[[#This Row],[Толщина]])</f>
        <v>Δ6</v>
      </c>
      <c r="AD1730"/>
      <c r="AE1730"/>
    </row>
    <row r="1731" spans="1:31" x14ac:dyDescent="0.2">
      <c r="A1731" s="117">
        <f t="shared" ref="A1731:A1794" si="1836">A1730+1</f>
        <v>1731</v>
      </c>
      <c r="B1731" s="97" t="str">
        <f>IF(ISNUMBER(Таблица335[[#This Row],[№8]]), "Поперечник", "Продол")</f>
        <v>Поперечник</v>
      </c>
      <c r="C1731" s="11" t="str">
        <f>CONCATENATE(I1731,J1731,K1731,L1731,Таблица335[[#This Row],[№12]],N1731,O1731,P1731,Q1731,R1731,S1731,T1731,U1731,)</f>
        <v>16Д-НП</v>
      </c>
      <c r="D1731" s="11" t="str">
        <f t="shared" si="1781"/>
        <v>С18</v>
      </c>
      <c r="E1731" s="11" t="str">
        <f t="shared" si="1782"/>
        <v>600×32</v>
      </c>
      <c r="F1731" s="101"/>
      <c r="G1731" s="101"/>
      <c r="H17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1" s="132">
        <f t="shared" ref="I1731:K1731" si="1837">I1730</f>
        <v>16</v>
      </c>
      <c r="J1731" s="132" t="str">
        <f t="shared" si="1837"/>
        <v>Д</v>
      </c>
      <c r="K1731" s="133" t="str">
        <f>IF(Таблица335[[#This Row],[условие]]="Да", "-", "")</f>
        <v>-</v>
      </c>
      <c r="L1731" s="101" t="s">
        <v>13</v>
      </c>
      <c r="M1731" s="114" t="str">
        <f>IF(Таблица335[[#This Row],[условие]]="Да", "", " - ")</f>
        <v/>
      </c>
      <c r="N1731" s="101"/>
      <c r="O1731" s="114" t="str">
        <f>IF(Таблица335[[#This Row],[условие]]="Да", "", " )")</f>
        <v/>
      </c>
      <c r="P1731" s="115"/>
      <c r="Q1731" s="101"/>
      <c r="R1731" s="101"/>
      <c r="S1731" s="116" t="str">
        <f>IF(Таблица335[[#This Row],[Тип СШ]]="Т3", " росп", "")</f>
        <v/>
      </c>
      <c r="T1731" s="116" t="str">
        <f>IF(AND(Таблица335[[#This Row],[Тип]]="Поперечник", Таблица335[[#This Row],[условие]]="Да", Таблица335[[#This Row],[№18]]=" росп"), "1,2,3",
"")</f>
        <v/>
      </c>
      <c r="U1731" s="116" t="str">
        <f>IF(AND(Таблица335[[#This Row],[Тип]]="Продол", Таблица335[[#This Row],[условие]]="Да", Таблица335[[#This Row],[№18]]=" росп"), "1,2",
"")</f>
        <v/>
      </c>
      <c r="V1731" s="101" t="s">
        <v>87</v>
      </c>
      <c r="W173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7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731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731" s="152">
        <f>IF(Таблица335[[#This Row],[Тип СШ]]="Т3",
(IF(Таблица335[[#This Row],[Толщина]]&gt;16,"Δ8","Δ6")),Таблица335[[#This Row],[Толщина]])</f>
        <v>32</v>
      </c>
      <c r="AD1731"/>
      <c r="AE1731"/>
    </row>
    <row r="1732" spans="1:31" x14ac:dyDescent="0.2">
      <c r="A1732" s="117">
        <f t="shared" si="1836"/>
        <v>1732</v>
      </c>
      <c r="B1732" s="97" t="str">
        <f>IF(ISNUMBER(Таблица335[[#This Row],[№8]]), "Поперечник", "Продол")</f>
        <v>Поперечник</v>
      </c>
      <c r="C1732" s="11" t="str">
        <f>CONCATENATE(I1732,J1732,K1732,L1732,Таблица335[[#This Row],[№12]],N1732,O1732,P1732,Q1732,R1732,S1732,T1732,U1732,)</f>
        <v>16Д-Т2/1</v>
      </c>
      <c r="D1732" s="11" t="str">
        <f t="shared" si="1781"/>
        <v>Т8</v>
      </c>
      <c r="E1732" s="11" t="str">
        <f t="shared" si="1782"/>
        <v>100×14</v>
      </c>
      <c r="F1732" s="101"/>
      <c r="G1732" s="101"/>
      <c r="H17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2" s="132">
        <f t="shared" ref="I1732:K1732" si="1838">I1731</f>
        <v>16</v>
      </c>
      <c r="J1732" s="132" t="str">
        <f t="shared" si="1838"/>
        <v>Д</v>
      </c>
      <c r="K1732" s="133" t="str">
        <f>IF(Таблица335[[#This Row],[условие]]="Да", "-", "")</f>
        <v>-</v>
      </c>
      <c r="L1732" s="101" t="s">
        <v>84</v>
      </c>
      <c r="M1732" s="114" t="str">
        <f>IF(Таблица335[[#This Row],[условие]]="Да", "", " - ")</f>
        <v/>
      </c>
      <c r="N1732" s="101"/>
      <c r="O1732" s="114" t="str">
        <f>IF(Таблица335[[#This Row],[условие]]="Да", "", " )")</f>
        <v/>
      </c>
      <c r="P1732" s="115"/>
      <c r="Q1732" s="101" t="str">
        <f>"/"</f>
        <v>/</v>
      </c>
      <c r="R1732" s="101">
        <v>1</v>
      </c>
      <c r="S1732" s="116" t="str">
        <f>IF(Таблица335[[#This Row],[Тип СШ]]="Т3", " росп", "")</f>
        <v/>
      </c>
      <c r="T1732" s="116" t="str">
        <f>IF(AND(Таблица335[[#This Row],[Тип]]="Поперечник", Таблица335[[#This Row],[условие]]="Да", Таблица335[[#This Row],[№18]]=" росп"), "1,2,3",
"")</f>
        <v/>
      </c>
      <c r="U1732" s="116" t="str">
        <f>IF(AND(Таблица335[[#This Row],[Тип]]="Продол", Таблица335[[#This Row],[условие]]="Да", Таблица335[[#This Row],[№18]]=" росп"), "1,2",
"")</f>
        <v/>
      </c>
      <c r="V1732" s="101" t="s">
        <v>89</v>
      </c>
      <c r="W17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32" s="152">
        <f>IF(Таблица335[[#This Row],[Тип СШ]]="Т3",
(IF(Таблица335[[#This Row],[Толщина]]&gt;16,"Δ8","Δ6")),Таблица335[[#This Row],[Толщина]])</f>
        <v>14</v>
      </c>
      <c r="AD1732"/>
      <c r="AE1732"/>
    </row>
    <row r="1733" spans="1:31" x14ac:dyDescent="0.2">
      <c r="A1733" s="117">
        <f t="shared" si="1836"/>
        <v>1733</v>
      </c>
      <c r="B1733" s="97" t="str">
        <f>IF(ISNUMBER(Таблица335[[#This Row],[№8]]), "Поперечник", "Продол")</f>
        <v>Поперечник</v>
      </c>
      <c r="C1733" s="11" t="str">
        <f>CONCATENATE(I1733,J1733,K1733,L1733,Таблица335[[#This Row],[№12]],N1733,O1733,P1733,Q1733,R1733,S1733,T1733,U1733,)</f>
        <v>16Д-Т2/1 росп1,2,3</v>
      </c>
      <c r="D1733" s="11" t="str">
        <f t="shared" si="1781"/>
        <v>Т3</v>
      </c>
      <c r="E1733" s="11" t="str">
        <f t="shared" si="1782"/>
        <v>100 Δ6</v>
      </c>
      <c r="F1733" s="101"/>
      <c r="G1733" s="101"/>
      <c r="H17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3" s="132">
        <f t="shared" ref="I1733:K1733" si="1839">I1732</f>
        <v>16</v>
      </c>
      <c r="J1733" s="132" t="str">
        <f t="shared" si="1839"/>
        <v>Д</v>
      </c>
      <c r="K1733" s="133" t="str">
        <f>IF(Таблица335[[#This Row],[условие]]="Да", "-", "")</f>
        <v>-</v>
      </c>
      <c r="L1733" s="101" t="s">
        <v>84</v>
      </c>
      <c r="M1733" s="114" t="str">
        <f>IF(Таблица335[[#This Row],[условие]]="Да", "", " - ")</f>
        <v/>
      </c>
      <c r="N1733" s="101"/>
      <c r="O1733" s="114" t="str">
        <f>IF(Таблица335[[#This Row],[условие]]="Да", "", " )")</f>
        <v/>
      </c>
      <c r="P1733" s="115"/>
      <c r="Q1733" s="101" t="str">
        <f t="shared" ref="Q1733:Q1737" si="1840">"/"</f>
        <v>/</v>
      </c>
      <c r="R1733" s="101">
        <v>1</v>
      </c>
      <c r="S1733" s="116" t="str">
        <f>IF(Таблица335[[#This Row],[Тип СШ]]="Т3", " росп", "")</f>
        <v xml:space="preserve"> росп</v>
      </c>
      <c r="T1733" s="116" t="str">
        <f>IF(AND(Таблица335[[#This Row],[Тип]]="Поперечник", Таблица335[[#This Row],[условие]]="Да", Таблица335[[#This Row],[№18]]=" росп"), "1,2,3",
"")</f>
        <v>1,2,3</v>
      </c>
      <c r="U1733" s="116" t="str">
        <f>IF(AND(Таблица335[[#This Row],[Тип]]="Продол", Таблица335[[#This Row],[условие]]="Да", Таблица335[[#This Row],[№18]]=" росп"), "1,2",
"")</f>
        <v/>
      </c>
      <c r="V1733" s="101" t="s">
        <v>88</v>
      </c>
      <c r="W17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33" s="152" t="str">
        <f>IF(Таблица335[[#This Row],[Тип СШ]]="Т3",
(IF(Таблица335[[#This Row],[Толщина]]&gt;16,"Δ8","Δ6")),Таблица335[[#This Row],[Толщина]])</f>
        <v>Δ6</v>
      </c>
      <c r="AD1733"/>
      <c r="AE1733"/>
    </row>
    <row r="1734" spans="1:31" x14ac:dyDescent="0.2">
      <c r="A1734" s="117">
        <f t="shared" si="1836"/>
        <v>1734</v>
      </c>
      <c r="B1734" s="97" t="str">
        <f>IF(ISNUMBER(Таблица335[[#This Row],[№8]]), "Поперечник", "Продол")</f>
        <v>Поперечник</v>
      </c>
      <c r="C1734" s="11" t="str">
        <f>CONCATENATE(I1734,J1734,K1734,L1734,Таблица335[[#This Row],[№12]],N1734,O1734,P1734,Q1734,R1734,S1734,T1734,U1734,)</f>
        <v>16Д-Т2/2</v>
      </c>
      <c r="D1734" s="11" t="str">
        <f t="shared" si="1781"/>
        <v>Т8</v>
      </c>
      <c r="E1734" s="11" t="str">
        <f t="shared" si="1782"/>
        <v>100×14</v>
      </c>
      <c r="F1734" s="101"/>
      <c r="G1734" s="101"/>
      <c r="H17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4" s="132">
        <f t="shared" ref="I1734:K1734" si="1841">I1733</f>
        <v>16</v>
      </c>
      <c r="J1734" s="132" t="str">
        <f t="shared" si="1841"/>
        <v>Д</v>
      </c>
      <c r="K1734" s="133" t="str">
        <f>IF(Таблица335[[#This Row],[условие]]="Да", "-", "")</f>
        <v>-</v>
      </c>
      <c r="L1734" s="101" t="s">
        <v>84</v>
      </c>
      <c r="M1734" s="114" t="str">
        <f>IF(Таблица335[[#This Row],[условие]]="Да", "", " - ")</f>
        <v/>
      </c>
      <c r="N1734" s="101"/>
      <c r="O1734" s="114" t="str">
        <f>IF(Таблица335[[#This Row],[условие]]="Да", "", " )")</f>
        <v/>
      </c>
      <c r="P1734" s="115"/>
      <c r="Q1734" s="101" t="str">
        <f t="shared" si="1840"/>
        <v>/</v>
      </c>
      <c r="R1734" s="101">
        <v>2</v>
      </c>
      <c r="S1734" s="116" t="str">
        <f>IF(Таблица335[[#This Row],[Тип СШ]]="Т3", " росп", "")</f>
        <v/>
      </c>
      <c r="T1734" s="116" t="str">
        <f>IF(AND(Таблица335[[#This Row],[Тип]]="Поперечник", Таблица335[[#This Row],[условие]]="Да", Таблица335[[#This Row],[№18]]=" росп"), "1,2,3",
"")</f>
        <v/>
      </c>
      <c r="U1734" s="116" t="str">
        <f>IF(AND(Таблица335[[#This Row],[Тип]]="Продол", Таблица335[[#This Row],[условие]]="Да", Таблица335[[#This Row],[№18]]=" росп"), "1,2",
"")</f>
        <v/>
      </c>
      <c r="V1734" s="101" t="s">
        <v>89</v>
      </c>
      <c r="W17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3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34" s="152">
        <f>IF(Таблица335[[#This Row],[Тип СШ]]="Т3",
(IF(Таблица335[[#This Row],[Толщина]]&gt;16,"Δ8","Δ6")),Таблица335[[#This Row],[Толщина]])</f>
        <v>14</v>
      </c>
      <c r="AD1734"/>
      <c r="AE1734"/>
    </row>
    <row r="1735" spans="1:31" x14ac:dyDescent="0.2">
      <c r="A1735" s="117">
        <f t="shared" si="1836"/>
        <v>1735</v>
      </c>
      <c r="B1735" s="97" t="str">
        <f>IF(ISNUMBER(Таблица335[[#This Row],[№8]]), "Поперечник", "Продол")</f>
        <v>Поперечник</v>
      </c>
      <c r="C1735" s="11" t="str">
        <f>CONCATENATE(I1735,J1735,K1735,L1735,Таблица335[[#This Row],[№12]],N1735,O1735,P1735,Q1735,R1735,S1735,T1735,U1735,)</f>
        <v>16Д-Т2/2 росп1,2,3</v>
      </c>
      <c r="D1735" s="11" t="str">
        <f t="shared" si="1781"/>
        <v>Т3</v>
      </c>
      <c r="E1735" s="11" t="str">
        <f t="shared" si="1782"/>
        <v>100 Δ6</v>
      </c>
      <c r="F1735" s="101"/>
      <c r="G1735" s="101"/>
      <c r="H17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5" s="132">
        <f t="shared" ref="I1735:K1735" si="1842">I1734</f>
        <v>16</v>
      </c>
      <c r="J1735" s="132" t="str">
        <f t="shared" si="1842"/>
        <v>Д</v>
      </c>
      <c r="K1735" s="133" t="str">
        <f>IF(Таблица335[[#This Row],[условие]]="Да", "-", "")</f>
        <v>-</v>
      </c>
      <c r="L1735" s="101" t="s">
        <v>84</v>
      </c>
      <c r="M1735" s="114" t="str">
        <f>IF(Таблица335[[#This Row],[условие]]="Да", "", " - ")</f>
        <v/>
      </c>
      <c r="N1735" s="101"/>
      <c r="O1735" s="114" t="str">
        <f>IF(Таблица335[[#This Row],[условие]]="Да", "", " )")</f>
        <v/>
      </c>
      <c r="P1735" s="115"/>
      <c r="Q1735" s="101" t="str">
        <f t="shared" si="1840"/>
        <v>/</v>
      </c>
      <c r="R1735" s="101">
        <v>2</v>
      </c>
      <c r="S1735" s="116" t="str">
        <f>IF(Таблица335[[#This Row],[Тип СШ]]="Т3", " росп", "")</f>
        <v xml:space="preserve"> росп</v>
      </c>
      <c r="T1735" s="116" t="str">
        <f>IF(AND(Таблица335[[#This Row],[Тип]]="Поперечник", Таблица335[[#This Row],[условие]]="Да", Таблица335[[#This Row],[№18]]=" росп"), "1,2,3",
"")</f>
        <v>1,2,3</v>
      </c>
      <c r="U1735" s="116" t="str">
        <f>IF(AND(Таблица335[[#This Row],[Тип]]="Продол", Таблица335[[#This Row],[условие]]="Да", Таблица335[[#This Row],[№18]]=" росп"), "1,2",
"")</f>
        <v/>
      </c>
      <c r="V1735" s="101" t="s">
        <v>88</v>
      </c>
      <c r="W17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35" s="152" t="str">
        <f>IF(Таблица335[[#This Row],[Тип СШ]]="Т3",
(IF(Таблица335[[#This Row],[Толщина]]&gt;16,"Δ8","Δ6")),Таблица335[[#This Row],[Толщина]])</f>
        <v>Δ6</v>
      </c>
      <c r="AD1735"/>
      <c r="AE1735"/>
    </row>
    <row r="1736" spans="1:31" x14ac:dyDescent="0.2">
      <c r="A1736" s="117">
        <f t="shared" si="1836"/>
        <v>1736</v>
      </c>
      <c r="B1736" s="97" t="str">
        <f>IF(ISNUMBER(Таблица335[[#This Row],[№8]]), "Поперечник", "Продол")</f>
        <v>Поперечник</v>
      </c>
      <c r="C1736" s="11" t="str">
        <f>CONCATENATE(I1736,J1736,K1736,L1736,Таблица335[[#This Row],[№12]],N1736,O1736,P1736,Q1736,R1736,S1736,T1736,U1736,)</f>
        <v>16Д`-В1</v>
      </c>
      <c r="D1736" s="11" t="str">
        <f t="shared" si="1781"/>
        <v>С18</v>
      </c>
      <c r="E1736" s="11" t="str">
        <f t="shared" si="1782"/>
        <v>385×20</v>
      </c>
      <c r="F1736" s="101"/>
      <c r="G1736" s="101" t="s">
        <v>85</v>
      </c>
      <c r="H173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6" s="132">
        <f t="shared" ref="I1736:J1736" si="1843">I1735</f>
        <v>16</v>
      </c>
      <c r="J1736" s="134" t="str">
        <f>Таблица335[[#This Row],[№7]]</f>
        <v>Д`</v>
      </c>
      <c r="K1736" s="133" t="str">
        <f>IF(Таблица335[[#This Row],[условие]]="Да", "-", "")</f>
        <v>-</v>
      </c>
      <c r="L1736" s="72" t="s">
        <v>78</v>
      </c>
      <c r="M1736" s="114" t="str">
        <f>IF(Таблица335[[#This Row],[условие]]="Да", "", " - ")</f>
        <v/>
      </c>
      <c r="N1736" s="72"/>
      <c r="O1736" s="114" t="str">
        <f>IF(Таблица335[[#This Row],[условие]]="Да", "", " )")</f>
        <v/>
      </c>
      <c r="P1736" s="115"/>
      <c r="Q1736" s="130"/>
      <c r="R1736" s="130"/>
      <c r="S1736" s="116" t="str">
        <f>IF(Таблица335[[#This Row],[Тип СШ]]="Т3", " росп", "")</f>
        <v/>
      </c>
      <c r="T1736" s="116" t="str">
        <f>IF(AND(Таблица335[[#This Row],[Тип]]="Поперечник", Таблица335[[#This Row],[условие]]="Да", Таблица335[[#This Row],[№18]]=" росп"), "1,2,3",
"")</f>
        <v/>
      </c>
      <c r="U1736" s="116" t="str">
        <f>IF(AND(Таблица335[[#This Row],[Тип]]="Продол", Таблица335[[#This Row],[условие]]="Да", Таблица335[[#This Row],[№18]]=" росп"), "1,2",
"")</f>
        <v/>
      </c>
      <c r="V1736" s="130" t="s">
        <v>87</v>
      </c>
      <c r="W173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7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3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736" s="152">
        <f>IF(Таблица335[[#This Row],[Тип СШ]]="Т3",
(IF(Таблица335[[#This Row],[Толщина]]&gt;16,"Δ8","Δ6")),Таблица335[[#This Row],[Толщина]])</f>
        <v>20</v>
      </c>
      <c r="AD1736"/>
      <c r="AE1736"/>
    </row>
    <row r="1737" spans="1:31" x14ac:dyDescent="0.2">
      <c r="A1737" s="117">
        <f t="shared" si="1836"/>
        <v>1737</v>
      </c>
      <c r="B1737" s="97" t="str">
        <f>IF(ISNUMBER(Таблица335[[#This Row],[№8]]), "Поперечник", "Продол")</f>
        <v>Поперечник</v>
      </c>
      <c r="C1737" s="11" t="str">
        <f>CONCATENATE(I1737,J1737,K1737,L1737,Таблица335[[#This Row],[№12]],N1737,O1737,P1737,Q1737,R1737,S1737,T1737,U1737,)</f>
        <v>16Д`-В2</v>
      </c>
      <c r="D1737" s="11" t="str">
        <f t="shared" si="1781"/>
        <v>С18</v>
      </c>
      <c r="E1737" s="11" t="str">
        <f t="shared" si="1782"/>
        <v>385×20</v>
      </c>
      <c r="F1737" s="101"/>
      <c r="G1737" s="101"/>
      <c r="H17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7" s="132">
        <f t="shared" ref="I1737:J1737" si="1844">I1736</f>
        <v>16</v>
      </c>
      <c r="J1737" s="132" t="str">
        <f>J1736</f>
        <v>Д`</v>
      </c>
      <c r="K1737" s="133" t="str">
        <f>IF(Таблица335[[#This Row],[условие]]="Да", "-", "")</f>
        <v>-</v>
      </c>
      <c r="L1737" s="101" t="s">
        <v>79</v>
      </c>
      <c r="M1737" s="114" t="str">
        <f>IF(Таблица335[[#This Row],[условие]]="Да", "", " - ")</f>
        <v/>
      </c>
      <c r="N1737" s="101"/>
      <c r="O1737" s="114" t="str">
        <f>IF(Таблица335[[#This Row],[условие]]="Да", "", " )")</f>
        <v/>
      </c>
      <c r="P1737" s="115"/>
      <c r="Q1737" s="101"/>
      <c r="R1737" s="101"/>
      <c r="S1737" s="116" t="str">
        <f>IF(Таблица335[[#This Row],[Тип СШ]]="Т3", " росп", "")</f>
        <v/>
      </c>
      <c r="T1737" s="116" t="str">
        <f>IF(AND(Таблица335[[#This Row],[Тип]]="Поперечник", Таблица335[[#This Row],[условие]]="Да", Таблица335[[#This Row],[№18]]=" росп"), "1,2,3",
"")</f>
        <v/>
      </c>
      <c r="U1737" s="116" t="str">
        <f>IF(AND(Таблица335[[#This Row],[Тип]]="Продол", Таблица335[[#This Row],[условие]]="Да", Таблица335[[#This Row],[№18]]=" росп"), "1,2",
"")</f>
        <v/>
      </c>
      <c r="V1737" s="101" t="s">
        <v>87</v>
      </c>
      <c r="W173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7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3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737" s="152">
        <f>IF(Таблица335[[#This Row],[Тип СШ]]="Т3",
(IF(Таблица335[[#This Row],[Толщина]]&gt;16,"Δ8","Δ6")),Таблица335[[#This Row],[Толщина]])</f>
        <v>20</v>
      </c>
      <c r="AD1737"/>
      <c r="AE1737"/>
    </row>
    <row r="1738" spans="1:31" x14ac:dyDescent="0.2">
      <c r="A1738" s="117">
        <f t="shared" si="1836"/>
        <v>1738</v>
      </c>
      <c r="B1738" s="97" t="str">
        <f>IF(ISNUMBER(Таблица335[[#This Row],[№8]]), "Поперечник", "Продол")</f>
        <v>Поперечник</v>
      </c>
      <c r="C1738" s="11" t="str">
        <f>CONCATENATE(I1738,J1738,K1738,L1738,Таблица335[[#This Row],[№12]],N1738,O1738,P1738,Q1738,R1738,S1738,T1738,U1738,)</f>
        <v>16Д`-В  росп1,2,3</v>
      </c>
      <c r="D1738" s="11" t="str">
        <f t="shared" si="1781"/>
        <v>Т3</v>
      </c>
      <c r="E1738" s="11" t="str">
        <f t="shared" si="1782"/>
        <v>900 Δ8</v>
      </c>
      <c r="F1738" s="101"/>
      <c r="G1738" s="101"/>
      <c r="H173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8" s="132">
        <f t="shared" ref="I1738:K1738" si="1845">I1737</f>
        <v>16</v>
      </c>
      <c r="J1738" s="134" t="str">
        <f t="shared" si="1845"/>
        <v>Д`</v>
      </c>
      <c r="K1738" s="133" t="str">
        <f>IF(Таблица335[[#This Row],[условие]]="Да", "-", "")</f>
        <v>-</v>
      </c>
      <c r="L1738" s="72" t="s">
        <v>41</v>
      </c>
      <c r="M1738" s="114" t="str">
        <f>IF(Таблица335[[#This Row],[условие]]="Да", "", " - ")</f>
        <v/>
      </c>
      <c r="N1738" s="72"/>
      <c r="O1738" s="114" t="str">
        <f>IF(Таблица335[[#This Row],[условие]]="Да", "", " )")</f>
        <v/>
      </c>
      <c r="P1738" s="115"/>
      <c r="Q1738" s="101" t="s">
        <v>141</v>
      </c>
      <c r="R1738" s="101"/>
      <c r="S1738" s="116" t="str">
        <f>IF(Таблица335[[#This Row],[Тип СШ]]="Т3", " росп", "")</f>
        <v xml:space="preserve"> росп</v>
      </c>
      <c r="T1738" s="116" t="str">
        <f>IF(AND(Таблица335[[#This Row],[Тип]]="Поперечник", Таблица335[[#This Row],[условие]]="Да", Таблица335[[#This Row],[№18]]=" росп"), "1,2,3",
"")</f>
        <v>1,2,3</v>
      </c>
      <c r="U1738" s="116" t="str">
        <f>IF(AND(Таблица335[[#This Row],[Тип]]="Продол", Таблица335[[#This Row],[условие]]="Да", Таблица335[[#This Row],[№18]]=" росп"), "1,2",
"")</f>
        <v/>
      </c>
      <c r="V1738" s="101" t="s">
        <v>88</v>
      </c>
      <c r="W17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7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38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738" s="152" t="str">
        <f>IF(Таблица335[[#This Row],[Тип СШ]]="Т3",
(IF(Таблица335[[#This Row],[Толщина]]&gt;16,"Δ8","Δ6")),Таблица335[[#This Row],[Толщина]])</f>
        <v>Δ8</v>
      </c>
      <c r="AD1738"/>
      <c r="AE1738"/>
    </row>
    <row r="1739" spans="1:31" x14ac:dyDescent="0.2">
      <c r="A1739" s="117">
        <f t="shared" si="1836"/>
        <v>1739</v>
      </c>
      <c r="B1739" s="97" t="str">
        <f>IF(ISNUMBER(Таблица335[[#This Row],[№8]]), "Поперечник", "Продол")</f>
        <v>Поперечник</v>
      </c>
      <c r="C1739" s="11" t="str">
        <f>CONCATENATE(I1739,J1739,K1739,L1739,Таблица335[[#This Row],[№12]],N1739,O1739,P1739,Q1739,R1739,S1739,T1739,U1739,)</f>
        <v>16Д`-ВП</v>
      </c>
      <c r="D1739" s="11" t="str">
        <f t="shared" si="1781"/>
        <v>С4</v>
      </c>
      <c r="E1739" s="11" t="str">
        <f t="shared" si="1782"/>
        <v>1845×14</v>
      </c>
      <c r="F1739" s="101"/>
      <c r="G1739" s="101"/>
      <c r="H17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39" s="132">
        <f t="shared" ref="I1739:K1739" si="1846">I1738</f>
        <v>16</v>
      </c>
      <c r="J1739" s="132" t="str">
        <f t="shared" si="1846"/>
        <v>Д`</v>
      </c>
      <c r="K1739" s="133" t="str">
        <f>IF(Таблица335[[#This Row],[условие]]="Да", "-", "")</f>
        <v>-</v>
      </c>
      <c r="L1739" s="101" t="s">
        <v>35</v>
      </c>
      <c r="M1739" s="114" t="str">
        <f>IF(Таблица335[[#This Row],[условие]]="Да", "", " - ")</f>
        <v/>
      </c>
      <c r="N1739" s="101"/>
      <c r="O1739" s="114" t="str">
        <f>IF(Таблица335[[#This Row],[условие]]="Да", "", " )")</f>
        <v/>
      </c>
      <c r="P1739" s="115"/>
      <c r="Q1739" s="101"/>
      <c r="R1739" s="101"/>
      <c r="S1739" s="116" t="str">
        <f>IF(Таблица335[[#This Row],[Тип СШ]]="Т3", " росп", "")</f>
        <v/>
      </c>
      <c r="T1739" s="116" t="str">
        <f>IF(AND(Таблица335[[#This Row],[Тип]]="Поперечник", Таблица335[[#This Row],[условие]]="Да", Таблица335[[#This Row],[№18]]=" росп"), "1,2,3",
"")</f>
        <v/>
      </c>
      <c r="U1739" s="116" t="str">
        <f>IF(AND(Таблица335[[#This Row],[Тип]]="Продол", Таблица335[[#This Row],[условие]]="Да", Таблица335[[#This Row],[№18]]=" росп"), "1,2",
"")</f>
        <v/>
      </c>
      <c r="V1739" s="101" t="s">
        <v>109</v>
      </c>
      <c r="W17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3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7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3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39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739" s="152">
        <f>IF(Таблица335[[#This Row],[Тип СШ]]="Т3",
(IF(Таблица335[[#This Row],[Толщина]]&gt;16,"Δ8","Δ6")),Таблица335[[#This Row],[Толщина]])</f>
        <v>14</v>
      </c>
      <c r="AD1739"/>
      <c r="AE1739"/>
    </row>
    <row r="1740" spans="1:31" x14ac:dyDescent="0.2">
      <c r="A1740" s="117">
        <f t="shared" si="1836"/>
        <v>1740</v>
      </c>
      <c r="B1740" s="97" t="str">
        <f>IF(ISNUMBER(Таблица335[[#This Row],[№8]]), "Поперечник", "Продол")</f>
        <v>Поперечник</v>
      </c>
      <c r="C1740" s="11" t="str">
        <f>CONCATENATE(I1740,J1740,K1740,L1740,Таблица335[[#This Row],[№12]],N1740,O1740,P1740,Q1740,R1740,S1740,T1740,U1740,)</f>
        <v>16Д`-ВП_Р1 росп1,2,3</v>
      </c>
      <c r="D1740" s="11" t="str">
        <f t="shared" si="1781"/>
        <v>Т3</v>
      </c>
      <c r="E1740" s="11" t="str">
        <f t="shared" si="1782"/>
        <v>528 Δ8</v>
      </c>
      <c r="F1740" s="101"/>
      <c r="G1740" s="101"/>
      <c r="H17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0" s="132">
        <f t="shared" ref="I1740:K1740" si="1847">I1739</f>
        <v>16</v>
      </c>
      <c r="J1740" s="132" t="str">
        <f t="shared" si="1847"/>
        <v>Д`</v>
      </c>
      <c r="K1740" s="133" t="str">
        <f>IF(Таблица335[[#This Row],[условие]]="Да", "-", "")</f>
        <v>-</v>
      </c>
      <c r="L1740" s="101" t="s">
        <v>35</v>
      </c>
      <c r="M1740" s="114" t="str">
        <f>IF(Таблица335[[#This Row],[условие]]="Да", "", " - ")</f>
        <v/>
      </c>
      <c r="N1740" s="101"/>
      <c r="O1740" s="114" t="str">
        <f>IF(Таблица335[[#This Row],[условие]]="Да", "", " )")</f>
        <v/>
      </c>
      <c r="P1740" s="115"/>
      <c r="Q1740" s="101" t="s">
        <v>140</v>
      </c>
      <c r="R1740" s="101" t="s">
        <v>73</v>
      </c>
      <c r="S1740" s="116" t="str">
        <f>IF(Таблица335[[#This Row],[Тип СШ]]="Т3", " росп", "")</f>
        <v xml:space="preserve"> росп</v>
      </c>
      <c r="T1740" s="116" t="str">
        <f>IF(AND(Таблица335[[#This Row],[Тип]]="Поперечник", Таблица335[[#This Row],[условие]]="Да", Таблица335[[#This Row],[№18]]=" росп"), "1,2,3",
"")</f>
        <v>1,2,3</v>
      </c>
      <c r="U1740" s="116" t="str">
        <f>IF(AND(Таблица335[[#This Row],[Тип]]="Продол", Таблица335[[#This Row],[условие]]="Да", Таблица335[[#This Row],[№18]]=" росп"), "1,2",
"")</f>
        <v/>
      </c>
      <c r="V1740" s="101" t="s">
        <v>88</v>
      </c>
      <c r="W17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40" s="152" t="str">
        <f>IF(Таблица335[[#This Row],[Тип СШ]]="Т3",
(IF(Таблица335[[#This Row],[Толщина]]&gt;16,"Δ8","Δ6")),Таблица335[[#This Row],[Толщина]])</f>
        <v>Δ8</v>
      </c>
      <c r="AD1740"/>
      <c r="AE1740"/>
    </row>
    <row r="1741" spans="1:31" x14ac:dyDescent="0.2">
      <c r="A1741" s="117">
        <f t="shared" si="1836"/>
        <v>1741</v>
      </c>
      <c r="B1741" s="97" t="str">
        <f>IF(ISNUMBER(Таблица335[[#This Row],[№8]]), "Поперечник", "Продол")</f>
        <v>Поперечник</v>
      </c>
      <c r="C1741" s="11" t="str">
        <f>CONCATENATE(I1741,J1741,K1741,L1741,Таблица335[[#This Row],[№12]],N1741,O1741,P1741,Q1741,R1741,S1741,T1741,U1741,)</f>
        <v>16Д`-ВП_Р2 росп1,2,3</v>
      </c>
      <c r="D1741" s="11" t="str">
        <f t="shared" si="1781"/>
        <v>Т3</v>
      </c>
      <c r="E1741" s="11" t="str">
        <f t="shared" si="1782"/>
        <v>528 Δ8</v>
      </c>
      <c r="F1741" s="101"/>
      <c r="G1741" s="101"/>
      <c r="H17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1" s="132">
        <f t="shared" ref="I1741:K1741" si="1848">I1740</f>
        <v>16</v>
      </c>
      <c r="J1741" s="132" t="str">
        <f t="shared" si="1848"/>
        <v>Д`</v>
      </c>
      <c r="K1741" s="133" t="str">
        <f>IF(Таблица335[[#This Row],[условие]]="Да", "-", "")</f>
        <v>-</v>
      </c>
      <c r="L1741" s="101" t="s">
        <v>35</v>
      </c>
      <c r="M1741" s="114" t="str">
        <f>IF(Таблица335[[#This Row],[условие]]="Да", "", " - ")</f>
        <v/>
      </c>
      <c r="N1741" s="101"/>
      <c r="O1741" s="114" t="str">
        <f>IF(Таблица335[[#This Row],[условие]]="Да", "", " )")</f>
        <v/>
      </c>
      <c r="P1741" s="115"/>
      <c r="Q1741" s="101" t="s">
        <v>140</v>
      </c>
      <c r="R1741" s="101" t="s">
        <v>74</v>
      </c>
      <c r="S1741" s="116" t="str">
        <f>IF(Таблица335[[#This Row],[Тип СШ]]="Т3", " росп", "")</f>
        <v xml:space="preserve"> росп</v>
      </c>
      <c r="T1741" s="116" t="str">
        <f>IF(AND(Таблица335[[#This Row],[Тип]]="Поперечник", Таблица335[[#This Row],[условие]]="Да", Таблица335[[#This Row],[№18]]=" росп"), "1,2,3",
"")</f>
        <v>1,2,3</v>
      </c>
      <c r="U1741" s="116" t="str">
        <f>IF(AND(Таблица335[[#This Row],[Тип]]="Продол", Таблица335[[#This Row],[условие]]="Да", Таблица335[[#This Row],[№18]]=" росп"), "1,2",
"")</f>
        <v/>
      </c>
      <c r="V1741" s="101" t="s">
        <v>88</v>
      </c>
      <c r="W17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41" s="152" t="str">
        <f>IF(Таблица335[[#This Row],[Тип СШ]]="Т3",
(IF(Таблица335[[#This Row],[Толщина]]&gt;16,"Δ8","Δ6")),Таблица335[[#This Row],[Толщина]])</f>
        <v>Δ8</v>
      </c>
      <c r="AD1741"/>
      <c r="AE1741"/>
    </row>
    <row r="1742" spans="1:31" x14ac:dyDescent="0.2">
      <c r="A1742" s="117">
        <f t="shared" si="1836"/>
        <v>1742</v>
      </c>
      <c r="B1742" s="97" t="str">
        <f>IF(ISNUMBER(Таблица335[[#This Row],[№8]]), "Поперечник", "Продол")</f>
        <v>Поперечник</v>
      </c>
      <c r="C1742" s="11" t="str">
        <f>CONCATENATE(I1742,J1742,K1742,L1742,Таблица335[[#This Row],[№12]],N1742,O1742,P1742,Q1742,R1742,S1742,T1742,U1742,)</f>
        <v>16Д`-ВП_Р3 росп1,2,3</v>
      </c>
      <c r="D1742" s="11" t="str">
        <f t="shared" si="1781"/>
        <v>Т3</v>
      </c>
      <c r="E1742" s="11" t="str">
        <f t="shared" si="1782"/>
        <v>528 Δ8</v>
      </c>
      <c r="F1742" s="101"/>
      <c r="G1742" s="101"/>
      <c r="H17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2" s="132">
        <f t="shared" ref="I1742:K1742" si="1849">I1741</f>
        <v>16</v>
      </c>
      <c r="J1742" s="132" t="str">
        <f t="shared" si="1849"/>
        <v>Д`</v>
      </c>
      <c r="K1742" s="133" t="str">
        <f>IF(Таблица335[[#This Row],[условие]]="Да", "-", "")</f>
        <v>-</v>
      </c>
      <c r="L1742" s="101" t="s">
        <v>35</v>
      </c>
      <c r="M1742" s="114" t="str">
        <f>IF(Таблица335[[#This Row],[условие]]="Да", "", " - ")</f>
        <v/>
      </c>
      <c r="N1742" s="101"/>
      <c r="O1742" s="114" t="str">
        <f>IF(Таблица335[[#This Row],[условие]]="Да", "", " )")</f>
        <v/>
      </c>
      <c r="P1742" s="115"/>
      <c r="Q1742" s="101" t="s">
        <v>140</v>
      </c>
      <c r="R1742" s="101" t="s">
        <v>75</v>
      </c>
      <c r="S1742" s="116" t="str">
        <f>IF(Таблица335[[#This Row],[Тип СШ]]="Т3", " росп", "")</f>
        <v xml:space="preserve"> росп</v>
      </c>
      <c r="T1742" s="116" t="str">
        <f>IF(AND(Таблица335[[#This Row],[Тип]]="Поперечник", Таблица335[[#This Row],[условие]]="Да", Таблица335[[#This Row],[№18]]=" росп"), "1,2,3",
"")</f>
        <v>1,2,3</v>
      </c>
      <c r="U1742" s="116" t="str">
        <f>IF(AND(Таблица335[[#This Row],[Тип]]="Продол", Таблица335[[#This Row],[условие]]="Да", Таблица335[[#This Row],[№18]]=" росп"), "1,2",
"")</f>
        <v/>
      </c>
      <c r="V1742" s="101" t="s">
        <v>88</v>
      </c>
      <c r="W17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42" s="152" t="str">
        <f>IF(Таблица335[[#This Row],[Тип СШ]]="Т3",
(IF(Таблица335[[#This Row],[Толщина]]&gt;16,"Δ8","Δ6")),Таблица335[[#This Row],[Толщина]])</f>
        <v>Δ8</v>
      </c>
      <c r="AD1742"/>
      <c r="AE1742"/>
    </row>
    <row r="1743" spans="1:31" x14ac:dyDescent="0.2">
      <c r="A1743" s="117">
        <f t="shared" si="1836"/>
        <v>1743</v>
      </c>
      <c r="B1743" s="97" t="str">
        <f>IF(ISNUMBER(Таблица335[[#This Row],[№8]]), "Поперечник", "Продол")</f>
        <v>Поперечник</v>
      </c>
      <c r="C1743" s="11" t="str">
        <f>CONCATENATE(I1743,J1743,K1743,L1743,Таблица335[[#This Row],[№12]],N1743,O1743,P1743,Q1743,R1743,S1743,T1743,U1743,)</f>
        <v>16Д`-ВП_Р4 росп1,2,3</v>
      </c>
      <c r="D1743" s="11" t="str">
        <f t="shared" si="1781"/>
        <v>Т3</v>
      </c>
      <c r="E1743" s="11" t="str">
        <f t="shared" si="1782"/>
        <v>528 Δ8</v>
      </c>
      <c r="F1743" s="101"/>
      <c r="G1743" s="101"/>
      <c r="H17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3" s="132">
        <f t="shared" ref="I1743:K1743" si="1850">I1742</f>
        <v>16</v>
      </c>
      <c r="J1743" s="132" t="str">
        <f t="shared" si="1850"/>
        <v>Д`</v>
      </c>
      <c r="K1743" s="133" t="str">
        <f>IF(Таблица335[[#This Row],[условие]]="Да", "-", "")</f>
        <v>-</v>
      </c>
      <c r="L1743" s="101" t="s">
        <v>35</v>
      </c>
      <c r="M1743" s="114" t="str">
        <f>IF(Таблица335[[#This Row],[условие]]="Да", "", " - ")</f>
        <v/>
      </c>
      <c r="N1743" s="101"/>
      <c r="O1743" s="114" t="str">
        <f>IF(Таблица335[[#This Row],[условие]]="Да", "", " )")</f>
        <v/>
      </c>
      <c r="P1743" s="115"/>
      <c r="Q1743" s="101" t="s">
        <v>140</v>
      </c>
      <c r="R1743" s="101" t="s">
        <v>76</v>
      </c>
      <c r="S1743" s="116" t="str">
        <f>IF(Таблица335[[#This Row],[Тип СШ]]="Т3", " росп", "")</f>
        <v xml:space="preserve"> росп</v>
      </c>
      <c r="T1743" s="116" t="str">
        <f>IF(AND(Таблица335[[#This Row],[Тип]]="Поперечник", Таблица335[[#This Row],[условие]]="Да", Таблица335[[#This Row],[№18]]=" росп"), "1,2,3",
"")</f>
        <v>1,2,3</v>
      </c>
      <c r="U1743" s="116" t="str">
        <f>IF(AND(Таблица335[[#This Row],[Тип]]="Продол", Таблица335[[#This Row],[условие]]="Да", Таблица335[[#This Row],[№18]]=" росп"), "1,2",
"")</f>
        <v/>
      </c>
      <c r="V1743" s="101" t="s">
        <v>88</v>
      </c>
      <c r="W17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43" s="152" t="str">
        <f>IF(Таблица335[[#This Row],[Тип СШ]]="Т3",
(IF(Таблица335[[#This Row],[Толщина]]&gt;16,"Δ8","Δ6")),Таблица335[[#This Row],[Толщина]])</f>
        <v>Δ8</v>
      </c>
      <c r="AD1743"/>
      <c r="AE1743"/>
    </row>
    <row r="1744" spans="1:31" x14ac:dyDescent="0.2">
      <c r="A1744" s="117">
        <f t="shared" si="1836"/>
        <v>1744</v>
      </c>
      <c r="B1744" s="97" t="str">
        <f>IF(ISNUMBER(Таблица335[[#This Row],[№8]]), "Поперечник", "Продол")</f>
        <v>Поперечник</v>
      </c>
      <c r="C1744" s="11" t="str">
        <f>CONCATENATE(I1744,J1744,K1744,L1744,Таблица335[[#This Row],[№12]],N1744,O1744,P1744,Q1744,R1744,S1744,T1744,U1744,)</f>
        <v>16Д`-ВП_Р5 росп1,2,3</v>
      </c>
      <c r="D1744" s="11" t="str">
        <f t="shared" si="1781"/>
        <v>Т3</v>
      </c>
      <c r="E1744" s="11" t="str">
        <f t="shared" si="1782"/>
        <v>528 Δ8</v>
      </c>
      <c r="F1744" s="101"/>
      <c r="G1744" s="101"/>
      <c r="H17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4" s="132">
        <f t="shared" ref="I1744:K1744" si="1851">I1743</f>
        <v>16</v>
      </c>
      <c r="J1744" s="132" t="str">
        <f t="shared" si="1851"/>
        <v>Д`</v>
      </c>
      <c r="K1744" s="133" t="str">
        <f>IF(Таблица335[[#This Row],[условие]]="Да", "-", "")</f>
        <v>-</v>
      </c>
      <c r="L1744" s="101" t="s">
        <v>35</v>
      </c>
      <c r="M1744" s="114" t="str">
        <f>IF(Таблица335[[#This Row],[условие]]="Да", "", " - ")</f>
        <v/>
      </c>
      <c r="N1744" s="101"/>
      <c r="O1744" s="114" t="str">
        <f>IF(Таблица335[[#This Row],[условие]]="Да", "", " )")</f>
        <v/>
      </c>
      <c r="P1744" s="115"/>
      <c r="Q1744" s="101" t="s">
        <v>140</v>
      </c>
      <c r="R1744" s="101" t="s">
        <v>77</v>
      </c>
      <c r="S1744" s="116" t="str">
        <f>IF(Таблица335[[#This Row],[Тип СШ]]="Т3", " росп", "")</f>
        <v xml:space="preserve"> росп</v>
      </c>
      <c r="T1744" s="116" t="str">
        <f>IF(AND(Таблица335[[#This Row],[Тип]]="Поперечник", Таблица335[[#This Row],[условие]]="Да", Таблица335[[#This Row],[№18]]=" росп"), "1,2,3",
"")</f>
        <v>1,2,3</v>
      </c>
      <c r="U1744" s="116" t="str">
        <f>IF(AND(Таблица335[[#This Row],[Тип]]="Продол", Таблица335[[#This Row],[условие]]="Да", Таблица335[[#This Row],[№18]]=" росп"), "1,2",
"")</f>
        <v/>
      </c>
      <c r="V1744" s="101" t="s">
        <v>88</v>
      </c>
      <c r="W17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44" s="152" t="str">
        <f>IF(Таблица335[[#This Row],[Тип СШ]]="Т3",
(IF(Таблица335[[#This Row],[Толщина]]&gt;16,"Δ8","Δ6")),Таблица335[[#This Row],[Толщина]])</f>
        <v>Δ8</v>
      </c>
      <c r="AD1744"/>
      <c r="AE1744"/>
    </row>
    <row r="1745" spans="1:31" x14ac:dyDescent="0.2">
      <c r="A1745" s="117">
        <f t="shared" si="1836"/>
        <v>1745</v>
      </c>
      <c r="B1745" s="97" t="str">
        <f>IF(ISNUMBER(Таблица335[[#This Row],[№8]]), "Поперечник", "Продол")</f>
        <v>Поперечник</v>
      </c>
      <c r="C1745" s="11" t="str">
        <f>CONCATENATE(I1745,J1745,K1745,L1745,Таблица335[[#This Row],[№12]],N1745,O1745,P1745,Q1745,R1745,S1745,T1745,U1745,)</f>
        <v>16Д`-ВП_Р6 росп1,2,3</v>
      </c>
      <c r="D1745" s="11" t="str">
        <f t="shared" si="1781"/>
        <v>Т3</v>
      </c>
      <c r="E1745" s="11" t="str">
        <f t="shared" si="1782"/>
        <v>528 Δ8</v>
      </c>
      <c r="F1745" s="101"/>
      <c r="G1745" s="101"/>
      <c r="H17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5" s="158">
        <f>I1744</f>
        <v>16</v>
      </c>
      <c r="J1745" s="132" t="str">
        <f t="shared" ref="J1745:K1745" si="1852">J1744</f>
        <v>Д`</v>
      </c>
      <c r="K1745" s="160" t="str">
        <f>IF(Таблица335[[#This Row],[условие]]="Да", "-", "")</f>
        <v>-</v>
      </c>
      <c r="L1745" s="101" t="s">
        <v>35</v>
      </c>
      <c r="M1745" s="114" t="str">
        <f>IF(Таблица335[[#This Row],[условие]]="Да", "", " - ")</f>
        <v/>
      </c>
      <c r="N1745" s="162"/>
      <c r="O1745" s="114" t="str">
        <f>IF(Таблица335[[#This Row],[условие]]="Да", "", " )")</f>
        <v/>
      </c>
      <c r="P1745" s="115"/>
      <c r="Q1745" s="101" t="s">
        <v>140</v>
      </c>
      <c r="R1745" s="101" t="s">
        <v>80</v>
      </c>
      <c r="S1745" s="116" t="str">
        <f>IF(Таблица335[[#This Row],[Тип СШ]]="Т3", " росп", "")</f>
        <v xml:space="preserve"> росп</v>
      </c>
      <c r="T1745" s="116" t="str">
        <f>IF(AND(Таблица335[[#This Row],[Тип]]="Поперечник", Таблица335[[#This Row],[условие]]="Да", Таблица335[[#This Row],[№18]]=" росп"), "1,2,3",
"")</f>
        <v>1,2,3</v>
      </c>
      <c r="U1745" s="116" t="str">
        <f>IF(AND(Таблица335[[#This Row],[Тип]]="Продол", Таблица335[[#This Row],[условие]]="Да", Таблица335[[#This Row],[№18]]=" росп"), "1,2",
"")</f>
        <v/>
      </c>
      <c r="V1745" s="101" t="s">
        <v>88</v>
      </c>
      <c r="W1745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5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5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5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45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45" s="164" t="str">
        <f>IF(Таблица335[[#This Row],[Тип СШ]]="Т3",
(IF(Таблица335[[#This Row],[Толщина]]&gt;16,"Δ8","Δ6")),Таблица335[[#This Row],[Толщина]])</f>
        <v>Δ8</v>
      </c>
      <c r="AD1745"/>
      <c r="AE1745"/>
    </row>
    <row r="1746" spans="1:31" x14ac:dyDescent="0.2">
      <c r="A1746" s="117">
        <f t="shared" si="1836"/>
        <v>1746</v>
      </c>
      <c r="B1746" s="97" t="str">
        <f>IF(ISNUMBER(Таблица335[[#This Row],[№8]]), "Поперечник", "Продол")</f>
        <v>Поперечник</v>
      </c>
      <c r="C1746" s="11" t="str">
        <f>CONCATENATE(I1746,J1746,K1746,L1746,Таблица335[[#This Row],[№12]],N1746,O1746,P1746,Q1746,R1746,S1746,T1746,U1746,)</f>
        <v>17А`-В1</v>
      </c>
      <c r="D1746" s="11" t="str">
        <f t="shared" si="1781"/>
        <v>С18</v>
      </c>
      <c r="E1746" s="11" t="str">
        <f t="shared" si="1782"/>
        <v>385×20</v>
      </c>
      <c r="F1746" s="101">
        <f>F1637+1</f>
        <v>17</v>
      </c>
      <c r="G1746" s="101" t="s">
        <v>72</v>
      </c>
      <c r="H174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6" s="134">
        <f>Таблица335[[#This Row],[№6]]</f>
        <v>17</v>
      </c>
      <c r="J1746" s="134" t="str">
        <f>Таблица335[[#This Row],[№7]]</f>
        <v>А`</v>
      </c>
      <c r="K1746" s="133" t="str">
        <f>IF(Таблица335[[#This Row],[условие]]="Да", "-", "")</f>
        <v>-</v>
      </c>
      <c r="L1746" s="72" t="s">
        <v>78</v>
      </c>
      <c r="M1746" s="114" t="str">
        <f>IF(Таблица335[[#This Row],[условие]]="Да", "", " - ")</f>
        <v/>
      </c>
      <c r="N1746" s="72"/>
      <c r="O1746" s="114" t="str">
        <f>IF(Таблица335[[#This Row],[условие]]="Да", "", " )")</f>
        <v/>
      </c>
      <c r="P1746" s="115"/>
      <c r="Q1746" s="93"/>
      <c r="R1746" s="93"/>
      <c r="S1746" s="116" t="str">
        <f>IF(Таблица335[[#This Row],[Тип СШ]]="Т3", " росп", "")</f>
        <v/>
      </c>
      <c r="T1746" s="116" t="str">
        <f>IF(AND(Таблица335[[#This Row],[Тип]]="Поперечник", Таблица335[[#This Row],[условие]]="Да", Таблица335[[#This Row],[№18]]=" росп"), "1,2,3",
"")</f>
        <v/>
      </c>
      <c r="U1746" s="116" t="str">
        <f>IF(AND(Таблица335[[#This Row],[Тип]]="Продол", Таблица335[[#This Row],[условие]]="Да", Таблица335[[#This Row],[№18]]=" росп"), "1,2",
"")</f>
        <v/>
      </c>
      <c r="V1746" s="93" t="s">
        <v>87</v>
      </c>
      <c r="W174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7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746" s="152">
        <f>IF(Таблица335[[#This Row],[Тип СШ]]="Т3",
(IF(Таблица335[[#This Row],[Толщина]]&gt;16,"Δ8","Δ6")),Таблица335[[#This Row],[Толщина]])</f>
        <v>20</v>
      </c>
      <c r="AD1746"/>
      <c r="AE1746"/>
    </row>
    <row r="1747" spans="1:31" x14ac:dyDescent="0.2">
      <c r="A1747" s="117">
        <f t="shared" si="1836"/>
        <v>1747</v>
      </c>
      <c r="B1747" s="97" t="str">
        <f>IF(ISNUMBER(Таблица335[[#This Row],[№8]]), "Поперечник", "Продол")</f>
        <v>Поперечник</v>
      </c>
      <c r="C1747" s="11" t="str">
        <f>CONCATENATE(I1747,J1747,K1747,L1747,Таблица335[[#This Row],[№12]],N1747,O1747,P1747,Q1747,R1747,S1747,T1747,U1747,)</f>
        <v>17А`-В2</v>
      </c>
      <c r="D1747" s="11" t="str">
        <f t="shared" ref="D1747:D1810" si="1853">V1747</f>
        <v>С18</v>
      </c>
      <c r="E1747" s="11" t="str">
        <f t="shared" ref="E1747:E1810" si="1854">IF(V1747="Т3",(CONCATENATE(AB1747," ",AC1747)),(CONCATENATE(AB1747,"×",AC1747)))</f>
        <v>385×20</v>
      </c>
      <c r="F1747" s="101"/>
      <c r="G1747" s="101"/>
      <c r="H17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7" s="132">
        <f>I1746</f>
        <v>17</v>
      </c>
      <c r="J1747" s="132" t="str">
        <f>J1746</f>
        <v>А`</v>
      </c>
      <c r="K1747" s="133" t="str">
        <f>IF(Таблица335[[#This Row],[условие]]="Да", "-", "")</f>
        <v>-</v>
      </c>
      <c r="L1747" s="101" t="s">
        <v>79</v>
      </c>
      <c r="M1747" s="114" t="str">
        <f>IF(Таблица335[[#This Row],[условие]]="Да", "", " - ")</f>
        <v/>
      </c>
      <c r="N1747" s="101"/>
      <c r="O1747" s="114" t="str">
        <f>IF(Таблица335[[#This Row],[условие]]="Да", "", " )")</f>
        <v/>
      </c>
      <c r="P1747" s="115"/>
      <c r="Q1747" s="101"/>
      <c r="R1747" s="101"/>
      <c r="S1747" s="116" t="str">
        <f>IF(Таблица335[[#This Row],[Тип СШ]]="Т3", " росп", "")</f>
        <v/>
      </c>
      <c r="T1747" s="116" t="str">
        <f>IF(AND(Таблица335[[#This Row],[Тип]]="Поперечник", Таблица335[[#This Row],[условие]]="Да", Таблица335[[#This Row],[№18]]=" росп"), "1,2,3",
"")</f>
        <v/>
      </c>
      <c r="U1747" s="116" t="str">
        <f>IF(AND(Таблица335[[#This Row],[Тип]]="Продол", Таблица335[[#This Row],[условие]]="Да", Таблица335[[#This Row],[№18]]=" росп"), "1,2",
"")</f>
        <v/>
      </c>
      <c r="V1747" s="101" t="s">
        <v>87</v>
      </c>
      <c r="W174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7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7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747" s="152">
        <f>IF(Таблица335[[#This Row],[Тип СШ]]="Т3",
(IF(Таблица335[[#This Row],[Толщина]]&gt;16,"Δ8","Δ6")),Таблица335[[#This Row],[Толщина]])</f>
        <v>20</v>
      </c>
      <c r="AD1747"/>
      <c r="AE1747"/>
    </row>
    <row r="1748" spans="1:31" x14ac:dyDescent="0.2">
      <c r="A1748" s="117">
        <f t="shared" si="1836"/>
        <v>1748</v>
      </c>
      <c r="B1748" s="97" t="str">
        <f>IF(ISNUMBER(Таблица335[[#This Row],[№8]]), "Поперечник", "Продол")</f>
        <v>Поперечник</v>
      </c>
      <c r="C1748" s="11" t="str">
        <f>CONCATENATE(I1748,J1748,K1748,L1748,Таблица335[[#This Row],[№12]],N1748,O1748,P1748,Q1748,R1748,S1748,T1748,U1748,)</f>
        <v>17А`-В росп1,2,3</v>
      </c>
      <c r="D1748" s="11" t="str">
        <f t="shared" si="1853"/>
        <v>Т3</v>
      </c>
      <c r="E1748" s="11" t="str">
        <f t="shared" si="1854"/>
        <v>900 Δ8</v>
      </c>
      <c r="F1748" s="101"/>
      <c r="G1748" s="101"/>
      <c r="H174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8" s="134">
        <f>I1747</f>
        <v>17</v>
      </c>
      <c r="J1748" s="134" t="str">
        <f t="shared" ref="J1748:J1754" si="1855">J1747</f>
        <v>А`</v>
      </c>
      <c r="K1748" s="133" t="str">
        <f>IF(Таблица335[[#This Row],[условие]]="Да", "-", "")</f>
        <v>-</v>
      </c>
      <c r="L1748" s="72" t="s">
        <v>41</v>
      </c>
      <c r="M1748" s="114" t="str">
        <f>IF(Таблица335[[#This Row],[условие]]="Да", "", " - ")</f>
        <v/>
      </c>
      <c r="N1748" s="72"/>
      <c r="O1748" s="114" t="str">
        <f>IF(Таблица335[[#This Row],[условие]]="Да", "", " )")</f>
        <v/>
      </c>
      <c r="P1748" s="115"/>
      <c r="Q1748" s="101"/>
      <c r="R1748" s="101"/>
      <c r="S1748" s="116" t="str">
        <f>IF(Таблица335[[#This Row],[Тип СШ]]="Т3", " росп", "")</f>
        <v xml:space="preserve"> росп</v>
      </c>
      <c r="T1748" s="116" t="str">
        <f>IF(AND(Таблица335[[#This Row],[Тип]]="Поперечник", Таблица335[[#This Row],[условие]]="Да", Таблица335[[#This Row],[№18]]=" росп"), "1,2,3",
"")</f>
        <v>1,2,3</v>
      </c>
      <c r="U1748" s="116" t="str">
        <f>IF(AND(Таблица335[[#This Row],[Тип]]="Продол", Таблица335[[#This Row],[условие]]="Да", Таблица335[[#This Row],[№18]]=" росп"), "1,2",
"")</f>
        <v/>
      </c>
      <c r="V1748" s="101" t="s">
        <v>88</v>
      </c>
      <c r="W17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7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48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748" s="152" t="str">
        <f>IF(Таблица335[[#This Row],[Тип СШ]]="Т3",
(IF(Таблица335[[#This Row],[Толщина]]&gt;16,"Δ8","Δ6")),Таблица335[[#This Row],[Толщина]])</f>
        <v>Δ8</v>
      </c>
      <c r="AD1748"/>
      <c r="AE1748"/>
    </row>
    <row r="1749" spans="1:31" x14ac:dyDescent="0.2">
      <c r="A1749" s="117">
        <f t="shared" si="1836"/>
        <v>1749</v>
      </c>
      <c r="B1749" s="97" t="str">
        <f>IF(ISNUMBER(Таблица335[[#This Row],[№8]]), "Поперечник", "Продол")</f>
        <v>Поперечник</v>
      </c>
      <c r="C1749" s="11" t="str">
        <f>CONCATENATE(I1749,J1749,K1749,L1749,Таблица335[[#This Row],[№12]],N1749,O1749,P1749,Q1749,R1749,S1749,T1749,U1749,)</f>
        <v>17А`-ВП</v>
      </c>
      <c r="D1749" s="11" t="str">
        <f t="shared" si="1853"/>
        <v>С4</v>
      </c>
      <c r="E1749" s="11" t="str">
        <f t="shared" si="1854"/>
        <v>1726×14</v>
      </c>
      <c r="F1749" s="101"/>
      <c r="G1749" s="101"/>
      <c r="H17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49" s="132">
        <f t="shared" ref="I1749:J1749" si="1856">I1748</f>
        <v>17</v>
      </c>
      <c r="J1749" s="132" t="str">
        <f t="shared" si="1855"/>
        <v>А`</v>
      </c>
      <c r="K1749" s="133" t="str">
        <f>IF(Таблица335[[#This Row],[условие]]="Да", "-", "")</f>
        <v>-</v>
      </c>
      <c r="L1749" s="101" t="s">
        <v>35</v>
      </c>
      <c r="M1749" s="114" t="str">
        <f>IF(Таблица335[[#This Row],[условие]]="Да", "", " - ")</f>
        <v/>
      </c>
      <c r="N1749" s="101"/>
      <c r="O1749" s="114" t="str">
        <f>IF(Таблица335[[#This Row],[условие]]="Да", "", " )")</f>
        <v/>
      </c>
      <c r="P1749" s="115"/>
      <c r="Q1749" s="101"/>
      <c r="R1749" s="101"/>
      <c r="S1749" s="116" t="str">
        <f>IF(Таблица335[[#This Row],[Тип СШ]]="Т3", " росп", "")</f>
        <v/>
      </c>
      <c r="T1749" s="116" t="str">
        <f>IF(AND(Таблица335[[#This Row],[Тип]]="Поперечник", Таблица335[[#This Row],[условие]]="Да", Таблица335[[#This Row],[№18]]=" росп"), "1,2,3",
"")</f>
        <v/>
      </c>
      <c r="U1749" s="116" t="str">
        <f>IF(AND(Таблица335[[#This Row],[Тип]]="Продол", Таблица335[[#This Row],[условие]]="Да", Таблица335[[#This Row],[№18]]=" росп"), "1,2",
"")</f>
        <v/>
      </c>
      <c r="V1749" s="101" t="s">
        <v>109</v>
      </c>
      <c r="W17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4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7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4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49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749" s="152">
        <f>IF(Таблица335[[#This Row],[Тип СШ]]="Т3",
(IF(Таблица335[[#This Row],[Толщина]]&gt;16,"Δ8","Δ6")),Таблица335[[#This Row],[Толщина]])</f>
        <v>14</v>
      </c>
      <c r="AD1749"/>
      <c r="AE1749"/>
    </row>
    <row r="1750" spans="1:31" x14ac:dyDescent="0.2">
      <c r="A1750" s="117">
        <f t="shared" si="1836"/>
        <v>1750</v>
      </c>
      <c r="B1750" s="97" t="str">
        <f>IF(ISNUMBER(Таблица335[[#This Row],[№8]]), "Поперечник", "Продол")</f>
        <v>Поперечник</v>
      </c>
      <c r="C1750" s="11" t="str">
        <f>CONCATENATE(I1750,J1750,K1750,L1750,Таблица335[[#This Row],[№12]],N1750,O1750,P1750,Q1750,R1750,S1750,T1750,U1750,)</f>
        <v>17А`-ВП_Р1 росп1,2,3</v>
      </c>
      <c r="D1750" s="11" t="str">
        <f t="shared" si="1853"/>
        <v>Т3</v>
      </c>
      <c r="E1750" s="11" t="str">
        <f t="shared" si="1854"/>
        <v>528 Δ8</v>
      </c>
      <c r="F1750" s="101"/>
      <c r="G1750" s="101"/>
      <c r="H17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0" s="132">
        <f t="shared" ref="I1750:J1750" si="1857">I1749</f>
        <v>17</v>
      </c>
      <c r="J1750" s="132" t="str">
        <f t="shared" si="1855"/>
        <v>А`</v>
      </c>
      <c r="K1750" s="133" t="str">
        <f>IF(Таблица335[[#This Row],[условие]]="Да", "-", "")</f>
        <v>-</v>
      </c>
      <c r="L1750" s="101" t="s">
        <v>35</v>
      </c>
      <c r="M1750" s="114" t="str">
        <f>IF(Таблица335[[#This Row],[условие]]="Да", "", " - ")</f>
        <v/>
      </c>
      <c r="N1750" s="101"/>
      <c r="O1750" s="114" t="str">
        <f>IF(Таблица335[[#This Row],[условие]]="Да", "", " )")</f>
        <v/>
      </c>
      <c r="P1750" s="115"/>
      <c r="Q1750" s="101" t="s">
        <v>140</v>
      </c>
      <c r="R1750" s="101" t="s">
        <v>73</v>
      </c>
      <c r="S1750" s="116" t="str">
        <f>IF(Таблица335[[#This Row],[Тип СШ]]="Т3", " росп", "")</f>
        <v xml:space="preserve"> росп</v>
      </c>
      <c r="T1750" s="116" t="str">
        <f>IF(AND(Таблица335[[#This Row],[Тип]]="Поперечник", Таблица335[[#This Row],[условие]]="Да", Таблица335[[#This Row],[№18]]=" росп"), "1,2,3",
"")</f>
        <v>1,2,3</v>
      </c>
      <c r="U1750" s="116" t="str">
        <f>IF(AND(Таблица335[[#This Row],[Тип]]="Продол", Таблица335[[#This Row],[условие]]="Да", Таблица335[[#This Row],[№18]]=" росп"), "1,2",
"")</f>
        <v/>
      </c>
      <c r="V1750" s="101" t="s">
        <v>88</v>
      </c>
      <c r="W17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0" s="152" t="str">
        <f>IF(Таблица335[[#This Row],[Тип СШ]]="Т3",
(IF(Таблица335[[#This Row],[Толщина]]&gt;16,"Δ8","Δ6")),Таблица335[[#This Row],[Толщина]])</f>
        <v>Δ8</v>
      </c>
      <c r="AD1750"/>
      <c r="AE1750"/>
    </row>
    <row r="1751" spans="1:31" x14ac:dyDescent="0.2">
      <c r="A1751" s="117">
        <f t="shared" si="1836"/>
        <v>1751</v>
      </c>
      <c r="B1751" s="97" t="str">
        <f>IF(ISNUMBER(Таблица335[[#This Row],[№8]]), "Поперечник", "Продол")</f>
        <v>Поперечник</v>
      </c>
      <c r="C1751" s="11" t="str">
        <f>CONCATENATE(I1751,J1751,K1751,L1751,Таблица335[[#This Row],[№12]],N1751,O1751,P1751,Q1751,R1751,S1751,T1751,U1751,)</f>
        <v>17А`-ВП_Р2 росп1,2,3</v>
      </c>
      <c r="D1751" s="11" t="str">
        <f t="shared" si="1853"/>
        <v>Т3</v>
      </c>
      <c r="E1751" s="11" t="str">
        <f t="shared" si="1854"/>
        <v>528 Δ8</v>
      </c>
      <c r="F1751" s="101"/>
      <c r="G1751" s="101"/>
      <c r="H17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1" s="132">
        <f t="shared" ref="I1751:J1751" si="1858">I1750</f>
        <v>17</v>
      </c>
      <c r="J1751" s="132" t="str">
        <f t="shared" si="1855"/>
        <v>А`</v>
      </c>
      <c r="K1751" s="133" t="str">
        <f>IF(Таблица335[[#This Row],[условие]]="Да", "-", "")</f>
        <v>-</v>
      </c>
      <c r="L1751" s="101" t="s">
        <v>35</v>
      </c>
      <c r="M1751" s="114" t="str">
        <f>IF(Таблица335[[#This Row],[условие]]="Да", "", " - ")</f>
        <v/>
      </c>
      <c r="N1751" s="101"/>
      <c r="O1751" s="114" t="str">
        <f>IF(Таблица335[[#This Row],[условие]]="Да", "", " )")</f>
        <v/>
      </c>
      <c r="P1751" s="115"/>
      <c r="Q1751" s="101" t="s">
        <v>140</v>
      </c>
      <c r="R1751" s="101" t="s">
        <v>74</v>
      </c>
      <c r="S1751" s="116" t="str">
        <f>IF(Таблица335[[#This Row],[Тип СШ]]="Т3", " росп", "")</f>
        <v xml:space="preserve"> росп</v>
      </c>
      <c r="T1751" s="116" t="str">
        <f>IF(AND(Таблица335[[#This Row],[Тип]]="Поперечник", Таблица335[[#This Row],[условие]]="Да", Таблица335[[#This Row],[№18]]=" росп"), "1,2,3",
"")</f>
        <v>1,2,3</v>
      </c>
      <c r="U1751" s="116" t="str">
        <f>IF(AND(Таблица335[[#This Row],[Тип]]="Продол", Таблица335[[#This Row],[условие]]="Да", Таблица335[[#This Row],[№18]]=" росп"), "1,2",
"")</f>
        <v/>
      </c>
      <c r="V1751" s="101" t="s">
        <v>88</v>
      </c>
      <c r="W17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1" s="152" t="str">
        <f>IF(Таблица335[[#This Row],[Тип СШ]]="Т3",
(IF(Таблица335[[#This Row],[Толщина]]&gt;16,"Δ8","Δ6")),Таблица335[[#This Row],[Толщина]])</f>
        <v>Δ8</v>
      </c>
      <c r="AD1751"/>
      <c r="AE1751"/>
    </row>
    <row r="1752" spans="1:31" x14ac:dyDescent="0.2">
      <c r="A1752" s="117">
        <f t="shared" si="1836"/>
        <v>1752</v>
      </c>
      <c r="B1752" s="97" t="str">
        <f>IF(ISNUMBER(Таблица335[[#This Row],[№8]]), "Поперечник", "Продол")</f>
        <v>Поперечник</v>
      </c>
      <c r="C1752" s="11" t="str">
        <f>CONCATENATE(I1752,J1752,K1752,L1752,Таблица335[[#This Row],[№12]],N1752,O1752,P1752,Q1752,R1752,S1752,T1752,U1752,)</f>
        <v>17А`-ВП_Р3 росп1,2,3</v>
      </c>
      <c r="D1752" s="11" t="str">
        <f t="shared" si="1853"/>
        <v>Т3</v>
      </c>
      <c r="E1752" s="11" t="str">
        <f t="shared" si="1854"/>
        <v>528 Δ8</v>
      </c>
      <c r="F1752" s="101"/>
      <c r="G1752" s="101"/>
      <c r="H17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2" s="132">
        <f t="shared" ref="I1752:J1752" si="1859">I1751</f>
        <v>17</v>
      </c>
      <c r="J1752" s="132" t="str">
        <f t="shared" si="1855"/>
        <v>А`</v>
      </c>
      <c r="K1752" s="133" t="str">
        <f>IF(Таблица335[[#This Row],[условие]]="Да", "-", "")</f>
        <v>-</v>
      </c>
      <c r="L1752" s="101" t="s">
        <v>35</v>
      </c>
      <c r="M1752" s="114" t="str">
        <f>IF(Таблица335[[#This Row],[условие]]="Да", "", " - ")</f>
        <v/>
      </c>
      <c r="N1752" s="101"/>
      <c r="O1752" s="114" t="str">
        <f>IF(Таблица335[[#This Row],[условие]]="Да", "", " )")</f>
        <v/>
      </c>
      <c r="P1752" s="115"/>
      <c r="Q1752" s="101" t="s">
        <v>140</v>
      </c>
      <c r="R1752" s="101" t="s">
        <v>75</v>
      </c>
      <c r="S1752" s="116" t="str">
        <f>IF(Таблица335[[#This Row],[Тип СШ]]="Т3", " росп", "")</f>
        <v xml:space="preserve"> росп</v>
      </c>
      <c r="T1752" s="116" t="str">
        <f>IF(AND(Таблица335[[#This Row],[Тип]]="Поперечник", Таблица335[[#This Row],[условие]]="Да", Таблица335[[#This Row],[№18]]=" росп"), "1,2,3",
"")</f>
        <v>1,2,3</v>
      </c>
      <c r="U1752" s="116" t="str">
        <f>IF(AND(Таблица335[[#This Row],[Тип]]="Продол", Таблица335[[#This Row],[условие]]="Да", Таблица335[[#This Row],[№18]]=" росп"), "1,2",
"")</f>
        <v/>
      </c>
      <c r="V1752" s="101" t="s">
        <v>88</v>
      </c>
      <c r="W17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5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2" s="152" t="str">
        <f>IF(Таблица335[[#This Row],[Тип СШ]]="Т3",
(IF(Таблица335[[#This Row],[Толщина]]&gt;16,"Δ8","Δ6")),Таблица335[[#This Row],[Толщина]])</f>
        <v>Δ8</v>
      </c>
      <c r="AD1752"/>
      <c r="AE1752"/>
    </row>
    <row r="1753" spans="1:31" x14ac:dyDescent="0.2">
      <c r="A1753" s="117">
        <f t="shared" si="1836"/>
        <v>1753</v>
      </c>
      <c r="B1753" s="97" t="str">
        <f>IF(ISNUMBER(Таблица335[[#This Row],[№8]]), "Поперечник", "Продол")</f>
        <v>Поперечник</v>
      </c>
      <c r="C1753" s="11" t="str">
        <f>CONCATENATE(I1753,J1753,K1753,L1753,Таблица335[[#This Row],[№12]],N1753,O1753,P1753,Q1753,R1753,S1753,T1753,U1753,)</f>
        <v>17А`-ВП_Р4 росп1,2,3</v>
      </c>
      <c r="D1753" s="11" t="str">
        <f t="shared" si="1853"/>
        <v>Т3</v>
      </c>
      <c r="E1753" s="11" t="str">
        <f t="shared" si="1854"/>
        <v>528 Δ8</v>
      </c>
      <c r="F1753" s="101"/>
      <c r="G1753" s="101"/>
      <c r="H17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3" s="132">
        <f t="shared" ref="I1753:J1753" si="1860">I1752</f>
        <v>17</v>
      </c>
      <c r="J1753" s="132" t="str">
        <f t="shared" si="1855"/>
        <v>А`</v>
      </c>
      <c r="K1753" s="133" t="str">
        <f>IF(Таблица335[[#This Row],[условие]]="Да", "-", "")</f>
        <v>-</v>
      </c>
      <c r="L1753" s="101" t="s">
        <v>35</v>
      </c>
      <c r="M1753" s="114" t="str">
        <f>IF(Таблица335[[#This Row],[условие]]="Да", "", " - ")</f>
        <v/>
      </c>
      <c r="N1753" s="101"/>
      <c r="O1753" s="114" t="str">
        <f>IF(Таблица335[[#This Row],[условие]]="Да", "", " )")</f>
        <v/>
      </c>
      <c r="P1753" s="115"/>
      <c r="Q1753" s="101" t="s">
        <v>140</v>
      </c>
      <c r="R1753" s="101" t="s">
        <v>76</v>
      </c>
      <c r="S1753" s="116" t="str">
        <f>IF(Таблица335[[#This Row],[Тип СШ]]="Т3", " росп", "")</f>
        <v xml:space="preserve"> росп</v>
      </c>
      <c r="T1753" s="116" t="str">
        <f>IF(AND(Таблица335[[#This Row],[Тип]]="Поперечник", Таблица335[[#This Row],[условие]]="Да", Таблица335[[#This Row],[№18]]=" росп"), "1,2,3",
"")</f>
        <v>1,2,3</v>
      </c>
      <c r="U1753" s="116" t="str">
        <f>IF(AND(Таблица335[[#This Row],[Тип]]="Продол", Таблица335[[#This Row],[условие]]="Да", Таблица335[[#This Row],[№18]]=" росп"), "1,2",
"")</f>
        <v/>
      </c>
      <c r="V1753" s="101" t="s">
        <v>88</v>
      </c>
      <c r="W17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5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3" s="152" t="str">
        <f>IF(Таблица335[[#This Row],[Тип СШ]]="Т3",
(IF(Таблица335[[#This Row],[Толщина]]&gt;16,"Δ8","Δ6")),Таблица335[[#This Row],[Толщина]])</f>
        <v>Δ8</v>
      </c>
      <c r="AD1753"/>
      <c r="AE1753"/>
    </row>
    <row r="1754" spans="1:31" x14ac:dyDescent="0.2">
      <c r="A1754" s="117">
        <f t="shared" si="1836"/>
        <v>1754</v>
      </c>
      <c r="B1754" s="97" t="str">
        <f>IF(ISNUMBER(Таблица335[[#This Row],[№8]]), "Поперечник", "Продол")</f>
        <v>Поперечник</v>
      </c>
      <c r="C1754" s="11" t="str">
        <f>CONCATENATE(I1754,J1754,K1754,L1754,Таблица335[[#This Row],[№12]],N1754,O1754,P1754,Q1754,R1754,S1754,T1754,U1754,)</f>
        <v>17А`-ВП_Р5 росп1,2,3</v>
      </c>
      <c r="D1754" s="11" t="str">
        <f t="shared" si="1853"/>
        <v>Т3</v>
      </c>
      <c r="E1754" s="11" t="str">
        <f t="shared" si="1854"/>
        <v>528 Δ8</v>
      </c>
      <c r="F1754" s="101"/>
      <c r="G1754" s="101"/>
      <c r="H17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4" s="132">
        <f t="shared" ref="I1754:J1754" si="1861">I1753</f>
        <v>17</v>
      </c>
      <c r="J1754" s="132" t="str">
        <f t="shared" si="1855"/>
        <v>А`</v>
      </c>
      <c r="K1754" s="133" t="str">
        <f>IF(Таблица335[[#This Row],[условие]]="Да", "-", "")</f>
        <v>-</v>
      </c>
      <c r="L1754" s="101" t="s">
        <v>35</v>
      </c>
      <c r="M1754" s="114" t="str">
        <f>IF(Таблица335[[#This Row],[условие]]="Да", "", " - ")</f>
        <v/>
      </c>
      <c r="N1754" s="101"/>
      <c r="O1754" s="114" t="str">
        <f>IF(Таблица335[[#This Row],[условие]]="Да", "", " )")</f>
        <v/>
      </c>
      <c r="P1754" s="115"/>
      <c r="Q1754" s="101" t="s">
        <v>140</v>
      </c>
      <c r="R1754" s="101" t="s">
        <v>77</v>
      </c>
      <c r="S1754" s="116" t="str">
        <f>IF(Таблица335[[#This Row],[Тип СШ]]="Т3", " росп", "")</f>
        <v xml:space="preserve"> росп</v>
      </c>
      <c r="T1754" s="116" t="str">
        <f>IF(AND(Таблица335[[#This Row],[Тип]]="Поперечник", Таблица335[[#This Row],[условие]]="Да", Таблица335[[#This Row],[№18]]=" росп"), "1,2,3",
"")</f>
        <v>1,2,3</v>
      </c>
      <c r="U1754" s="116" t="str">
        <f>IF(AND(Таблица335[[#This Row],[Тип]]="Продол", Таблица335[[#This Row],[условие]]="Да", Таблица335[[#This Row],[№18]]=" росп"), "1,2",
"")</f>
        <v/>
      </c>
      <c r="V1754" s="101" t="s">
        <v>88</v>
      </c>
      <c r="W175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75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4" s="152" t="str">
        <f>IF(Таблица335[[#This Row],[Тип СШ]]="Т3",
(IF(Таблица335[[#This Row],[Толщина]]&gt;16,"Δ8","Δ6")),Таблица335[[#This Row],[Толщина]])</f>
        <v>Δ8</v>
      </c>
      <c r="AD1754"/>
      <c r="AE1754"/>
    </row>
    <row r="1755" spans="1:31" x14ac:dyDescent="0.2">
      <c r="A1755" s="117">
        <f t="shared" si="1836"/>
        <v>1755</v>
      </c>
      <c r="B1755" s="97" t="str">
        <f>IF(ISNUMBER(Таблица335[[#This Row],[№8]]), "Поперечник", "Продол")</f>
        <v>Поперечник</v>
      </c>
      <c r="C1755" s="11" t="str">
        <f>CONCATENATE(I1755,J1755,K1755,L1755,Таблица335[[#This Row],[№12]],N1755,O1755,P1755,Q1755,R1755,S1755,T1755,U1755,)</f>
        <v>17А-ВП</v>
      </c>
      <c r="D1755" s="11" t="str">
        <f t="shared" si="1853"/>
        <v>С4</v>
      </c>
      <c r="E1755" s="11" t="str">
        <f t="shared" si="1854"/>
        <v>2488×14</v>
      </c>
      <c r="F1755" s="101"/>
      <c r="G1755" s="101" t="s">
        <v>40</v>
      </c>
      <c r="H17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5" s="134">
        <f t="shared" ref="I1755:J1755" si="1862">I1754</f>
        <v>17</v>
      </c>
      <c r="J1755" s="134" t="str">
        <f>Таблица335[[#This Row],[№7]]</f>
        <v>А</v>
      </c>
      <c r="K1755" s="133" t="str">
        <f>IF(Таблица335[[#This Row],[условие]]="Да", "-", "")</f>
        <v>-</v>
      </c>
      <c r="L1755" s="72" t="s">
        <v>35</v>
      </c>
      <c r="M1755" s="114" t="str">
        <f>IF(Таблица335[[#This Row],[условие]]="Да", "", " - ")</f>
        <v/>
      </c>
      <c r="N1755" s="72"/>
      <c r="O1755" s="114" t="str">
        <f>IF(Таблица335[[#This Row],[условие]]="Да", "", " )")</f>
        <v/>
      </c>
      <c r="P1755" s="115"/>
      <c r="Q1755" s="130"/>
      <c r="R1755" s="130"/>
      <c r="S1755" s="116" t="str">
        <f>IF(Таблица335[[#This Row],[Тип СШ]]="Т3", " росп", "")</f>
        <v/>
      </c>
      <c r="T1755" s="116" t="str">
        <f>IF(AND(Таблица335[[#This Row],[Тип]]="Поперечник", Таблица335[[#This Row],[условие]]="Да", Таблица335[[#This Row],[№18]]=" росп"), "1,2,3",
"")</f>
        <v/>
      </c>
      <c r="U1755" s="116" t="str">
        <f>IF(AND(Таблица335[[#This Row],[Тип]]="Продол", Таблица335[[#This Row],[условие]]="Да", Таблица335[[#This Row],[№18]]=" росп"), "1,2",
"")</f>
        <v/>
      </c>
      <c r="V1755" s="130" t="s">
        <v>109</v>
      </c>
      <c r="W175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5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7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55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755" s="152">
        <f>IF(Таблица335[[#This Row],[Тип СШ]]="Т3",
(IF(Таблица335[[#This Row],[Толщина]]&gt;16,"Δ8","Δ6")),Таблица335[[#This Row],[Толщина]])</f>
        <v>14</v>
      </c>
      <c r="AD1755"/>
      <c r="AE1755"/>
    </row>
    <row r="1756" spans="1:31" x14ac:dyDescent="0.2">
      <c r="A1756" s="117">
        <f t="shared" si="1836"/>
        <v>1756</v>
      </c>
      <c r="B1756" s="97" t="str">
        <f>IF(ISNUMBER(Таблица335[[#This Row],[№8]]), "Поперечник", "Продол")</f>
        <v>Поперечник</v>
      </c>
      <c r="C1756" s="11" t="str">
        <f>CONCATENATE(I1756,J1756,K1756,L1756,Таблица335[[#This Row],[№12]],N1756,O1756,P1756,Q1756,R1756,S1756,T1756,U1756,)</f>
        <v>17А-ВП_Р1 росп1,2,3</v>
      </c>
      <c r="D1756" s="11" t="str">
        <f t="shared" si="1853"/>
        <v>Т3</v>
      </c>
      <c r="E1756" s="11" t="str">
        <f t="shared" si="1854"/>
        <v>528 Δ6</v>
      </c>
      <c r="F1756" s="101"/>
      <c r="G1756" s="101"/>
      <c r="H17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6" s="132">
        <f t="shared" ref="I1756:J1756" si="1863">I1755</f>
        <v>17</v>
      </c>
      <c r="J1756" s="132" t="str">
        <f>J1755</f>
        <v>А</v>
      </c>
      <c r="K1756" s="133" t="str">
        <f>IF(Таблица335[[#This Row],[условие]]="Да", "-", "")</f>
        <v>-</v>
      </c>
      <c r="L1756" s="101" t="s">
        <v>35</v>
      </c>
      <c r="M1756" s="114" t="str">
        <f>IF(Таблица335[[#This Row],[условие]]="Да", "", " - ")</f>
        <v/>
      </c>
      <c r="N1756" s="101"/>
      <c r="O1756" s="114" t="str">
        <f>IF(Таблица335[[#This Row],[условие]]="Да", "", " )")</f>
        <v/>
      </c>
      <c r="P1756" s="115"/>
      <c r="Q1756" s="101" t="s">
        <v>140</v>
      </c>
      <c r="R1756" s="101" t="s">
        <v>73</v>
      </c>
      <c r="S1756" s="116" t="str">
        <f>IF(Таблица335[[#This Row],[Тип СШ]]="Т3", " росп", "")</f>
        <v xml:space="preserve"> росп</v>
      </c>
      <c r="T1756" s="116" t="str">
        <f>IF(AND(Таблица335[[#This Row],[Тип]]="Поперечник", Таблица335[[#This Row],[условие]]="Да", Таблица335[[#This Row],[№18]]=" росп"), "1,2,3",
"")</f>
        <v>1,2,3</v>
      </c>
      <c r="U1756" s="116" t="str">
        <f>IF(AND(Таблица335[[#This Row],[Тип]]="Продол", Таблица335[[#This Row],[условие]]="Да", Таблица335[[#This Row],[№18]]=" росп"), "1,2",
"")</f>
        <v/>
      </c>
      <c r="V1756" s="101" t="s">
        <v>88</v>
      </c>
      <c r="W17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5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6" s="152" t="str">
        <f>IF(Таблица335[[#This Row],[Тип СШ]]="Т3",
(IF(Таблица335[[#This Row],[Толщина]]&gt;16,"Δ8","Δ6")),Таблица335[[#This Row],[Толщина]])</f>
        <v>Δ6</v>
      </c>
      <c r="AD1756"/>
      <c r="AE1756"/>
    </row>
    <row r="1757" spans="1:31" x14ac:dyDescent="0.2">
      <c r="A1757" s="117">
        <f t="shared" si="1836"/>
        <v>1757</v>
      </c>
      <c r="B1757" s="97" t="str">
        <f>IF(ISNUMBER(Таблица335[[#This Row],[№8]]), "Поперечник", "Продол")</f>
        <v>Поперечник</v>
      </c>
      <c r="C1757" s="11" t="str">
        <f>CONCATENATE(I1757,J1757,K1757,L1757,Таблица335[[#This Row],[№12]],N1757,O1757,P1757,Q1757,R1757,S1757,T1757,U1757,)</f>
        <v>17А-ВП_Р2 росп1,2,3</v>
      </c>
      <c r="D1757" s="11" t="str">
        <f t="shared" si="1853"/>
        <v>Т3</v>
      </c>
      <c r="E1757" s="11" t="str">
        <f t="shared" si="1854"/>
        <v>528 Δ6</v>
      </c>
      <c r="F1757" s="101"/>
      <c r="G1757" s="101"/>
      <c r="H17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7" s="132">
        <f t="shared" ref="I1757:J1757" si="1864">I1756</f>
        <v>17</v>
      </c>
      <c r="J1757" s="132" t="str">
        <f t="shared" si="1864"/>
        <v>А</v>
      </c>
      <c r="K1757" s="133" t="str">
        <f>IF(Таблица335[[#This Row],[условие]]="Да", "-", "")</f>
        <v>-</v>
      </c>
      <c r="L1757" s="101" t="s">
        <v>35</v>
      </c>
      <c r="M1757" s="114" t="str">
        <f>IF(Таблица335[[#This Row],[условие]]="Да", "", " - ")</f>
        <v/>
      </c>
      <c r="N1757" s="101"/>
      <c r="O1757" s="114" t="str">
        <f>IF(Таблица335[[#This Row],[условие]]="Да", "", " )")</f>
        <v/>
      </c>
      <c r="P1757" s="115"/>
      <c r="Q1757" s="101" t="s">
        <v>140</v>
      </c>
      <c r="R1757" s="101" t="s">
        <v>74</v>
      </c>
      <c r="S1757" s="116" t="str">
        <f>IF(Таблица335[[#This Row],[Тип СШ]]="Т3", " росп", "")</f>
        <v xml:space="preserve"> росп</v>
      </c>
      <c r="T1757" s="116" t="str">
        <f>IF(AND(Таблица335[[#This Row],[Тип]]="Поперечник", Таблица335[[#This Row],[условие]]="Да", Таблица335[[#This Row],[№18]]=" росп"), "1,2,3",
"")</f>
        <v>1,2,3</v>
      </c>
      <c r="U1757" s="116" t="str">
        <f>IF(AND(Таблица335[[#This Row],[Тип]]="Продол", Таблица335[[#This Row],[условие]]="Да", Таблица335[[#This Row],[№18]]=" росп"), "1,2",
"")</f>
        <v/>
      </c>
      <c r="V1757" s="101" t="s">
        <v>88</v>
      </c>
      <c r="W17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5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7" s="152" t="str">
        <f>IF(Таблица335[[#This Row],[Тип СШ]]="Т3",
(IF(Таблица335[[#This Row],[Толщина]]&gt;16,"Δ8","Δ6")),Таблица335[[#This Row],[Толщина]])</f>
        <v>Δ6</v>
      </c>
      <c r="AD1757"/>
      <c r="AE1757"/>
    </row>
    <row r="1758" spans="1:31" x14ac:dyDescent="0.2">
      <c r="A1758" s="117">
        <f t="shared" si="1836"/>
        <v>1758</v>
      </c>
      <c r="B1758" s="97" t="str">
        <f>IF(ISNUMBER(Таблица335[[#This Row],[№8]]), "Поперечник", "Продол")</f>
        <v>Поперечник</v>
      </c>
      <c r="C1758" s="11" t="str">
        <f>CONCATENATE(I1758,J1758,K1758,L1758,Таблица335[[#This Row],[№12]],N1758,O1758,P1758,Q1758,R1758,S1758,T1758,U1758,)</f>
        <v>17А-ВП_Р3 росп1,2,3</v>
      </c>
      <c r="D1758" s="11" t="str">
        <f t="shared" si="1853"/>
        <v>Т3</v>
      </c>
      <c r="E1758" s="11" t="str">
        <f t="shared" si="1854"/>
        <v>528 Δ6</v>
      </c>
      <c r="F1758" s="101"/>
      <c r="G1758" s="101"/>
      <c r="H17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8" s="132">
        <f t="shared" ref="I1758:J1758" si="1865">I1757</f>
        <v>17</v>
      </c>
      <c r="J1758" s="132" t="str">
        <f t="shared" si="1865"/>
        <v>А</v>
      </c>
      <c r="K1758" s="133" t="str">
        <f>IF(Таблица335[[#This Row],[условие]]="Да", "-", "")</f>
        <v>-</v>
      </c>
      <c r="L1758" s="101" t="s">
        <v>35</v>
      </c>
      <c r="M1758" s="114" t="str">
        <f>IF(Таблица335[[#This Row],[условие]]="Да", "", " - ")</f>
        <v/>
      </c>
      <c r="N1758" s="101"/>
      <c r="O1758" s="114" t="str">
        <f>IF(Таблица335[[#This Row],[условие]]="Да", "", " )")</f>
        <v/>
      </c>
      <c r="P1758" s="115"/>
      <c r="Q1758" s="101" t="s">
        <v>140</v>
      </c>
      <c r="R1758" s="101" t="s">
        <v>75</v>
      </c>
      <c r="S1758" s="116" t="str">
        <f>IF(Таблица335[[#This Row],[Тип СШ]]="Т3", " росп", "")</f>
        <v xml:space="preserve"> росп</v>
      </c>
      <c r="T1758" s="116" t="str">
        <f>IF(AND(Таблица335[[#This Row],[Тип]]="Поперечник", Таблица335[[#This Row],[условие]]="Да", Таблица335[[#This Row],[№18]]=" росп"), "1,2,3",
"")</f>
        <v>1,2,3</v>
      </c>
      <c r="U1758" s="116" t="str">
        <f>IF(AND(Таблица335[[#This Row],[Тип]]="Продол", Таблица335[[#This Row],[условие]]="Да", Таблица335[[#This Row],[№18]]=" росп"), "1,2",
"")</f>
        <v/>
      </c>
      <c r="V1758" s="101" t="s">
        <v>88</v>
      </c>
      <c r="W17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8" s="152" t="str">
        <f>IF(Таблица335[[#This Row],[Тип СШ]]="Т3",
(IF(Таблица335[[#This Row],[Толщина]]&gt;16,"Δ8","Δ6")),Таблица335[[#This Row],[Толщина]])</f>
        <v>Δ6</v>
      </c>
      <c r="AD1758"/>
      <c r="AE1758"/>
    </row>
    <row r="1759" spans="1:31" x14ac:dyDescent="0.2">
      <c r="A1759" s="117">
        <f t="shared" si="1836"/>
        <v>1759</v>
      </c>
      <c r="B1759" s="97" t="str">
        <f>IF(ISNUMBER(Таблица335[[#This Row],[№8]]), "Поперечник", "Продол")</f>
        <v>Поперечник</v>
      </c>
      <c r="C1759" s="11" t="str">
        <f>CONCATENATE(I1759,J1759,K1759,L1759,Таблица335[[#This Row],[№12]],N1759,O1759,P1759,Q1759,R1759,S1759,T1759,U1759,)</f>
        <v>17А-ВП_Р4 росп1,2,3</v>
      </c>
      <c r="D1759" s="11" t="str">
        <f t="shared" si="1853"/>
        <v>Т3</v>
      </c>
      <c r="E1759" s="11" t="str">
        <f t="shared" si="1854"/>
        <v>528 Δ6</v>
      </c>
      <c r="F1759" s="101"/>
      <c r="G1759" s="101"/>
      <c r="H17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59" s="132">
        <f t="shared" ref="I1759:J1759" si="1866">I1758</f>
        <v>17</v>
      </c>
      <c r="J1759" s="132" t="str">
        <f t="shared" si="1866"/>
        <v>А</v>
      </c>
      <c r="K1759" s="133" t="str">
        <f>IF(Таблица335[[#This Row],[условие]]="Да", "-", "")</f>
        <v>-</v>
      </c>
      <c r="L1759" s="101" t="s">
        <v>35</v>
      </c>
      <c r="M1759" s="114" t="str">
        <f>IF(Таблица335[[#This Row],[условие]]="Да", "", " - ")</f>
        <v/>
      </c>
      <c r="N1759" s="101"/>
      <c r="O1759" s="114" t="str">
        <f>IF(Таблица335[[#This Row],[условие]]="Да", "", " )")</f>
        <v/>
      </c>
      <c r="P1759" s="115"/>
      <c r="Q1759" s="101" t="s">
        <v>140</v>
      </c>
      <c r="R1759" s="101" t="s">
        <v>76</v>
      </c>
      <c r="S1759" s="116" t="str">
        <f>IF(Таблица335[[#This Row],[Тип СШ]]="Т3", " росп", "")</f>
        <v xml:space="preserve"> росп</v>
      </c>
      <c r="T1759" s="116" t="str">
        <f>IF(AND(Таблица335[[#This Row],[Тип]]="Поперечник", Таблица335[[#This Row],[условие]]="Да", Таблица335[[#This Row],[№18]]=" росп"), "1,2,3",
"")</f>
        <v>1,2,3</v>
      </c>
      <c r="U1759" s="116" t="str">
        <f>IF(AND(Таблица335[[#This Row],[Тип]]="Продол", Таблица335[[#This Row],[условие]]="Да", Таблица335[[#This Row],[№18]]=" росп"), "1,2",
"")</f>
        <v/>
      </c>
      <c r="V1759" s="101" t="s">
        <v>88</v>
      </c>
      <c r="W17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59" s="152" t="str">
        <f>IF(Таблица335[[#This Row],[Тип СШ]]="Т3",
(IF(Таблица335[[#This Row],[Толщина]]&gt;16,"Δ8","Δ6")),Таблица335[[#This Row],[Толщина]])</f>
        <v>Δ6</v>
      </c>
      <c r="AD1759"/>
      <c r="AE1759"/>
    </row>
    <row r="1760" spans="1:31" x14ac:dyDescent="0.2">
      <c r="A1760" s="117">
        <f t="shared" si="1836"/>
        <v>1760</v>
      </c>
      <c r="B1760" s="97" t="str">
        <f>IF(ISNUMBER(Таблица335[[#This Row],[№8]]), "Поперечник", "Продол")</f>
        <v>Поперечник</v>
      </c>
      <c r="C1760" s="11" t="str">
        <f>CONCATENATE(I1760,J1760,K1760,L1760,Таблица335[[#This Row],[№12]],N1760,O1760,P1760,Q1760,R1760,S1760,T1760,U1760,)</f>
        <v>17А-Т1/1</v>
      </c>
      <c r="D1760" s="11" t="str">
        <f t="shared" si="1853"/>
        <v>Т8</v>
      </c>
      <c r="E1760" s="11" t="str">
        <f t="shared" si="1854"/>
        <v>100×14</v>
      </c>
      <c r="F1760" s="101"/>
      <c r="G1760" s="101"/>
      <c r="H17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0" s="132">
        <f t="shared" ref="I1760:J1760" si="1867">I1759</f>
        <v>17</v>
      </c>
      <c r="J1760" s="132" t="str">
        <f t="shared" si="1867"/>
        <v>А</v>
      </c>
      <c r="K1760" s="133" t="str">
        <f>IF(Таблица335[[#This Row],[условие]]="Да", "-", "")</f>
        <v>-</v>
      </c>
      <c r="L1760" s="101" t="s">
        <v>83</v>
      </c>
      <c r="M1760" s="114" t="str">
        <f>IF(Таблица335[[#This Row],[условие]]="Да", "", " - ")</f>
        <v/>
      </c>
      <c r="N1760" s="101"/>
      <c r="O1760" s="114" t="str">
        <f>IF(Таблица335[[#This Row],[условие]]="Да", "", " )")</f>
        <v/>
      </c>
      <c r="P1760" s="115"/>
      <c r="Q1760" s="101" t="str">
        <f>"/"</f>
        <v>/</v>
      </c>
      <c r="R1760" s="101">
        <v>1</v>
      </c>
      <c r="S1760" s="116" t="str">
        <f>IF(Таблица335[[#This Row],[Тип СШ]]="Т3", " росп", "")</f>
        <v/>
      </c>
      <c r="T1760" s="116" t="str">
        <f>IF(AND(Таблица335[[#This Row],[Тип]]="Поперечник", Таблица335[[#This Row],[условие]]="Да", Таблица335[[#This Row],[№18]]=" росп"), "1,2,3",
"")</f>
        <v/>
      </c>
      <c r="U1760" s="116" t="str">
        <f>IF(AND(Таблица335[[#This Row],[Тип]]="Продол", Таблица335[[#This Row],[условие]]="Да", Таблица335[[#This Row],[№18]]=" росп"), "1,2",
"")</f>
        <v/>
      </c>
      <c r="V1760" s="101" t="s">
        <v>89</v>
      </c>
      <c r="W17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6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60" s="152">
        <f>IF(Таблица335[[#This Row],[Тип СШ]]="Т3",
(IF(Таблица335[[#This Row],[Толщина]]&gt;16,"Δ8","Δ6")),Таблица335[[#This Row],[Толщина]])</f>
        <v>14</v>
      </c>
      <c r="AD1760"/>
      <c r="AE1760"/>
    </row>
    <row r="1761" spans="1:31" x14ac:dyDescent="0.2">
      <c r="A1761" s="117">
        <f t="shared" si="1836"/>
        <v>1761</v>
      </c>
      <c r="B1761" s="97" t="str">
        <f>IF(ISNUMBER(Таблица335[[#This Row],[№8]]), "Поперечник", "Продол")</f>
        <v>Поперечник</v>
      </c>
      <c r="C1761" s="11" t="str">
        <f>CONCATENATE(I1761,J1761,K1761,L1761,Таблица335[[#This Row],[№12]],N1761,O1761,P1761,Q1761,R1761,S1761,T1761,U1761,)</f>
        <v>17А-Т1/1 росп1,2,3</v>
      </c>
      <c r="D1761" s="11" t="str">
        <f t="shared" si="1853"/>
        <v>Т3</v>
      </c>
      <c r="E1761" s="11" t="str">
        <f t="shared" si="1854"/>
        <v>100 Δ6</v>
      </c>
      <c r="F1761" s="101"/>
      <c r="G1761" s="101"/>
      <c r="H17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1" s="132">
        <f t="shared" ref="I1761:J1761" si="1868">I1760</f>
        <v>17</v>
      </c>
      <c r="J1761" s="132" t="str">
        <f t="shared" si="1868"/>
        <v>А</v>
      </c>
      <c r="K1761" s="133" t="str">
        <f>IF(Таблица335[[#This Row],[условие]]="Да", "-", "")</f>
        <v>-</v>
      </c>
      <c r="L1761" s="101" t="s">
        <v>83</v>
      </c>
      <c r="M1761" s="114" t="str">
        <f>IF(Таблица335[[#This Row],[условие]]="Да", "", " - ")</f>
        <v/>
      </c>
      <c r="N1761" s="101"/>
      <c r="O1761" s="114" t="str">
        <f>IF(Таблица335[[#This Row],[условие]]="Да", "", " )")</f>
        <v/>
      </c>
      <c r="P1761" s="115"/>
      <c r="Q1761" s="101" t="str">
        <f t="shared" ref="Q1761:Q1763" si="1869">"/"</f>
        <v>/</v>
      </c>
      <c r="R1761" s="101">
        <v>1</v>
      </c>
      <c r="S1761" s="116" t="str">
        <f>IF(Таблица335[[#This Row],[Тип СШ]]="Т3", " росп", "")</f>
        <v xml:space="preserve"> росп</v>
      </c>
      <c r="T1761" s="116" t="str">
        <f>IF(AND(Таблица335[[#This Row],[Тип]]="Поперечник", Таблица335[[#This Row],[условие]]="Да", Таблица335[[#This Row],[№18]]=" росп"), "1,2,3",
"")</f>
        <v>1,2,3</v>
      </c>
      <c r="U1761" s="116" t="str">
        <f>IF(AND(Таблица335[[#This Row],[Тип]]="Продол", Таблица335[[#This Row],[условие]]="Да", Таблица335[[#This Row],[№18]]=" росп"), "1,2",
"")</f>
        <v/>
      </c>
      <c r="V1761" s="101" t="s">
        <v>88</v>
      </c>
      <c r="W17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61" s="152" t="str">
        <f>IF(Таблица335[[#This Row],[Тип СШ]]="Т3",
(IF(Таблица335[[#This Row],[Толщина]]&gt;16,"Δ8","Δ6")),Таблица335[[#This Row],[Толщина]])</f>
        <v>Δ6</v>
      </c>
      <c r="AD1761"/>
      <c r="AE1761"/>
    </row>
    <row r="1762" spans="1:31" x14ac:dyDescent="0.2">
      <c r="A1762" s="117">
        <f t="shared" si="1836"/>
        <v>1762</v>
      </c>
      <c r="B1762" s="97" t="str">
        <f>IF(ISNUMBER(Таблица335[[#This Row],[№8]]), "Поперечник", "Продол")</f>
        <v>Поперечник</v>
      </c>
      <c r="C1762" s="11" t="str">
        <f>CONCATENATE(I1762,J1762,K1762,L1762,Таблица335[[#This Row],[№12]],N1762,O1762,P1762,Q1762,R1762,S1762,T1762,U1762,)</f>
        <v>17А-Т1/2</v>
      </c>
      <c r="D1762" s="11" t="str">
        <f t="shared" si="1853"/>
        <v>Т8</v>
      </c>
      <c r="E1762" s="11" t="str">
        <f t="shared" si="1854"/>
        <v>100×14</v>
      </c>
      <c r="F1762" s="101"/>
      <c r="G1762" s="101"/>
      <c r="H17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2" s="132">
        <f t="shared" ref="I1762:J1762" si="1870">I1761</f>
        <v>17</v>
      </c>
      <c r="J1762" s="132" t="str">
        <f t="shared" si="1870"/>
        <v>А</v>
      </c>
      <c r="K1762" s="133" t="str">
        <f>IF(Таблица335[[#This Row],[условие]]="Да", "-", "")</f>
        <v>-</v>
      </c>
      <c r="L1762" s="101" t="s">
        <v>83</v>
      </c>
      <c r="M1762" s="114" t="str">
        <f>IF(Таблица335[[#This Row],[условие]]="Да", "", " - ")</f>
        <v/>
      </c>
      <c r="N1762" s="101"/>
      <c r="O1762" s="114" t="str">
        <f>IF(Таблица335[[#This Row],[условие]]="Да", "", " )")</f>
        <v/>
      </c>
      <c r="P1762" s="115"/>
      <c r="Q1762" s="101" t="str">
        <f t="shared" si="1869"/>
        <v>/</v>
      </c>
      <c r="R1762" s="101">
        <v>2</v>
      </c>
      <c r="S1762" s="116" t="str">
        <f>IF(Таблица335[[#This Row],[Тип СШ]]="Т3", " росп", "")</f>
        <v/>
      </c>
      <c r="T1762" s="116" t="str">
        <f>IF(AND(Таблица335[[#This Row],[Тип]]="Поперечник", Таблица335[[#This Row],[условие]]="Да", Таблица335[[#This Row],[№18]]=" росп"), "1,2,3",
"")</f>
        <v/>
      </c>
      <c r="U1762" s="116" t="str">
        <f>IF(AND(Таблица335[[#This Row],[Тип]]="Продол", Таблица335[[#This Row],[условие]]="Да", Таблица335[[#This Row],[№18]]=" росп"), "1,2",
"")</f>
        <v/>
      </c>
      <c r="V1762" s="101" t="s">
        <v>89</v>
      </c>
      <c r="W17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6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62" s="152">
        <f>IF(Таблица335[[#This Row],[Тип СШ]]="Т3",
(IF(Таблица335[[#This Row],[Толщина]]&gt;16,"Δ8","Δ6")),Таблица335[[#This Row],[Толщина]])</f>
        <v>14</v>
      </c>
      <c r="AD1762"/>
      <c r="AE1762"/>
    </row>
    <row r="1763" spans="1:31" x14ac:dyDescent="0.2">
      <c r="A1763" s="117">
        <f t="shared" si="1836"/>
        <v>1763</v>
      </c>
      <c r="B1763" s="97" t="str">
        <f>IF(ISNUMBER(Таблица335[[#This Row],[№8]]), "Поперечник", "Продол")</f>
        <v>Поперечник</v>
      </c>
      <c r="C1763" s="11" t="str">
        <f>CONCATENATE(I1763,J1763,K1763,L1763,Таблица335[[#This Row],[№12]],N1763,O1763,P1763,Q1763,R1763,S1763,T1763,U1763,)</f>
        <v>17А-Т1/2 росп1,2,3</v>
      </c>
      <c r="D1763" s="11" t="str">
        <f t="shared" si="1853"/>
        <v>Т3</v>
      </c>
      <c r="E1763" s="11" t="str">
        <f t="shared" si="1854"/>
        <v>100 Δ6</v>
      </c>
      <c r="F1763" s="101"/>
      <c r="G1763" s="101"/>
      <c r="H17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3" s="132">
        <f t="shared" ref="I1763:J1763" si="1871">I1762</f>
        <v>17</v>
      </c>
      <c r="J1763" s="132" t="str">
        <f t="shared" si="1871"/>
        <v>А</v>
      </c>
      <c r="K1763" s="133" t="str">
        <f>IF(Таблица335[[#This Row],[условие]]="Да", "-", "")</f>
        <v>-</v>
      </c>
      <c r="L1763" s="101" t="s">
        <v>83</v>
      </c>
      <c r="M1763" s="114" t="str">
        <f>IF(Таблица335[[#This Row],[условие]]="Да", "", " - ")</f>
        <v/>
      </c>
      <c r="N1763" s="101"/>
      <c r="O1763" s="114" t="str">
        <f>IF(Таблица335[[#This Row],[условие]]="Да", "", " )")</f>
        <v/>
      </c>
      <c r="P1763" s="115"/>
      <c r="Q1763" s="101" t="str">
        <f t="shared" si="1869"/>
        <v>/</v>
      </c>
      <c r="R1763" s="101">
        <v>2</v>
      </c>
      <c r="S1763" s="116" t="str">
        <f>IF(Таблица335[[#This Row],[Тип СШ]]="Т3", " росп", "")</f>
        <v xml:space="preserve"> росп</v>
      </c>
      <c r="T1763" s="116" t="str">
        <f>IF(AND(Таблица335[[#This Row],[Тип]]="Поперечник", Таблица335[[#This Row],[условие]]="Да", Таблица335[[#This Row],[№18]]=" росп"), "1,2,3",
"")</f>
        <v>1,2,3</v>
      </c>
      <c r="U1763" s="116" t="str">
        <f>IF(AND(Таблица335[[#This Row],[Тип]]="Продол", Таблица335[[#This Row],[условие]]="Да", Таблица335[[#This Row],[№18]]=" росп"), "1,2",
"")</f>
        <v/>
      </c>
      <c r="V1763" s="101" t="s">
        <v>88</v>
      </c>
      <c r="W17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63" s="152" t="str">
        <f>IF(Таблица335[[#This Row],[Тип СШ]]="Т3",
(IF(Таблица335[[#This Row],[Толщина]]&gt;16,"Δ8","Δ6")),Таблица335[[#This Row],[Толщина]])</f>
        <v>Δ6</v>
      </c>
      <c r="AD1763"/>
      <c r="AE1763"/>
    </row>
    <row r="1764" spans="1:31" x14ac:dyDescent="0.2">
      <c r="A1764" s="117">
        <f t="shared" si="1836"/>
        <v>1764</v>
      </c>
      <c r="B1764" s="97" t="str">
        <f>IF(ISNUMBER(Таблица335[[#This Row],[№8]]), "Поперечник", "Продол")</f>
        <v>Поперечник</v>
      </c>
      <c r="C1764" s="11" t="str">
        <f>CONCATENATE(I1764,J1764,K1764,L1764,Таблица335[[#This Row],[№12]],N1764,O1764,P1764,Q1764,R1764,S1764,T1764,U1764,)</f>
        <v>17А-ВП_Р5 росп1,2,3</v>
      </c>
      <c r="D1764" s="11" t="str">
        <f t="shared" si="1853"/>
        <v>Т3</v>
      </c>
      <c r="E1764" s="11" t="str">
        <f t="shared" si="1854"/>
        <v>528 Δ6</v>
      </c>
      <c r="F1764" s="101"/>
      <c r="G1764" s="101"/>
      <c r="H176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4" s="132">
        <f t="shared" ref="I1764:J1764" si="1872">I1763</f>
        <v>17</v>
      </c>
      <c r="J1764" s="132" t="str">
        <f t="shared" si="1872"/>
        <v>А</v>
      </c>
      <c r="K1764" s="133" t="str">
        <f>IF(Таблица335[[#This Row],[условие]]="Да", "-", "")</f>
        <v>-</v>
      </c>
      <c r="L1764" s="101" t="s">
        <v>35</v>
      </c>
      <c r="M1764" s="114" t="str">
        <f>IF(Таблица335[[#This Row],[условие]]="Да", "", " - ")</f>
        <v/>
      </c>
      <c r="N1764" s="101"/>
      <c r="O1764" s="114" t="str">
        <f>IF(Таблица335[[#This Row],[условие]]="Да", "", " )")</f>
        <v/>
      </c>
      <c r="P1764" s="115"/>
      <c r="Q1764" s="101" t="s">
        <v>140</v>
      </c>
      <c r="R1764" s="101" t="s">
        <v>77</v>
      </c>
      <c r="S1764" s="116" t="str">
        <f>IF(Таблица335[[#This Row],[Тип СШ]]="Т3", " росп", "")</f>
        <v xml:space="preserve"> росп</v>
      </c>
      <c r="T1764" s="116" t="str">
        <f>IF(AND(Таблица335[[#This Row],[Тип]]="Поперечник", Таблица335[[#This Row],[условие]]="Да", Таблица335[[#This Row],[№18]]=" росп"), "1,2,3",
"")</f>
        <v>1,2,3</v>
      </c>
      <c r="U1764" s="116" t="str">
        <f>IF(AND(Таблица335[[#This Row],[Тип]]="Продол", Таблица335[[#This Row],[условие]]="Да", Таблица335[[#This Row],[№18]]=" росп"), "1,2",
"")</f>
        <v/>
      </c>
      <c r="V1764" s="101" t="s">
        <v>88</v>
      </c>
      <c r="W17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64" s="152" t="str">
        <f>IF(Таблица335[[#This Row],[Тип СШ]]="Т3",
(IF(Таблица335[[#This Row],[Толщина]]&gt;16,"Δ8","Δ6")),Таблица335[[#This Row],[Толщина]])</f>
        <v>Δ6</v>
      </c>
      <c r="AD1764"/>
      <c r="AE1764"/>
    </row>
    <row r="1765" spans="1:31" x14ac:dyDescent="0.2">
      <c r="A1765" s="117">
        <f t="shared" si="1836"/>
        <v>1765</v>
      </c>
      <c r="B1765" s="97" t="str">
        <f>IF(ISNUMBER(Таблица335[[#This Row],[№8]]), "Поперечник", "Продол")</f>
        <v>Поперечник</v>
      </c>
      <c r="C1765" s="11" t="str">
        <f>CONCATENATE(I1765,J1765,K1765,L1765,Таблица335[[#This Row],[№12]],N1765,O1765,P1765,Q1765,R1765,S1765,T1765,U1765,)</f>
        <v>17А-ВП_Р6 росп1,2,3</v>
      </c>
      <c r="D1765" s="11" t="str">
        <f t="shared" si="1853"/>
        <v>Т3</v>
      </c>
      <c r="E1765" s="11" t="str">
        <f t="shared" si="1854"/>
        <v>528 Δ6</v>
      </c>
      <c r="F1765" s="101"/>
      <c r="G1765" s="101"/>
      <c r="H17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5" s="132">
        <f t="shared" ref="I1765:J1765" si="1873">I1764</f>
        <v>17</v>
      </c>
      <c r="J1765" s="132" t="str">
        <f t="shared" si="1873"/>
        <v>А</v>
      </c>
      <c r="K1765" s="133" t="str">
        <f>IF(Таблица335[[#This Row],[условие]]="Да", "-", "")</f>
        <v>-</v>
      </c>
      <c r="L1765" s="101" t="s">
        <v>35</v>
      </c>
      <c r="M1765" s="114" t="str">
        <f>IF(Таблица335[[#This Row],[условие]]="Да", "", " - ")</f>
        <v/>
      </c>
      <c r="N1765" s="101"/>
      <c r="O1765" s="114" t="str">
        <f>IF(Таблица335[[#This Row],[условие]]="Да", "", " )")</f>
        <v/>
      </c>
      <c r="P1765" s="115"/>
      <c r="Q1765" s="101" t="s">
        <v>140</v>
      </c>
      <c r="R1765" s="101" t="s">
        <v>80</v>
      </c>
      <c r="S1765" s="116" t="str">
        <f>IF(Таблица335[[#This Row],[Тип СШ]]="Т3", " росп", "")</f>
        <v xml:space="preserve"> росп</v>
      </c>
      <c r="T1765" s="116" t="str">
        <f>IF(AND(Таблица335[[#This Row],[Тип]]="Поперечник", Таблица335[[#This Row],[условие]]="Да", Таблица335[[#This Row],[№18]]=" росп"), "1,2,3",
"")</f>
        <v>1,2,3</v>
      </c>
      <c r="U1765" s="116" t="str">
        <f>IF(AND(Таблица335[[#This Row],[Тип]]="Продол", Таблица335[[#This Row],[условие]]="Да", Таблица335[[#This Row],[№18]]=" росп"), "1,2",
"")</f>
        <v/>
      </c>
      <c r="V1765" s="101" t="s">
        <v>88</v>
      </c>
      <c r="W17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65" s="152" t="str">
        <f>IF(Таблица335[[#This Row],[Тип СШ]]="Т3",
(IF(Таблица335[[#This Row],[Толщина]]&gt;16,"Δ8","Δ6")),Таблица335[[#This Row],[Толщина]])</f>
        <v>Δ6</v>
      </c>
      <c r="AD1765" s="153"/>
      <c r="AE1765"/>
    </row>
    <row r="1766" spans="1:31" x14ac:dyDescent="0.2">
      <c r="A1766" s="117">
        <f t="shared" si="1836"/>
        <v>1766</v>
      </c>
      <c r="B1766" s="97" t="str">
        <f>IF(ISNUMBER(Таблица335[[#This Row],[№8]]), "Поперечник", "Продол")</f>
        <v>Поперечник</v>
      </c>
      <c r="C1766" s="11" t="str">
        <f>CONCATENATE(I1766,J1766,K1766,L1766,Таблица335[[#This Row],[№12]],N1766,O1766,P1766,Q1766,R1766,S1766,T1766,U1766,)</f>
        <v>17А-ВП_Р7 росп1,2,3</v>
      </c>
      <c r="D1766" s="11" t="str">
        <f t="shared" si="1853"/>
        <v>Т3</v>
      </c>
      <c r="E1766" s="11" t="str">
        <f t="shared" si="1854"/>
        <v>528 Δ6</v>
      </c>
      <c r="F1766" s="101"/>
      <c r="G1766" s="101"/>
      <c r="H17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6" s="132">
        <f t="shared" ref="I1766:J1766" si="1874">I1765</f>
        <v>17</v>
      </c>
      <c r="J1766" s="132" t="str">
        <f t="shared" si="1874"/>
        <v>А</v>
      </c>
      <c r="K1766" s="133" t="str">
        <f>IF(Таблица335[[#This Row],[условие]]="Да", "-", "")</f>
        <v>-</v>
      </c>
      <c r="L1766" s="101" t="s">
        <v>35</v>
      </c>
      <c r="M1766" s="114" t="str">
        <f>IF(Таблица335[[#This Row],[условие]]="Да", "", " - ")</f>
        <v/>
      </c>
      <c r="N1766" s="101"/>
      <c r="O1766" s="114" t="str">
        <f>IF(Таблица335[[#This Row],[условие]]="Да", "", " )")</f>
        <v/>
      </c>
      <c r="P1766" s="115"/>
      <c r="Q1766" s="101" t="s">
        <v>140</v>
      </c>
      <c r="R1766" s="101" t="s">
        <v>81</v>
      </c>
      <c r="S1766" s="116" t="str">
        <f>IF(Таблица335[[#This Row],[Тип СШ]]="Т3", " росп", "")</f>
        <v xml:space="preserve"> росп</v>
      </c>
      <c r="T1766" s="116" t="str">
        <f>IF(AND(Таблица335[[#This Row],[Тип]]="Поперечник", Таблица335[[#This Row],[условие]]="Да", Таблица335[[#This Row],[№18]]=" росп"), "1,2,3",
"")</f>
        <v>1,2,3</v>
      </c>
      <c r="U1766" s="116" t="str">
        <f>IF(AND(Таблица335[[#This Row],[Тип]]="Продол", Таблица335[[#This Row],[условие]]="Да", Таблица335[[#This Row],[№18]]=" росп"), "1,2",
"")</f>
        <v/>
      </c>
      <c r="V1766" s="101" t="s">
        <v>88</v>
      </c>
      <c r="W17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66" s="152" t="str">
        <f>IF(Таблица335[[#This Row],[Тип СШ]]="Т3",
(IF(Таблица335[[#This Row],[Толщина]]&gt;16,"Δ8","Δ6")),Таблица335[[#This Row],[Толщина]])</f>
        <v>Δ6</v>
      </c>
      <c r="AD1766" s="153"/>
      <c r="AE1766"/>
    </row>
    <row r="1767" spans="1:31" x14ac:dyDescent="0.2">
      <c r="A1767" s="117">
        <f t="shared" si="1836"/>
        <v>1767</v>
      </c>
      <c r="B1767" s="97" t="str">
        <f>IF(ISNUMBER(Таблица335[[#This Row],[№8]]), "Поперечник", "Продол")</f>
        <v>Поперечник</v>
      </c>
      <c r="C1767" s="11" t="str">
        <f>CONCATENATE(I1767,J1767,K1767,L1767,Таблица335[[#This Row],[№12]],N1767,O1767,P1767,Q1767,R1767,S1767,T1767,U1767,)</f>
        <v>17А-ВП_Р8 росп1,2,3</v>
      </c>
      <c r="D1767" s="11" t="str">
        <f t="shared" si="1853"/>
        <v>Т3</v>
      </c>
      <c r="E1767" s="11" t="str">
        <f t="shared" si="1854"/>
        <v>528 Δ6</v>
      </c>
      <c r="F1767" s="101"/>
      <c r="G1767" s="101"/>
      <c r="H17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7" s="132">
        <f t="shared" ref="I1767:J1767" si="1875">I1766</f>
        <v>17</v>
      </c>
      <c r="J1767" s="132" t="str">
        <f t="shared" si="1875"/>
        <v>А</v>
      </c>
      <c r="K1767" s="133" t="str">
        <f>IF(Таблица335[[#This Row],[условие]]="Да", "-", "")</f>
        <v>-</v>
      </c>
      <c r="L1767" s="101" t="s">
        <v>35</v>
      </c>
      <c r="M1767" s="114" t="str">
        <f>IF(Таблица335[[#This Row],[условие]]="Да", "", " - ")</f>
        <v/>
      </c>
      <c r="N1767" s="101"/>
      <c r="O1767" s="114" t="str">
        <f>IF(Таблица335[[#This Row],[условие]]="Да", "", " )")</f>
        <v/>
      </c>
      <c r="P1767" s="115"/>
      <c r="Q1767" s="101" t="s">
        <v>140</v>
      </c>
      <c r="R1767" s="101" t="s">
        <v>82</v>
      </c>
      <c r="S1767" s="116" t="str">
        <f>IF(Таблица335[[#This Row],[Тип СШ]]="Т3", " росп", "")</f>
        <v xml:space="preserve"> росп</v>
      </c>
      <c r="T1767" s="116" t="str">
        <f>IF(AND(Таблица335[[#This Row],[Тип]]="Поперечник", Таблица335[[#This Row],[условие]]="Да", Таблица335[[#This Row],[№18]]=" росп"), "1,2,3",
"")</f>
        <v>1,2,3</v>
      </c>
      <c r="U1767" s="116" t="str">
        <f>IF(AND(Таблица335[[#This Row],[Тип]]="Продол", Таблица335[[#This Row],[условие]]="Да", Таблица335[[#This Row],[№18]]=" росп"), "1,2",
"")</f>
        <v/>
      </c>
      <c r="V1767" s="101" t="s">
        <v>88</v>
      </c>
      <c r="W17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67" s="152" t="str">
        <f>IF(Таблица335[[#This Row],[Тип СШ]]="Т3",
(IF(Таблица335[[#This Row],[Толщина]]&gt;16,"Δ8","Δ6")),Таблица335[[#This Row],[Толщина]])</f>
        <v>Δ6</v>
      </c>
      <c r="AD1767" s="153"/>
      <c r="AE1767"/>
    </row>
    <row r="1768" spans="1:31" x14ac:dyDescent="0.2">
      <c r="A1768" s="117">
        <f t="shared" si="1836"/>
        <v>1768</v>
      </c>
      <c r="B1768" s="97" t="str">
        <f>IF(ISNUMBER(Таблица335[[#This Row],[№8]]), "Поперечник", "Продол")</f>
        <v>Поперечник</v>
      </c>
      <c r="C1768" s="11" t="str">
        <f>CONCATENATE(I1768,J1768,K1768,L1768,Таблица335[[#This Row],[№12]],N1768,O1768,P1768,Q1768,R1768,S1768,T1768,U1768,)</f>
        <v>17А-НП</v>
      </c>
      <c r="D1768" s="11" t="str">
        <f t="shared" si="1853"/>
        <v>С18</v>
      </c>
      <c r="E1768" s="11" t="str">
        <f t="shared" si="1854"/>
        <v>600×32</v>
      </c>
      <c r="F1768" s="101"/>
      <c r="G1768" s="101"/>
      <c r="H17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8" s="132">
        <f t="shared" ref="I1768:J1768" si="1876">I1767</f>
        <v>17</v>
      </c>
      <c r="J1768" s="132" t="str">
        <f t="shared" si="1876"/>
        <v>А</v>
      </c>
      <c r="K1768" s="133" t="str">
        <f>IF(Таблица335[[#This Row],[условие]]="Да", "-", "")</f>
        <v>-</v>
      </c>
      <c r="L1768" s="101" t="s">
        <v>13</v>
      </c>
      <c r="M1768" s="114" t="str">
        <f>IF(Таблица335[[#This Row],[условие]]="Да", "", " - ")</f>
        <v/>
      </c>
      <c r="N1768" s="101"/>
      <c r="O1768" s="114" t="str">
        <f>IF(Таблица335[[#This Row],[условие]]="Да", "", " )")</f>
        <v/>
      </c>
      <c r="P1768" s="115"/>
      <c r="Q1768" s="101"/>
      <c r="R1768" s="101"/>
      <c r="S1768" s="116" t="str">
        <f>IF(Таблица335[[#This Row],[Тип СШ]]="Т3", " росп", "")</f>
        <v/>
      </c>
      <c r="T1768" s="116" t="str">
        <f>IF(AND(Таблица335[[#This Row],[Тип]]="Поперечник", Таблица335[[#This Row],[условие]]="Да", Таблица335[[#This Row],[№18]]=" росп"), "1,2,3",
"")</f>
        <v/>
      </c>
      <c r="U1768" s="116" t="str">
        <f>IF(AND(Таблица335[[#This Row],[Тип]]="Продол", Таблица335[[#This Row],[условие]]="Да", Таблица335[[#This Row],[№18]]=" росп"), "1,2",
"")</f>
        <v/>
      </c>
      <c r="V1768" s="101" t="s">
        <v>87</v>
      </c>
      <c r="W1768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7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6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768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768" s="152">
        <f>IF(Таблица335[[#This Row],[Тип СШ]]="Т3",
(IF(Таблица335[[#This Row],[Толщина]]&gt;16,"Δ8","Δ6")),Таблица335[[#This Row],[Толщина]])</f>
        <v>32</v>
      </c>
      <c r="AD1768" s="153"/>
      <c r="AE1768"/>
    </row>
    <row r="1769" spans="1:31" x14ac:dyDescent="0.2">
      <c r="A1769" s="117">
        <f t="shared" si="1836"/>
        <v>1769</v>
      </c>
      <c r="B1769" s="97" t="str">
        <f>IF(ISNUMBER(Таблица335[[#This Row],[№8]]), "Поперечник", "Продол")</f>
        <v>Поперечник</v>
      </c>
      <c r="C1769" s="11" t="str">
        <f>CONCATENATE(I1769,J1769,K1769,L1769,Таблица335[[#This Row],[№12]],N1769,O1769,P1769,Q1769,R1769,S1769,T1769,U1769,)</f>
        <v>17А-Т2/1</v>
      </c>
      <c r="D1769" s="11" t="str">
        <f t="shared" si="1853"/>
        <v>Т8</v>
      </c>
      <c r="E1769" s="11" t="str">
        <f t="shared" si="1854"/>
        <v>100×14</v>
      </c>
      <c r="F1769" s="101"/>
      <c r="G1769" s="101"/>
      <c r="H17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69" s="132">
        <f t="shared" ref="I1769:J1769" si="1877">I1768</f>
        <v>17</v>
      </c>
      <c r="J1769" s="132" t="str">
        <f t="shared" si="1877"/>
        <v>А</v>
      </c>
      <c r="K1769" s="133" t="str">
        <f>IF(Таблица335[[#This Row],[условие]]="Да", "-", "")</f>
        <v>-</v>
      </c>
      <c r="L1769" s="101" t="s">
        <v>84</v>
      </c>
      <c r="M1769" s="114" t="str">
        <f>IF(Таблица335[[#This Row],[условие]]="Да", "", " - ")</f>
        <v/>
      </c>
      <c r="N1769" s="101"/>
      <c r="O1769" s="114" t="str">
        <f>IF(Таблица335[[#This Row],[условие]]="Да", "", " )")</f>
        <v/>
      </c>
      <c r="P1769" s="115"/>
      <c r="Q1769" s="101" t="str">
        <f>"/"</f>
        <v>/</v>
      </c>
      <c r="R1769" s="101">
        <v>1</v>
      </c>
      <c r="S1769" s="116" t="str">
        <f>IF(Таблица335[[#This Row],[Тип СШ]]="Т3", " росп", "")</f>
        <v/>
      </c>
      <c r="T1769" s="116" t="str">
        <f>IF(AND(Таблица335[[#This Row],[Тип]]="Поперечник", Таблица335[[#This Row],[условие]]="Да", Таблица335[[#This Row],[№18]]=" росп"), "1,2,3",
"")</f>
        <v/>
      </c>
      <c r="U1769" s="116" t="str">
        <f>IF(AND(Таблица335[[#This Row],[Тип]]="Продол", Таблица335[[#This Row],[условие]]="Да", Таблица335[[#This Row],[№18]]=" росп"), "1,2",
"")</f>
        <v/>
      </c>
      <c r="V1769" s="101" t="s">
        <v>89</v>
      </c>
      <c r="W17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69" s="152">
        <f>IF(Таблица335[[#This Row],[Тип СШ]]="Т3",
(IF(Таблица335[[#This Row],[Толщина]]&gt;16,"Δ8","Δ6")),Таблица335[[#This Row],[Толщина]])</f>
        <v>14</v>
      </c>
      <c r="AD1769" s="153"/>
      <c r="AE1769"/>
    </row>
    <row r="1770" spans="1:31" x14ac:dyDescent="0.2">
      <c r="A1770" s="117">
        <f t="shared" si="1836"/>
        <v>1770</v>
      </c>
      <c r="B1770" s="97" t="str">
        <f>IF(ISNUMBER(Таблица335[[#This Row],[№8]]), "Поперечник", "Продол")</f>
        <v>Поперечник</v>
      </c>
      <c r="C1770" s="11" t="str">
        <f>CONCATENATE(I1770,J1770,K1770,L1770,Таблица335[[#This Row],[№12]],N1770,O1770,P1770,Q1770,R1770,S1770,T1770,U1770,)</f>
        <v>17А-Т2/1 росп1,2,3</v>
      </c>
      <c r="D1770" s="11" t="str">
        <f t="shared" si="1853"/>
        <v>Т3</v>
      </c>
      <c r="E1770" s="11" t="str">
        <f t="shared" si="1854"/>
        <v>100 Δ6</v>
      </c>
      <c r="F1770" s="101"/>
      <c r="G1770" s="101"/>
      <c r="H17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0" s="132">
        <f t="shared" ref="I1770:J1770" si="1878">I1769</f>
        <v>17</v>
      </c>
      <c r="J1770" s="132" t="str">
        <f t="shared" si="1878"/>
        <v>А</v>
      </c>
      <c r="K1770" s="133" t="str">
        <f>IF(Таблица335[[#This Row],[условие]]="Да", "-", "")</f>
        <v>-</v>
      </c>
      <c r="L1770" s="101" t="s">
        <v>84</v>
      </c>
      <c r="M1770" s="114" t="str">
        <f>IF(Таблица335[[#This Row],[условие]]="Да", "", " - ")</f>
        <v/>
      </c>
      <c r="N1770" s="101"/>
      <c r="O1770" s="114" t="str">
        <f>IF(Таблица335[[#This Row],[условие]]="Да", "", " )")</f>
        <v/>
      </c>
      <c r="P1770" s="115"/>
      <c r="Q1770" s="101" t="str">
        <f t="shared" ref="Q1770:Q1772" si="1879">"/"</f>
        <v>/</v>
      </c>
      <c r="R1770" s="101">
        <v>1</v>
      </c>
      <c r="S1770" s="116" t="str">
        <f>IF(Таблица335[[#This Row],[Тип СШ]]="Т3", " росп", "")</f>
        <v xml:space="preserve"> росп</v>
      </c>
      <c r="T1770" s="116" t="str">
        <f>IF(AND(Таблица335[[#This Row],[Тип]]="Поперечник", Таблица335[[#This Row],[условие]]="Да", Таблица335[[#This Row],[№18]]=" росп"), "1,2,3",
"")</f>
        <v>1,2,3</v>
      </c>
      <c r="U1770" s="116" t="str">
        <f>IF(AND(Таблица335[[#This Row],[Тип]]="Продол", Таблица335[[#This Row],[условие]]="Да", Таблица335[[#This Row],[№18]]=" росп"), "1,2",
"")</f>
        <v/>
      </c>
      <c r="V1770" s="101" t="s">
        <v>88</v>
      </c>
      <c r="W17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70" s="152" t="str">
        <f>IF(Таблица335[[#This Row],[Тип СШ]]="Т3",
(IF(Таблица335[[#This Row],[Толщина]]&gt;16,"Δ8","Δ6")),Таблица335[[#This Row],[Толщина]])</f>
        <v>Δ6</v>
      </c>
      <c r="AD1770" s="153"/>
      <c r="AE1770"/>
    </row>
    <row r="1771" spans="1:31" x14ac:dyDescent="0.2">
      <c r="A1771" s="117">
        <f t="shared" si="1836"/>
        <v>1771</v>
      </c>
      <c r="B1771" s="97" t="str">
        <f>IF(ISNUMBER(Таблица335[[#This Row],[№8]]), "Поперечник", "Продол")</f>
        <v>Поперечник</v>
      </c>
      <c r="C1771" s="11" t="str">
        <f>CONCATENATE(I1771,J1771,K1771,L1771,Таблица335[[#This Row],[№12]],N1771,O1771,P1771,Q1771,R1771,S1771,T1771,U1771,)</f>
        <v>17А-Т2/2</v>
      </c>
      <c r="D1771" s="11" t="str">
        <f t="shared" si="1853"/>
        <v>Т8</v>
      </c>
      <c r="E1771" s="11" t="str">
        <f t="shared" si="1854"/>
        <v>100×14</v>
      </c>
      <c r="F1771" s="101"/>
      <c r="G1771" s="101"/>
      <c r="H17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1" s="132">
        <f t="shared" ref="I1771:J1771" si="1880">I1770</f>
        <v>17</v>
      </c>
      <c r="J1771" s="132" t="str">
        <f t="shared" si="1880"/>
        <v>А</v>
      </c>
      <c r="K1771" s="133" t="str">
        <f>IF(Таблица335[[#This Row],[условие]]="Да", "-", "")</f>
        <v>-</v>
      </c>
      <c r="L1771" s="101" t="s">
        <v>84</v>
      </c>
      <c r="M1771" s="114" t="str">
        <f>IF(Таблица335[[#This Row],[условие]]="Да", "", " - ")</f>
        <v/>
      </c>
      <c r="N1771" s="101"/>
      <c r="O1771" s="114" t="str">
        <f>IF(Таблица335[[#This Row],[условие]]="Да", "", " )")</f>
        <v/>
      </c>
      <c r="P1771" s="115"/>
      <c r="Q1771" s="101" t="str">
        <f t="shared" si="1879"/>
        <v>/</v>
      </c>
      <c r="R1771" s="101">
        <v>2</v>
      </c>
      <c r="S1771" s="116" t="str">
        <f>IF(Таблица335[[#This Row],[Тип СШ]]="Т3", " росп", "")</f>
        <v/>
      </c>
      <c r="T1771" s="116" t="str">
        <f>IF(AND(Таблица335[[#This Row],[Тип]]="Поперечник", Таблица335[[#This Row],[условие]]="Да", Таблица335[[#This Row],[№18]]=" росп"), "1,2,3",
"")</f>
        <v/>
      </c>
      <c r="U1771" s="116" t="str">
        <f>IF(AND(Таблица335[[#This Row],[Тип]]="Продол", Таблица335[[#This Row],[условие]]="Да", Таблица335[[#This Row],[№18]]=" росп"), "1,2",
"")</f>
        <v/>
      </c>
      <c r="V1771" s="101" t="s">
        <v>89</v>
      </c>
      <c r="W17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71" s="152">
        <f>IF(Таблица335[[#This Row],[Тип СШ]]="Т3",
(IF(Таблица335[[#This Row],[Толщина]]&gt;16,"Δ8","Δ6")),Таблица335[[#This Row],[Толщина]])</f>
        <v>14</v>
      </c>
      <c r="AD1771" s="153"/>
      <c r="AE1771"/>
    </row>
    <row r="1772" spans="1:31" x14ac:dyDescent="0.2">
      <c r="A1772" s="117">
        <f t="shared" si="1836"/>
        <v>1772</v>
      </c>
      <c r="B1772" s="97" t="str">
        <f>IF(ISNUMBER(Таблица335[[#This Row],[№8]]), "Поперечник", "Продол")</f>
        <v>Поперечник</v>
      </c>
      <c r="C1772" s="11" t="str">
        <f>CONCATENATE(I1772,J1772,K1772,L1772,Таблица335[[#This Row],[№12]],N1772,O1772,P1772,Q1772,R1772,S1772,T1772,U1772,)</f>
        <v>17А-Т2/2 росп1,2,3</v>
      </c>
      <c r="D1772" s="11" t="str">
        <f t="shared" si="1853"/>
        <v>Т3</v>
      </c>
      <c r="E1772" s="11" t="str">
        <f t="shared" si="1854"/>
        <v>100 Δ6</v>
      </c>
      <c r="F1772" s="101"/>
      <c r="G1772" s="101"/>
      <c r="H17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2" s="132">
        <f t="shared" ref="I1772:J1772" si="1881">I1771</f>
        <v>17</v>
      </c>
      <c r="J1772" s="132" t="str">
        <f t="shared" si="1881"/>
        <v>А</v>
      </c>
      <c r="K1772" s="133" t="str">
        <f>IF(Таблица335[[#This Row],[условие]]="Да", "-", "")</f>
        <v>-</v>
      </c>
      <c r="L1772" s="101" t="s">
        <v>84</v>
      </c>
      <c r="M1772" s="114" t="str">
        <f>IF(Таблица335[[#This Row],[условие]]="Да", "", " - ")</f>
        <v/>
      </c>
      <c r="N1772" s="101"/>
      <c r="O1772" s="114" t="str">
        <f>IF(Таблица335[[#This Row],[условие]]="Да", "", " )")</f>
        <v/>
      </c>
      <c r="P1772" s="115"/>
      <c r="Q1772" s="101" t="str">
        <f t="shared" si="1879"/>
        <v>/</v>
      </c>
      <c r="R1772" s="101">
        <v>2</v>
      </c>
      <c r="S1772" s="116" t="str">
        <f>IF(Таблица335[[#This Row],[Тип СШ]]="Т3", " росп", "")</f>
        <v xml:space="preserve"> росп</v>
      </c>
      <c r="T1772" s="116" t="str">
        <f>IF(AND(Таблица335[[#This Row],[Тип]]="Поперечник", Таблица335[[#This Row],[условие]]="Да", Таблица335[[#This Row],[№18]]=" росп"), "1,2,3",
"")</f>
        <v>1,2,3</v>
      </c>
      <c r="U1772" s="116" t="str">
        <f>IF(AND(Таблица335[[#This Row],[Тип]]="Продол", Таблица335[[#This Row],[условие]]="Да", Таблица335[[#This Row],[№18]]=" росп"), "1,2",
"")</f>
        <v/>
      </c>
      <c r="V1772" s="101" t="s">
        <v>88</v>
      </c>
      <c r="W17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72" s="152" t="str">
        <f>IF(Таблица335[[#This Row],[Тип СШ]]="Т3",
(IF(Таблица335[[#This Row],[Толщина]]&gt;16,"Δ8","Δ6")),Таблица335[[#This Row],[Толщина]])</f>
        <v>Δ6</v>
      </c>
      <c r="AD1772" s="153"/>
      <c r="AE1772"/>
    </row>
    <row r="1773" spans="1:31" x14ac:dyDescent="0.2">
      <c r="A1773" s="117">
        <f t="shared" si="1836"/>
        <v>1773</v>
      </c>
      <c r="B1773" s="97" t="str">
        <f>IF(ISNUMBER(Таблица335[[#This Row],[№8]]), "Поперечник", "Продол")</f>
        <v>Поперечник</v>
      </c>
      <c r="C1773" s="11" t="str">
        <f>CONCATENATE(I1773,J1773,K1773,L1773,Таблица335[[#This Row],[№12]],N1773,O1773,P1773,Q1773,R1773,S1773,T1773,U1773,)</f>
        <v>17Б-ВП</v>
      </c>
      <c r="D1773" s="11" t="str">
        <f t="shared" si="1853"/>
        <v>С4</v>
      </c>
      <c r="E1773" s="11" t="str">
        <f t="shared" si="1854"/>
        <v>2488×14</v>
      </c>
      <c r="F1773" s="101"/>
      <c r="G1773" s="101" t="s">
        <v>61</v>
      </c>
      <c r="H1773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3" s="134">
        <f t="shared" ref="I1773:J1773" si="1882">I1772</f>
        <v>17</v>
      </c>
      <c r="J1773" s="134" t="str">
        <f>Таблица335[[#This Row],[№7]]</f>
        <v>Б</v>
      </c>
      <c r="K1773" s="133" t="str">
        <f>IF(Таблица335[[#This Row],[условие]]="Да", "-", "")</f>
        <v>-</v>
      </c>
      <c r="L1773" s="72" t="s">
        <v>35</v>
      </c>
      <c r="M1773" s="114" t="str">
        <f>IF(Таблица335[[#This Row],[условие]]="Да", "", " - ")</f>
        <v/>
      </c>
      <c r="N1773" s="72"/>
      <c r="O1773" s="114" t="str">
        <f>IF(Таблица335[[#This Row],[условие]]="Да", "", " )")</f>
        <v/>
      </c>
      <c r="P1773" s="115"/>
      <c r="Q1773" s="130"/>
      <c r="R1773" s="130"/>
      <c r="S1773" s="116" t="str">
        <f>IF(Таблица335[[#This Row],[Тип СШ]]="Т3", " росп", "")</f>
        <v/>
      </c>
      <c r="T1773" s="116" t="str">
        <f>IF(AND(Таблица335[[#This Row],[Тип]]="Поперечник", Таблица335[[#This Row],[условие]]="Да", Таблица335[[#This Row],[№18]]=" росп"), "1,2,3",
"")</f>
        <v/>
      </c>
      <c r="U1773" s="116" t="str">
        <f>IF(AND(Таблица335[[#This Row],[Тип]]="Продол", Таблица335[[#This Row],[условие]]="Да", Таблица335[[#This Row],[№18]]=" росп"), "1,2",
"")</f>
        <v/>
      </c>
      <c r="V1773" s="130" t="s">
        <v>109</v>
      </c>
      <c r="W17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3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7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3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773" s="152">
        <f>IF(Таблица335[[#This Row],[Тип СШ]]="Т3",
(IF(Таблица335[[#This Row],[Толщина]]&gt;16,"Δ8","Δ6")),Таблица335[[#This Row],[Толщина]])</f>
        <v>14</v>
      </c>
      <c r="AD1773" s="153"/>
      <c r="AE1773"/>
    </row>
    <row r="1774" spans="1:31" x14ac:dyDescent="0.2">
      <c r="A1774" s="117">
        <f t="shared" si="1836"/>
        <v>1774</v>
      </c>
      <c r="B1774" s="97" t="str">
        <f>IF(ISNUMBER(Таблица335[[#This Row],[№8]]), "Поперечник", "Продол")</f>
        <v>Поперечник</v>
      </c>
      <c r="C1774" s="11" t="str">
        <f>CONCATENATE(I1774,J1774,K1774,L1774,Таблица335[[#This Row],[№12]],N1774,O1774,P1774,Q1774,R1774,S1774,T1774,U1774,)</f>
        <v>17Б-ВП_Р1 росп1,2,3</v>
      </c>
      <c r="D1774" s="11" t="str">
        <f t="shared" si="1853"/>
        <v>Т3</v>
      </c>
      <c r="E1774" s="11" t="str">
        <f t="shared" si="1854"/>
        <v>528 Δ6</v>
      </c>
      <c r="F1774" s="101"/>
      <c r="G1774" s="101"/>
      <c r="H17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4" s="132">
        <f t="shared" ref="I1774:J1774" si="1883">I1773</f>
        <v>17</v>
      </c>
      <c r="J1774" s="132" t="str">
        <f>J1773</f>
        <v>Б</v>
      </c>
      <c r="K1774" s="133" t="str">
        <f>IF(Таблица335[[#This Row],[условие]]="Да", "-", "")</f>
        <v>-</v>
      </c>
      <c r="L1774" s="101" t="s">
        <v>35</v>
      </c>
      <c r="M1774" s="114" t="str">
        <f>IF(Таблица335[[#This Row],[условие]]="Да", "", " - ")</f>
        <v/>
      </c>
      <c r="N1774" s="101"/>
      <c r="O1774" s="114" t="str">
        <f>IF(Таблица335[[#This Row],[условие]]="Да", "", " )")</f>
        <v/>
      </c>
      <c r="P1774" s="115"/>
      <c r="Q1774" s="101" t="s">
        <v>140</v>
      </c>
      <c r="R1774" s="101" t="s">
        <v>73</v>
      </c>
      <c r="S1774" s="116" t="str">
        <f>IF(Таблица335[[#This Row],[Тип СШ]]="Т3", " росп", "")</f>
        <v xml:space="preserve"> росп</v>
      </c>
      <c r="T1774" s="116" t="str">
        <f>IF(AND(Таблица335[[#This Row],[Тип]]="Поперечник", Таблица335[[#This Row],[условие]]="Да", Таблица335[[#This Row],[№18]]=" росп"), "1,2,3",
"")</f>
        <v>1,2,3</v>
      </c>
      <c r="U1774" s="116" t="str">
        <f>IF(AND(Таблица335[[#This Row],[Тип]]="Продол", Таблица335[[#This Row],[условие]]="Да", Таблица335[[#This Row],[№18]]=" росп"), "1,2",
"")</f>
        <v/>
      </c>
      <c r="V1774" s="101" t="s">
        <v>88</v>
      </c>
      <c r="W17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74" s="152" t="str">
        <f>IF(Таблица335[[#This Row],[Тип СШ]]="Т3",
(IF(Таблица335[[#This Row],[Толщина]]&gt;16,"Δ8","Δ6")),Таблица335[[#This Row],[Толщина]])</f>
        <v>Δ6</v>
      </c>
      <c r="AD1774" s="153"/>
      <c r="AE1774"/>
    </row>
    <row r="1775" spans="1:31" x14ac:dyDescent="0.2">
      <c r="A1775" s="117">
        <f t="shared" si="1836"/>
        <v>1775</v>
      </c>
      <c r="B1775" s="97" t="str">
        <f>IF(ISNUMBER(Таблица335[[#This Row],[№8]]), "Поперечник", "Продол")</f>
        <v>Поперечник</v>
      </c>
      <c r="C1775" s="11" t="str">
        <f>CONCATENATE(I1775,J1775,K1775,L1775,Таблица335[[#This Row],[№12]],N1775,O1775,P1775,Q1775,R1775,S1775,T1775,U1775,)</f>
        <v>17Б-ВП_Р2 росп1,2,3</v>
      </c>
      <c r="D1775" s="11" t="str">
        <f t="shared" si="1853"/>
        <v>Т3</v>
      </c>
      <c r="E1775" s="11" t="str">
        <f t="shared" si="1854"/>
        <v>528 Δ6</v>
      </c>
      <c r="F1775" s="101"/>
      <c r="G1775" s="101"/>
      <c r="H17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5" s="132">
        <f t="shared" ref="I1775:J1775" si="1884">I1774</f>
        <v>17</v>
      </c>
      <c r="J1775" s="132" t="str">
        <f t="shared" si="1884"/>
        <v>Б</v>
      </c>
      <c r="K1775" s="133" t="str">
        <f>IF(Таблица335[[#This Row],[условие]]="Да", "-", "")</f>
        <v>-</v>
      </c>
      <c r="L1775" s="101" t="s">
        <v>35</v>
      </c>
      <c r="M1775" s="114" t="str">
        <f>IF(Таблица335[[#This Row],[условие]]="Да", "", " - ")</f>
        <v/>
      </c>
      <c r="N1775" s="101"/>
      <c r="O1775" s="114" t="str">
        <f>IF(Таблица335[[#This Row],[условие]]="Да", "", " )")</f>
        <v/>
      </c>
      <c r="P1775" s="115"/>
      <c r="Q1775" s="101" t="s">
        <v>140</v>
      </c>
      <c r="R1775" s="101" t="s">
        <v>74</v>
      </c>
      <c r="S1775" s="116" t="str">
        <f>IF(Таблица335[[#This Row],[Тип СШ]]="Т3", " росп", "")</f>
        <v xml:space="preserve"> росп</v>
      </c>
      <c r="T1775" s="116" t="str">
        <f>IF(AND(Таблица335[[#This Row],[Тип]]="Поперечник", Таблица335[[#This Row],[условие]]="Да", Таблица335[[#This Row],[№18]]=" росп"), "1,2,3",
"")</f>
        <v>1,2,3</v>
      </c>
      <c r="U1775" s="116" t="str">
        <f>IF(AND(Таблица335[[#This Row],[Тип]]="Продол", Таблица335[[#This Row],[условие]]="Да", Таблица335[[#This Row],[№18]]=" росп"), "1,2",
"")</f>
        <v/>
      </c>
      <c r="V1775" s="101" t="s">
        <v>88</v>
      </c>
      <c r="W17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75" s="152" t="str">
        <f>IF(Таблица335[[#This Row],[Тип СШ]]="Т3",
(IF(Таблица335[[#This Row],[Толщина]]&gt;16,"Δ8","Δ6")),Таблица335[[#This Row],[Толщина]])</f>
        <v>Δ6</v>
      </c>
      <c r="AD1775" s="153"/>
      <c r="AE1775"/>
    </row>
    <row r="1776" spans="1:31" x14ac:dyDescent="0.2">
      <c r="A1776" s="117">
        <f t="shared" si="1836"/>
        <v>1776</v>
      </c>
      <c r="B1776" s="97" t="str">
        <f>IF(ISNUMBER(Таблица335[[#This Row],[№8]]), "Поперечник", "Продол")</f>
        <v>Поперечник</v>
      </c>
      <c r="C1776" s="11" t="str">
        <f>CONCATENATE(I1776,J1776,K1776,L1776,Таблица335[[#This Row],[№12]],N1776,O1776,P1776,Q1776,R1776,S1776,T1776,U1776,)</f>
        <v>17Б-ВП_Р3 росп1,2,3</v>
      </c>
      <c r="D1776" s="11" t="str">
        <f t="shared" si="1853"/>
        <v>Т3</v>
      </c>
      <c r="E1776" s="11" t="str">
        <f t="shared" si="1854"/>
        <v>528 Δ6</v>
      </c>
      <c r="F1776" s="101"/>
      <c r="G1776" s="101"/>
      <c r="H17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6" s="132">
        <f t="shared" ref="I1776:J1776" si="1885">I1775</f>
        <v>17</v>
      </c>
      <c r="J1776" s="132" t="str">
        <f t="shared" si="1885"/>
        <v>Б</v>
      </c>
      <c r="K1776" s="133" t="str">
        <f>IF(Таблица335[[#This Row],[условие]]="Да", "-", "")</f>
        <v>-</v>
      </c>
      <c r="L1776" s="101" t="s">
        <v>35</v>
      </c>
      <c r="M1776" s="114" t="str">
        <f>IF(Таблица335[[#This Row],[условие]]="Да", "", " - ")</f>
        <v/>
      </c>
      <c r="N1776" s="101"/>
      <c r="O1776" s="114" t="str">
        <f>IF(Таблица335[[#This Row],[условие]]="Да", "", " )")</f>
        <v/>
      </c>
      <c r="P1776" s="115"/>
      <c r="Q1776" s="101" t="s">
        <v>140</v>
      </c>
      <c r="R1776" s="101" t="s">
        <v>75</v>
      </c>
      <c r="S1776" s="116" t="str">
        <f>IF(Таблица335[[#This Row],[Тип СШ]]="Т3", " росп", "")</f>
        <v xml:space="preserve"> росп</v>
      </c>
      <c r="T1776" s="116" t="str">
        <f>IF(AND(Таблица335[[#This Row],[Тип]]="Поперечник", Таблица335[[#This Row],[условие]]="Да", Таблица335[[#This Row],[№18]]=" росп"), "1,2,3",
"")</f>
        <v>1,2,3</v>
      </c>
      <c r="U1776" s="116" t="str">
        <f>IF(AND(Таблица335[[#This Row],[Тип]]="Продол", Таблица335[[#This Row],[условие]]="Да", Таблица335[[#This Row],[№18]]=" росп"), "1,2",
"")</f>
        <v/>
      </c>
      <c r="V1776" s="101" t="s">
        <v>88</v>
      </c>
      <c r="W17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76" s="152" t="str">
        <f>IF(Таблица335[[#This Row],[Тип СШ]]="Т3",
(IF(Таблица335[[#This Row],[Толщина]]&gt;16,"Δ8","Δ6")),Таблица335[[#This Row],[Толщина]])</f>
        <v>Δ6</v>
      </c>
      <c r="AD1776" s="153"/>
      <c r="AE1776"/>
    </row>
    <row r="1777" spans="1:31" x14ac:dyDescent="0.2">
      <c r="A1777" s="117">
        <f t="shared" si="1836"/>
        <v>1777</v>
      </c>
      <c r="B1777" s="97" t="str">
        <f>IF(ISNUMBER(Таблица335[[#This Row],[№8]]), "Поперечник", "Продол")</f>
        <v>Поперечник</v>
      </c>
      <c r="C1777" s="11" t="str">
        <f>CONCATENATE(I1777,J1777,K1777,L1777,Таблица335[[#This Row],[№12]],N1777,O1777,P1777,Q1777,R1777,S1777,T1777,U1777,)</f>
        <v>17Б-ВП_Р4 росп1,2,3</v>
      </c>
      <c r="D1777" s="11" t="str">
        <f t="shared" si="1853"/>
        <v>Т3</v>
      </c>
      <c r="E1777" s="11" t="str">
        <f t="shared" si="1854"/>
        <v>528 Δ6</v>
      </c>
      <c r="F1777" s="101"/>
      <c r="G1777" s="101"/>
      <c r="H17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7" s="132">
        <f t="shared" ref="I1777:J1777" si="1886">I1776</f>
        <v>17</v>
      </c>
      <c r="J1777" s="132" t="str">
        <f t="shared" si="1886"/>
        <v>Б</v>
      </c>
      <c r="K1777" s="133" t="str">
        <f>IF(Таблица335[[#This Row],[условие]]="Да", "-", "")</f>
        <v>-</v>
      </c>
      <c r="L1777" s="101" t="s">
        <v>35</v>
      </c>
      <c r="M1777" s="114" t="str">
        <f>IF(Таблица335[[#This Row],[условие]]="Да", "", " - ")</f>
        <v/>
      </c>
      <c r="N1777" s="101"/>
      <c r="O1777" s="114" t="str">
        <f>IF(Таблица335[[#This Row],[условие]]="Да", "", " )")</f>
        <v/>
      </c>
      <c r="P1777" s="115"/>
      <c r="Q1777" s="101" t="s">
        <v>140</v>
      </c>
      <c r="R1777" s="101" t="s">
        <v>76</v>
      </c>
      <c r="S1777" s="116" t="str">
        <f>IF(Таблица335[[#This Row],[Тип СШ]]="Т3", " росп", "")</f>
        <v xml:space="preserve"> росп</v>
      </c>
      <c r="T1777" s="116" t="str">
        <f>IF(AND(Таблица335[[#This Row],[Тип]]="Поперечник", Таблица335[[#This Row],[условие]]="Да", Таблица335[[#This Row],[№18]]=" росп"), "1,2,3",
"")</f>
        <v>1,2,3</v>
      </c>
      <c r="U1777" s="116" t="str">
        <f>IF(AND(Таблица335[[#This Row],[Тип]]="Продол", Таблица335[[#This Row],[условие]]="Да", Таблица335[[#This Row],[№18]]=" росп"), "1,2",
"")</f>
        <v/>
      </c>
      <c r="V1777" s="101" t="s">
        <v>88</v>
      </c>
      <c r="W177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77" s="152" t="str">
        <f>IF(Таблица335[[#This Row],[Тип СШ]]="Т3",
(IF(Таблица335[[#This Row],[Толщина]]&gt;16,"Δ8","Δ6")),Таблица335[[#This Row],[Толщина]])</f>
        <v>Δ6</v>
      </c>
      <c r="AD1777" s="153"/>
      <c r="AE1777"/>
    </row>
    <row r="1778" spans="1:31" x14ac:dyDescent="0.2">
      <c r="A1778" s="117">
        <f t="shared" si="1836"/>
        <v>1778</v>
      </c>
      <c r="B1778" s="97" t="str">
        <f>IF(ISNUMBER(Таблица335[[#This Row],[№8]]), "Поперечник", "Продол")</f>
        <v>Поперечник</v>
      </c>
      <c r="C1778" s="11" t="str">
        <f>CONCATENATE(I1778,J1778,K1778,L1778,Таблица335[[#This Row],[№12]],N1778,O1778,P1778,Q1778,R1778,S1778,T1778,U1778,)</f>
        <v>17Б-Т1/1</v>
      </c>
      <c r="D1778" s="11" t="str">
        <f t="shared" si="1853"/>
        <v>Т8</v>
      </c>
      <c r="E1778" s="11" t="str">
        <f t="shared" si="1854"/>
        <v>100×14</v>
      </c>
      <c r="F1778" s="101"/>
      <c r="G1778" s="101"/>
      <c r="H17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8" s="132">
        <f t="shared" ref="I1778:J1778" si="1887">I1777</f>
        <v>17</v>
      </c>
      <c r="J1778" s="132" t="str">
        <f t="shared" si="1887"/>
        <v>Б</v>
      </c>
      <c r="K1778" s="133" t="str">
        <f>IF(Таблица335[[#This Row],[условие]]="Да", "-", "")</f>
        <v>-</v>
      </c>
      <c r="L1778" s="101" t="s">
        <v>83</v>
      </c>
      <c r="M1778" s="114" t="str">
        <f>IF(Таблица335[[#This Row],[условие]]="Да", "", " - ")</f>
        <v/>
      </c>
      <c r="N1778" s="101"/>
      <c r="O1778" s="114" t="str">
        <f>IF(Таблица335[[#This Row],[условие]]="Да", "", " )")</f>
        <v/>
      </c>
      <c r="P1778" s="115"/>
      <c r="Q1778" s="101" t="str">
        <f>"/"</f>
        <v>/</v>
      </c>
      <c r="R1778" s="101">
        <v>1</v>
      </c>
      <c r="S1778" s="116" t="str">
        <f>IF(Таблица335[[#This Row],[Тип СШ]]="Т3", " росп", "")</f>
        <v/>
      </c>
      <c r="T1778" s="116" t="str">
        <f>IF(AND(Таблица335[[#This Row],[Тип]]="Поперечник", Таблица335[[#This Row],[условие]]="Да", Таблица335[[#This Row],[№18]]=" росп"), "1,2,3",
"")</f>
        <v/>
      </c>
      <c r="U1778" s="116" t="str">
        <f>IF(AND(Таблица335[[#This Row],[Тип]]="Продол", Таблица335[[#This Row],[условие]]="Да", Таблица335[[#This Row],[№18]]=" росп"), "1,2",
"")</f>
        <v/>
      </c>
      <c r="V1778" s="101" t="s">
        <v>89</v>
      </c>
      <c r="W17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78" s="152">
        <f>IF(Таблица335[[#This Row],[Тип СШ]]="Т3",
(IF(Таблица335[[#This Row],[Толщина]]&gt;16,"Δ8","Δ6")),Таблица335[[#This Row],[Толщина]])</f>
        <v>14</v>
      </c>
      <c r="AD1778" s="153"/>
      <c r="AE1778"/>
    </row>
    <row r="1779" spans="1:31" x14ac:dyDescent="0.2">
      <c r="A1779" s="117">
        <f t="shared" si="1836"/>
        <v>1779</v>
      </c>
      <c r="B1779" s="97" t="str">
        <f>IF(ISNUMBER(Таблица335[[#This Row],[№8]]), "Поперечник", "Продол")</f>
        <v>Поперечник</v>
      </c>
      <c r="C1779" s="11" t="str">
        <f>CONCATENATE(I1779,J1779,K1779,L1779,Таблица335[[#This Row],[№12]],N1779,O1779,P1779,Q1779,R1779,S1779,T1779,U1779,)</f>
        <v>17Б-Т1/1 росп1,2,3</v>
      </c>
      <c r="D1779" s="11" t="str">
        <f t="shared" si="1853"/>
        <v>Т3</v>
      </c>
      <c r="E1779" s="11" t="str">
        <f t="shared" si="1854"/>
        <v>100 Δ6</v>
      </c>
      <c r="F1779" s="101"/>
      <c r="G1779" s="101"/>
      <c r="H17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79" s="132">
        <f t="shared" ref="I1779:J1779" si="1888">I1778</f>
        <v>17</v>
      </c>
      <c r="J1779" s="132" t="str">
        <f t="shared" si="1888"/>
        <v>Б</v>
      </c>
      <c r="K1779" s="133" t="str">
        <f>IF(Таблица335[[#This Row],[условие]]="Да", "-", "")</f>
        <v>-</v>
      </c>
      <c r="L1779" s="101" t="s">
        <v>83</v>
      </c>
      <c r="M1779" s="114" t="str">
        <f>IF(Таблица335[[#This Row],[условие]]="Да", "", " - ")</f>
        <v/>
      </c>
      <c r="N1779" s="101"/>
      <c r="O1779" s="114" t="str">
        <f>IF(Таблица335[[#This Row],[условие]]="Да", "", " )")</f>
        <v/>
      </c>
      <c r="P1779" s="115"/>
      <c r="Q1779" s="101" t="str">
        <f t="shared" ref="Q1779:Q1781" si="1889">"/"</f>
        <v>/</v>
      </c>
      <c r="R1779" s="101">
        <v>1</v>
      </c>
      <c r="S1779" s="116" t="str">
        <f>IF(Таблица335[[#This Row],[Тип СШ]]="Т3", " росп", "")</f>
        <v xml:space="preserve"> росп</v>
      </c>
      <c r="T1779" s="116" t="str">
        <f>IF(AND(Таблица335[[#This Row],[Тип]]="Поперечник", Таблица335[[#This Row],[условие]]="Да", Таблица335[[#This Row],[№18]]=" росп"), "1,2,3",
"")</f>
        <v>1,2,3</v>
      </c>
      <c r="U1779" s="116" t="str">
        <f>IF(AND(Таблица335[[#This Row],[Тип]]="Продол", Таблица335[[#This Row],[условие]]="Да", Таблица335[[#This Row],[№18]]=" росп"), "1,2",
"")</f>
        <v/>
      </c>
      <c r="V1779" s="101" t="s">
        <v>88</v>
      </c>
      <c r="W17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79" s="152" t="str">
        <f>IF(Таблица335[[#This Row],[Тип СШ]]="Т3",
(IF(Таблица335[[#This Row],[Толщина]]&gt;16,"Δ8","Δ6")),Таблица335[[#This Row],[Толщина]])</f>
        <v>Δ6</v>
      </c>
      <c r="AD1779" s="153"/>
      <c r="AE1779"/>
    </row>
    <row r="1780" spans="1:31" x14ac:dyDescent="0.2">
      <c r="A1780" s="117">
        <f t="shared" si="1836"/>
        <v>1780</v>
      </c>
      <c r="B1780" s="97" t="str">
        <f>IF(ISNUMBER(Таблица335[[#This Row],[№8]]), "Поперечник", "Продол")</f>
        <v>Поперечник</v>
      </c>
      <c r="C1780" s="11" t="str">
        <f>CONCATENATE(I1780,J1780,K1780,L1780,Таблица335[[#This Row],[№12]],N1780,O1780,P1780,Q1780,R1780,S1780,T1780,U1780,)</f>
        <v>17Б-Т1/2</v>
      </c>
      <c r="D1780" s="11" t="str">
        <f t="shared" si="1853"/>
        <v>Т8</v>
      </c>
      <c r="E1780" s="11" t="str">
        <f t="shared" si="1854"/>
        <v>100×14</v>
      </c>
      <c r="F1780" s="101"/>
      <c r="G1780" s="101"/>
      <c r="H17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0" s="132">
        <f t="shared" ref="I1780:J1780" si="1890">I1779</f>
        <v>17</v>
      </c>
      <c r="J1780" s="132" t="str">
        <f t="shared" si="1890"/>
        <v>Б</v>
      </c>
      <c r="K1780" s="133" t="str">
        <f>IF(Таблица335[[#This Row],[условие]]="Да", "-", "")</f>
        <v>-</v>
      </c>
      <c r="L1780" s="101" t="s">
        <v>83</v>
      </c>
      <c r="M1780" s="114" t="str">
        <f>IF(Таблица335[[#This Row],[условие]]="Да", "", " - ")</f>
        <v/>
      </c>
      <c r="N1780" s="101"/>
      <c r="O1780" s="114" t="str">
        <f>IF(Таблица335[[#This Row],[условие]]="Да", "", " )")</f>
        <v/>
      </c>
      <c r="P1780" s="115"/>
      <c r="Q1780" s="101" t="str">
        <f t="shared" si="1889"/>
        <v>/</v>
      </c>
      <c r="R1780" s="101">
        <v>2</v>
      </c>
      <c r="S1780" s="116" t="str">
        <f>IF(Таблица335[[#This Row],[Тип СШ]]="Т3", " росп", "")</f>
        <v/>
      </c>
      <c r="T1780" s="116" t="str">
        <f>IF(AND(Таблица335[[#This Row],[Тип]]="Поперечник", Таблица335[[#This Row],[условие]]="Да", Таблица335[[#This Row],[№18]]=" росп"), "1,2,3",
"")</f>
        <v/>
      </c>
      <c r="U1780" s="116" t="str">
        <f>IF(AND(Таблица335[[#This Row],[Тип]]="Продол", Таблица335[[#This Row],[условие]]="Да", Таблица335[[#This Row],[№18]]=" росп"), "1,2",
"")</f>
        <v/>
      </c>
      <c r="V1780" s="101" t="s">
        <v>89</v>
      </c>
      <c r="W17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80" s="152">
        <f>IF(Таблица335[[#This Row],[Тип СШ]]="Т3",
(IF(Таблица335[[#This Row],[Толщина]]&gt;16,"Δ8","Δ6")),Таблица335[[#This Row],[Толщина]])</f>
        <v>14</v>
      </c>
      <c r="AD1780" s="153"/>
      <c r="AE1780"/>
    </row>
    <row r="1781" spans="1:31" x14ac:dyDescent="0.2">
      <c r="A1781" s="117">
        <f t="shared" si="1836"/>
        <v>1781</v>
      </c>
      <c r="B1781" s="97" t="str">
        <f>IF(ISNUMBER(Таблица335[[#This Row],[№8]]), "Поперечник", "Продол")</f>
        <v>Поперечник</v>
      </c>
      <c r="C1781" s="11" t="str">
        <f>CONCATENATE(I1781,J1781,K1781,L1781,Таблица335[[#This Row],[№12]],N1781,O1781,P1781,Q1781,R1781,S1781,T1781,U1781,)</f>
        <v>17Б-Т1/2 росп1,2,3</v>
      </c>
      <c r="D1781" s="11" t="str">
        <f t="shared" si="1853"/>
        <v>Т3</v>
      </c>
      <c r="E1781" s="11" t="str">
        <f t="shared" si="1854"/>
        <v>100 Δ6</v>
      </c>
      <c r="F1781" s="101"/>
      <c r="G1781" s="101"/>
      <c r="H17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1" s="132">
        <f t="shared" ref="I1781:J1781" si="1891">I1780</f>
        <v>17</v>
      </c>
      <c r="J1781" s="132" t="str">
        <f t="shared" si="1891"/>
        <v>Б</v>
      </c>
      <c r="K1781" s="133" t="str">
        <f>IF(Таблица335[[#This Row],[условие]]="Да", "-", "")</f>
        <v>-</v>
      </c>
      <c r="L1781" s="101" t="s">
        <v>83</v>
      </c>
      <c r="M1781" s="114" t="str">
        <f>IF(Таблица335[[#This Row],[условие]]="Да", "", " - ")</f>
        <v/>
      </c>
      <c r="N1781" s="101"/>
      <c r="O1781" s="114" t="str">
        <f>IF(Таблица335[[#This Row],[условие]]="Да", "", " )")</f>
        <v/>
      </c>
      <c r="P1781" s="115"/>
      <c r="Q1781" s="101" t="str">
        <f t="shared" si="1889"/>
        <v>/</v>
      </c>
      <c r="R1781" s="101">
        <v>2</v>
      </c>
      <c r="S1781" s="116" t="str">
        <f>IF(Таблица335[[#This Row],[Тип СШ]]="Т3", " росп", "")</f>
        <v xml:space="preserve"> росп</v>
      </c>
      <c r="T1781" s="116" t="str">
        <f>IF(AND(Таблица335[[#This Row],[Тип]]="Поперечник", Таблица335[[#This Row],[условие]]="Да", Таблица335[[#This Row],[№18]]=" росп"), "1,2,3",
"")</f>
        <v>1,2,3</v>
      </c>
      <c r="U1781" s="116" t="str">
        <f>IF(AND(Таблица335[[#This Row],[Тип]]="Продол", Таблица335[[#This Row],[условие]]="Да", Таблица335[[#This Row],[№18]]=" росп"), "1,2",
"")</f>
        <v/>
      </c>
      <c r="V1781" s="101" t="s">
        <v>88</v>
      </c>
      <c r="W17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81" s="152" t="str">
        <f>IF(Таблица335[[#This Row],[Тип СШ]]="Т3",
(IF(Таблица335[[#This Row],[Толщина]]&gt;16,"Δ8","Δ6")),Таблица335[[#This Row],[Толщина]])</f>
        <v>Δ6</v>
      </c>
      <c r="AD1781" s="153"/>
      <c r="AE1781"/>
    </row>
    <row r="1782" spans="1:31" x14ac:dyDescent="0.2">
      <c r="A1782" s="117">
        <f t="shared" si="1836"/>
        <v>1782</v>
      </c>
      <c r="B1782" s="97" t="str">
        <f>IF(ISNUMBER(Таблица335[[#This Row],[№8]]), "Поперечник", "Продол")</f>
        <v>Поперечник</v>
      </c>
      <c r="C1782" s="11" t="str">
        <f>CONCATENATE(I1782,J1782,K1782,L1782,Таблица335[[#This Row],[№12]],N1782,O1782,P1782,Q1782,R1782,S1782,T1782,U1782,)</f>
        <v>17Б-ВП_Р5 росп1,2,3</v>
      </c>
      <c r="D1782" s="11" t="str">
        <f t="shared" si="1853"/>
        <v>Т3</v>
      </c>
      <c r="E1782" s="11" t="str">
        <f t="shared" si="1854"/>
        <v>528 Δ6</v>
      </c>
      <c r="F1782" s="101"/>
      <c r="G1782" s="101"/>
      <c r="H178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2" s="132">
        <f t="shared" ref="I1782:J1782" si="1892">I1781</f>
        <v>17</v>
      </c>
      <c r="J1782" s="132" t="str">
        <f t="shared" si="1892"/>
        <v>Б</v>
      </c>
      <c r="K1782" s="133" t="str">
        <f>IF(Таблица335[[#This Row],[условие]]="Да", "-", "")</f>
        <v>-</v>
      </c>
      <c r="L1782" s="101" t="s">
        <v>35</v>
      </c>
      <c r="M1782" s="114" t="str">
        <f>IF(Таблица335[[#This Row],[условие]]="Да", "", " - ")</f>
        <v/>
      </c>
      <c r="N1782" s="101"/>
      <c r="O1782" s="114" t="str">
        <f>IF(Таблица335[[#This Row],[условие]]="Да", "", " )")</f>
        <v/>
      </c>
      <c r="P1782" s="115"/>
      <c r="Q1782" s="101" t="s">
        <v>140</v>
      </c>
      <c r="R1782" s="101" t="s">
        <v>77</v>
      </c>
      <c r="S1782" s="116" t="str">
        <f>IF(Таблица335[[#This Row],[Тип СШ]]="Т3", " росп", "")</f>
        <v xml:space="preserve"> росп</v>
      </c>
      <c r="T1782" s="116" t="str">
        <f>IF(AND(Таблица335[[#This Row],[Тип]]="Поперечник", Таблица335[[#This Row],[условие]]="Да", Таблица335[[#This Row],[№18]]=" росп"), "1,2,3",
"")</f>
        <v>1,2,3</v>
      </c>
      <c r="U1782" s="116" t="str">
        <f>IF(AND(Таблица335[[#This Row],[Тип]]="Продол", Таблица335[[#This Row],[условие]]="Да", Таблица335[[#This Row],[№18]]=" росп"), "1,2",
"")</f>
        <v/>
      </c>
      <c r="V1782" s="101" t="s">
        <v>88</v>
      </c>
      <c r="W17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82" s="152" t="str">
        <f>IF(Таблица335[[#This Row],[Тип СШ]]="Т3",
(IF(Таблица335[[#This Row],[Толщина]]&gt;16,"Δ8","Δ6")),Таблица335[[#This Row],[Толщина]])</f>
        <v>Δ6</v>
      </c>
      <c r="AD1782" s="153"/>
      <c r="AE1782"/>
    </row>
    <row r="1783" spans="1:31" x14ac:dyDescent="0.2">
      <c r="A1783" s="117">
        <f t="shared" si="1836"/>
        <v>1783</v>
      </c>
      <c r="B1783" s="97" t="str">
        <f>IF(ISNUMBER(Таблица335[[#This Row],[№8]]), "Поперечник", "Продол")</f>
        <v>Поперечник</v>
      </c>
      <c r="C1783" s="11" t="str">
        <f>CONCATENATE(I1783,J1783,K1783,L1783,Таблица335[[#This Row],[№12]],N1783,O1783,P1783,Q1783,R1783,S1783,T1783,U1783,)</f>
        <v>17Б-ВП_Р6 росп1,2,3</v>
      </c>
      <c r="D1783" s="11" t="str">
        <f t="shared" si="1853"/>
        <v>Т3</v>
      </c>
      <c r="E1783" s="11" t="str">
        <f t="shared" si="1854"/>
        <v>528 Δ6</v>
      </c>
      <c r="F1783" s="101"/>
      <c r="G1783" s="101"/>
      <c r="H17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3" s="132">
        <f t="shared" ref="I1783:J1783" si="1893">I1782</f>
        <v>17</v>
      </c>
      <c r="J1783" s="132" t="str">
        <f t="shared" si="1893"/>
        <v>Б</v>
      </c>
      <c r="K1783" s="133" t="str">
        <f>IF(Таблица335[[#This Row],[условие]]="Да", "-", "")</f>
        <v>-</v>
      </c>
      <c r="L1783" s="101" t="s">
        <v>35</v>
      </c>
      <c r="M1783" s="114" t="str">
        <f>IF(Таблица335[[#This Row],[условие]]="Да", "", " - ")</f>
        <v/>
      </c>
      <c r="N1783" s="101"/>
      <c r="O1783" s="114" t="str">
        <f>IF(Таблица335[[#This Row],[условие]]="Да", "", " )")</f>
        <v/>
      </c>
      <c r="P1783" s="115"/>
      <c r="Q1783" s="101" t="s">
        <v>140</v>
      </c>
      <c r="R1783" s="101" t="s">
        <v>80</v>
      </c>
      <c r="S1783" s="116" t="str">
        <f>IF(Таблица335[[#This Row],[Тип СШ]]="Т3", " росп", "")</f>
        <v xml:space="preserve"> росп</v>
      </c>
      <c r="T1783" s="116" t="str">
        <f>IF(AND(Таблица335[[#This Row],[Тип]]="Поперечник", Таблица335[[#This Row],[условие]]="Да", Таблица335[[#This Row],[№18]]=" росп"), "1,2,3",
"")</f>
        <v>1,2,3</v>
      </c>
      <c r="U1783" s="116" t="str">
        <f>IF(AND(Таблица335[[#This Row],[Тип]]="Продол", Таблица335[[#This Row],[условие]]="Да", Таблица335[[#This Row],[№18]]=" росп"), "1,2",
"")</f>
        <v/>
      </c>
      <c r="V1783" s="101" t="s">
        <v>88</v>
      </c>
      <c r="W17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83" s="152" t="str">
        <f>IF(Таблица335[[#This Row],[Тип СШ]]="Т3",
(IF(Таблица335[[#This Row],[Толщина]]&gt;16,"Δ8","Δ6")),Таблица335[[#This Row],[Толщина]])</f>
        <v>Δ6</v>
      </c>
      <c r="AD1783" s="153"/>
      <c r="AE1783"/>
    </row>
    <row r="1784" spans="1:31" x14ac:dyDescent="0.2">
      <c r="A1784" s="117">
        <f t="shared" si="1836"/>
        <v>1784</v>
      </c>
      <c r="B1784" s="97" t="str">
        <f>IF(ISNUMBER(Таблица335[[#This Row],[№8]]), "Поперечник", "Продол")</f>
        <v>Поперечник</v>
      </c>
      <c r="C1784" s="11" t="str">
        <f>CONCATENATE(I1784,J1784,K1784,L1784,Таблица335[[#This Row],[№12]],N1784,O1784,P1784,Q1784,R1784,S1784,T1784,U1784,)</f>
        <v>17Б-ВП_Р7 росп1,2,3</v>
      </c>
      <c r="D1784" s="11" t="str">
        <f t="shared" si="1853"/>
        <v>Т3</v>
      </c>
      <c r="E1784" s="11" t="str">
        <f t="shared" si="1854"/>
        <v>528 Δ6</v>
      </c>
      <c r="F1784" s="101"/>
      <c r="G1784" s="101"/>
      <c r="H17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4" s="132">
        <f t="shared" ref="I1784:J1784" si="1894">I1783</f>
        <v>17</v>
      </c>
      <c r="J1784" s="132" t="str">
        <f t="shared" si="1894"/>
        <v>Б</v>
      </c>
      <c r="K1784" s="133" t="str">
        <f>IF(Таблица335[[#This Row],[условие]]="Да", "-", "")</f>
        <v>-</v>
      </c>
      <c r="L1784" s="101" t="s">
        <v>35</v>
      </c>
      <c r="M1784" s="114" t="str">
        <f>IF(Таблица335[[#This Row],[условие]]="Да", "", " - ")</f>
        <v/>
      </c>
      <c r="N1784" s="101"/>
      <c r="O1784" s="114" t="str">
        <f>IF(Таблица335[[#This Row],[условие]]="Да", "", " )")</f>
        <v/>
      </c>
      <c r="P1784" s="115"/>
      <c r="Q1784" s="101" t="s">
        <v>140</v>
      </c>
      <c r="R1784" s="101" t="s">
        <v>81</v>
      </c>
      <c r="S1784" s="116" t="str">
        <f>IF(Таблица335[[#This Row],[Тип СШ]]="Т3", " росп", "")</f>
        <v xml:space="preserve"> росп</v>
      </c>
      <c r="T1784" s="116" t="str">
        <f>IF(AND(Таблица335[[#This Row],[Тип]]="Поперечник", Таблица335[[#This Row],[условие]]="Да", Таблица335[[#This Row],[№18]]=" росп"), "1,2,3",
"")</f>
        <v>1,2,3</v>
      </c>
      <c r="U1784" s="116" t="str">
        <f>IF(AND(Таблица335[[#This Row],[Тип]]="Продол", Таблица335[[#This Row],[условие]]="Да", Таблица335[[#This Row],[№18]]=" росп"), "1,2",
"")</f>
        <v/>
      </c>
      <c r="V1784" s="101" t="s">
        <v>88</v>
      </c>
      <c r="W17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84" s="152" t="str">
        <f>IF(Таблица335[[#This Row],[Тип СШ]]="Т3",
(IF(Таблица335[[#This Row],[Толщина]]&gt;16,"Δ8","Δ6")),Таблица335[[#This Row],[Толщина]])</f>
        <v>Δ6</v>
      </c>
      <c r="AD1784" s="153"/>
      <c r="AE1784"/>
    </row>
    <row r="1785" spans="1:31" x14ac:dyDescent="0.2">
      <c r="A1785" s="117">
        <f t="shared" si="1836"/>
        <v>1785</v>
      </c>
      <c r="B1785" s="97" t="str">
        <f>IF(ISNUMBER(Таблица335[[#This Row],[№8]]), "Поперечник", "Продол")</f>
        <v>Поперечник</v>
      </c>
      <c r="C1785" s="11" t="str">
        <f>CONCATENATE(I1785,J1785,K1785,L1785,Таблица335[[#This Row],[№12]],N1785,O1785,P1785,Q1785,R1785,S1785,T1785,U1785,)</f>
        <v>17Б-ВП_Р8 росп1,2,3</v>
      </c>
      <c r="D1785" s="11" t="str">
        <f t="shared" si="1853"/>
        <v>Т3</v>
      </c>
      <c r="E1785" s="11" t="str">
        <f t="shared" si="1854"/>
        <v>528 Δ6</v>
      </c>
      <c r="F1785" s="101"/>
      <c r="G1785" s="101"/>
      <c r="H17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5" s="132">
        <f t="shared" ref="I1785:J1785" si="1895">I1784</f>
        <v>17</v>
      </c>
      <c r="J1785" s="132" t="str">
        <f t="shared" si="1895"/>
        <v>Б</v>
      </c>
      <c r="K1785" s="133" t="str">
        <f>IF(Таблица335[[#This Row],[условие]]="Да", "-", "")</f>
        <v>-</v>
      </c>
      <c r="L1785" s="101" t="s">
        <v>35</v>
      </c>
      <c r="M1785" s="114" t="str">
        <f>IF(Таблица335[[#This Row],[условие]]="Да", "", " - ")</f>
        <v/>
      </c>
      <c r="N1785" s="101"/>
      <c r="O1785" s="114" t="str">
        <f>IF(Таблица335[[#This Row],[условие]]="Да", "", " )")</f>
        <v/>
      </c>
      <c r="P1785" s="115"/>
      <c r="Q1785" s="101" t="s">
        <v>140</v>
      </c>
      <c r="R1785" s="101" t="s">
        <v>82</v>
      </c>
      <c r="S1785" s="116" t="str">
        <f>IF(Таблица335[[#This Row],[Тип СШ]]="Т3", " росп", "")</f>
        <v xml:space="preserve"> росп</v>
      </c>
      <c r="T1785" s="116" t="str">
        <f>IF(AND(Таблица335[[#This Row],[Тип]]="Поперечник", Таблица335[[#This Row],[условие]]="Да", Таблица335[[#This Row],[№18]]=" росп"), "1,2,3",
"")</f>
        <v>1,2,3</v>
      </c>
      <c r="U1785" s="116" t="str">
        <f>IF(AND(Таблица335[[#This Row],[Тип]]="Продол", Таблица335[[#This Row],[условие]]="Да", Таблица335[[#This Row],[№18]]=" росп"), "1,2",
"")</f>
        <v/>
      </c>
      <c r="V1785" s="101" t="s">
        <v>88</v>
      </c>
      <c r="W17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85" s="152" t="str">
        <f>IF(Таблица335[[#This Row],[Тип СШ]]="Т3",
(IF(Таблица335[[#This Row],[Толщина]]&gt;16,"Δ8","Δ6")),Таблица335[[#This Row],[Толщина]])</f>
        <v>Δ6</v>
      </c>
      <c r="AD1785" s="153"/>
      <c r="AE1785"/>
    </row>
    <row r="1786" spans="1:31" x14ac:dyDescent="0.2">
      <c r="A1786" s="117">
        <f t="shared" si="1836"/>
        <v>1786</v>
      </c>
      <c r="B1786" s="97" t="str">
        <f>IF(ISNUMBER(Таблица335[[#This Row],[№8]]), "Поперечник", "Продол")</f>
        <v>Поперечник</v>
      </c>
      <c r="C1786" s="11" t="str">
        <f>CONCATENATE(I1786,J1786,K1786,L1786,Таблица335[[#This Row],[№12]],N1786,O1786,P1786,Q1786,R1786,S1786,T1786,U1786,)</f>
        <v>17Б-НП</v>
      </c>
      <c r="D1786" s="11" t="str">
        <f t="shared" si="1853"/>
        <v>С18</v>
      </c>
      <c r="E1786" s="11" t="str">
        <f t="shared" si="1854"/>
        <v>600×32</v>
      </c>
      <c r="F1786" s="101"/>
      <c r="G1786" s="101"/>
      <c r="H17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6" s="132">
        <f t="shared" ref="I1786:J1786" si="1896">I1785</f>
        <v>17</v>
      </c>
      <c r="J1786" s="132" t="str">
        <f t="shared" si="1896"/>
        <v>Б</v>
      </c>
      <c r="K1786" s="133" t="str">
        <f>IF(Таблица335[[#This Row],[условие]]="Да", "-", "")</f>
        <v>-</v>
      </c>
      <c r="L1786" s="101" t="s">
        <v>13</v>
      </c>
      <c r="M1786" s="114" t="str">
        <f>IF(Таблица335[[#This Row],[условие]]="Да", "", " - ")</f>
        <v/>
      </c>
      <c r="N1786" s="101"/>
      <c r="O1786" s="114" t="str">
        <f>IF(Таблица335[[#This Row],[условие]]="Да", "", " )")</f>
        <v/>
      </c>
      <c r="P1786" s="115"/>
      <c r="Q1786" s="101"/>
      <c r="R1786" s="101"/>
      <c r="S1786" s="116" t="str">
        <f>IF(Таблица335[[#This Row],[Тип СШ]]="Т3", " росп", "")</f>
        <v/>
      </c>
      <c r="T1786" s="116" t="str">
        <f>IF(AND(Таблица335[[#This Row],[Тип]]="Поперечник", Таблица335[[#This Row],[условие]]="Да", Таблица335[[#This Row],[№18]]=" росп"), "1,2,3",
"")</f>
        <v/>
      </c>
      <c r="U1786" s="116" t="str">
        <f>IF(AND(Таблица335[[#This Row],[Тип]]="Продол", Таблица335[[#This Row],[условие]]="Да", Таблица335[[#This Row],[№18]]=" росп"), "1,2",
"")</f>
        <v/>
      </c>
      <c r="V1786" s="101" t="s">
        <v>87</v>
      </c>
      <c r="W178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7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786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786" s="152">
        <f>IF(Таблица335[[#This Row],[Тип СШ]]="Т3",
(IF(Таблица335[[#This Row],[Толщина]]&gt;16,"Δ8","Δ6")),Таблица335[[#This Row],[Толщина]])</f>
        <v>32</v>
      </c>
      <c r="AD1786" s="153"/>
      <c r="AE1786"/>
    </row>
    <row r="1787" spans="1:31" x14ac:dyDescent="0.2">
      <c r="A1787" s="117">
        <f t="shared" si="1836"/>
        <v>1787</v>
      </c>
      <c r="B1787" s="97" t="str">
        <f>IF(ISNUMBER(Таблица335[[#This Row],[№8]]), "Поперечник", "Продол")</f>
        <v>Поперечник</v>
      </c>
      <c r="C1787" s="11" t="str">
        <f>CONCATENATE(I1787,J1787,K1787,L1787,Таблица335[[#This Row],[№12]],N1787,O1787,P1787,Q1787,R1787,S1787,T1787,U1787,)</f>
        <v>17Б-Т2/1</v>
      </c>
      <c r="D1787" s="11" t="str">
        <f t="shared" si="1853"/>
        <v>Т8</v>
      </c>
      <c r="E1787" s="11" t="str">
        <f t="shared" si="1854"/>
        <v>100×14</v>
      </c>
      <c r="F1787" s="101"/>
      <c r="G1787" s="101"/>
      <c r="H17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7" s="132">
        <f t="shared" ref="I1787:J1787" si="1897">I1786</f>
        <v>17</v>
      </c>
      <c r="J1787" s="132" t="str">
        <f t="shared" si="1897"/>
        <v>Б</v>
      </c>
      <c r="K1787" s="133" t="str">
        <f>IF(Таблица335[[#This Row],[условие]]="Да", "-", "")</f>
        <v>-</v>
      </c>
      <c r="L1787" s="101" t="s">
        <v>84</v>
      </c>
      <c r="M1787" s="114" t="str">
        <f>IF(Таблица335[[#This Row],[условие]]="Да", "", " - ")</f>
        <v/>
      </c>
      <c r="N1787" s="101"/>
      <c r="O1787" s="114" t="str">
        <f>IF(Таблица335[[#This Row],[условие]]="Да", "", " )")</f>
        <v/>
      </c>
      <c r="P1787" s="115"/>
      <c r="Q1787" s="101" t="str">
        <f>"/"</f>
        <v>/</v>
      </c>
      <c r="R1787" s="101">
        <v>1</v>
      </c>
      <c r="S1787" s="116" t="str">
        <f>IF(Таблица335[[#This Row],[Тип СШ]]="Т3", " росп", "")</f>
        <v/>
      </c>
      <c r="T1787" s="116" t="str">
        <f>IF(AND(Таблица335[[#This Row],[Тип]]="Поперечник", Таблица335[[#This Row],[условие]]="Да", Таблица335[[#This Row],[№18]]=" росп"), "1,2,3",
"")</f>
        <v/>
      </c>
      <c r="U1787" s="116" t="str">
        <f>IF(AND(Таблица335[[#This Row],[Тип]]="Продол", Таблица335[[#This Row],[условие]]="Да", Таблица335[[#This Row],[№18]]=" росп"), "1,2",
"")</f>
        <v/>
      </c>
      <c r="V1787" s="101" t="s">
        <v>89</v>
      </c>
      <c r="W17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87" s="152">
        <f>IF(Таблица335[[#This Row],[Тип СШ]]="Т3",
(IF(Таблица335[[#This Row],[Толщина]]&gt;16,"Δ8","Δ6")),Таблица335[[#This Row],[Толщина]])</f>
        <v>14</v>
      </c>
      <c r="AD1787" s="153"/>
      <c r="AE1787"/>
    </row>
    <row r="1788" spans="1:31" x14ac:dyDescent="0.2">
      <c r="A1788" s="117">
        <f t="shared" si="1836"/>
        <v>1788</v>
      </c>
      <c r="B1788" s="97" t="str">
        <f>IF(ISNUMBER(Таблица335[[#This Row],[№8]]), "Поперечник", "Продол")</f>
        <v>Поперечник</v>
      </c>
      <c r="C1788" s="11" t="str">
        <f>CONCATENATE(I1788,J1788,K1788,L1788,Таблица335[[#This Row],[№12]],N1788,O1788,P1788,Q1788,R1788,S1788,T1788,U1788,)</f>
        <v>17Б-Т2/1 росп1,2,3</v>
      </c>
      <c r="D1788" s="11" t="str">
        <f t="shared" si="1853"/>
        <v>Т3</v>
      </c>
      <c r="E1788" s="11" t="str">
        <f t="shared" si="1854"/>
        <v>100 Δ6</v>
      </c>
      <c r="F1788" s="101"/>
      <c r="G1788" s="101"/>
      <c r="H17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8" s="132">
        <f t="shared" ref="I1788:J1788" si="1898">I1787</f>
        <v>17</v>
      </c>
      <c r="J1788" s="132" t="str">
        <f t="shared" si="1898"/>
        <v>Б</v>
      </c>
      <c r="K1788" s="133" t="str">
        <f>IF(Таблица335[[#This Row],[условие]]="Да", "-", "")</f>
        <v>-</v>
      </c>
      <c r="L1788" s="101" t="s">
        <v>84</v>
      </c>
      <c r="M1788" s="114" t="str">
        <f>IF(Таблица335[[#This Row],[условие]]="Да", "", " - ")</f>
        <v/>
      </c>
      <c r="N1788" s="101"/>
      <c r="O1788" s="114" t="str">
        <f>IF(Таблица335[[#This Row],[условие]]="Да", "", " )")</f>
        <v/>
      </c>
      <c r="P1788" s="115"/>
      <c r="Q1788" s="101" t="str">
        <f t="shared" ref="Q1788:Q1790" si="1899">"/"</f>
        <v>/</v>
      </c>
      <c r="R1788" s="101">
        <v>1</v>
      </c>
      <c r="S1788" s="116" t="str">
        <f>IF(Таблица335[[#This Row],[Тип СШ]]="Т3", " росп", "")</f>
        <v xml:space="preserve"> росп</v>
      </c>
      <c r="T1788" s="116" t="str">
        <f>IF(AND(Таблица335[[#This Row],[Тип]]="Поперечник", Таблица335[[#This Row],[условие]]="Да", Таблица335[[#This Row],[№18]]=" росп"), "1,2,3",
"")</f>
        <v>1,2,3</v>
      </c>
      <c r="U1788" s="116" t="str">
        <f>IF(AND(Таблица335[[#This Row],[Тип]]="Продол", Таблица335[[#This Row],[условие]]="Да", Таблица335[[#This Row],[№18]]=" росп"), "1,2",
"")</f>
        <v/>
      </c>
      <c r="V1788" s="101" t="s">
        <v>88</v>
      </c>
      <c r="W17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88" s="152" t="str">
        <f>IF(Таблица335[[#This Row],[Тип СШ]]="Т3",
(IF(Таблица335[[#This Row],[Толщина]]&gt;16,"Δ8","Δ6")),Таблица335[[#This Row],[Толщина]])</f>
        <v>Δ6</v>
      </c>
      <c r="AD1788" s="153"/>
      <c r="AE1788"/>
    </row>
    <row r="1789" spans="1:31" x14ac:dyDescent="0.2">
      <c r="A1789" s="117">
        <f t="shared" si="1836"/>
        <v>1789</v>
      </c>
      <c r="B1789" s="97" t="str">
        <f>IF(ISNUMBER(Таблица335[[#This Row],[№8]]), "Поперечник", "Продол")</f>
        <v>Поперечник</v>
      </c>
      <c r="C1789" s="11" t="str">
        <f>CONCATENATE(I1789,J1789,K1789,L1789,Таблица335[[#This Row],[№12]],N1789,O1789,P1789,Q1789,R1789,S1789,T1789,U1789,)</f>
        <v>17Б-Т2/2</v>
      </c>
      <c r="D1789" s="11" t="str">
        <f t="shared" si="1853"/>
        <v>Т8</v>
      </c>
      <c r="E1789" s="11" t="str">
        <f t="shared" si="1854"/>
        <v>100×14</v>
      </c>
      <c r="F1789" s="101"/>
      <c r="G1789" s="101"/>
      <c r="H17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89" s="132">
        <f t="shared" ref="I1789:J1789" si="1900">I1788</f>
        <v>17</v>
      </c>
      <c r="J1789" s="132" t="str">
        <f t="shared" si="1900"/>
        <v>Б</v>
      </c>
      <c r="K1789" s="133" t="str">
        <f>IF(Таблица335[[#This Row],[условие]]="Да", "-", "")</f>
        <v>-</v>
      </c>
      <c r="L1789" s="101" t="s">
        <v>84</v>
      </c>
      <c r="M1789" s="114" t="str">
        <f>IF(Таблица335[[#This Row],[условие]]="Да", "", " - ")</f>
        <v/>
      </c>
      <c r="N1789" s="101"/>
      <c r="O1789" s="114" t="str">
        <f>IF(Таблица335[[#This Row],[условие]]="Да", "", " )")</f>
        <v/>
      </c>
      <c r="P1789" s="115"/>
      <c r="Q1789" s="101" t="str">
        <f t="shared" si="1899"/>
        <v>/</v>
      </c>
      <c r="R1789" s="101">
        <v>2</v>
      </c>
      <c r="S1789" s="116" t="str">
        <f>IF(Таблица335[[#This Row],[Тип СШ]]="Т3", " росп", "")</f>
        <v/>
      </c>
      <c r="T1789" s="116" t="str">
        <f>IF(AND(Таблица335[[#This Row],[Тип]]="Поперечник", Таблица335[[#This Row],[условие]]="Да", Таблица335[[#This Row],[№18]]=" росп"), "1,2,3",
"")</f>
        <v/>
      </c>
      <c r="U1789" s="116" t="str">
        <f>IF(AND(Таблица335[[#This Row],[Тип]]="Продол", Таблица335[[#This Row],[условие]]="Да", Таблица335[[#This Row],[№18]]=" росп"), "1,2",
"")</f>
        <v/>
      </c>
      <c r="V1789" s="101" t="s">
        <v>89</v>
      </c>
      <c r="W17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89" s="152">
        <f>IF(Таблица335[[#This Row],[Тип СШ]]="Т3",
(IF(Таблица335[[#This Row],[Толщина]]&gt;16,"Δ8","Δ6")),Таблица335[[#This Row],[Толщина]])</f>
        <v>14</v>
      </c>
      <c r="AD1789" s="153"/>
      <c r="AE1789"/>
    </row>
    <row r="1790" spans="1:31" x14ac:dyDescent="0.2">
      <c r="A1790" s="117">
        <f t="shared" si="1836"/>
        <v>1790</v>
      </c>
      <c r="B1790" s="97" t="str">
        <f>IF(ISNUMBER(Таблица335[[#This Row],[№8]]), "Поперечник", "Продол")</f>
        <v>Поперечник</v>
      </c>
      <c r="C1790" s="11" t="str">
        <f>CONCATENATE(I1790,J1790,K1790,L1790,Таблица335[[#This Row],[№12]],N1790,O1790,P1790,Q1790,R1790,S1790,T1790,U1790,)</f>
        <v>17Б-Т2/2 росп1,2,3</v>
      </c>
      <c r="D1790" s="11" t="str">
        <f t="shared" si="1853"/>
        <v>Т3</v>
      </c>
      <c r="E1790" s="11" t="str">
        <f t="shared" si="1854"/>
        <v>100 Δ6</v>
      </c>
      <c r="F1790" s="101"/>
      <c r="G1790" s="101"/>
      <c r="H17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0" s="132">
        <f t="shared" ref="I1790:J1790" si="1901">I1789</f>
        <v>17</v>
      </c>
      <c r="J1790" s="132" t="str">
        <f t="shared" si="1901"/>
        <v>Б</v>
      </c>
      <c r="K1790" s="133" t="str">
        <f>IF(Таблица335[[#This Row],[условие]]="Да", "-", "")</f>
        <v>-</v>
      </c>
      <c r="L1790" s="101" t="s">
        <v>84</v>
      </c>
      <c r="M1790" s="114" t="str">
        <f>IF(Таблица335[[#This Row],[условие]]="Да", "", " - ")</f>
        <v/>
      </c>
      <c r="N1790" s="101"/>
      <c r="O1790" s="114" t="str">
        <f>IF(Таблица335[[#This Row],[условие]]="Да", "", " )")</f>
        <v/>
      </c>
      <c r="P1790" s="115"/>
      <c r="Q1790" s="101" t="str">
        <f t="shared" si="1899"/>
        <v>/</v>
      </c>
      <c r="R1790" s="101">
        <v>2</v>
      </c>
      <c r="S1790" s="116" t="str">
        <f>IF(Таблица335[[#This Row],[Тип СШ]]="Т3", " росп", "")</f>
        <v xml:space="preserve"> росп</v>
      </c>
      <c r="T1790" s="116" t="str">
        <f>IF(AND(Таблица335[[#This Row],[Тип]]="Поперечник", Таблица335[[#This Row],[условие]]="Да", Таблица335[[#This Row],[№18]]=" росп"), "1,2,3",
"")</f>
        <v>1,2,3</v>
      </c>
      <c r="U1790" s="116" t="str">
        <f>IF(AND(Таблица335[[#This Row],[Тип]]="Продол", Таблица335[[#This Row],[условие]]="Да", Таблица335[[#This Row],[№18]]=" росп"), "1,2",
"")</f>
        <v/>
      </c>
      <c r="V1790" s="101" t="s">
        <v>88</v>
      </c>
      <c r="W17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90" s="152" t="str">
        <f>IF(Таблица335[[#This Row],[Тип СШ]]="Т3",
(IF(Таблица335[[#This Row],[Толщина]]&gt;16,"Δ8","Δ6")),Таблица335[[#This Row],[Толщина]])</f>
        <v>Δ6</v>
      </c>
      <c r="AD1790" s="153"/>
      <c r="AE1790"/>
    </row>
    <row r="1791" spans="1:31" x14ac:dyDescent="0.2">
      <c r="A1791" s="117">
        <f t="shared" si="1836"/>
        <v>1791</v>
      </c>
      <c r="B1791" s="97" t="str">
        <f>IF(ISNUMBER(Таблица335[[#This Row],[№8]]), "Поперечник", "Продол")</f>
        <v>Поперечник</v>
      </c>
      <c r="C1791" s="11" t="str">
        <f>CONCATENATE(I1791,J1791,K1791,L1791,Таблица335[[#This Row],[№12]],N1791,O1791,P1791,Q1791,R1791,S1791,T1791,U1791,)</f>
        <v>17В-ВП</v>
      </c>
      <c r="D1791" s="11" t="str">
        <f t="shared" si="1853"/>
        <v>С4</v>
      </c>
      <c r="E1791" s="11" t="str">
        <f t="shared" si="1854"/>
        <v>2488×14</v>
      </c>
      <c r="F1791" s="101"/>
      <c r="G1791" s="101" t="s">
        <v>41</v>
      </c>
      <c r="H1791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1" s="134">
        <f t="shared" ref="I1791:J1791" si="1902">I1790</f>
        <v>17</v>
      </c>
      <c r="J1791" s="134" t="str">
        <f>Таблица335[[#This Row],[№7]]</f>
        <v>В</v>
      </c>
      <c r="K1791" s="133" t="str">
        <f>IF(Таблица335[[#This Row],[условие]]="Да", "-", "")</f>
        <v>-</v>
      </c>
      <c r="L1791" s="72" t="s">
        <v>35</v>
      </c>
      <c r="M1791" s="114" t="str">
        <f>IF(Таблица335[[#This Row],[условие]]="Да", "", " - ")</f>
        <v/>
      </c>
      <c r="N1791" s="72"/>
      <c r="O1791" s="114" t="str">
        <f>IF(Таблица335[[#This Row],[условие]]="Да", "", " )")</f>
        <v/>
      </c>
      <c r="P1791" s="115"/>
      <c r="Q1791" s="130"/>
      <c r="R1791" s="130"/>
      <c r="S1791" s="116" t="str">
        <f>IF(Таблица335[[#This Row],[Тип СШ]]="Т3", " росп", "")</f>
        <v/>
      </c>
      <c r="T1791" s="116" t="str">
        <f>IF(AND(Таблица335[[#This Row],[Тип]]="Поперечник", Таблица335[[#This Row],[условие]]="Да", Таблица335[[#This Row],[№18]]=" росп"), "1,2,3",
"")</f>
        <v/>
      </c>
      <c r="U1791" s="116" t="str">
        <f>IF(AND(Таблица335[[#This Row],[Тип]]="Продол", Таблица335[[#This Row],[условие]]="Да", Таблица335[[#This Row],[№18]]=" росп"), "1,2",
"")</f>
        <v/>
      </c>
      <c r="V1791" s="130" t="s">
        <v>109</v>
      </c>
      <c r="W17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1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7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1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791" s="152">
        <f>IF(Таблица335[[#This Row],[Тип СШ]]="Т3",
(IF(Таблица335[[#This Row],[Толщина]]&gt;16,"Δ8","Δ6")),Таблица335[[#This Row],[Толщина]])</f>
        <v>14</v>
      </c>
      <c r="AD1791" s="153"/>
      <c r="AE1791"/>
    </row>
    <row r="1792" spans="1:31" x14ac:dyDescent="0.2">
      <c r="A1792" s="117">
        <f t="shared" si="1836"/>
        <v>1792</v>
      </c>
      <c r="B1792" s="97" t="str">
        <f>IF(ISNUMBER(Таблица335[[#This Row],[№8]]), "Поперечник", "Продол")</f>
        <v>Поперечник</v>
      </c>
      <c r="C1792" s="11" t="str">
        <f>CONCATENATE(I1792,J1792,K1792,L1792,Таблица335[[#This Row],[№12]],N1792,O1792,P1792,Q1792,R1792,S1792,T1792,U1792,)</f>
        <v>17В-ВП_Р1 росп1,2,3</v>
      </c>
      <c r="D1792" s="11" t="str">
        <f t="shared" si="1853"/>
        <v>Т3</v>
      </c>
      <c r="E1792" s="11" t="str">
        <f t="shared" si="1854"/>
        <v>528 Δ6</v>
      </c>
      <c r="F1792" s="101"/>
      <c r="G1792" s="101"/>
      <c r="H17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2" s="132">
        <f t="shared" ref="I1792:J1792" si="1903">I1791</f>
        <v>17</v>
      </c>
      <c r="J1792" s="132" t="str">
        <f>J1791</f>
        <v>В</v>
      </c>
      <c r="K1792" s="133" t="str">
        <f>IF(Таблица335[[#This Row],[условие]]="Да", "-", "")</f>
        <v>-</v>
      </c>
      <c r="L1792" s="101" t="s">
        <v>35</v>
      </c>
      <c r="M1792" s="114" t="str">
        <f>IF(Таблица335[[#This Row],[условие]]="Да", "", " - ")</f>
        <v/>
      </c>
      <c r="N1792" s="101"/>
      <c r="O1792" s="114" t="str">
        <f>IF(Таблица335[[#This Row],[условие]]="Да", "", " )")</f>
        <v/>
      </c>
      <c r="P1792" s="115"/>
      <c r="Q1792" s="101" t="s">
        <v>140</v>
      </c>
      <c r="R1792" s="101" t="s">
        <v>73</v>
      </c>
      <c r="S1792" s="116" t="str">
        <f>IF(Таблица335[[#This Row],[Тип СШ]]="Т3", " росп", "")</f>
        <v xml:space="preserve"> росп</v>
      </c>
      <c r="T1792" s="116" t="str">
        <f>IF(AND(Таблица335[[#This Row],[Тип]]="Поперечник", Таблица335[[#This Row],[условие]]="Да", Таблица335[[#This Row],[№18]]=" росп"), "1,2,3",
"")</f>
        <v>1,2,3</v>
      </c>
      <c r="U1792" s="116" t="str">
        <f>IF(AND(Таблица335[[#This Row],[Тип]]="Продол", Таблица335[[#This Row],[условие]]="Да", Таблица335[[#This Row],[№18]]=" росп"), "1,2",
"")</f>
        <v/>
      </c>
      <c r="V1792" s="101" t="s">
        <v>88</v>
      </c>
      <c r="W17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92" s="152" t="str">
        <f>IF(Таблица335[[#This Row],[Тип СШ]]="Т3",
(IF(Таблица335[[#This Row],[Толщина]]&gt;16,"Δ8","Δ6")),Таблица335[[#This Row],[Толщина]])</f>
        <v>Δ6</v>
      </c>
      <c r="AD1792" s="153"/>
      <c r="AE1792"/>
    </row>
    <row r="1793" spans="1:31" x14ac:dyDescent="0.2">
      <c r="A1793" s="117">
        <f t="shared" si="1836"/>
        <v>1793</v>
      </c>
      <c r="B1793" s="97" t="str">
        <f>IF(ISNUMBER(Таблица335[[#This Row],[№8]]), "Поперечник", "Продол")</f>
        <v>Поперечник</v>
      </c>
      <c r="C1793" s="11" t="str">
        <f>CONCATENATE(I1793,J1793,K1793,L1793,Таблица335[[#This Row],[№12]],N1793,O1793,P1793,Q1793,R1793,S1793,T1793,U1793,)</f>
        <v>17В-ВП_Р2 росп1,2,3</v>
      </c>
      <c r="D1793" s="11" t="str">
        <f t="shared" si="1853"/>
        <v>Т3</v>
      </c>
      <c r="E1793" s="11" t="str">
        <f t="shared" si="1854"/>
        <v>528 Δ6</v>
      </c>
      <c r="F1793" s="101"/>
      <c r="G1793" s="101"/>
      <c r="H17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3" s="132">
        <f t="shared" ref="I1793:J1793" si="1904">I1792</f>
        <v>17</v>
      </c>
      <c r="J1793" s="132" t="str">
        <f t="shared" si="1904"/>
        <v>В</v>
      </c>
      <c r="K1793" s="133" t="str">
        <f>IF(Таблица335[[#This Row],[условие]]="Да", "-", "")</f>
        <v>-</v>
      </c>
      <c r="L1793" s="101" t="s">
        <v>35</v>
      </c>
      <c r="M1793" s="114" t="str">
        <f>IF(Таблица335[[#This Row],[условие]]="Да", "", " - ")</f>
        <v/>
      </c>
      <c r="N1793" s="101"/>
      <c r="O1793" s="114" t="str">
        <f>IF(Таблица335[[#This Row],[условие]]="Да", "", " )")</f>
        <v/>
      </c>
      <c r="P1793" s="115"/>
      <c r="Q1793" s="101" t="s">
        <v>140</v>
      </c>
      <c r="R1793" s="101" t="s">
        <v>74</v>
      </c>
      <c r="S1793" s="116" t="str">
        <f>IF(Таблица335[[#This Row],[Тип СШ]]="Т3", " росп", "")</f>
        <v xml:space="preserve"> росп</v>
      </c>
      <c r="T1793" s="116" t="str">
        <f>IF(AND(Таблица335[[#This Row],[Тип]]="Поперечник", Таблица335[[#This Row],[условие]]="Да", Таблица335[[#This Row],[№18]]=" росп"), "1,2,3",
"")</f>
        <v>1,2,3</v>
      </c>
      <c r="U1793" s="116" t="str">
        <f>IF(AND(Таблица335[[#This Row],[Тип]]="Продол", Таблица335[[#This Row],[условие]]="Да", Таблица335[[#This Row],[№18]]=" росп"), "1,2",
"")</f>
        <v/>
      </c>
      <c r="V1793" s="101" t="s">
        <v>88</v>
      </c>
      <c r="W17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93" s="152" t="str">
        <f>IF(Таблица335[[#This Row],[Тип СШ]]="Т3",
(IF(Таблица335[[#This Row],[Толщина]]&gt;16,"Δ8","Δ6")),Таблица335[[#This Row],[Толщина]])</f>
        <v>Δ6</v>
      </c>
      <c r="AD1793" s="153"/>
      <c r="AE1793"/>
    </row>
    <row r="1794" spans="1:31" x14ac:dyDescent="0.2">
      <c r="A1794" s="117">
        <f t="shared" si="1836"/>
        <v>1794</v>
      </c>
      <c r="B1794" s="97" t="str">
        <f>IF(ISNUMBER(Таблица335[[#This Row],[№8]]), "Поперечник", "Продол")</f>
        <v>Поперечник</v>
      </c>
      <c r="C1794" s="11" t="str">
        <f>CONCATENATE(I1794,J1794,K1794,L1794,Таблица335[[#This Row],[№12]],N1794,O1794,P1794,Q1794,R1794,S1794,T1794,U1794,)</f>
        <v>17В-ВП_Р3 росп1,2,3</v>
      </c>
      <c r="D1794" s="11" t="str">
        <f t="shared" si="1853"/>
        <v>Т3</v>
      </c>
      <c r="E1794" s="11" t="str">
        <f t="shared" si="1854"/>
        <v>528 Δ6</v>
      </c>
      <c r="F1794" s="101"/>
      <c r="G1794" s="101"/>
      <c r="H17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4" s="132">
        <f t="shared" ref="I1794:J1794" si="1905">I1793</f>
        <v>17</v>
      </c>
      <c r="J1794" s="132" t="str">
        <f t="shared" si="1905"/>
        <v>В</v>
      </c>
      <c r="K1794" s="133" t="str">
        <f>IF(Таблица335[[#This Row],[условие]]="Да", "-", "")</f>
        <v>-</v>
      </c>
      <c r="L1794" s="101" t="s">
        <v>35</v>
      </c>
      <c r="M1794" s="114" t="str">
        <f>IF(Таблица335[[#This Row],[условие]]="Да", "", " - ")</f>
        <v/>
      </c>
      <c r="N1794" s="101"/>
      <c r="O1794" s="114" t="str">
        <f>IF(Таблица335[[#This Row],[условие]]="Да", "", " )")</f>
        <v/>
      </c>
      <c r="P1794" s="115"/>
      <c r="Q1794" s="101" t="s">
        <v>140</v>
      </c>
      <c r="R1794" s="101" t="s">
        <v>75</v>
      </c>
      <c r="S1794" s="116" t="str">
        <f>IF(Таблица335[[#This Row],[Тип СШ]]="Т3", " росп", "")</f>
        <v xml:space="preserve"> росп</v>
      </c>
      <c r="T1794" s="116" t="str">
        <f>IF(AND(Таблица335[[#This Row],[Тип]]="Поперечник", Таблица335[[#This Row],[условие]]="Да", Таблица335[[#This Row],[№18]]=" росп"), "1,2,3",
"")</f>
        <v>1,2,3</v>
      </c>
      <c r="U1794" s="116" t="str">
        <f>IF(AND(Таблица335[[#This Row],[Тип]]="Продол", Таблица335[[#This Row],[условие]]="Да", Таблица335[[#This Row],[№18]]=" росп"), "1,2",
"")</f>
        <v/>
      </c>
      <c r="V1794" s="101" t="s">
        <v>88</v>
      </c>
      <c r="W17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94" s="152" t="str">
        <f>IF(Таблица335[[#This Row],[Тип СШ]]="Т3",
(IF(Таблица335[[#This Row],[Толщина]]&gt;16,"Δ8","Δ6")),Таблица335[[#This Row],[Толщина]])</f>
        <v>Δ6</v>
      </c>
      <c r="AD1794" s="153"/>
      <c r="AE1794"/>
    </row>
    <row r="1795" spans="1:31" x14ac:dyDescent="0.2">
      <c r="A1795" s="117">
        <f t="shared" ref="A1795:A1858" si="1906">A1794+1</f>
        <v>1795</v>
      </c>
      <c r="B1795" s="97" t="str">
        <f>IF(ISNUMBER(Таблица335[[#This Row],[№8]]), "Поперечник", "Продол")</f>
        <v>Поперечник</v>
      </c>
      <c r="C1795" s="11" t="str">
        <f>CONCATENATE(I1795,J1795,K1795,L1795,Таблица335[[#This Row],[№12]],N1795,O1795,P1795,Q1795,R1795,S1795,T1795,U1795,)</f>
        <v>17В-ВП_Р4 росп1,2,3</v>
      </c>
      <c r="D1795" s="11" t="str">
        <f t="shared" si="1853"/>
        <v>Т3</v>
      </c>
      <c r="E1795" s="11" t="str">
        <f t="shared" si="1854"/>
        <v>528 Δ6</v>
      </c>
      <c r="F1795" s="101"/>
      <c r="G1795" s="101"/>
      <c r="H17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5" s="132">
        <f t="shared" ref="I1795:J1795" si="1907">I1794</f>
        <v>17</v>
      </c>
      <c r="J1795" s="132" t="str">
        <f t="shared" si="1907"/>
        <v>В</v>
      </c>
      <c r="K1795" s="133" t="str">
        <f>IF(Таблица335[[#This Row],[условие]]="Да", "-", "")</f>
        <v>-</v>
      </c>
      <c r="L1795" s="101" t="s">
        <v>35</v>
      </c>
      <c r="M1795" s="114" t="str">
        <f>IF(Таблица335[[#This Row],[условие]]="Да", "", " - ")</f>
        <v/>
      </c>
      <c r="N1795" s="101"/>
      <c r="O1795" s="114" t="str">
        <f>IF(Таблица335[[#This Row],[условие]]="Да", "", " )")</f>
        <v/>
      </c>
      <c r="P1795" s="115"/>
      <c r="Q1795" s="101" t="s">
        <v>140</v>
      </c>
      <c r="R1795" s="101" t="s">
        <v>76</v>
      </c>
      <c r="S1795" s="116" t="str">
        <f>IF(Таблица335[[#This Row],[Тип СШ]]="Т3", " росп", "")</f>
        <v xml:space="preserve"> росп</v>
      </c>
      <c r="T1795" s="116" t="str">
        <f>IF(AND(Таблица335[[#This Row],[Тип]]="Поперечник", Таблица335[[#This Row],[условие]]="Да", Таблица335[[#This Row],[№18]]=" росп"), "1,2,3",
"")</f>
        <v>1,2,3</v>
      </c>
      <c r="U1795" s="116" t="str">
        <f>IF(AND(Таблица335[[#This Row],[Тип]]="Продол", Таблица335[[#This Row],[условие]]="Да", Таблица335[[#This Row],[№18]]=" росп"), "1,2",
"")</f>
        <v/>
      </c>
      <c r="V1795" s="101" t="s">
        <v>88</v>
      </c>
      <c r="W179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7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795" s="152" t="str">
        <f>IF(Таблица335[[#This Row],[Тип СШ]]="Т3",
(IF(Таблица335[[#This Row],[Толщина]]&gt;16,"Δ8","Δ6")),Таблица335[[#This Row],[Толщина]])</f>
        <v>Δ6</v>
      </c>
      <c r="AD1795" s="153"/>
      <c r="AE1795"/>
    </row>
    <row r="1796" spans="1:31" x14ac:dyDescent="0.2">
      <c r="A1796" s="117">
        <f t="shared" si="1906"/>
        <v>1796</v>
      </c>
      <c r="B1796" s="97" t="str">
        <f>IF(ISNUMBER(Таблица335[[#This Row],[№8]]), "Поперечник", "Продол")</f>
        <v>Поперечник</v>
      </c>
      <c r="C1796" s="11" t="str">
        <f>CONCATENATE(I1796,J1796,K1796,L1796,Таблица335[[#This Row],[№12]],N1796,O1796,P1796,Q1796,R1796,S1796,T1796,U1796,)</f>
        <v>17В-Т1/1</v>
      </c>
      <c r="D1796" s="11" t="str">
        <f t="shared" si="1853"/>
        <v>Т8</v>
      </c>
      <c r="E1796" s="11" t="str">
        <f t="shared" si="1854"/>
        <v>100×14</v>
      </c>
      <c r="F1796" s="101"/>
      <c r="G1796" s="101"/>
      <c r="H17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6" s="132">
        <f t="shared" ref="I1796:J1796" si="1908">I1795</f>
        <v>17</v>
      </c>
      <c r="J1796" s="132" t="str">
        <f t="shared" si="1908"/>
        <v>В</v>
      </c>
      <c r="K1796" s="133" t="str">
        <f>IF(Таблица335[[#This Row],[условие]]="Да", "-", "")</f>
        <v>-</v>
      </c>
      <c r="L1796" s="101" t="s">
        <v>83</v>
      </c>
      <c r="M1796" s="114" t="str">
        <f>IF(Таблица335[[#This Row],[условие]]="Да", "", " - ")</f>
        <v/>
      </c>
      <c r="N1796" s="101"/>
      <c r="O1796" s="114" t="str">
        <f>IF(Таблица335[[#This Row],[условие]]="Да", "", " )")</f>
        <v/>
      </c>
      <c r="P1796" s="115"/>
      <c r="Q1796" s="101" t="str">
        <f>"/"</f>
        <v>/</v>
      </c>
      <c r="R1796" s="101">
        <v>1</v>
      </c>
      <c r="S1796" s="116" t="str">
        <f>IF(Таблица335[[#This Row],[Тип СШ]]="Т3", " росп", "")</f>
        <v/>
      </c>
      <c r="T1796" s="116" t="str">
        <f>IF(AND(Таблица335[[#This Row],[Тип]]="Поперечник", Таблица335[[#This Row],[условие]]="Да", Таблица335[[#This Row],[№18]]=" росп"), "1,2,3",
"")</f>
        <v/>
      </c>
      <c r="U1796" s="116" t="str">
        <f>IF(AND(Таблица335[[#This Row],[Тип]]="Продол", Таблица335[[#This Row],[условие]]="Да", Таблица335[[#This Row],[№18]]=" росп"), "1,2",
"")</f>
        <v/>
      </c>
      <c r="V1796" s="101" t="s">
        <v>89</v>
      </c>
      <c r="W17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96" s="152">
        <f>IF(Таблица335[[#This Row],[Тип СШ]]="Т3",
(IF(Таблица335[[#This Row],[Толщина]]&gt;16,"Δ8","Δ6")),Таблица335[[#This Row],[Толщина]])</f>
        <v>14</v>
      </c>
      <c r="AD1796" s="153"/>
      <c r="AE1796"/>
    </row>
    <row r="1797" spans="1:31" x14ac:dyDescent="0.2">
      <c r="A1797" s="117">
        <f t="shared" si="1906"/>
        <v>1797</v>
      </c>
      <c r="B1797" s="97" t="str">
        <f>IF(ISNUMBER(Таблица335[[#This Row],[№8]]), "Поперечник", "Продол")</f>
        <v>Поперечник</v>
      </c>
      <c r="C1797" s="11" t="str">
        <f>CONCATENATE(I1797,J1797,K1797,L1797,Таблица335[[#This Row],[№12]],N1797,O1797,P1797,Q1797,R1797,S1797,T1797,U1797,)</f>
        <v>17В-Т1/1 росп1,2,3</v>
      </c>
      <c r="D1797" s="11" t="str">
        <f t="shared" si="1853"/>
        <v>Т3</v>
      </c>
      <c r="E1797" s="11" t="str">
        <f t="shared" si="1854"/>
        <v>100 Δ6</v>
      </c>
      <c r="F1797" s="101"/>
      <c r="G1797" s="101"/>
      <c r="H17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7" s="132">
        <f t="shared" ref="I1797:J1797" si="1909">I1796</f>
        <v>17</v>
      </c>
      <c r="J1797" s="132" t="str">
        <f t="shared" si="1909"/>
        <v>В</v>
      </c>
      <c r="K1797" s="133" t="str">
        <f>IF(Таблица335[[#This Row],[условие]]="Да", "-", "")</f>
        <v>-</v>
      </c>
      <c r="L1797" s="101" t="s">
        <v>83</v>
      </c>
      <c r="M1797" s="114" t="str">
        <f>IF(Таблица335[[#This Row],[условие]]="Да", "", " - ")</f>
        <v/>
      </c>
      <c r="N1797" s="101"/>
      <c r="O1797" s="114" t="str">
        <f>IF(Таблица335[[#This Row],[условие]]="Да", "", " )")</f>
        <v/>
      </c>
      <c r="P1797" s="115"/>
      <c r="Q1797" s="101" t="str">
        <f t="shared" ref="Q1797:Q1799" si="1910">"/"</f>
        <v>/</v>
      </c>
      <c r="R1797" s="101">
        <v>1</v>
      </c>
      <c r="S1797" s="116" t="str">
        <f>IF(Таблица335[[#This Row],[Тип СШ]]="Т3", " росп", "")</f>
        <v xml:space="preserve"> росп</v>
      </c>
      <c r="T1797" s="116" t="str">
        <f>IF(AND(Таблица335[[#This Row],[Тип]]="Поперечник", Таблица335[[#This Row],[условие]]="Да", Таблица335[[#This Row],[№18]]=" росп"), "1,2,3",
"")</f>
        <v>1,2,3</v>
      </c>
      <c r="U1797" s="116" t="str">
        <f>IF(AND(Таблица335[[#This Row],[Тип]]="Продол", Таблица335[[#This Row],[условие]]="Да", Таблица335[[#This Row],[№18]]=" росп"), "1,2",
"")</f>
        <v/>
      </c>
      <c r="V1797" s="101" t="s">
        <v>88</v>
      </c>
      <c r="W17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97" s="152" t="str">
        <f>IF(Таблица335[[#This Row],[Тип СШ]]="Т3",
(IF(Таблица335[[#This Row],[Толщина]]&gt;16,"Δ8","Δ6")),Таблица335[[#This Row],[Толщина]])</f>
        <v>Δ6</v>
      </c>
      <c r="AD1797" s="153"/>
      <c r="AE1797"/>
    </row>
    <row r="1798" spans="1:31" x14ac:dyDescent="0.2">
      <c r="A1798" s="117">
        <f t="shared" si="1906"/>
        <v>1798</v>
      </c>
      <c r="B1798" s="97" t="str">
        <f>IF(ISNUMBER(Таблица335[[#This Row],[№8]]), "Поперечник", "Продол")</f>
        <v>Поперечник</v>
      </c>
      <c r="C1798" s="11" t="str">
        <f>CONCATENATE(I1798,J1798,K1798,L1798,Таблица335[[#This Row],[№12]],N1798,O1798,P1798,Q1798,R1798,S1798,T1798,U1798,)</f>
        <v>17В-Т1/2</v>
      </c>
      <c r="D1798" s="11" t="str">
        <f t="shared" si="1853"/>
        <v>Т8</v>
      </c>
      <c r="E1798" s="11" t="str">
        <f t="shared" si="1854"/>
        <v>100×14</v>
      </c>
      <c r="F1798" s="101"/>
      <c r="G1798" s="101"/>
      <c r="H17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8" s="132">
        <f t="shared" ref="I1798:J1798" si="1911">I1797</f>
        <v>17</v>
      </c>
      <c r="J1798" s="132" t="str">
        <f t="shared" si="1911"/>
        <v>В</v>
      </c>
      <c r="K1798" s="133" t="str">
        <f>IF(Таблица335[[#This Row],[условие]]="Да", "-", "")</f>
        <v>-</v>
      </c>
      <c r="L1798" s="101" t="s">
        <v>83</v>
      </c>
      <c r="M1798" s="114" t="str">
        <f>IF(Таблица335[[#This Row],[условие]]="Да", "", " - ")</f>
        <v/>
      </c>
      <c r="N1798" s="101"/>
      <c r="O1798" s="114" t="str">
        <f>IF(Таблица335[[#This Row],[условие]]="Да", "", " )")</f>
        <v/>
      </c>
      <c r="P1798" s="115"/>
      <c r="Q1798" s="101" t="str">
        <f t="shared" si="1910"/>
        <v>/</v>
      </c>
      <c r="R1798" s="101">
        <v>2</v>
      </c>
      <c r="S1798" s="116" t="str">
        <f>IF(Таблица335[[#This Row],[Тип СШ]]="Т3", " росп", "")</f>
        <v/>
      </c>
      <c r="T1798" s="116" t="str">
        <f>IF(AND(Таблица335[[#This Row],[Тип]]="Поперечник", Таблица335[[#This Row],[условие]]="Да", Таблица335[[#This Row],[№18]]=" росп"), "1,2,3",
"")</f>
        <v/>
      </c>
      <c r="U1798" s="116" t="str">
        <f>IF(AND(Таблица335[[#This Row],[Тип]]="Продол", Таблица335[[#This Row],[условие]]="Да", Таблица335[[#This Row],[№18]]=" росп"), "1,2",
"")</f>
        <v/>
      </c>
      <c r="V1798" s="101" t="s">
        <v>89</v>
      </c>
      <c r="W17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7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7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98" s="152">
        <f>IF(Таблица335[[#This Row],[Тип СШ]]="Т3",
(IF(Таблица335[[#This Row],[Толщина]]&gt;16,"Δ8","Δ6")),Таблица335[[#This Row],[Толщина]])</f>
        <v>14</v>
      </c>
      <c r="AD1798" s="153"/>
      <c r="AE1798"/>
    </row>
    <row r="1799" spans="1:31" x14ac:dyDescent="0.2">
      <c r="A1799" s="117">
        <f t="shared" si="1906"/>
        <v>1799</v>
      </c>
      <c r="B1799" s="97" t="str">
        <f>IF(ISNUMBER(Таблица335[[#This Row],[№8]]), "Поперечник", "Продол")</f>
        <v>Поперечник</v>
      </c>
      <c r="C1799" s="11" t="str">
        <f>CONCATENATE(I1799,J1799,K1799,L1799,Таблица335[[#This Row],[№12]],N1799,O1799,P1799,Q1799,R1799,S1799,T1799,U1799,)</f>
        <v>17В-Т1/2 росп1,2,3</v>
      </c>
      <c r="D1799" s="11" t="str">
        <f t="shared" si="1853"/>
        <v>Т3</v>
      </c>
      <c r="E1799" s="11" t="str">
        <f t="shared" si="1854"/>
        <v>100 Δ6</v>
      </c>
      <c r="F1799" s="101"/>
      <c r="G1799" s="101"/>
      <c r="H17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799" s="132">
        <f t="shared" ref="I1799:J1799" si="1912">I1798</f>
        <v>17</v>
      </c>
      <c r="J1799" s="132" t="str">
        <f t="shared" si="1912"/>
        <v>В</v>
      </c>
      <c r="K1799" s="133" t="str">
        <f>IF(Таблица335[[#This Row],[условие]]="Да", "-", "")</f>
        <v>-</v>
      </c>
      <c r="L1799" s="101" t="s">
        <v>83</v>
      </c>
      <c r="M1799" s="114" t="str">
        <f>IF(Таблица335[[#This Row],[условие]]="Да", "", " - ")</f>
        <v/>
      </c>
      <c r="N1799" s="101"/>
      <c r="O1799" s="114" t="str">
        <f>IF(Таблица335[[#This Row],[условие]]="Да", "", " )")</f>
        <v/>
      </c>
      <c r="P1799" s="115"/>
      <c r="Q1799" s="101" t="str">
        <f t="shared" si="1910"/>
        <v>/</v>
      </c>
      <c r="R1799" s="101">
        <v>2</v>
      </c>
      <c r="S1799" s="116" t="str">
        <f>IF(Таблица335[[#This Row],[Тип СШ]]="Т3", " росп", "")</f>
        <v xml:space="preserve"> росп</v>
      </c>
      <c r="T1799" s="116" t="str">
        <f>IF(AND(Таблица335[[#This Row],[Тип]]="Поперечник", Таблица335[[#This Row],[условие]]="Да", Таблица335[[#This Row],[№18]]=" росп"), "1,2,3",
"")</f>
        <v>1,2,3</v>
      </c>
      <c r="U1799" s="116" t="str">
        <f>IF(AND(Таблица335[[#This Row],[Тип]]="Продол", Таблица335[[#This Row],[условие]]="Да", Таблица335[[#This Row],[№18]]=" росп"), "1,2",
"")</f>
        <v/>
      </c>
      <c r="V1799" s="101" t="s">
        <v>88</v>
      </c>
      <c r="W17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7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7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7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7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7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799" s="152" t="str">
        <f>IF(Таблица335[[#This Row],[Тип СШ]]="Т3",
(IF(Таблица335[[#This Row],[Толщина]]&gt;16,"Δ8","Δ6")),Таблица335[[#This Row],[Толщина]])</f>
        <v>Δ6</v>
      </c>
      <c r="AD1799" s="153"/>
      <c r="AE1799"/>
    </row>
    <row r="1800" spans="1:31" x14ac:dyDescent="0.2">
      <c r="A1800" s="117">
        <f t="shared" si="1906"/>
        <v>1800</v>
      </c>
      <c r="B1800" s="97" t="str">
        <f>IF(ISNUMBER(Таблица335[[#This Row],[№8]]), "Поперечник", "Продол")</f>
        <v>Поперечник</v>
      </c>
      <c r="C1800" s="11" t="str">
        <f>CONCATENATE(I1800,J1800,K1800,L1800,Таблица335[[#This Row],[№12]],N1800,O1800,P1800,Q1800,R1800,S1800,T1800,U1800,)</f>
        <v>17В-ВП_Р5 росп1,2,3</v>
      </c>
      <c r="D1800" s="11" t="str">
        <f t="shared" si="1853"/>
        <v>Т3</v>
      </c>
      <c r="E1800" s="11" t="str">
        <f t="shared" si="1854"/>
        <v>528 Δ6</v>
      </c>
      <c r="F1800" s="101"/>
      <c r="G1800" s="101"/>
      <c r="H180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0" s="132">
        <f t="shared" ref="I1800:J1800" si="1913">I1799</f>
        <v>17</v>
      </c>
      <c r="J1800" s="132" t="str">
        <f t="shared" si="1913"/>
        <v>В</v>
      </c>
      <c r="K1800" s="133" t="str">
        <f>IF(Таблица335[[#This Row],[условие]]="Да", "-", "")</f>
        <v>-</v>
      </c>
      <c r="L1800" s="101" t="s">
        <v>35</v>
      </c>
      <c r="M1800" s="114" t="str">
        <f>IF(Таблица335[[#This Row],[условие]]="Да", "", " - ")</f>
        <v/>
      </c>
      <c r="N1800" s="101"/>
      <c r="O1800" s="114" t="str">
        <f>IF(Таблица335[[#This Row],[условие]]="Да", "", " )")</f>
        <v/>
      </c>
      <c r="P1800" s="115"/>
      <c r="Q1800" s="101" t="s">
        <v>140</v>
      </c>
      <c r="R1800" s="101" t="s">
        <v>77</v>
      </c>
      <c r="S1800" s="116" t="str">
        <f>IF(Таблица335[[#This Row],[Тип СШ]]="Т3", " росп", "")</f>
        <v xml:space="preserve"> росп</v>
      </c>
      <c r="T1800" s="116" t="str">
        <f>IF(AND(Таблица335[[#This Row],[Тип]]="Поперечник", Таблица335[[#This Row],[условие]]="Да", Таблица335[[#This Row],[№18]]=" росп"), "1,2,3",
"")</f>
        <v>1,2,3</v>
      </c>
      <c r="U1800" s="116" t="str">
        <f>IF(AND(Таблица335[[#This Row],[Тип]]="Продол", Таблица335[[#This Row],[условие]]="Да", Таблица335[[#This Row],[№18]]=" росп"), "1,2",
"")</f>
        <v/>
      </c>
      <c r="V1800" s="101" t="s">
        <v>88</v>
      </c>
      <c r="W18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00" s="152" t="str">
        <f>IF(Таблица335[[#This Row],[Тип СШ]]="Т3",
(IF(Таблица335[[#This Row],[Толщина]]&gt;16,"Δ8","Δ6")),Таблица335[[#This Row],[Толщина]])</f>
        <v>Δ6</v>
      </c>
      <c r="AD1800" s="153"/>
      <c r="AE1800"/>
    </row>
    <row r="1801" spans="1:31" x14ac:dyDescent="0.2">
      <c r="A1801" s="117">
        <f t="shared" si="1906"/>
        <v>1801</v>
      </c>
      <c r="B1801" s="97" t="str">
        <f>IF(ISNUMBER(Таблица335[[#This Row],[№8]]), "Поперечник", "Продол")</f>
        <v>Поперечник</v>
      </c>
      <c r="C1801" s="11" t="str">
        <f>CONCATENATE(I1801,J1801,K1801,L1801,Таблица335[[#This Row],[№12]],N1801,O1801,P1801,Q1801,R1801,S1801,T1801,U1801,)</f>
        <v>17В-ВП_Р6 росп1,2,3</v>
      </c>
      <c r="D1801" s="11" t="str">
        <f t="shared" si="1853"/>
        <v>Т3</v>
      </c>
      <c r="E1801" s="11" t="str">
        <f t="shared" si="1854"/>
        <v>528 Δ6</v>
      </c>
      <c r="F1801" s="101"/>
      <c r="G1801" s="101"/>
      <c r="H18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1" s="132">
        <f t="shared" ref="I1801:J1801" si="1914">I1800</f>
        <v>17</v>
      </c>
      <c r="J1801" s="132" t="str">
        <f t="shared" si="1914"/>
        <v>В</v>
      </c>
      <c r="K1801" s="133" t="str">
        <f>IF(Таблица335[[#This Row],[условие]]="Да", "-", "")</f>
        <v>-</v>
      </c>
      <c r="L1801" s="101" t="s">
        <v>35</v>
      </c>
      <c r="M1801" s="114" t="str">
        <f>IF(Таблица335[[#This Row],[условие]]="Да", "", " - ")</f>
        <v/>
      </c>
      <c r="N1801" s="101"/>
      <c r="O1801" s="114" t="str">
        <f>IF(Таблица335[[#This Row],[условие]]="Да", "", " )")</f>
        <v/>
      </c>
      <c r="P1801" s="115"/>
      <c r="Q1801" s="101" t="s">
        <v>140</v>
      </c>
      <c r="R1801" s="101" t="s">
        <v>80</v>
      </c>
      <c r="S1801" s="116" t="str">
        <f>IF(Таблица335[[#This Row],[Тип СШ]]="Т3", " росп", "")</f>
        <v xml:space="preserve"> росп</v>
      </c>
      <c r="T1801" s="116" t="str">
        <f>IF(AND(Таблица335[[#This Row],[Тип]]="Поперечник", Таблица335[[#This Row],[условие]]="Да", Таблица335[[#This Row],[№18]]=" росп"), "1,2,3",
"")</f>
        <v>1,2,3</v>
      </c>
      <c r="U1801" s="116" t="str">
        <f>IF(AND(Таблица335[[#This Row],[Тип]]="Продол", Таблица335[[#This Row],[условие]]="Да", Таблица335[[#This Row],[№18]]=" росп"), "1,2",
"")</f>
        <v/>
      </c>
      <c r="V1801" s="101" t="s">
        <v>88</v>
      </c>
      <c r="W18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01" s="152" t="str">
        <f>IF(Таблица335[[#This Row],[Тип СШ]]="Т3",
(IF(Таблица335[[#This Row],[Толщина]]&gt;16,"Δ8","Δ6")),Таблица335[[#This Row],[Толщина]])</f>
        <v>Δ6</v>
      </c>
      <c r="AD1801" s="153"/>
      <c r="AE1801"/>
    </row>
    <row r="1802" spans="1:31" x14ac:dyDescent="0.2">
      <c r="A1802" s="117">
        <f t="shared" si="1906"/>
        <v>1802</v>
      </c>
      <c r="B1802" s="97" t="str">
        <f>IF(ISNUMBER(Таблица335[[#This Row],[№8]]), "Поперечник", "Продол")</f>
        <v>Поперечник</v>
      </c>
      <c r="C1802" s="11" t="str">
        <f>CONCATENATE(I1802,J1802,K1802,L1802,Таблица335[[#This Row],[№12]],N1802,O1802,P1802,Q1802,R1802,S1802,T1802,U1802,)</f>
        <v>17В-ВП_Р7 росп1,2,3</v>
      </c>
      <c r="D1802" s="11" t="str">
        <f t="shared" si="1853"/>
        <v>Т3</v>
      </c>
      <c r="E1802" s="11" t="str">
        <f t="shared" si="1854"/>
        <v>528 Δ6</v>
      </c>
      <c r="F1802" s="101"/>
      <c r="G1802" s="101"/>
      <c r="H18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2" s="132">
        <f t="shared" ref="I1802:J1802" si="1915">I1801</f>
        <v>17</v>
      </c>
      <c r="J1802" s="132" t="str">
        <f t="shared" si="1915"/>
        <v>В</v>
      </c>
      <c r="K1802" s="133" t="str">
        <f>IF(Таблица335[[#This Row],[условие]]="Да", "-", "")</f>
        <v>-</v>
      </c>
      <c r="L1802" s="101" t="s">
        <v>35</v>
      </c>
      <c r="M1802" s="114" t="str">
        <f>IF(Таблица335[[#This Row],[условие]]="Да", "", " - ")</f>
        <v/>
      </c>
      <c r="N1802" s="101"/>
      <c r="O1802" s="114" t="str">
        <f>IF(Таблица335[[#This Row],[условие]]="Да", "", " )")</f>
        <v/>
      </c>
      <c r="P1802" s="115"/>
      <c r="Q1802" s="101" t="s">
        <v>140</v>
      </c>
      <c r="R1802" s="101" t="s">
        <v>81</v>
      </c>
      <c r="S1802" s="116" t="str">
        <f>IF(Таблица335[[#This Row],[Тип СШ]]="Т3", " росп", "")</f>
        <v xml:space="preserve"> росп</v>
      </c>
      <c r="T1802" s="116" t="str">
        <f>IF(AND(Таблица335[[#This Row],[Тип]]="Поперечник", Таблица335[[#This Row],[условие]]="Да", Таблица335[[#This Row],[№18]]=" росп"), "1,2,3",
"")</f>
        <v>1,2,3</v>
      </c>
      <c r="U1802" s="116" t="str">
        <f>IF(AND(Таблица335[[#This Row],[Тип]]="Продол", Таблица335[[#This Row],[условие]]="Да", Таблица335[[#This Row],[№18]]=" росп"), "1,2",
"")</f>
        <v/>
      </c>
      <c r="V1802" s="101" t="s">
        <v>88</v>
      </c>
      <c r="W18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02" s="152" t="str">
        <f>IF(Таблица335[[#This Row],[Тип СШ]]="Т3",
(IF(Таблица335[[#This Row],[Толщина]]&gt;16,"Δ8","Δ6")),Таблица335[[#This Row],[Толщина]])</f>
        <v>Δ6</v>
      </c>
      <c r="AD1802" s="153"/>
      <c r="AE1802"/>
    </row>
    <row r="1803" spans="1:31" x14ac:dyDescent="0.2">
      <c r="A1803" s="117">
        <f t="shared" si="1906"/>
        <v>1803</v>
      </c>
      <c r="B1803" s="97" t="str">
        <f>IF(ISNUMBER(Таблица335[[#This Row],[№8]]), "Поперечник", "Продол")</f>
        <v>Поперечник</v>
      </c>
      <c r="C1803" s="11" t="str">
        <f>CONCATENATE(I1803,J1803,K1803,L1803,Таблица335[[#This Row],[№12]],N1803,O1803,P1803,Q1803,R1803,S1803,T1803,U1803,)</f>
        <v>17В-ВП_Р8 росп1,2,3</v>
      </c>
      <c r="D1803" s="11" t="str">
        <f t="shared" si="1853"/>
        <v>Т3</v>
      </c>
      <c r="E1803" s="11" t="str">
        <f t="shared" si="1854"/>
        <v>528 Δ6</v>
      </c>
      <c r="F1803" s="101"/>
      <c r="G1803" s="101"/>
      <c r="H18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3" s="132">
        <f t="shared" ref="I1803:J1803" si="1916">I1802</f>
        <v>17</v>
      </c>
      <c r="J1803" s="132" t="str">
        <f t="shared" si="1916"/>
        <v>В</v>
      </c>
      <c r="K1803" s="133" t="str">
        <f>IF(Таблица335[[#This Row],[условие]]="Да", "-", "")</f>
        <v>-</v>
      </c>
      <c r="L1803" s="101" t="s">
        <v>35</v>
      </c>
      <c r="M1803" s="114" t="str">
        <f>IF(Таблица335[[#This Row],[условие]]="Да", "", " - ")</f>
        <v/>
      </c>
      <c r="N1803" s="101"/>
      <c r="O1803" s="114" t="str">
        <f>IF(Таблица335[[#This Row],[условие]]="Да", "", " )")</f>
        <v/>
      </c>
      <c r="P1803" s="115"/>
      <c r="Q1803" s="101" t="s">
        <v>140</v>
      </c>
      <c r="R1803" s="101" t="s">
        <v>82</v>
      </c>
      <c r="S1803" s="116" t="str">
        <f>IF(Таблица335[[#This Row],[Тип СШ]]="Т3", " росп", "")</f>
        <v xml:space="preserve"> росп</v>
      </c>
      <c r="T1803" s="116" t="str">
        <f>IF(AND(Таблица335[[#This Row],[Тип]]="Поперечник", Таблица335[[#This Row],[условие]]="Да", Таблица335[[#This Row],[№18]]=" росп"), "1,2,3",
"")</f>
        <v>1,2,3</v>
      </c>
      <c r="U1803" s="116" t="str">
        <f>IF(AND(Таблица335[[#This Row],[Тип]]="Продол", Таблица335[[#This Row],[условие]]="Да", Таблица335[[#This Row],[№18]]=" росп"), "1,2",
"")</f>
        <v/>
      </c>
      <c r="V1803" s="101" t="s">
        <v>88</v>
      </c>
      <c r="W18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03" s="152" t="str">
        <f>IF(Таблица335[[#This Row],[Тип СШ]]="Т3",
(IF(Таблица335[[#This Row],[Толщина]]&gt;16,"Δ8","Δ6")),Таблица335[[#This Row],[Толщина]])</f>
        <v>Δ6</v>
      </c>
      <c r="AD1803" s="153"/>
      <c r="AE1803"/>
    </row>
    <row r="1804" spans="1:31" x14ac:dyDescent="0.2">
      <c r="A1804" s="117">
        <f t="shared" si="1906"/>
        <v>1804</v>
      </c>
      <c r="B1804" s="97" t="str">
        <f>IF(ISNUMBER(Таблица335[[#This Row],[№8]]), "Поперечник", "Продол")</f>
        <v>Поперечник</v>
      </c>
      <c r="C1804" s="11" t="str">
        <f>CONCATENATE(I1804,J1804,K1804,L1804,Таблица335[[#This Row],[№12]],N1804,O1804,P1804,Q1804,R1804,S1804,T1804,U1804,)</f>
        <v>17В-НП</v>
      </c>
      <c r="D1804" s="11" t="str">
        <f t="shared" si="1853"/>
        <v>С18</v>
      </c>
      <c r="E1804" s="11" t="str">
        <f t="shared" si="1854"/>
        <v>500×20</v>
      </c>
      <c r="F1804" s="101"/>
      <c r="G1804" s="101"/>
      <c r="H18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4" s="132">
        <f t="shared" ref="I1804:J1804" si="1917">I1803</f>
        <v>17</v>
      </c>
      <c r="J1804" s="132" t="str">
        <f t="shared" si="1917"/>
        <v>В</v>
      </c>
      <c r="K1804" s="133" t="str">
        <f>IF(Таблица335[[#This Row],[условие]]="Да", "-", "")</f>
        <v>-</v>
      </c>
      <c r="L1804" s="101" t="s">
        <v>13</v>
      </c>
      <c r="M1804" s="114" t="str">
        <f>IF(Таблица335[[#This Row],[условие]]="Да", "", " - ")</f>
        <v/>
      </c>
      <c r="N1804" s="101"/>
      <c r="O1804" s="114" t="str">
        <f>IF(Таблица335[[#This Row],[условие]]="Да", "", " )")</f>
        <v/>
      </c>
      <c r="P1804" s="115"/>
      <c r="Q1804" s="101"/>
      <c r="R1804" s="101"/>
      <c r="S1804" s="116" t="str">
        <f>IF(Таблица335[[#This Row],[Тип СШ]]="Т3", " росп", "")</f>
        <v/>
      </c>
      <c r="T1804" s="116" t="str">
        <f>IF(AND(Таблица335[[#This Row],[Тип]]="Поперечник", Таблица335[[#This Row],[условие]]="Да", Таблица335[[#This Row],[№18]]=" росп"), "1,2,3",
"")</f>
        <v/>
      </c>
      <c r="U1804" s="116" t="str">
        <f>IF(AND(Таблица335[[#This Row],[Тип]]="Продол", Таблица335[[#This Row],[условие]]="Да", Таблица335[[#This Row],[№18]]=" росп"), "1,2",
"")</f>
        <v/>
      </c>
      <c r="V1804" s="101" t="s">
        <v>87</v>
      </c>
      <c r="W180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8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04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804" s="152">
        <f>IF(Таблица335[[#This Row],[Тип СШ]]="Т3",
(IF(Таблица335[[#This Row],[Толщина]]&gt;16,"Δ8","Δ6")),Таблица335[[#This Row],[Толщина]])</f>
        <v>20</v>
      </c>
      <c r="AD1804" s="153"/>
      <c r="AE1804"/>
    </row>
    <row r="1805" spans="1:31" x14ac:dyDescent="0.2">
      <c r="A1805" s="117">
        <f t="shared" si="1906"/>
        <v>1805</v>
      </c>
      <c r="B1805" s="97" t="str">
        <f>IF(ISNUMBER(Таблица335[[#This Row],[№8]]), "Поперечник", "Продол")</f>
        <v>Поперечник</v>
      </c>
      <c r="C1805" s="11" t="str">
        <f>CONCATENATE(I1805,J1805,K1805,L1805,Таблица335[[#This Row],[№12]],N1805,O1805,P1805,Q1805,R1805,S1805,T1805,U1805,)</f>
        <v>17В-Т2/1</v>
      </c>
      <c r="D1805" s="11" t="str">
        <f t="shared" si="1853"/>
        <v>Т8</v>
      </c>
      <c r="E1805" s="11" t="str">
        <f t="shared" si="1854"/>
        <v>100×14</v>
      </c>
      <c r="F1805" s="101"/>
      <c r="G1805" s="101"/>
      <c r="H18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5" s="132">
        <f t="shared" ref="I1805:J1805" si="1918">I1804</f>
        <v>17</v>
      </c>
      <c r="J1805" s="132" t="str">
        <f t="shared" si="1918"/>
        <v>В</v>
      </c>
      <c r="K1805" s="133" t="str">
        <f>IF(Таблица335[[#This Row],[условие]]="Да", "-", "")</f>
        <v>-</v>
      </c>
      <c r="L1805" s="101" t="s">
        <v>84</v>
      </c>
      <c r="M1805" s="114" t="str">
        <f>IF(Таблица335[[#This Row],[условие]]="Да", "", " - ")</f>
        <v/>
      </c>
      <c r="N1805" s="101"/>
      <c r="O1805" s="114" t="str">
        <f>IF(Таблица335[[#This Row],[условие]]="Да", "", " )")</f>
        <v/>
      </c>
      <c r="P1805" s="115"/>
      <c r="Q1805" s="101" t="str">
        <f>"/"</f>
        <v>/</v>
      </c>
      <c r="R1805" s="101">
        <v>1</v>
      </c>
      <c r="S1805" s="116" t="str">
        <f>IF(Таблица335[[#This Row],[Тип СШ]]="Т3", " росп", "")</f>
        <v/>
      </c>
      <c r="T1805" s="116" t="str">
        <f>IF(AND(Таблица335[[#This Row],[Тип]]="Поперечник", Таблица335[[#This Row],[условие]]="Да", Таблица335[[#This Row],[№18]]=" росп"), "1,2,3",
"")</f>
        <v/>
      </c>
      <c r="U1805" s="116" t="str">
        <f>IF(AND(Таблица335[[#This Row],[Тип]]="Продол", Таблица335[[#This Row],[условие]]="Да", Таблица335[[#This Row],[№18]]=" росп"), "1,2",
"")</f>
        <v/>
      </c>
      <c r="V1805" s="101" t="s">
        <v>89</v>
      </c>
      <c r="W18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05" s="152">
        <f>IF(Таблица335[[#This Row],[Тип СШ]]="Т3",
(IF(Таблица335[[#This Row],[Толщина]]&gt;16,"Δ8","Δ6")),Таблица335[[#This Row],[Толщина]])</f>
        <v>14</v>
      </c>
      <c r="AD1805" s="153"/>
      <c r="AE1805"/>
    </row>
    <row r="1806" spans="1:31" x14ac:dyDescent="0.2">
      <c r="A1806" s="117">
        <f t="shared" si="1906"/>
        <v>1806</v>
      </c>
      <c r="B1806" s="97" t="str">
        <f>IF(ISNUMBER(Таблица335[[#This Row],[№8]]), "Поперечник", "Продол")</f>
        <v>Поперечник</v>
      </c>
      <c r="C1806" s="11" t="str">
        <f>CONCATENATE(I1806,J1806,K1806,L1806,Таблица335[[#This Row],[№12]],N1806,O1806,P1806,Q1806,R1806,S1806,T1806,U1806,)</f>
        <v>17В-Т2/1 росп1,2,3</v>
      </c>
      <c r="D1806" s="11" t="str">
        <f t="shared" si="1853"/>
        <v>Т3</v>
      </c>
      <c r="E1806" s="11" t="str">
        <f t="shared" si="1854"/>
        <v>100 Δ6</v>
      </c>
      <c r="F1806" s="101"/>
      <c r="G1806" s="101"/>
      <c r="H18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6" s="132">
        <f t="shared" ref="I1806:J1806" si="1919">I1805</f>
        <v>17</v>
      </c>
      <c r="J1806" s="132" t="str">
        <f t="shared" si="1919"/>
        <v>В</v>
      </c>
      <c r="K1806" s="133" t="str">
        <f>IF(Таблица335[[#This Row],[условие]]="Да", "-", "")</f>
        <v>-</v>
      </c>
      <c r="L1806" s="101" t="s">
        <v>84</v>
      </c>
      <c r="M1806" s="114" t="str">
        <f>IF(Таблица335[[#This Row],[условие]]="Да", "", " - ")</f>
        <v/>
      </c>
      <c r="N1806" s="101"/>
      <c r="O1806" s="114" t="str">
        <f>IF(Таблица335[[#This Row],[условие]]="Да", "", " )")</f>
        <v/>
      </c>
      <c r="P1806" s="115"/>
      <c r="Q1806" s="101" t="str">
        <f t="shared" ref="Q1806:Q1808" si="1920">"/"</f>
        <v>/</v>
      </c>
      <c r="R1806" s="101">
        <v>1</v>
      </c>
      <c r="S1806" s="116" t="str">
        <f>IF(Таблица335[[#This Row],[Тип СШ]]="Т3", " росп", "")</f>
        <v xml:space="preserve"> росп</v>
      </c>
      <c r="T1806" s="116" t="str">
        <f>IF(AND(Таблица335[[#This Row],[Тип]]="Поперечник", Таблица335[[#This Row],[условие]]="Да", Таблица335[[#This Row],[№18]]=" росп"), "1,2,3",
"")</f>
        <v>1,2,3</v>
      </c>
      <c r="U1806" s="116" t="str">
        <f>IF(AND(Таблица335[[#This Row],[Тип]]="Продол", Таблица335[[#This Row],[условие]]="Да", Таблица335[[#This Row],[№18]]=" росп"), "1,2",
"")</f>
        <v/>
      </c>
      <c r="V1806" s="101" t="s">
        <v>88</v>
      </c>
      <c r="W18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06" s="152" t="str">
        <f>IF(Таблица335[[#This Row],[Тип СШ]]="Т3",
(IF(Таблица335[[#This Row],[Толщина]]&gt;16,"Δ8","Δ6")),Таблица335[[#This Row],[Толщина]])</f>
        <v>Δ6</v>
      </c>
      <c r="AD1806" s="153"/>
      <c r="AE1806"/>
    </row>
    <row r="1807" spans="1:31" x14ac:dyDescent="0.2">
      <c r="A1807" s="117">
        <f t="shared" si="1906"/>
        <v>1807</v>
      </c>
      <c r="B1807" s="97" t="str">
        <f>IF(ISNUMBER(Таблица335[[#This Row],[№8]]), "Поперечник", "Продол")</f>
        <v>Поперечник</v>
      </c>
      <c r="C1807" s="11" t="str">
        <f>CONCATENATE(I1807,J1807,K1807,L1807,Таблица335[[#This Row],[№12]],N1807,O1807,P1807,Q1807,R1807,S1807,T1807,U1807,)</f>
        <v>17В-Т2/2</v>
      </c>
      <c r="D1807" s="11" t="str">
        <f t="shared" si="1853"/>
        <v>Т8</v>
      </c>
      <c r="E1807" s="11" t="str">
        <f t="shared" si="1854"/>
        <v>100×14</v>
      </c>
      <c r="F1807" s="101"/>
      <c r="G1807" s="101"/>
      <c r="H18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7" s="132">
        <f t="shared" ref="I1807:J1807" si="1921">I1806</f>
        <v>17</v>
      </c>
      <c r="J1807" s="132" t="str">
        <f t="shared" si="1921"/>
        <v>В</v>
      </c>
      <c r="K1807" s="133" t="str">
        <f>IF(Таблица335[[#This Row],[условие]]="Да", "-", "")</f>
        <v>-</v>
      </c>
      <c r="L1807" s="101" t="s">
        <v>84</v>
      </c>
      <c r="M1807" s="114" t="str">
        <f>IF(Таблица335[[#This Row],[условие]]="Да", "", " - ")</f>
        <v/>
      </c>
      <c r="N1807" s="101"/>
      <c r="O1807" s="114" t="str">
        <f>IF(Таблица335[[#This Row],[условие]]="Да", "", " )")</f>
        <v/>
      </c>
      <c r="P1807" s="115"/>
      <c r="Q1807" s="101" t="str">
        <f t="shared" si="1920"/>
        <v>/</v>
      </c>
      <c r="R1807" s="101">
        <v>2</v>
      </c>
      <c r="S1807" s="116" t="str">
        <f>IF(Таблица335[[#This Row],[Тип СШ]]="Т3", " росп", "")</f>
        <v/>
      </c>
      <c r="T1807" s="116" t="str">
        <f>IF(AND(Таблица335[[#This Row],[Тип]]="Поперечник", Таблица335[[#This Row],[условие]]="Да", Таблица335[[#This Row],[№18]]=" росп"), "1,2,3",
"")</f>
        <v/>
      </c>
      <c r="U1807" s="116" t="str">
        <f>IF(AND(Таблица335[[#This Row],[Тип]]="Продол", Таблица335[[#This Row],[условие]]="Да", Таблица335[[#This Row],[№18]]=" росп"), "1,2",
"")</f>
        <v/>
      </c>
      <c r="V1807" s="101" t="s">
        <v>89</v>
      </c>
      <c r="W18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0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07" s="152">
        <f>IF(Таблица335[[#This Row],[Тип СШ]]="Т3",
(IF(Таблица335[[#This Row],[Толщина]]&gt;16,"Δ8","Δ6")),Таблица335[[#This Row],[Толщина]])</f>
        <v>14</v>
      </c>
      <c r="AD1807" s="153"/>
      <c r="AE1807"/>
    </row>
    <row r="1808" spans="1:31" x14ac:dyDescent="0.2">
      <c r="A1808" s="117">
        <f t="shared" si="1906"/>
        <v>1808</v>
      </c>
      <c r="B1808" s="97" t="str">
        <f>IF(ISNUMBER(Таблица335[[#This Row],[№8]]), "Поперечник", "Продол")</f>
        <v>Поперечник</v>
      </c>
      <c r="C1808" s="11" t="str">
        <f>CONCATENATE(I1808,J1808,K1808,L1808,Таблица335[[#This Row],[№12]],N1808,O1808,P1808,Q1808,R1808,S1808,T1808,U1808,)</f>
        <v>17В-Т2/2 росп1,2,3</v>
      </c>
      <c r="D1808" s="11" t="str">
        <f t="shared" si="1853"/>
        <v>Т3</v>
      </c>
      <c r="E1808" s="11" t="str">
        <f t="shared" si="1854"/>
        <v>100 Δ6</v>
      </c>
      <c r="F1808" s="101"/>
      <c r="G1808" s="101"/>
      <c r="H18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8" s="132">
        <f t="shared" ref="I1808:J1808" si="1922">I1807</f>
        <v>17</v>
      </c>
      <c r="J1808" s="132" t="str">
        <f t="shared" si="1922"/>
        <v>В</v>
      </c>
      <c r="K1808" s="133" t="str">
        <f>IF(Таблица335[[#This Row],[условие]]="Да", "-", "")</f>
        <v>-</v>
      </c>
      <c r="L1808" s="101" t="s">
        <v>84</v>
      </c>
      <c r="M1808" s="114" t="str">
        <f>IF(Таблица335[[#This Row],[условие]]="Да", "", " - ")</f>
        <v/>
      </c>
      <c r="N1808" s="101"/>
      <c r="O1808" s="114" t="str">
        <f>IF(Таблица335[[#This Row],[условие]]="Да", "", " )")</f>
        <v/>
      </c>
      <c r="P1808" s="115"/>
      <c r="Q1808" s="101" t="str">
        <f t="shared" si="1920"/>
        <v>/</v>
      </c>
      <c r="R1808" s="101">
        <v>2</v>
      </c>
      <c r="S1808" s="116" t="str">
        <f>IF(Таблица335[[#This Row],[Тип СШ]]="Т3", " росп", "")</f>
        <v xml:space="preserve"> росп</v>
      </c>
      <c r="T1808" s="116" t="str">
        <f>IF(AND(Таблица335[[#This Row],[Тип]]="Поперечник", Таблица335[[#This Row],[условие]]="Да", Таблица335[[#This Row],[№18]]=" росп"), "1,2,3",
"")</f>
        <v>1,2,3</v>
      </c>
      <c r="U1808" s="116" t="str">
        <f>IF(AND(Таблица335[[#This Row],[Тип]]="Продол", Таблица335[[#This Row],[условие]]="Да", Таблица335[[#This Row],[№18]]=" росп"), "1,2",
"")</f>
        <v/>
      </c>
      <c r="V1808" s="101" t="s">
        <v>88</v>
      </c>
      <c r="W18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08" s="152" t="str">
        <f>IF(Таблица335[[#This Row],[Тип СШ]]="Т3",
(IF(Таблица335[[#This Row],[Толщина]]&gt;16,"Δ8","Δ6")),Таблица335[[#This Row],[Толщина]])</f>
        <v>Δ6</v>
      </c>
      <c r="AD1808" s="153"/>
      <c r="AE1808"/>
    </row>
    <row r="1809" spans="1:31" x14ac:dyDescent="0.2">
      <c r="A1809" s="117">
        <f t="shared" si="1906"/>
        <v>1809</v>
      </c>
      <c r="B1809" s="97" t="str">
        <f>IF(ISNUMBER(Таблица335[[#This Row],[№8]]), "Поперечник", "Продол")</f>
        <v>Поперечник</v>
      </c>
      <c r="C1809" s="11" t="str">
        <f>CONCATENATE(I1809,J1809,K1809,L1809,Таблица335[[#This Row],[№12]],N1809,O1809,P1809,Q1809,R1809,S1809,T1809,U1809,)</f>
        <v>17Г-ВП</v>
      </c>
      <c r="D1809" s="11" t="str">
        <f t="shared" si="1853"/>
        <v>С4</v>
      </c>
      <c r="E1809" s="11" t="str">
        <f t="shared" si="1854"/>
        <v>2488×14</v>
      </c>
      <c r="F1809" s="101"/>
      <c r="G1809" s="101" t="s">
        <v>42</v>
      </c>
      <c r="H1809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09" s="134">
        <f t="shared" ref="I1809:J1809" si="1923">I1808</f>
        <v>17</v>
      </c>
      <c r="J1809" s="134" t="str">
        <f>Таблица335[[#This Row],[№7]]</f>
        <v>Г</v>
      </c>
      <c r="K1809" s="133" t="str">
        <f>IF(Таблица335[[#This Row],[условие]]="Да", "-", "")</f>
        <v>-</v>
      </c>
      <c r="L1809" s="72" t="s">
        <v>35</v>
      </c>
      <c r="M1809" s="114" t="str">
        <f>IF(Таблица335[[#This Row],[условие]]="Да", "", " - ")</f>
        <v/>
      </c>
      <c r="N1809" s="72"/>
      <c r="O1809" s="114" t="str">
        <f>IF(Таблица335[[#This Row],[условие]]="Да", "", " )")</f>
        <v/>
      </c>
      <c r="P1809" s="115"/>
      <c r="Q1809" s="130"/>
      <c r="R1809" s="130"/>
      <c r="S1809" s="116" t="str">
        <f>IF(Таблица335[[#This Row],[Тип СШ]]="Т3", " росп", "")</f>
        <v/>
      </c>
      <c r="T1809" s="116" t="str">
        <f>IF(AND(Таблица335[[#This Row],[Тип]]="Поперечник", Таблица335[[#This Row],[условие]]="Да", Таблица335[[#This Row],[№18]]=" росп"), "1,2,3",
"")</f>
        <v/>
      </c>
      <c r="U1809" s="116" t="str">
        <f>IF(AND(Таблица335[[#This Row],[Тип]]="Продол", Таблица335[[#This Row],[условие]]="Да", Таблица335[[#This Row],[№18]]=" росп"), "1,2",
"")</f>
        <v/>
      </c>
      <c r="V1809" s="130" t="s">
        <v>109</v>
      </c>
      <c r="W18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09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8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0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09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809" s="152">
        <f>IF(Таблица335[[#This Row],[Тип СШ]]="Т3",
(IF(Таблица335[[#This Row],[Толщина]]&gt;16,"Δ8","Δ6")),Таблица335[[#This Row],[Толщина]])</f>
        <v>14</v>
      </c>
      <c r="AD1809" s="153"/>
      <c r="AE1809"/>
    </row>
    <row r="1810" spans="1:31" x14ac:dyDescent="0.2">
      <c r="A1810" s="117">
        <f t="shared" si="1906"/>
        <v>1810</v>
      </c>
      <c r="B1810" s="97" t="str">
        <f>IF(ISNUMBER(Таблица335[[#This Row],[№8]]), "Поперечник", "Продол")</f>
        <v>Поперечник</v>
      </c>
      <c r="C1810" s="11" t="str">
        <f>CONCATENATE(I1810,J1810,K1810,L1810,Таблица335[[#This Row],[№12]],N1810,O1810,P1810,Q1810,R1810,S1810,T1810,U1810,)</f>
        <v>17Г-ВП_Р1 росп1,2,3</v>
      </c>
      <c r="D1810" s="11" t="str">
        <f t="shared" si="1853"/>
        <v>Т3</v>
      </c>
      <c r="E1810" s="11" t="str">
        <f t="shared" si="1854"/>
        <v>528 Δ6</v>
      </c>
      <c r="F1810" s="101"/>
      <c r="G1810" s="101"/>
      <c r="H18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0" s="132">
        <f t="shared" ref="I1810:J1810" si="1924">I1809</f>
        <v>17</v>
      </c>
      <c r="J1810" s="132" t="str">
        <f>J1809</f>
        <v>Г</v>
      </c>
      <c r="K1810" s="133" t="str">
        <f>IF(Таблица335[[#This Row],[условие]]="Да", "-", "")</f>
        <v>-</v>
      </c>
      <c r="L1810" s="101" t="s">
        <v>35</v>
      </c>
      <c r="M1810" s="114" t="str">
        <f>IF(Таблица335[[#This Row],[условие]]="Да", "", " - ")</f>
        <v/>
      </c>
      <c r="N1810" s="101"/>
      <c r="O1810" s="114" t="str">
        <f>IF(Таблица335[[#This Row],[условие]]="Да", "", " )")</f>
        <v/>
      </c>
      <c r="P1810" s="115"/>
      <c r="Q1810" s="101" t="s">
        <v>140</v>
      </c>
      <c r="R1810" s="101" t="s">
        <v>73</v>
      </c>
      <c r="S1810" s="116" t="str">
        <f>IF(Таблица335[[#This Row],[Тип СШ]]="Т3", " росп", "")</f>
        <v xml:space="preserve"> росп</v>
      </c>
      <c r="T1810" s="116" t="str">
        <f>IF(AND(Таблица335[[#This Row],[Тип]]="Поперечник", Таблица335[[#This Row],[условие]]="Да", Таблица335[[#This Row],[№18]]=" росп"), "1,2,3",
"")</f>
        <v>1,2,3</v>
      </c>
      <c r="U1810" s="116" t="str">
        <f>IF(AND(Таблица335[[#This Row],[Тип]]="Продол", Таблица335[[#This Row],[условие]]="Да", Таблица335[[#This Row],[№18]]=" росп"), "1,2",
"")</f>
        <v/>
      </c>
      <c r="V1810" s="101" t="s">
        <v>88</v>
      </c>
      <c r="W18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10" s="152" t="str">
        <f>IF(Таблица335[[#This Row],[Тип СШ]]="Т3",
(IF(Таблица335[[#This Row],[Толщина]]&gt;16,"Δ8","Δ6")),Таблица335[[#This Row],[Толщина]])</f>
        <v>Δ6</v>
      </c>
      <c r="AD1810" s="153"/>
      <c r="AE1810"/>
    </row>
    <row r="1811" spans="1:31" x14ac:dyDescent="0.2">
      <c r="A1811" s="117">
        <f t="shared" si="1906"/>
        <v>1811</v>
      </c>
      <c r="B1811" s="97" t="str">
        <f>IF(ISNUMBER(Таблица335[[#This Row],[№8]]), "Поперечник", "Продол")</f>
        <v>Поперечник</v>
      </c>
      <c r="C1811" s="11" t="str">
        <f>CONCATENATE(I1811,J1811,K1811,L1811,Таблица335[[#This Row],[№12]],N1811,O1811,P1811,Q1811,R1811,S1811,T1811,U1811,)</f>
        <v>17Г-ВП_Р2 росп1,2,3</v>
      </c>
      <c r="D1811" s="11" t="str">
        <f t="shared" ref="D1811:D1874" si="1925">V1811</f>
        <v>Т3</v>
      </c>
      <c r="E1811" s="11" t="str">
        <f t="shared" ref="E1811:E1874" si="1926">IF(V1811="Т3",(CONCATENATE(AB1811," ",AC1811)),(CONCATENATE(AB1811,"×",AC1811)))</f>
        <v>528 Δ6</v>
      </c>
      <c r="F1811" s="101"/>
      <c r="G1811" s="101"/>
      <c r="H18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1" s="132">
        <f t="shared" ref="I1811:J1811" si="1927">I1810</f>
        <v>17</v>
      </c>
      <c r="J1811" s="132" t="str">
        <f t="shared" si="1927"/>
        <v>Г</v>
      </c>
      <c r="K1811" s="133" t="str">
        <f>IF(Таблица335[[#This Row],[условие]]="Да", "-", "")</f>
        <v>-</v>
      </c>
      <c r="L1811" s="101" t="s">
        <v>35</v>
      </c>
      <c r="M1811" s="114" t="str">
        <f>IF(Таблица335[[#This Row],[условие]]="Да", "", " - ")</f>
        <v/>
      </c>
      <c r="N1811" s="101"/>
      <c r="O1811" s="114" t="str">
        <f>IF(Таблица335[[#This Row],[условие]]="Да", "", " )")</f>
        <v/>
      </c>
      <c r="P1811" s="115"/>
      <c r="Q1811" s="101" t="s">
        <v>140</v>
      </c>
      <c r="R1811" s="101" t="s">
        <v>74</v>
      </c>
      <c r="S1811" s="116" t="str">
        <f>IF(Таблица335[[#This Row],[Тип СШ]]="Т3", " росп", "")</f>
        <v xml:space="preserve"> росп</v>
      </c>
      <c r="T1811" s="116" t="str">
        <f>IF(AND(Таблица335[[#This Row],[Тип]]="Поперечник", Таблица335[[#This Row],[условие]]="Да", Таблица335[[#This Row],[№18]]=" росп"), "1,2,3",
"")</f>
        <v>1,2,3</v>
      </c>
      <c r="U1811" s="116" t="str">
        <f>IF(AND(Таблица335[[#This Row],[Тип]]="Продол", Таблица335[[#This Row],[условие]]="Да", Таблица335[[#This Row],[№18]]=" росп"), "1,2",
"")</f>
        <v/>
      </c>
      <c r="V1811" s="101" t="s">
        <v>88</v>
      </c>
      <c r="W18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11" s="152" t="str">
        <f>IF(Таблица335[[#This Row],[Тип СШ]]="Т3",
(IF(Таблица335[[#This Row],[Толщина]]&gt;16,"Δ8","Δ6")),Таблица335[[#This Row],[Толщина]])</f>
        <v>Δ6</v>
      </c>
      <c r="AD1811" s="153"/>
      <c r="AE1811"/>
    </row>
    <row r="1812" spans="1:31" x14ac:dyDescent="0.2">
      <c r="A1812" s="117">
        <f t="shared" si="1906"/>
        <v>1812</v>
      </c>
      <c r="B1812" s="97" t="str">
        <f>IF(ISNUMBER(Таблица335[[#This Row],[№8]]), "Поперечник", "Продол")</f>
        <v>Поперечник</v>
      </c>
      <c r="C1812" s="11" t="str">
        <f>CONCATENATE(I1812,J1812,K1812,L1812,Таблица335[[#This Row],[№12]],N1812,O1812,P1812,Q1812,R1812,S1812,T1812,U1812,)</f>
        <v>17Г-ВП_Р3 росп1,2,3</v>
      </c>
      <c r="D1812" s="11" t="str">
        <f t="shared" si="1925"/>
        <v>Т3</v>
      </c>
      <c r="E1812" s="11" t="str">
        <f t="shared" si="1926"/>
        <v>528 Δ6</v>
      </c>
      <c r="F1812" s="101"/>
      <c r="G1812" s="101"/>
      <c r="H18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2" s="132">
        <f t="shared" ref="I1812:J1812" si="1928">I1811</f>
        <v>17</v>
      </c>
      <c r="J1812" s="132" t="str">
        <f t="shared" si="1928"/>
        <v>Г</v>
      </c>
      <c r="K1812" s="133" t="str">
        <f>IF(Таблица335[[#This Row],[условие]]="Да", "-", "")</f>
        <v>-</v>
      </c>
      <c r="L1812" s="101" t="s">
        <v>35</v>
      </c>
      <c r="M1812" s="114" t="str">
        <f>IF(Таблица335[[#This Row],[условие]]="Да", "", " - ")</f>
        <v/>
      </c>
      <c r="N1812" s="101"/>
      <c r="O1812" s="114" t="str">
        <f>IF(Таблица335[[#This Row],[условие]]="Да", "", " )")</f>
        <v/>
      </c>
      <c r="P1812" s="115"/>
      <c r="Q1812" s="101" t="s">
        <v>140</v>
      </c>
      <c r="R1812" s="101" t="s">
        <v>75</v>
      </c>
      <c r="S1812" s="116" t="str">
        <f>IF(Таблица335[[#This Row],[Тип СШ]]="Т3", " росп", "")</f>
        <v xml:space="preserve"> росп</v>
      </c>
      <c r="T1812" s="116" t="str">
        <f>IF(AND(Таблица335[[#This Row],[Тип]]="Поперечник", Таблица335[[#This Row],[условие]]="Да", Таблица335[[#This Row],[№18]]=" росп"), "1,2,3",
"")</f>
        <v>1,2,3</v>
      </c>
      <c r="U1812" s="116" t="str">
        <f>IF(AND(Таблица335[[#This Row],[Тип]]="Продол", Таблица335[[#This Row],[условие]]="Да", Таблица335[[#This Row],[№18]]=" росп"), "1,2",
"")</f>
        <v/>
      </c>
      <c r="V1812" s="101" t="s">
        <v>88</v>
      </c>
      <c r="W18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12" s="152" t="str">
        <f>IF(Таблица335[[#This Row],[Тип СШ]]="Т3",
(IF(Таблица335[[#This Row],[Толщина]]&gt;16,"Δ8","Δ6")),Таблица335[[#This Row],[Толщина]])</f>
        <v>Δ6</v>
      </c>
      <c r="AD1812" s="153"/>
      <c r="AE1812"/>
    </row>
    <row r="1813" spans="1:31" x14ac:dyDescent="0.2">
      <c r="A1813" s="117">
        <f t="shared" si="1906"/>
        <v>1813</v>
      </c>
      <c r="B1813" s="97" t="str">
        <f>IF(ISNUMBER(Таблица335[[#This Row],[№8]]), "Поперечник", "Продол")</f>
        <v>Поперечник</v>
      </c>
      <c r="C1813" s="11" t="str">
        <f>CONCATENATE(I1813,J1813,K1813,L1813,Таблица335[[#This Row],[№12]],N1813,O1813,P1813,Q1813,R1813,S1813,T1813,U1813,)</f>
        <v>17Г-ВП_Р4 росп1,2,3</v>
      </c>
      <c r="D1813" s="11" t="str">
        <f t="shared" si="1925"/>
        <v>Т3</v>
      </c>
      <c r="E1813" s="11" t="str">
        <f t="shared" si="1926"/>
        <v>528 Δ6</v>
      </c>
      <c r="F1813" s="101"/>
      <c r="G1813" s="101"/>
      <c r="H18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3" s="132">
        <f t="shared" ref="I1813:J1813" si="1929">I1812</f>
        <v>17</v>
      </c>
      <c r="J1813" s="132" t="str">
        <f t="shared" si="1929"/>
        <v>Г</v>
      </c>
      <c r="K1813" s="133" t="str">
        <f>IF(Таблица335[[#This Row],[условие]]="Да", "-", "")</f>
        <v>-</v>
      </c>
      <c r="L1813" s="101" t="s">
        <v>35</v>
      </c>
      <c r="M1813" s="114" t="str">
        <f>IF(Таблица335[[#This Row],[условие]]="Да", "", " - ")</f>
        <v/>
      </c>
      <c r="N1813" s="101"/>
      <c r="O1813" s="114" t="str">
        <f>IF(Таблица335[[#This Row],[условие]]="Да", "", " )")</f>
        <v/>
      </c>
      <c r="P1813" s="115"/>
      <c r="Q1813" s="101" t="s">
        <v>140</v>
      </c>
      <c r="R1813" s="101" t="s">
        <v>76</v>
      </c>
      <c r="S1813" s="116" t="str">
        <f>IF(Таблица335[[#This Row],[Тип СШ]]="Т3", " росп", "")</f>
        <v xml:space="preserve"> росп</v>
      </c>
      <c r="T1813" s="116" t="str">
        <f>IF(AND(Таблица335[[#This Row],[Тип]]="Поперечник", Таблица335[[#This Row],[условие]]="Да", Таблица335[[#This Row],[№18]]=" росп"), "1,2,3",
"")</f>
        <v>1,2,3</v>
      </c>
      <c r="U1813" s="116" t="str">
        <f>IF(AND(Таблица335[[#This Row],[Тип]]="Продол", Таблица335[[#This Row],[условие]]="Да", Таблица335[[#This Row],[№18]]=" росп"), "1,2",
"")</f>
        <v/>
      </c>
      <c r="V1813" s="101" t="s">
        <v>88</v>
      </c>
      <c r="W181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13" s="152" t="str">
        <f>IF(Таблица335[[#This Row],[Тип СШ]]="Т3",
(IF(Таблица335[[#This Row],[Толщина]]&gt;16,"Δ8","Δ6")),Таблица335[[#This Row],[Толщина]])</f>
        <v>Δ6</v>
      </c>
      <c r="AD1813" s="153"/>
      <c r="AE1813"/>
    </row>
    <row r="1814" spans="1:31" x14ac:dyDescent="0.2">
      <c r="A1814" s="117">
        <f t="shared" si="1906"/>
        <v>1814</v>
      </c>
      <c r="B1814" s="97" t="str">
        <f>IF(ISNUMBER(Таблица335[[#This Row],[№8]]), "Поперечник", "Продол")</f>
        <v>Поперечник</v>
      </c>
      <c r="C1814" s="11" t="str">
        <f>CONCATENATE(I1814,J1814,K1814,L1814,Таблица335[[#This Row],[№12]],N1814,O1814,P1814,Q1814,R1814,S1814,T1814,U1814,)</f>
        <v>17Г-Т1/1</v>
      </c>
      <c r="D1814" s="11" t="str">
        <f t="shared" si="1925"/>
        <v>Т8</v>
      </c>
      <c r="E1814" s="11" t="str">
        <f t="shared" si="1926"/>
        <v>100×14</v>
      </c>
      <c r="F1814" s="101"/>
      <c r="G1814" s="101"/>
      <c r="H18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4" s="132">
        <f t="shared" ref="I1814:J1814" si="1930">I1813</f>
        <v>17</v>
      </c>
      <c r="J1814" s="132" t="str">
        <f t="shared" si="1930"/>
        <v>Г</v>
      </c>
      <c r="K1814" s="133" t="str">
        <f>IF(Таблица335[[#This Row],[условие]]="Да", "-", "")</f>
        <v>-</v>
      </c>
      <c r="L1814" s="101" t="s">
        <v>83</v>
      </c>
      <c r="M1814" s="114" t="str">
        <f>IF(Таблица335[[#This Row],[условие]]="Да", "", " - ")</f>
        <v/>
      </c>
      <c r="N1814" s="101"/>
      <c r="O1814" s="114" t="str">
        <f>IF(Таблица335[[#This Row],[условие]]="Да", "", " )")</f>
        <v/>
      </c>
      <c r="P1814" s="115"/>
      <c r="Q1814" s="101" t="str">
        <f>"/"</f>
        <v>/</v>
      </c>
      <c r="R1814" s="101">
        <v>1</v>
      </c>
      <c r="S1814" s="116" t="str">
        <f>IF(Таблица335[[#This Row],[Тип СШ]]="Т3", " росп", "")</f>
        <v/>
      </c>
      <c r="T1814" s="116" t="str">
        <f>IF(AND(Таблица335[[#This Row],[Тип]]="Поперечник", Таблица335[[#This Row],[условие]]="Да", Таблица335[[#This Row],[№18]]=" росп"), "1,2,3",
"")</f>
        <v/>
      </c>
      <c r="U1814" s="116" t="str">
        <f>IF(AND(Таблица335[[#This Row],[Тип]]="Продол", Таблица335[[#This Row],[условие]]="Да", Таблица335[[#This Row],[№18]]=" росп"), "1,2",
"")</f>
        <v/>
      </c>
      <c r="V1814" s="101" t="s">
        <v>89</v>
      </c>
      <c r="W18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14" s="152">
        <f>IF(Таблица335[[#This Row],[Тип СШ]]="Т3",
(IF(Таблица335[[#This Row],[Толщина]]&gt;16,"Δ8","Δ6")),Таблица335[[#This Row],[Толщина]])</f>
        <v>14</v>
      </c>
      <c r="AD1814" s="153"/>
      <c r="AE1814"/>
    </row>
    <row r="1815" spans="1:31" x14ac:dyDescent="0.2">
      <c r="A1815" s="117">
        <f t="shared" si="1906"/>
        <v>1815</v>
      </c>
      <c r="B1815" s="97" t="str">
        <f>IF(ISNUMBER(Таблица335[[#This Row],[№8]]), "Поперечник", "Продол")</f>
        <v>Поперечник</v>
      </c>
      <c r="C1815" s="11" t="str">
        <f>CONCATENATE(I1815,J1815,K1815,L1815,Таблица335[[#This Row],[№12]],N1815,O1815,P1815,Q1815,R1815,S1815,T1815,U1815,)</f>
        <v>17Г-Т1/1 росп1,2,3</v>
      </c>
      <c r="D1815" s="11" t="str">
        <f t="shared" si="1925"/>
        <v>Т3</v>
      </c>
      <c r="E1815" s="11" t="str">
        <f t="shared" si="1926"/>
        <v>100 Δ6</v>
      </c>
      <c r="F1815" s="101"/>
      <c r="G1815" s="101"/>
      <c r="H18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5" s="132">
        <f t="shared" ref="I1815:J1815" si="1931">I1814</f>
        <v>17</v>
      </c>
      <c r="J1815" s="132" t="str">
        <f t="shared" si="1931"/>
        <v>Г</v>
      </c>
      <c r="K1815" s="133" t="str">
        <f>IF(Таблица335[[#This Row],[условие]]="Да", "-", "")</f>
        <v>-</v>
      </c>
      <c r="L1815" s="101" t="s">
        <v>83</v>
      </c>
      <c r="M1815" s="114" t="str">
        <f>IF(Таблица335[[#This Row],[условие]]="Да", "", " - ")</f>
        <v/>
      </c>
      <c r="N1815" s="101"/>
      <c r="O1815" s="114" t="str">
        <f>IF(Таблица335[[#This Row],[условие]]="Да", "", " )")</f>
        <v/>
      </c>
      <c r="P1815" s="115"/>
      <c r="Q1815" s="101" t="str">
        <f t="shared" ref="Q1815:Q1817" si="1932">"/"</f>
        <v>/</v>
      </c>
      <c r="R1815" s="101">
        <v>1</v>
      </c>
      <c r="S1815" s="116" t="str">
        <f>IF(Таблица335[[#This Row],[Тип СШ]]="Т3", " росп", "")</f>
        <v xml:space="preserve"> росп</v>
      </c>
      <c r="T1815" s="116" t="str">
        <f>IF(AND(Таблица335[[#This Row],[Тип]]="Поперечник", Таблица335[[#This Row],[условие]]="Да", Таблица335[[#This Row],[№18]]=" росп"), "1,2,3",
"")</f>
        <v>1,2,3</v>
      </c>
      <c r="U1815" s="116" t="str">
        <f>IF(AND(Таблица335[[#This Row],[Тип]]="Продол", Таблица335[[#This Row],[условие]]="Да", Таблица335[[#This Row],[№18]]=" росп"), "1,2",
"")</f>
        <v/>
      </c>
      <c r="V1815" s="101" t="s">
        <v>88</v>
      </c>
      <c r="W18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15" s="152" t="str">
        <f>IF(Таблица335[[#This Row],[Тип СШ]]="Т3",
(IF(Таблица335[[#This Row],[Толщина]]&gt;16,"Δ8","Δ6")),Таблица335[[#This Row],[Толщина]])</f>
        <v>Δ6</v>
      </c>
      <c r="AD1815" s="153"/>
      <c r="AE1815"/>
    </row>
    <row r="1816" spans="1:31" x14ac:dyDescent="0.2">
      <c r="A1816" s="117">
        <f t="shared" si="1906"/>
        <v>1816</v>
      </c>
      <c r="B1816" s="97" t="str">
        <f>IF(ISNUMBER(Таблица335[[#This Row],[№8]]), "Поперечник", "Продол")</f>
        <v>Поперечник</v>
      </c>
      <c r="C1816" s="11" t="str">
        <f>CONCATENATE(I1816,J1816,K1816,L1816,Таблица335[[#This Row],[№12]],N1816,O1816,P1816,Q1816,R1816,S1816,T1816,U1816,)</f>
        <v>17Г-Т1/2</v>
      </c>
      <c r="D1816" s="11" t="str">
        <f t="shared" si="1925"/>
        <v>Т8</v>
      </c>
      <c r="E1816" s="11" t="str">
        <f t="shared" si="1926"/>
        <v>100×14</v>
      </c>
      <c r="F1816" s="101"/>
      <c r="G1816" s="101"/>
      <c r="H18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6" s="132">
        <f t="shared" ref="I1816:J1816" si="1933">I1815</f>
        <v>17</v>
      </c>
      <c r="J1816" s="132" t="str">
        <f t="shared" si="1933"/>
        <v>Г</v>
      </c>
      <c r="K1816" s="133" t="str">
        <f>IF(Таблица335[[#This Row],[условие]]="Да", "-", "")</f>
        <v>-</v>
      </c>
      <c r="L1816" s="101" t="s">
        <v>83</v>
      </c>
      <c r="M1816" s="114" t="str">
        <f>IF(Таблица335[[#This Row],[условие]]="Да", "", " - ")</f>
        <v/>
      </c>
      <c r="N1816" s="101"/>
      <c r="O1816" s="114" t="str">
        <f>IF(Таблица335[[#This Row],[условие]]="Да", "", " )")</f>
        <v/>
      </c>
      <c r="P1816" s="115"/>
      <c r="Q1816" s="101" t="str">
        <f t="shared" si="1932"/>
        <v>/</v>
      </c>
      <c r="R1816" s="101">
        <v>2</v>
      </c>
      <c r="S1816" s="116" t="str">
        <f>IF(Таблица335[[#This Row],[Тип СШ]]="Т3", " росп", "")</f>
        <v/>
      </c>
      <c r="T1816" s="116" t="str">
        <f>IF(AND(Таблица335[[#This Row],[Тип]]="Поперечник", Таблица335[[#This Row],[условие]]="Да", Таблица335[[#This Row],[№18]]=" росп"), "1,2,3",
"")</f>
        <v/>
      </c>
      <c r="U1816" s="116" t="str">
        <f>IF(AND(Таблица335[[#This Row],[Тип]]="Продол", Таблица335[[#This Row],[условие]]="Да", Таблица335[[#This Row],[№18]]=" росп"), "1,2",
"")</f>
        <v/>
      </c>
      <c r="V1816" s="101" t="s">
        <v>89</v>
      </c>
      <c r="W18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1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16" s="152">
        <f>IF(Таблица335[[#This Row],[Тип СШ]]="Т3",
(IF(Таблица335[[#This Row],[Толщина]]&gt;16,"Δ8","Δ6")),Таблица335[[#This Row],[Толщина]])</f>
        <v>14</v>
      </c>
      <c r="AD1816" s="153"/>
      <c r="AE1816"/>
    </row>
    <row r="1817" spans="1:31" x14ac:dyDescent="0.2">
      <c r="A1817" s="117">
        <f t="shared" si="1906"/>
        <v>1817</v>
      </c>
      <c r="B1817" s="97" t="str">
        <f>IF(ISNUMBER(Таблица335[[#This Row],[№8]]), "Поперечник", "Продол")</f>
        <v>Поперечник</v>
      </c>
      <c r="C1817" s="11" t="str">
        <f>CONCATENATE(I1817,J1817,K1817,L1817,Таблица335[[#This Row],[№12]],N1817,O1817,P1817,Q1817,R1817,S1817,T1817,U1817,)</f>
        <v>17Г-Т1/2 росп1,2,3</v>
      </c>
      <c r="D1817" s="11" t="str">
        <f t="shared" si="1925"/>
        <v>Т3</v>
      </c>
      <c r="E1817" s="11" t="str">
        <f t="shared" si="1926"/>
        <v>100 Δ6</v>
      </c>
      <c r="F1817" s="101"/>
      <c r="G1817" s="101"/>
      <c r="H18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7" s="132">
        <f t="shared" ref="I1817:J1817" si="1934">I1816</f>
        <v>17</v>
      </c>
      <c r="J1817" s="132" t="str">
        <f t="shared" si="1934"/>
        <v>Г</v>
      </c>
      <c r="K1817" s="133" t="str">
        <f>IF(Таблица335[[#This Row],[условие]]="Да", "-", "")</f>
        <v>-</v>
      </c>
      <c r="L1817" s="101" t="s">
        <v>83</v>
      </c>
      <c r="M1817" s="114" t="str">
        <f>IF(Таблица335[[#This Row],[условие]]="Да", "", " - ")</f>
        <v/>
      </c>
      <c r="N1817" s="101"/>
      <c r="O1817" s="114" t="str">
        <f>IF(Таблица335[[#This Row],[условие]]="Да", "", " )")</f>
        <v/>
      </c>
      <c r="P1817" s="115"/>
      <c r="Q1817" s="101" t="str">
        <f t="shared" si="1932"/>
        <v>/</v>
      </c>
      <c r="R1817" s="101">
        <v>2</v>
      </c>
      <c r="S1817" s="116" t="str">
        <f>IF(Таблица335[[#This Row],[Тип СШ]]="Т3", " росп", "")</f>
        <v xml:space="preserve"> росп</v>
      </c>
      <c r="T1817" s="116" t="str">
        <f>IF(AND(Таблица335[[#This Row],[Тип]]="Поперечник", Таблица335[[#This Row],[условие]]="Да", Таблица335[[#This Row],[№18]]=" росп"), "1,2,3",
"")</f>
        <v>1,2,3</v>
      </c>
      <c r="U1817" s="116" t="str">
        <f>IF(AND(Таблица335[[#This Row],[Тип]]="Продол", Таблица335[[#This Row],[условие]]="Да", Таблица335[[#This Row],[№18]]=" росп"), "1,2",
"")</f>
        <v/>
      </c>
      <c r="V1817" s="101" t="s">
        <v>88</v>
      </c>
      <c r="W18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17" s="152" t="str">
        <f>IF(Таблица335[[#This Row],[Тип СШ]]="Т3",
(IF(Таблица335[[#This Row],[Толщина]]&gt;16,"Δ8","Δ6")),Таблица335[[#This Row],[Толщина]])</f>
        <v>Δ6</v>
      </c>
      <c r="AD1817" s="153"/>
      <c r="AE1817"/>
    </row>
    <row r="1818" spans="1:31" x14ac:dyDescent="0.2">
      <c r="A1818" s="117">
        <f t="shared" si="1906"/>
        <v>1818</v>
      </c>
      <c r="B1818" s="97" t="str">
        <f>IF(ISNUMBER(Таблица335[[#This Row],[№8]]), "Поперечник", "Продол")</f>
        <v>Поперечник</v>
      </c>
      <c r="C1818" s="11" t="str">
        <f>CONCATENATE(I1818,J1818,K1818,L1818,Таблица335[[#This Row],[№12]],N1818,O1818,P1818,Q1818,R1818,S1818,T1818,U1818,)</f>
        <v>17Г-ВП_Р5 росп1,2,3</v>
      </c>
      <c r="D1818" s="11" t="str">
        <f t="shared" si="1925"/>
        <v>Т3</v>
      </c>
      <c r="E1818" s="11" t="str">
        <f t="shared" si="1926"/>
        <v>528 Δ6</v>
      </c>
      <c r="F1818" s="101"/>
      <c r="G1818" s="101"/>
      <c r="H181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8" s="132">
        <f t="shared" ref="I1818:J1818" si="1935">I1817</f>
        <v>17</v>
      </c>
      <c r="J1818" s="132" t="str">
        <f t="shared" si="1935"/>
        <v>Г</v>
      </c>
      <c r="K1818" s="133" t="str">
        <f>IF(Таблица335[[#This Row],[условие]]="Да", "-", "")</f>
        <v>-</v>
      </c>
      <c r="L1818" s="101" t="s">
        <v>35</v>
      </c>
      <c r="M1818" s="114" t="str">
        <f>IF(Таблица335[[#This Row],[условие]]="Да", "", " - ")</f>
        <v/>
      </c>
      <c r="N1818" s="101"/>
      <c r="O1818" s="114" t="str">
        <f>IF(Таблица335[[#This Row],[условие]]="Да", "", " )")</f>
        <v/>
      </c>
      <c r="P1818" s="115"/>
      <c r="Q1818" s="101" t="s">
        <v>140</v>
      </c>
      <c r="R1818" s="101" t="s">
        <v>77</v>
      </c>
      <c r="S1818" s="116" t="str">
        <f>IF(Таблица335[[#This Row],[Тип СШ]]="Т3", " росп", "")</f>
        <v xml:space="preserve"> росп</v>
      </c>
      <c r="T1818" s="116" t="str">
        <f>IF(AND(Таблица335[[#This Row],[Тип]]="Поперечник", Таблица335[[#This Row],[условие]]="Да", Таблица335[[#This Row],[№18]]=" росп"), "1,2,3",
"")</f>
        <v>1,2,3</v>
      </c>
      <c r="U1818" s="116" t="str">
        <f>IF(AND(Таблица335[[#This Row],[Тип]]="Продол", Таблица335[[#This Row],[условие]]="Да", Таблица335[[#This Row],[№18]]=" росп"), "1,2",
"")</f>
        <v/>
      </c>
      <c r="V1818" s="101" t="s">
        <v>88</v>
      </c>
      <c r="W18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18" s="152" t="str">
        <f>IF(Таблица335[[#This Row],[Тип СШ]]="Т3",
(IF(Таблица335[[#This Row],[Толщина]]&gt;16,"Δ8","Δ6")),Таблица335[[#This Row],[Толщина]])</f>
        <v>Δ6</v>
      </c>
      <c r="AD1818" s="153"/>
      <c r="AE1818"/>
    </row>
    <row r="1819" spans="1:31" x14ac:dyDescent="0.2">
      <c r="A1819" s="117">
        <f t="shared" si="1906"/>
        <v>1819</v>
      </c>
      <c r="B1819" s="97" t="str">
        <f>IF(ISNUMBER(Таблица335[[#This Row],[№8]]), "Поперечник", "Продол")</f>
        <v>Поперечник</v>
      </c>
      <c r="C1819" s="11" t="str">
        <f>CONCATENATE(I1819,J1819,K1819,L1819,Таблица335[[#This Row],[№12]],N1819,O1819,P1819,Q1819,R1819,S1819,T1819,U1819,)</f>
        <v>17Г-ВП_Р6 росп1,2,3</v>
      </c>
      <c r="D1819" s="11" t="str">
        <f t="shared" si="1925"/>
        <v>Т3</v>
      </c>
      <c r="E1819" s="11" t="str">
        <f t="shared" si="1926"/>
        <v>528 Δ6</v>
      </c>
      <c r="F1819" s="101"/>
      <c r="G1819" s="101"/>
      <c r="H18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19" s="132">
        <f t="shared" ref="I1819:J1819" si="1936">I1818</f>
        <v>17</v>
      </c>
      <c r="J1819" s="132" t="str">
        <f t="shared" si="1936"/>
        <v>Г</v>
      </c>
      <c r="K1819" s="133" t="str">
        <f>IF(Таблица335[[#This Row],[условие]]="Да", "-", "")</f>
        <v>-</v>
      </c>
      <c r="L1819" s="101" t="s">
        <v>35</v>
      </c>
      <c r="M1819" s="114" t="str">
        <f>IF(Таблица335[[#This Row],[условие]]="Да", "", " - ")</f>
        <v/>
      </c>
      <c r="N1819" s="101"/>
      <c r="O1819" s="114" t="str">
        <f>IF(Таблица335[[#This Row],[условие]]="Да", "", " )")</f>
        <v/>
      </c>
      <c r="P1819" s="115"/>
      <c r="Q1819" s="101" t="s">
        <v>140</v>
      </c>
      <c r="R1819" s="101" t="s">
        <v>80</v>
      </c>
      <c r="S1819" s="116" t="str">
        <f>IF(Таблица335[[#This Row],[Тип СШ]]="Т3", " росп", "")</f>
        <v xml:space="preserve"> росп</v>
      </c>
      <c r="T1819" s="116" t="str">
        <f>IF(AND(Таблица335[[#This Row],[Тип]]="Поперечник", Таблица335[[#This Row],[условие]]="Да", Таблица335[[#This Row],[№18]]=" росп"), "1,2,3",
"")</f>
        <v>1,2,3</v>
      </c>
      <c r="U1819" s="116" t="str">
        <f>IF(AND(Таблица335[[#This Row],[Тип]]="Продол", Таблица335[[#This Row],[условие]]="Да", Таблица335[[#This Row],[№18]]=" росп"), "1,2",
"")</f>
        <v/>
      </c>
      <c r="V1819" s="101" t="s">
        <v>88</v>
      </c>
      <c r="W18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19" s="152" t="str">
        <f>IF(Таблица335[[#This Row],[Тип СШ]]="Т3",
(IF(Таблица335[[#This Row],[Толщина]]&gt;16,"Δ8","Δ6")),Таблица335[[#This Row],[Толщина]])</f>
        <v>Δ6</v>
      </c>
      <c r="AD1819" s="153"/>
      <c r="AE1819"/>
    </row>
    <row r="1820" spans="1:31" x14ac:dyDescent="0.2">
      <c r="A1820" s="117">
        <f t="shared" si="1906"/>
        <v>1820</v>
      </c>
      <c r="B1820" s="97" t="str">
        <f>IF(ISNUMBER(Таблица335[[#This Row],[№8]]), "Поперечник", "Продол")</f>
        <v>Поперечник</v>
      </c>
      <c r="C1820" s="11" t="str">
        <f>CONCATENATE(I1820,J1820,K1820,L1820,Таблица335[[#This Row],[№12]],N1820,O1820,P1820,Q1820,R1820,S1820,T1820,U1820,)</f>
        <v>17Г-ВП_Р7 росп1,2,3</v>
      </c>
      <c r="D1820" s="11" t="str">
        <f t="shared" si="1925"/>
        <v>Т3</v>
      </c>
      <c r="E1820" s="11" t="str">
        <f t="shared" si="1926"/>
        <v>528 Δ6</v>
      </c>
      <c r="F1820" s="101"/>
      <c r="G1820" s="101"/>
      <c r="H18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0" s="132">
        <f t="shared" ref="I1820:J1820" si="1937">I1819</f>
        <v>17</v>
      </c>
      <c r="J1820" s="132" t="str">
        <f t="shared" si="1937"/>
        <v>Г</v>
      </c>
      <c r="K1820" s="133" t="str">
        <f>IF(Таблица335[[#This Row],[условие]]="Да", "-", "")</f>
        <v>-</v>
      </c>
      <c r="L1820" s="101" t="s">
        <v>35</v>
      </c>
      <c r="M1820" s="114" t="str">
        <f>IF(Таблица335[[#This Row],[условие]]="Да", "", " - ")</f>
        <v/>
      </c>
      <c r="N1820" s="101"/>
      <c r="O1820" s="114" t="str">
        <f>IF(Таблица335[[#This Row],[условие]]="Да", "", " )")</f>
        <v/>
      </c>
      <c r="P1820" s="115"/>
      <c r="Q1820" s="101" t="s">
        <v>140</v>
      </c>
      <c r="R1820" s="101" t="s">
        <v>81</v>
      </c>
      <c r="S1820" s="116" t="str">
        <f>IF(Таблица335[[#This Row],[Тип СШ]]="Т3", " росп", "")</f>
        <v xml:space="preserve"> росп</v>
      </c>
      <c r="T1820" s="116" t="str">
        <f>IF(AND(Таблица335[[#This Row],[Тип]]="Поперечник", Таблица335[[#This Row],[условие]]="Да", Таблица335[[#This Row],[№18]]=" росп"), "1,2,3",
"")</f>
        <v>1,2,3</v>
      </c>
      <c r="U1820" s="116" t="str">
        <f>IF(AND(Таблица335[[#This Row],[Тип]]="Продол", Таблица335[[#This Row],[условие]]="Да", Таблица335[[#This Row],[№18]]=" росп"), "1,2",
"")</f>
        <v/>
      </c>
      <c r="V1820" s="101" t="s">
        <v>88</v>
      </c>
      <c r="W18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20" s="152" t="str">
        <f>IF(Таблица335[[#This Row],[Тип СШ]]="Т3",
(IF(Таблица335[[#This Row],[Толщина]]&gt;16,"Δ8","Δ6")),Таблица335[[#This Row],[Толщина]])</f>
        <v>Δ6</v>
      </c>
      <c r="AD1820" s="153"/>
      <c r="AE1820"/>
    </row>
    <row r="1821" spans="1:31" x14ac:dyDescent="0.2">
      <c r="A1821" s="117">
        <f t="shared" si="1906"/>
        <v>1821</v>
      </c>
      <c r="B1821" s="97" t="str">
        <f>IF(ISNUMBER(Таблица335[[#This Row],[№8]]), "Поперечник", "Продол")</f>
        <v>Поперечник</v>
      </c>
      <c r="C1821" s="11" t="str">
        <f>CONCATENATE(I1821,J1821,K1821,L1821,Таблица335[[#This Row],[№12]],N1821,O1821,P1821,Q1821,R1821,S1821,T1821,U1821,)</f>
        <v>17Г-ВП_Р8 росп1,2,3</v>
      </c>
      <c r="D1821" s="11" t="str">
        <f t="shared" si="1925"/>
        <v>Т3</v>
      </c>
      <c r="E1821" s="11" t="str">
        <f t="shared" si="1926"/>
        <v>528 Δ6</v>
      </c>
      <c r="F1821" s="101"/>
      <c r="G1821" s="101"/>
      <c r="H18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1" s="132">
        <f t="shared" ref="I1821:J1821" si="1938">I1820</f>
        <v>17</v>
      </c>
      <c r="J1821" s="132" t="str">
        <f t="shared" si="1938"/>
        <v>Г</v>
      </c>
      <c r="K1821" s="133" t="str">
        <f>IF(Таблица335[[#This Row],[условие]]="Да", "-", "")</f>
        <v>-</v>
      </c>
      <c r="L1821" s="101" t="s">
        <v>35</v>
      </c>
      <c r="M1821" s="114" t="str">
        <f>IF(Таблица335[[#This Row],[условие]]="Да", "", " - ")</f>
        <v/>
      </c>
      <c r="N1821" s="101"/>
      <c r="O1821" s="114" t="str">
        <f>IF(Таблица335[[#This Row],[условие]]="Да", "", " )")</f>
        <v/>
      </c>
      <c r="P1821" s="115"/>
      <c r="Q1821" s="101" t="s">
        <v>140</v>
      </c>
      <c r="R1821" s="101" t="s">
        <v>82</v>
      </c>
      <c r="S1821" s="116" t="str">
        <f>IF(Таблица335[[#This Row],[Тип СШ]]="Т3", " росп", "")</f>
        <v xml:space="preserve"> росп</v>
      </c>
      <c r="T1821" s="116" t="str">
        <f>IF(AND(Таблица335[[#This Row],[Тип]]="Поперечник", Таблица335[[#This Row],[условие]]="Да", Таблица335[[#This Row],[№18]]=" росп"), "1,2,3",
"")</f>
        <v>1,2,3</v>
      </c>
      <c r="U1821" s="116" t="str">
        <f>IF(AND(Таблица335[[#This Row],[Тип]]="Продол", Таблица335[[#This Row],[условие]]="Да", Таблица335[[#This Row],[№18]]=" росп"), "1,2",
"")</f>
        <v/>
      </c>
      <c r="V1821" s="101" t="s">
        <v>88</v>
      </c>
      <c r="W18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21" s="152" t="str">
        <f>IF(Таблица335[[#This Row],[Тип СШ]]="Т3",
(IF(Таблица335[[#This Row],[Толщина]]&gt;16,"Δ8","Δ6")),Таблица335[[#This Row],[Толщина]])</f>
        <v>Δ6</v>
      </c>
      <c r="AD1821" s="153"/>
      <c r="AE1821"/>
    </row>
    <row r="1822" spans="1:31" x14ac:dyDescent="0.2">
      <c r="A1822" s="117">
        <f t="shared" si="1906"/>
        <v>1822</v>
      </c>
      <c r="B1822" s="97" t="str">
        <f>IF(ISNUMBER(Таблица335[[#This Row],[№8]]), "Поперечник", "Продол")</f>
        <v>Поперечник</v>
      </c>
      <c r="C1822" s="11" t="str">
        <f>CONCATENATE(I1822,J1822,K1822,L1822,Таблица335[[#This Row],[№12]],N1822,O1822,P1822,Q1822,R1822,S1822,T1822,U1822,)</f>
        <v>17Г-НП</v>
      </c>
      <c r="D1822" s="11" t="str">
        <f t="shared" si="1925"/>
        <v>С18</v>
      </c>
      <c r="E1822" s="11" t="str">
        <f t="shared" si="1926"/>
        <v>600×32</v>
      </c>
      <c r="F1822" s="101"/>
      <c r="G1822" s="101"/>
      <c r="H18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2" s="132">
        <f t="shared" ref="I1822:J1822" si="1939">I1821</f>
        <v>17</v>
      </c>
      <c r="J1822" s="132" t="str">
        <f t="shared" si="1939"/>
        <v>Г</v>
      </c>
      <c r="K1822" s="133" t="str">
        <f>IF(Таблица335[[#This Row],[условие]]="Да", "-", "")</f>
        <v>-</v>
      </c>
      <c r="L1822" s="101" t="s">
        <v>13</v>
      </c>
      <c r="M1822" s="114" t="str">
        <f>IF(Таблица335[[#This Row],[условие]]="Да", "", " - ")</f>
        <v/>
      </c>
      <c r="N1822" s="101"/>
      <c r="O1822" s="114" t="str">
        <f>IF(Таблица335[[#This Row],[условие]]="Да", "", " )")</f>
        <v/>
      </c>
      <c r="P1822" s="115"/>
      <c r="Q1822" s="101"/>
      <c r="R1822" s="101"/>
      <c r="S1822" s="116" t="str">
        <f>IF(Таблица335[[#This Row],[Тип СШ]]="Т3", " росп", "")</f>
        <v/>
      </c>
      <c r="T1822" s="116" t="str">
        <f>IF(AND(Таблица335[[#This Row],[Тип]]="Поперечник", Таблица335[[#This Row],[условие]]="Да", Таблица335[[#This Row],[№18]]=" росп"), "1,2,3",
"")</f>
        <v/>
      </c>
      <c r="U1822" s="116" t="str">
        <f>IF(AND(Таблица335[[#This Row],[Тип]]="Продол", Таблица335[[#This Row],[условие]]="Да", Таблица335[[#This Row],[№18]]=" росп"), "1,2",
"")</f>
        <v/>
      </c>
      <c r="V1822" s="101" t="s">
        <v>87</v>
      </c>
      <c r="W1822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8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822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822" s="152">
        <f>IF(Таблица335[[#This Row],[Тип СШ]]="Т3",
(IF(Таблица335[[#This Row],[Толщина]]&gt;16,"Δ8","Δ6")),Таблица335[[#This Row],[Толщина]])</f>
        <v>32</v>
      </c>
      <c r="AD1822" s="153"/>
      <c r="AE1822"/>
    </row>
    <row r="1823" spans="1:31" x14ac:dyDescent="0.2">
      <c r="A1823" s="117">
        <f t="shared" si="1906"/>
        <v>1823</v>
      </c>
      <c r="B1823" s="97" t="str">
        <f>IF(ISNUMBER(Таблица335[[#This Row],[№8]]), "Поперечник", "Продол")</f>
        <v>Поперечник</v>
      </c>
      <c r="C1823" s="11" t="str">
        <f>CONCATENATE(I1823,J1823,K1823,L1823,Таблица335[[#This Row],[№12]],N1823,O1823,P1823,Q1823,R1823,S1823,T1823,U1823,)</f>
        <v>17Г-Т2/1</v>
      </c>
      <c r="D1823" s="11" t="str">
        <f t="shared" si="1925"/>
        <v>Т8</v>
      </c>
      <c r="E1823" s="11" t="str">
        <f t="shared" si="1926"/>
        <v>100×14</v>
      </c>
      <c r="F1823" s="101"/>
      <c r="G1823" s="101"/>
      <c r="H18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3" s="132">
        <f t="shared" ref="I1823:J1823" si="1940">I1822</f>
        <v>17</v>
      </c>
      <c r="J1823" s="132" t="str">
        <f t="shared" si="1940"/>
        <v>Г</v>
      </c>
      <c r="K1823" s="133" t="str">
        <f>IF(Таблица335[[#This Row],[условие]]="Да", "-", "")</f>
        <v>-</v>
      </c>
      <c r="L1823" s="101" t="s">
        <v>84</v>
      </c>
      <c r="M1823" s="114" t="str">
        <f>IF(Таблица335[[#This Row],[условие]]="Да", "", " - ")</f>
        <v/>
      </c>
      <c r="N1823" s="101"/>
      <c r="O1823" s="114" t="str">
        <f>IF(Таблица335[[#This Row],[условие]]="Да", "", " )")</f>
        <v/>
      </c>
      <c r="P1823" s="115"/>
      <c r="Q1823" s="101" t="str">
        <f>"/"</f>
        <v>/</v>
      </c>
      <c r="R1823" s="101">
        <v>1</v>
      </c>
      <c r="S1823" s="116" t="str">
        <f>IF(Таблица335[[#This Row],[Тип СШ]]="Т3", " росп", "")</f>
        <v/>
      </c>
      <c r="T1823" s="116" t="str">
        <f>IF(AND(Таблица335[[#This Row],[Тип]]="Поперечник", Таблица335[[#This Row],[условие]]="Да", Таблица335[[#This Row],[№18]]=" росп"), "1,2,3",
"")</f>
        <v/>
      </c>
      <c r="U1823" s="116" t="str">
        <f>IF(AND(Таблица335[[#This Row],[Тип]]="Продол", Таблица335[[#This Row],[условие]]="Да", Таблица335[[#This Row],[№18]]=" росп"), "1,2",
"")</f>
        <v/>
      </c>
      <c r="V1823" s="101" t="s">
        <v>89</v>
      </c>
      <c r="W18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23" s="152">
        <f>IF(Таблица335[[#This Row],[Тип СШ]]="Т3",
(IF(Таблица335[[#This Row],[Толщина]]&gt;16,"Δ8","Δ6")),Таблица335[[#This Row],[Толщина]])</f>
        <v>14</v>
      </c>
      <c r="AD1823" s="153"/>
      <c r="AE1823"/>
    </row>
    <row r="1824" spans="1:31" x14ac:dyDescent="0.2">
      <c r="A1824" s="117">
        <f t="shared" si="1906"/>
        <v>1824</v>
      </c>
      <c r="B1824" s="97" t="str">
        <f>IF(ISNUMBER(Таблица335[[#This Row],[№8]]), "Поперечник", "Продол")</f>
        <v>Поперечник</v>
      </c>
      <c r="C1824" s="11" t="str">
        <f>CONCATENATE(I1824,J1824,K1824,L1824,Таблица335[[#This Row],[№12]],N1824,O1824,P1824,Q1824,R1824,S1824,T1824,U1824,)</f>
        <v>17Г-Т2/1 росп1,2,3</v>
      </c>
      <c r="D1824" s="11" t="str">
        <f t="shared" si="1925"/>
        <v>Т3</v>
      </c>
      <c r="E1824" s="11" t="str">
        <f t="shared" si="1926"/>
        <v>100 Δ6</v>
      </c>
      <c r="F1824" s="101"/>
      <c r="G1824" s="101"/>
      <c r="H18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4" s="132">
        <f t="shared" ref="I1824:J1824" si="1941">I1823</f>
        <v>17</v>
      </c>
      <c r="J1824" s="132" t="str">
        <f t="shared" si="1941"/>
        <v>Г</v>
      </c>
      <c r="K1824" s="133" t="str">
        <f>IF(Таблица335[[#This Row],[условие]]="Да", "-", "")</f>
        <v>-</v>
      </c>
      <c r="L1824" s="101" t="s">
        <v>84</v>
      </c>
      <c r="M1824" s="114" t="str">
        <f>IF(Таблица335[[#This Row],[условие]]="Да", "", " - ")</f>
        <v/>
      </c>
      <c r="N1824" s="101"/>
      <c r="O1824" s="114" t="str">
        <f>IF(Таблица335[[#This Row],[условие]]="Да", "", " )")</f>
        <v/>
      </c>
      <c r="P1824" s="115"/>
      <c r="Q1824" s="101" t="str">
        <f t="shared" ref="Q1824:Q1826" si="1942">"/"</f>
        <v>/</v>
      </c>
      <c r="R1824" s="101">
        <v>1</v>
      </c>
      <c r="S1824" s="116" t="str">
        <f>IF(Таблица335[[#This Row],[Тип СШ]]="Т3", " росп", "")</f>
        <v xml:space="preserve"> росп</v>
      </c>
      <c r="T1824" s="116" t="str">
        <f>IF(AND(Таблица335[[#This Row],[Тип]]="Поперечник", Таблица335[[#This Row],[условие]]="Да", Таблица335[[#This Row],[№18]]=" росп"), "1,2,3",
"")</f>
        <v>1,2,3</v>
      </c>
      <c r="U1824" s="116" t="str">
        <f>IF(AND(Таблица335[[#This Row],[Тип]]="Продол", Таблица335[[#This Row],[условие]]="Да", Таблица335[[#This Row],[№18]]=" росп"), "1,2",
"")</f>
        <v/>
      </c>
      <c r="V1824" s="101" t="s">
        <v>88</v>
      </c>
      <c r="W18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24" s="152" t="str">
        <f>IF(Таблица335[[#This Row],[Тип СШ]]="Т3",
(IF(Таблица335[[#This Row],[Толщина]]&gt;16,"Δ8","Δ6")),Таблица335[[#This Row],[Толщина]])</f>
        <v>Δ6</v>
      </c>
      <c r="AD1824" s="153"/>
      <c r="AE1824"/>
    </row>
    <row r="1825" spans="1:31" x14ac:dyDescent="0.2">
      <c r="A1825" s="117">
        <f t="shared" si="1906"/>
        <v>1825</v>
      </c>
      <c r="B1825" s="97" t="str">
        <f>IF(ISNUMBER(Таблица335[[#This Row],[№8]]), "Поперечник", "Продол")</f>
        <v>Поперечник</v>
      </c>
      <c r="C1825" s="11" t="str">
        <f>CONCATENATE(I1825,J1825,K1825,L1825,Таблица335[[#This Row],[№12]],N1825,O1825,P1825,Q1825,R1825,S1825,T1825,U1825,)</f>
        <v>17Г-Т2/2</v>
      </c>
      <c r="D1825" s="11" t="str">
        <f t="shared" si="1925"/>
        <v>Т8</v>
      </c>
      <c r="E1825" s="11" t="str">
        <f t="shared" si="1926"/>
        <v>100×14</v>
      </c>
      <c r="F1825" s="101"/>
      <c r="G1825" s="101"/>
      <c r="H18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5" s="132">
        <f t="shared" ref="I1825:J1825" si="1943">I1824</f>
        <v>17</v>
      </c>
      <c r="J1825" s="132" t="str">
        <f t="shared" si="1943"/>
        <v>Г</v>
      </c>
      <c r="K1825" s="133" t="str">
        <f>IF(Таблица335[[#This Row],[условие]]="Да", "-", "")</f>
        <v>-</v>
      </c>
      <c r="L1825" s="101" t="s">
        <v>84</v>
      </c>
      <c r="M1825" s="114" t="str">
        <f>IF(Таблица335[[#This Row],[условие]]="Да", "", " - ")</f>
        <v/>
      </c>
      <c r="N1825" s="101"/>
      <c r="O1825" s="114" t="str">
        <f>IF(Таблица335[[#This Row],[условие]]="Да", "", " )")</f>
        <v/>
      </c>
      <c r="P1825" s="115"/>
      <c r="Q1825" s="101" t="str">
        <f t="shared" si="1942"/>
        <v>/</v>
      </c>
      <c r="R1825" s="101">
        <v>2</v>
      </c>
      <c r="S1825" s="116" t="str">
        <f>IF(Таблица335[[#This Row],[Тип СШ]]="Т3", " росп", "")</f>
        <v/>
      </c>
      <c r="T1825" s="116" t="str">
        <f>IF(AND(Таблица335[[#This Row],[Тип]]="Поперечник", Таблица335[[#This Row],[условие]]="Да", Таблица335[[#This Row],[№18]]=" росп"), "1,2,3",
"")</f>
        <v/>
      </c>
      <c r="U1825" s="116" t="str">
        <f>IF(AND(Таблица335[[#This Row],[Тип]]="Продол", Таблица335[[#This Row],[условие]]="Да", Таблица335[[#This Row],[№18]]=" росп"), "1,2",
"")</f>
        <v/>
      </c>
      <c r="V1825" s="101" t="s">
        <v>89</v>
      </c>
      <c r="W18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2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25" s="152">
        <f>IF(Таблица335[[#This Row],[Тип СШ]]="Т3",
(IF(Таблица335[[#This Row],[Толщина]]&gt;16,"Δ8","Δ6")),Таблица335[[#This Row],[Толщина]])</f>
        <v>14</v>
      </c>
      <c r="AD1825" s="153"/>
      <c r="AE1825"/>
    </row>
    <row r="1826" spans="1:31" x14ac:dyDescent="0.2">
      <c r="A1826" s="117">
        <f t="shared" si="1906"/>
        <v>1826</v>
      </c>
      <c r="B1826" s="97" t="str">
        <f>IF(ISNUMBER(Таблица335[[#This Row],[№8]]), "Поперечник", "Продол")</f>
        <v>Поперечник</v>
      </c>
      <c r="C1826" s="11" t="str">
        <f>CONCATENATE(I1826,J1826,K1826,L1826,Таблица335[[#This Row],[№12]],N1826,O1826,P1826,Q1826,R1826,S1826,T1826,U1826,)</f>
        <v>17Г-Т2/2 росп1,2,3</v>
      </c>
      <c r="D1826" s="11" t="str">
        <f t="shared" si="1925"/>
        <v>Т3</v>
      </c>
      <c r="E1826" s="11" t="str">
        <f t="shared" si="1926"/>
        <v>100 Δ6</v>
      </c>
      <c r="F1826" s="101"/>
      <c r="G1826" s="101"/>
      <c r="H18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6" s="132">
        <f t="shared" ref="I1826:J1826" si="1944">I1825</f>
        <v>17</v>
      </c>
      <c r="J1826" s="132" t="str">
        <f t="shared" si="1944"/>
        <v>Г</v>
      </c>
      <c r="K1826" s="133" t="str">
        <f>IF(Таблица335[[#This Row],[условие]]="Да", "-", "")</f>
        <v>-</v>
      </c>
      <c r="L1826" s="101" t="s">
        <v>84</v>
      </c>
      <c r="M1826" s="114" t="str">
        <f>IF(Таблица335[[#This Row],[условие]]="Да", "", " - ")</f>
        <v/>
      </c>
      <c r="N1826" s="101"/>
      <c r="O1826" s="114" t="str">
        <f>IF(Таблица335[[#This Row],[условие]]="Да", "", " )")</f>
        <v/>
      </c>
      <c r="P1826" s="115"/>
      <c r="Q1826" s="101" t="str">
        <f t="shared" si="1942"/>
        <v>/</v>
      </c>
      <c r="R1826" s="101">
        <v>2</v>
      </c>
      <c r="S1826" s="116" t="str">
        <f>IF(Таблица335[[#This Row],[Тип СШ]]="Т3", " росп", "")</f>
        <v xml:space="preserve"> росп</v>
      </c>
      <c r="T1826" s="116" t="str">
        <f>IF(AND(Таблица335[[#This Row],[Тип]]="Поперечник", Таблица335[[#This Row],[условие]]="Да", Таблица335[[#This Row],[№18]]=" росп"), "1,2,3",
"")</f>
        <v>1,2,3</v>
      </c>
      <c r="U1826" s="116" t="str">
        <f>IF(AND(Таблица335[[#This Row],[Тип]]="Продол", Таблица335[[#This Row],[условие]]="Да", Таблица335[[#This Row],[№18]]=" росп"), "1,2",
"")</f>
        <v/>
      </c>
      <c r="V1826" s="101" t="s">
        <v>88</v>
      </c>
      <c r="W18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26" s="152" t="str">
        <f>IF(Таблица335[[#This Row],[Тип СШ]]="Т3",
(IF(Таблица335[[#This Row],[Толщина]]&gt;16,"Δ8","Δ6")),Таблица335[[#This Row],[Толщина]])</f>
        <v>Δ6</v>
      </c>
      <c r="AD1826" s="153"/>
      <c r="AE1826"/>
    </row>
    <row r="1827" spans="1:31" x14ac:dyDescent="0.2">
      <c r="A1827" s="117">
        <f t="shared" si="1906"/>
        <v>1827</v>
      </c>
      <c r="B1827" s="97" t="str">
        <f>IF(ISNUMBER(Таблица335[[#This Row],[№8]]), "Поперечник", "Продол")</f>
        <v>Поперечник</v>
      </c>
      <c r="C1827" s="11" t="str">
        <f>CONCATENATE(I1827,J1827,K1827,L1827,Таблица335[[#This Row],[№12]],N1827,O1827,P1827,Q1827,R1827,S1827,T1827,U1827,)</f>
        <v>17Д-ВП</v>
      </c>
      <c r="D1827" s="11" t="str">
        <f t="shared" si="1925"/>
        <v>С4</v>
      </c>
      <c r="E1827" s="11" t="str">
        <f t="shared" si="1926"/>
        <v>2488×14</v>
      </c>
      <c r="F1827" s="101"/>
      <c r="G1827" s="101" t="s">
        <v>43</v>
      </c>
      <c r="H182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7" s="134">
        <f t="shared" ref="I1827:J1827" si="1945">I1826</f>
        <v>17</v>
      </c>
      <c r="J1827" s="134" t="str">
        <f>Таблица335[[#This Row],[№7]]</f>
        <v>Д</v>
      </c>
      <c r="K1827" s="133" t="str">
        <f>IF(Таблица335[[#This Row],[условие]]="Да", "-", "")</f>
        <v>-</v>
      </c>
      <c r="L1827" s="72" t="s">
        <v>35</v>
      </c>
      <c r="M1827" s="114" t="str">
        <f>IF(Таблица335[[#This Row],[условие]]="Да", "", " - ")</f>
        <v/>
      </c>
      <c r="N1827" s="72"/>
      <c r="O1827" s="114" t="str">
        <f>IF(Таблица335[[#This Row],[условие]]="Да", "", " )")</f>
        <v/>
      </c>
      <c r="P1827" s="115"/>
      <c r="Q1827" s="130"/>
      <c r="R1827" s="130"/>
      <c r="S1827" s="116" t="str">
        <f>IF(Таблица335[[#This Row],[Тип СШ]]="Т3", " росп", "")</f>
        <v/>
      </c>
      <c r="T1827" s="116" t="str">
        <f>IF(AND(Таблица335[[#This Row],[Тип]]="Поперечник", Таблица335[[#This Row],[условие]]="Да", Таблица335[[#This Row],[№18]]=" росп"), "1,2,3",
"")</f>
        <v/>
      </c>
      <c r="U1827" s="116" t="str">
        <f>IF(AND(Таблица335[[#This Row],[Тип]]="Продол", Таблица335[[#This Row],[условие]]="Да", Таблица335[[#This Row],[№18]]=" росп"), "1,2",
"")</f>
        <v/>
      </c>
      <c r="V1827" s="130" t="s">
        <v>109</v>
      </c>
      <c r="W18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8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7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827" s="152">
        <f>IF(Таблица335[[#This Row],[Тип СШ]]="Т3",
(IF(Таблица335[[#This Row],[Толщина]]&gt;16,"Δ8","Δ6")),Таблица335[[#This Row],[Толщина]])</f>
        <v>14</v>
      </c>
      <c r="AD1827" s="153"/>
      <c r="AE1827"/>
    </row>
    <row r="1828" spans="1:31" x14ac:dyDescent="0.2">
      <c r="A1828" s="117">
        <f t="shared" si="1906"/>
        <v>1828</v>
      </c>
      <c r="B1828" s="97" t="str">
        <f>IF(ISNUMBER(Таблица335[[#This Row],[№8]]), "Поперечник", "Продол")</f>
        <v>Поперечник</v>
      </c>
      <c r="C1828" s="11" t="str">
        <f>CONCATENATE(I1828,J1828,K1828,L1828,Таблица335[[#This Row],[№12]],N1828,O1828,P1828,Q1828,R1828,S1828,T1828,U1828,)</f>
        <v>17Д-ВП_Р1 росп1,2,3</v>
      </c>
      <c r="D1828" s="11" t="str">
        <f t="shared" si="1925"/>
        <v>Т3</v>
      </c>
      <c r="E1828" s="11" t="str">
        <f t="shared" si="1926"/>
        <v>528 Δ6</v>
      </c>
      <c r="F1828" s="101"/>
      <c r="G1828" s="101"/>
      <c r="H18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8" s="132">
        <f t="shared" ref="I1828:J1828" si="1946">I1827</f>
        <v>17</v>
      </c>
      <c r="J1828" s="132" t="str">
        <f>J1827</f>
        <v>Д</v>
      </c>
      <c r="K1828" s="133" t="str">
        <f>IF(Таблица335[[#This Row],[условие]]="Да", "-", "")</f>
        <v>-</v>
      </c>
      <c r="L1828" s="101" t="s">
        <v>35</v>
      </c>
      <c r="M1828" s="114" t="str">
        <f>IF(Таблица335[[#This Row],[условие]]="Да", "", " - ")</f>
        <v/>
      </c>
      <c r="N1828" s="101"/>
      <c r="O1828" s="114" t="str">
        <f>IF(Таблица335[[#This Row],[условие]]="Да", "", " )")</f>
        <v/>
      </c>
      <c r="P1828" s="115"/>
      <c r="Q1828" s="101" t="s">
        <v>140</v>
      </c>
      <c r="R1828" s="101" t="s">
        <v>73</v>
      </c>
      <c r="S1828" s="116" t="str">
        <f>IF(Таблица335[[#This Row],[Тип СШ]]="Т3", " росп", "")</f>
        <v xml:space="preserve"> росп</v>
      </c>
      <c r="T1828" s="116" t="str">
        <f>IF(AND(Таблица335[[#This Row],[Тип]]="Поперечник", Таблица335[[#This Row],[условие]]="Да", Таблица335[[#This Row],[№18]]=" росп"), "1,2,3",
"")</f>
        <v>1,2,3</v>
      </c>
      <c r="U1828" s="116" t="str">
        <f>IF(AND(Таблица335[[#This Row],[Тип]]="Продол", Таблица335[[#This Row],[условие]]="Да", Таблица335[[#This Row],[№18]]=" росп"), "1,2",
"")</f>
        <v/>
      </c>
      <c r="V1828" s="101" t="s">
        <v>88</v>
      </c>
      <c r="W18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28" s="152" t="str">
        <f>IF(Таблица335[[#This Row],[Тип СШ]]="Т3",
(IF(Таблица335[[#This Row],[Толщина]]&gt;16,"Δ8","Δ6")),Таблица335[[#This Row],[Толщина]])</f>
        <v>Δ6</v>
      </c>
      <c r="AD1828" s="153"/>
      <c r="AE1828"/>
    </row>
    <row r="1829" spans="1:31" x14ac:dyDescent="0.2">
      <c r="A1829" s="117">
        <f t="shared" si="1906"/>
        <v>1829</v>
      </c>
      <c r="B1829" s="97" t="str">
        <f>IF(ISNUMBER(Таблица335[[#This Row],[№8]]), "Поперечник", "Продол")</f>
        <v>Поперечник</v>
      </c>
      <c r="C1829" s="11" t="str">
        <f>CONCATENATE(I1829,J1829,K1829,L1829,Таблица335[[#This Row],[№12]],N1829,O1829,P1829,Q1829,R1829,S1829,T1829,U1829,)</f>
        <v>17Д-ВП_Р2 росп1,2,3</v>
      </c>
      <c r="D1829" s="11" t="str">
        <f t="shared" si="1925"/>
        <v>Т3</v>
      </c>
      <c r="E1829" s="11" t="str">
        <f t="shared" si="1926"/>
        <v>528 Δ6</v>
      </c>
      <c r="F1829" s="101"/>
      <c r="G1829" s="101"/>
      <c r="H18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29" s="132">
        <f t="shared" ref="I1829:J1829" si="1947">I1828</f>
        <v>17</v>
      </c>
      <c r="J1829" s="132" t="str">
        <f t="shared" si="1947"/>
        <v>Д</v>
      </c>
      <c r="K1829" s="133" t="str">
        <f>IF(Таблица335[[#This Row],[условие]]="Да", "-", "")</f>
        <v>-</v>
      </c>
      <c r="L1829" s="101" t="s">
        <v>35</v>
      </c>
      <c r="M1829" s="114" t="str">
        <f>IF(Таблица335[[#This Row],[условие]]="Да", "", " - ")</f>
        <v/>
      </c>
      <c r="N1829" s="101"/>
      <c r="O1829" s="114" t="str">
        <f>IF(Таблица335[[#This Row],[условие]]="Да", "", " )")</f>
        <v/>
      </c>
      <c r="P1829" s="115"/>
      <c r="Q1829" s="101" t="s">
        <v>140</v>
      </c>
      <c r="R1829" s="101" t="s">
        <v>74</v>
      </c>
      <c r="S1829" s="116" t="str">
        <f>IF(Таблица335[[#This Row],[Тип СШ]]="Т3", " росп", "")</f>
        <v xml:space="preserve"> росп</v>
      </c>
      <c r="T1829" s="116" t="str">
        <f>IF(AND(Таблица335[[#This Row],[Тип]]="Поперечник", Таблица335[[#This Row],[условие]]="Да", Таблица335[[#This Row],[№18]]=" росп"), "1,2,3",
"")</f>
        <v>1,2,3</v>
      </c>
      <c r="U1829" s="116" t="str">
        <f>IF(AND(Таблица335[[#This Row],[Тип]]="Продол", Таблица335[[#This Row],[условие]]="Да", Таблица335[[#This Row],[№18]]=" росп"), "1,2",
"")</f>
        <v/>
      </c>
      <c r="V1829" s="101" t="s">
        <v>88</v>
      </c>
      <c r="W18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29" s="152" t="str">
        <f>IF(Таблица335[[#This Row],[Тип СШ]]="Т3",
(IF(Таблица335[[#This Row],[Толщина]]&gt;16,"Δ8","Δ6")),Таблица335[[#This Row],[Толщина]])</f>
        <v>Δ6</v>
      </c>
      <c r="AD1829" s="153"/>
      <c r="AE1829"/>
    </row>
    <row r="1830" spans="1:31" x14ac:dyDescent="0.2">
      <c r="A1830" s="117">
        <f t="shared" si="1906"/>
        <v>1830</v>
      </c>
      <c r="B1830" s="97" t="str">
        <f>IF(ISNUMBER(Таблица335[[#This Row],[№8]]), "Поперечник", "Продол")</f>
        <v>Поперечник</v>
      </c>
      <c r="C1830" s="11" t="str">
        <f>CONCATENATE(I1830,J1830,K1830,L1830,Таблица335[[#This Row],[№12]],N1830,O1830,P1830,Q1830,R1830,S1830,T1830,U1830,)</f>
        <v>17Д-ВП_Р3 росп1,2,3</v>
      </c>
      <c r="D1830" s="11" t="str">
        <f t="shared" si="1925"/>
        <v>Т3</v>
      </c>
      <c r="E1830" s="11" t="str">
        <f t="shared" si="1926"/>
        <v>528 Δ6</v>
      </c>
      <c r="F1830" s="101"/>
      <c r="G1830" s="101"/>
      <c r="H18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0" s="132">
        <f t="shared" ref="I1830:J1830" si="1948">I1829</f>
        <v>17</v>
      </c>
      <c r="J1830" s="132" t="str">
        <f t="shared" si="1948"/>
        <v>Д</v>
      </c>
      <c r="K1830" s="133" t="str">
        <f>IF(Таблица335[[#This Row],[условие]]="Да", "-", "")</f>
        <v>-</v>
      </c>
      <c r="L1830" s="101" t="s">
        <v>35</v>
      </c>
      <c r="M1830" s="114" t="str">
        <f>IF(Таблица335[[#This Row],[условие]]="Да", "", " - ")</f>
        <v/>
      </c>
      <c r="N1830" s="101"/>
      <c r="O1830" s="114" t="str">
        <f>IF(Таблица335[[#This Row],[условие]]="Да", "", " )")</f>
        <v/>
      </c>
      <c r="P1830" s="115"/>
      <c r="Q1830" s="101" t="s">
        <v>140</v>
      </c>
      <c r="R1830" s="101" t="s">
        <v>75</v>
      </c>
      <c r="S1830" s="116" t="str">
        <f>IF(Таблица335[[#This Row],[Тип СШ]]="Т3", " росп", "")</f>
        <v xml:space="preserve"> росп</v>
      </c>
      <c r="T1830" s="116" t="str">
        <f>IF(AND(Таблица335[[#This Row],[Тип]]="Поперечник", Таблица335[[#This Row],[условие]]="Да", Таблица335[[#This Row],[№18]]=" росп"), "1,2,3",
"")</f>
        <v>1,2,3</v>
      </c>
      <c r="U1830" s="116" t="str">
        <f>IF(AND(Таблица335[[#This Row],[Тип]]="Продол", Таблица335[[#This Row],[условие]]="Да", Таблица335[[#This Row],[№18]]=" росп"), "1,2",
"")</f>
        <v/>
      </c>
      <c r="V1830" s="101" t="s">
        <v>88</v>
      </c>
      <c r="W18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0" s="152" t="str">
        <f>IF(Таблица335[[#This Row],[Тип СШ]]="Т3",
(IF(Таблица335[[#This Row],[Толщина]]&gt;16,"Δ8","Δ6")),Таблица335[[#This Row],[Толщина]])</f>
        <v>Δ6</v>
      </c>
      <c r="AD1830" s="153"/>
      <c r="AE1830"/>
    </row>
    <row r="1831" spans="1:31" x14ac:dyDescent="0.2">
      <c r="A1831" s="117">
        <f t="shared" si="1906"/>
        <v>1831</v>
      </c>
      <c r="B1831" s="97" t="str">
        <f>IF(ISNUMBER(Таблица335[[#This Row],[№8]]), "Поперечник", "Продол")</f>
        <v>Поперечник</v>
      </c>
      <c r="C1831" s="11" t="str">
        <f>CONCATENATE(I1831,J1831,K1831,L1831,Таблица335[[#This Row],[№12]],N1831,O1831,P1831,Q1831,R1831,S1831,T1831,U1831,)</f>
        <v>17Д-ВП_Р4 росп1,2,3</v>
      </c>
      <c r="D1831" s="11" t="str">
        <f t="shared" si="1925"/>
        <v>Т3</v>
      </c>
      <c r="E1831" s="11" t="str">
        <f t="shared" si="1926"/>
        <v>528 Δ6</v>
      </c>
      <c r="F1831" s="101"/>
      <c r="G1831" s="101"/>
      <c r="H18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1" s="132">
        <f t="shared" ref="I1831:J1831" si="1949">I1830</f>
        <v>17</v>
      </c>
      <c r="J1831" s="132" t="str">
        <f t="shared" si="1949"/>
        <v>Д</v>
      </c>
      <c r="K1831" s="133" t="str">
        <f>IF(Таблица335[[#This Row],[условие]]="Да", "-", "")</f>
        <v>-</v>
      </c>
      <c r="L1831" s="101" t="s">
        <v>35</v>
      </c>
      <c r="M1831" s="114" t="str">
        <f>IF(Таблица335[[#This Row],[условие]]="Да", "", " - ")</f>
        <v/>
      </c>
      <c r="N1831" s="101"/>
      <c r="O1831" s="114" t="str">
        <f>IF(Таблица335[[#This Row],[условие]]="Да", "", " )")</f>
        <v/>
      </c>
      <c r="P1831" s="115"/>
      <c r="Q1831" s="101" t="s">
        <v>140</v>
      </c>
      <c r="R1831" s="101" t="s">
        <v>76</v>
      </c>
      <c r="S1831" s="116" t="str">
        <f>IF(Таблица335[[#This Row],[Тип СШ]]="Т3", " росп", "")</f>
        <v xml:space="preserve"> росп</v>
      </c>
      <c r="T1831" s="116" t="str">
        <f>IF(AND(Таблица335[[#This Row],[Тип]]="Поперечник", Таблица335[[#This Row],[условие]]="Да", Таблица335[[#This Row],[№18]]=" росп"), "1,2,3",
"")</f>
        <v>1,2,3</v>
      </c>
      <c r="U1831" s="116" t="str">
        <f>IF(AND(Таблица335[[#This Row],[Тип]]="Продол", Таблица335[[#This Row],[условие]]="Да", Таблица335[[#This Row],[№18]]=" росп"), "1,2",
"")</f>
        <v/>
      </c>
      <c r="V1831" s="101" t="s">
        <v>88</v>
      </c>
      <c r="W183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1" s="152" t="str">
        <f>IF(Таблица335[[#This Row],[Тип СШ]]="Т3",
(IF(Таблица335[[#This Row],[Толщина]]&gt;16,"Δ8","Δ6")),Таблица335[[#This Row],[Толщина]])</f>
        <v>Δ6</v>
      </c>
      <c r="AD1831" s="153"/>
      <c r="AE1831"/>
    </row>
    <row r="1832" spans="1:31" x14ac:dyDescent="0.2">
      <c r="A1832" s="117">
        <f t="shared" si="1906"/>
        <v>1832</v>
      </c>
      <c r="B1832" s="97" t="str">
        <f>IF(ISNUMBER(Таблица335[[#This Row],[№8]]), "Поперечник", "Продол")</f>
        <v>Поперечник</v>
      </c>
      <c r="C1832" s="11" t="str">
        <f>CONCATENATE(I1832,J1832,K1832,L1832,Таблица335[[#This Row],[№12]],N1832,O1832,P1832,Q1832,R1832,S1832,T1832,U1832,)</f>
        <v>17Д-Т1/1</v>
      </c>
      <c r="D1832" s="11" t="str">
        <f t="shared" si="1925"/>
        <v>Т8</v>
      </c>
      <c r="E1832" s="11" t="str">
        <f t="shared" si="1926"/>
        <v>100×14</v>
      </c>
      <c r="F1832" s="101"/>
      <c r="G1832" s="101"/>
      <c r="H18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2" s="132">
        <f t="shared" ref="I1832:J1832" si="1950">I1831</f>
        <v>17</v>
      </c>
      <c r="J1832" s="132" t="str">
        <f t="shared" si="1950"/>
        <v>Д</v>
      </c>
      <c r="K1832" s="133" t="str">
        <f>IF(Таблица335[[#This Row],[условие]]="Да", "-", "")</f>
        <v>-</v>
      </c>
      <c r="L1832" s="101" t="s">
        <v>83</v>
      </c>
      <c r="M1832" s="114" t="str">
        <f>IF(Таблица335[[#This Row],[условие]]="Да", "", " - ")</f>
        <v/>
      </c>
      <c r="N1832" s="101"/>
      <c r="O1832" s="114" t="str">
        <f>IF(Таблица335[[#This Row],[условие]]="Да", "", " )")</f>
        <v/>
      </c>
      <c r="P1832" s="115"/>
      <c r="Q1832" s="101" t="str">
        <f>"/"</f>
        <v>/</v>
      </c>
      <c r="R1832" s="101">
        <v>1</v>
      </c>
      <c r="S1832" s="116" t="str">
        <f>IF(Таблица335[[#This Row],[Тип СШ]]="Т3", " росп", "")</f>
        <v/>
      </c>
      <c r="T1832" s="116" t="str">
        <f>IF(AND(Таблица335[[#This Row],[Тип]]="Поперечник", Таблица335[[#This Row],[условие]]="Да", Таблица335[[#This Row],[№18]]=" росп"), "1,2,3",
"")</f>
        <v/>
      </c>
      <c r="U1832" s="116" t="str">
        <f>IF(AND(Таблица335[[#This Row],[Тип]]="Продол", Таблица335[[#This Row],[условие]]="Да", Таблица335[[#This Row],[№18]]=" росп"), "1,2",
"")</f>
        <v/>
      </c>
      <c r="V1832" s="101" t="s">
        <v>89</v>
      </c>
      <c r="W18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32" s="152">
        <f>IF(Таблица335[[#This Row],[Тип СШ]]="Т3",
(IF(Таблица335[[#This Row],[Толщина]]&gt;16,"Δ8","Δ6")),Таблица335[[#This Row],[Толщина]])</f>
        <v>14</v>
      </c>
      <c r="AD1832" s="153"/>
      <c r="AE1832"/>
    </row>
    <row r="1833" spans="1:31" x14ac:dyDescent="0.2">
      <c r="A1833" s="117">
        <f t="shared" si="1906"/>
        <v>1833</v>
      </c>
      <c r="B1833" s="97" t="str">
        <f>IF(ISNUMBER(Таблица335[[#This Row],[№8]]), "Поперечник", "Продол")</f>
        <v>Поперечник</v>
      </c>
      <c r="C1833" s="11" t="str">
        <f>CONCATENATE(I1833,J1833,K1833,L1833,Таблица335[[#This Row],[№12]],N1833,O1833,P1833,Q1833,R1833,S1833,T1833,U1833,)</f>
        <v>17Д-Т1/1 росп1,2,3</v>
      </c>
      <c r="D1833" s="11" t="str">
        <f t="shared" si="1925"/>
        <v>Т3</v>
      </c>
      <c r="E1833" s="11" t="str">
        <f t="shared" si="1926"/>
        <v>100 Δ6</v>
      </c>
      <c r="F1833" s="101"/>
      <c r="G1833" s="101"/>
      <c r="H18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3" s="132">
        <f t="shared" ref="I1833:J1833" si="1951">I1832</f>
        <v>17</v>
      </c>
      <c r="J1833" s="132" t="str">
        <f t="shared" si="1951"/>
        <v>Д</v>
      </c>
      <c r="K1833" s="133" t="str">
        <f>IF(Таблица335[[#This Row],[условие]]="Да", "-", "")</f>
        <v>-</v>
      </c>
      <c r="L1833" s="101" t="s">
        <v>83</v>
      </c>
      <c r="M1833" s="114" t="str">
        <f>IF(Таблица335[[#This Row],[условие]]="Да", "", " - ")</f>
        <v/>
      </c>
      <c r="N1833" s="101"/>
      <c r="O1833" s="114" t="str">
        <f>IF(Таблица335[[#This Row],[условие]]="Да", "", " )")</f>
        <v/>
      </c>
      <c r="P1833" s="115"/>
      <c r="Q1833" s="101" t="str">
        <f t="shared" ref="Q1833:Q1835" si="1952">"/"</f>
        <v>/</v>
      </c>
      <c r="R1833" s="101">
        <v>1</v>
      </c>
      <c r="S1833" s="116" t="str">
        <f>IF(Таблица335[[#This Row],[Тип СШ]]="Т3", " росп", "")</f>
        <v xml:space="preserve"> росп</v>
      </c>
      <c r="T1833" s="116" t="str">
        <f>IF(AND(Таблица335[[#This Row],[Тип]]="Поперечник", Таблица335[[#This Row],[условие]]="Да", Таблица335[[#This Row],[№18]]=" росп"), "1,2,3",
"")</f>
        <v>1,2,3</v>
      </c>
      <c r="U1833" s="116" t="str">
        <f>IF(AND(Таблица335[[#This Row],[Тип]]="Продол", Таблица335[[#This Row],[условие]]="Да", Таблица335[[#This Row],[№18]]=" росп"), "1,2",
"")</f>
        <v/>
      </c>
      <c r="V1833" s="101" t="s">
        <v>88</v>
      </c>
      <c r="W18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33" s="152" t="str">
        <f>IF(Таблица335[[#This Row],[Тип СШ]]="Т3",
(IF(Таблица335[[#This Row],[Толщина]]&gt;16,"Δ8","Δ6")),Таблица335[[#This Row],[Толщина]])</f>
        <v>Δ6</v>
      </c>
      <c r="AD1833" s="153"/>
      <c r="AE1833"/>
    </row>
    <row r="1834" spans="1:31" x14ac:dyDescent="0.2">
      <c r="A1834" s="117">
        <f t="shared" si="1906"/>
        <v>1834</v>
      </c>
      <c r="B1834" s="97" t="str">
        <f>IF(ISNUMBER(Таблица335[[#This Row],[№8]]), "Поперечник", "Продол")</f>
        <v>Поперечник</v>
      </c>
      <c r="C1834" s="11" t="str">
        <f>CONCATENATE(I1834,J1834,K1834,L1834,Таблица335[[#This Row],[№12]],N1834,O1834,P1834,Q1834,R1834,S1834,T1834,U1834,)</f>
        <v>17Д-Т1/2</v>
      </c>
      <c r="D1834" s="11" t="str">
        <f t="shared" si="1925"/>
        <v>Т8</v>
      </c>
      <c r="E1834" s="11" t="str">
        <f t="shared" si="1926"/>
        <v>100×14</v>
      </c>
      <c r="F1834" s="101"/>
      <c r="G1834" s="101"/>
      <c r="H18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4" s="132">
        <f t="shared" ref="I1834:J1834" si="1953">I1833</f>
        <v>17</v>
      </c>
      <c r="J1834" s="132" t="str">
        <f t="shared" si="1953"/>
        <v>Д</v>
      </c>
      <c r="K1834" s="133" t="str">
        <f>IF(Таблица335[[#This Row],[условие]]="Да", "-", "")</f>
        <v>-</v>
      </c>
      <c r="L1834" s="101" t="s">
        <v>83</v>
      </c>
      <c r="M1834" s="114" t="str">
        <f>IF(Таблица335[[#This Row],[условие]]="Да", "", " - ")</f>
        <v/>
      </c>
      <c r="N1834" s="101"/>
      <c r="O1834" s="114" t="str">
        <f>IF(Таблица335[[#This Row],[условие]]="Да", "", " )")</f>
        <v/>
      </c>
      <c r="P1834" s="115"/>
      <c r="Q1834" s="101" t="str">
        <f t="shared" si="1952"/>
        <v>/</v>
      </c>
      <c r="R1834" s="101">
        <v>2</v>
      </c>
      <c r="S1834" s="116" t="str">
        <f>IF(Таблица335[[#This Row],[Тип СШ]]="Т3", " росп", "")</f>
        <v/>
      </c>
      <c r="T1834" s="116" t="str">
        <f>IF(AND(Таблица335[[#This Row],[Тип]]="Поперечник", Таблица335[[#This Row],[условие]]="Да", Таблица335[[#This Row],[№18]]=" росп"), "1,2,3",
"")</f>
        <v/>
      </c>
      <c r="U1834" s="116" t="str">
        <f>IF(AND(Таблица335[[#This Row],[Тип]]="Продол", Таблица335[[#This Row],[условие]]="Да", Таблица335[[#This Row],[№18]]=" росп"), "1,2",
"")</f>
        <v/>
      </c>
      <c r="V1834" s="101" t="s">
        <v>89</v>
      </c>
      <c r="W18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3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34" s="152">
        <f>IF(Таблица335[[#This Row],[Тип СШ]]="Т3",
(IF(Таблица335[[#This Row],[Толщина]]&gt;16,"Δ8","Δ6")),Таблица335[[#This Row],[Толщина]])</f>
        <v>14</v>
      </c>
      <c r="AD1834" s="153"/>
      <c r="AE1834"/>
    </row>
    <row r="1835" spans="1:31" x14ac:dyDescent="0.2">
      <c r="A1835" s="117">
        <f t="shared" si="1906"/>
        <v>1835</v>
      </c>
      <c r="B1835" s="97" t="str">
        <f>IF(ISNUMBER(Таблица335[[#This Row],[№8]]), "Поперечник", "Продол")</f>
        <v>Поперечник</v>
      </c>
      <c r="C1835" s="11" t="str">
        <f>CONCATENATE(I1835,J1835,K1835,L1835,Таблица335[[#This Row],[№12]],N1835,O1835,P1835,Q1835,R1835,S1835,T1835,U1835,)</f>
        <v>17Д-Т1/2 росп1,2,3</v>
      </c>
      <c r="D1835" s="11" t="str">
        <f t="shared" si="1925"/>
        <v>Т3</v>
      </c>
      <c r="E1835" s="11" t="str">
        <f t="shared" si="1926"/>
        <v>100 Δ6</v>
      </c>
      <c r="F1835" s="101"/>
      <c r="G1835" s="101"/>
      <c r="H18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5" s="132">
        <f t="shared" ref="I1835:J1835" si="1954">I1834</f>
        <v>17</v>
      </c>
      <c r="J1835" s="132" t="str">
        <f t="shared" si="1954"/>
        <v>Д</v>
      </c>
      <c r="K1835" s="133" t="str">
        <f>IF(Таблица335[[#This Row],[условие]]="Да", "-", "")</f>
        <v>-</v>
      </c>
      <c r="L1835" s="101" t="s">
        <v>83</v>
      </c>
      <c r="M1835" s="114" t="str">
        <f>IF(Таблица335[[#This Row],[условие]]="Да", "", " - ")</f>
        <v/>
      </c>
      <c r="N1835" s="101"/>
      <c r="O1835" s="114" t="str">
        <f>IF(Таблица335[[#This Row],[условие]]="Да", "", " )")</f>
        <v/>
      </c>
      <c r="P1835" s="115"/>
      <c r="Q1835" s="101" t="str">
        <f t="shared" si="1952"/>
        <v>/</v>
      </c>
      <c r="R1835" s="101">
        <v>2</v>
      </c>
      <c r="S1835" s="116" t="str">
        <f>IF(Таблица335[[#This Row],[Тип СШ]]="Т3", " росп", "")</f>
        <v xml:space="preserve"> росп</v>
      </c>
      <c r="T1835" s="116" t="str">
        <f>IF(AND(Таблица335[[#This Row],[Тип]]="Поперечник", Таблица335[[#This Row],[условие]]="Да", Таблица335[[#This Row],[№18]]=" росп"), "1,2,3",
"")</f>
        <v>1,2,3</v>
      </c>
      <c r="U1835" s="116" t="str">
        <f>IF(AND(Таблица335[[#This Row],[Тип]]="Продол", Таблица335[[#This Row],[условие]]="Да", Таблица335[[#This Row],[№18]]=" росп"), "1,2",
"")</f>
        <v/>
      </c>
      <c r="V1835" s="101" t="s">
        <v>88</v>
      </c>
      <c r="W18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35" s="152" t="str">
        <f>IF(Таблица335[[#This Row],[Тип СШ]]="Т3",
(IF(Таблица335[[#This Row],[Толщина]]&gt;16,"Δ8","Δ6")),Таблица335[[#This Row],[Толщина]])</f>
        <v>Δ6</v>
      </c>
      <c r="AD1835" s="153"/>
      <c r="AE1835"/>
    </row>
    <row r="1836" spans="1:31" x14ac:dyDescent="0.2">
      <c r="A1836" s="117">
        <f t="shared" si="1906"/>
        <v>1836</v>
      </c>
      <c r="B1836" s="97" t="str">
        <f>IF(ISNUMBER(Таблица335[[#This Row],[№8]]), "Поперечник", "Продол")</f>
        <v>Поперечник</v>
      </c>
      <c r="C1836" s="11" t="str">
        <f>CONCATENATE(I1836,J1836,K1836,L1836,Таблица335[[#This Row],[№12]],N1836,O1836,P1836,Q1836,R1836,S1836,T1836,U1836,)</f>
        <v>17Д-ВП_Р5 росп1,2,3</v>
      </c>
      <c r="D1836" s="11" t="str">
        <f t="shared" si="1925"/>
        <v>Т3</v>
      </c>
      <c r="E1836" s="11" t="str">
        <f t="shared" si="1926"/>
        <v>528 Δ6</v>
      </c>
      <c r="F1836" s="101"/>
      <c r="G1836" s="101"/>
      <c r="H183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6" s="132">
        <f t="shared" ref="I1836:J1836" si="1955">I1835</f>
        <v>17</v>
      </c>
      <c r="J1836" s="132" t="str">
        <f t="shared" si="1955"/>
        <v>Д</v>
      </c>
      <c r="K1836" s="133" t="str">
        <f>IF(Таблица335[[#This Row],[условие]]="Да", "-", "")</f>
        <v>-</v>
      </c>
      <c r="L1836" s="101" t="s">
        <v>35</v>
      </c>
      <c r="M1836" s="114" t="str">
        <f>IF(Таблица335[[#This Row],[условие]]="Да", "", " - ")</f>
        <v/>
      </c>
      <c r="N1836" s="101"/>
      <c r="O1836" s="114" t="str">
        <f>IF(Таблица335[[#This Row],[условие]]="Да", "", " )")</f>
        <v/>
      </c>
      <c r="P1836" s="115"/>
      <c r="Q1836" s="101" t="s">
        <v>140</v>
      </c>
      <c r="R1836" s="101" t="s">
        <v>77</v>
      </c>
      <c r="S1836" s="116" t="str">
        <f>IF(Таблица335[[#This Row],[Тип СШ]]="Т3", " росп", "")</f>
        <v xml:space="preserve"> росп</v>
      </c>
      <c r="T1836" s="116" t="str">
        <f>IF(AND(Таблица335[[#This Row],[Тип]]="Поперечник", Таблица335[[#This Row],[условие]]="Да", Таблица335[[#This Row],[№18]]=" росп"), "1,2,3",
"")</f>
        <v>1,2,3</v>
      </c>
      <c r="U1836" s="116" t="str">
        <f>IF(AND(Таблица335[[#This Row],[Тип]]="Продол", Таблица335[[#This Row],[условие]]="Да", Таблица335[[#This Row],[№18]]=" росп"), "1,2",
"")</f>
        <v/>
      </c>
      <c r="V1836" s="101" t="s">
        <v>88</v>
      </c>
      <c r="W18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6" s="152" t="str">
        <f>IF(Таблица335[[#This Row],[Тип СШ]]="Т3",
(IF(Таблица335[[#This Row],[Толщина]]&gt;16,"Δ8","Δ6")),Таблица335[[#This Row],[Толщина]])</f>
        <v>Δ6</v>
      </c>
      <c r="AD1836" s="153"/>
      <c r="AE1836"/>
    </row>
    <row r="1837" spans="1:31" x14ac:dyDescent="0.2">
      <c r="A1837" s="117">
        <f t="shared" si="1906"/>
        <v>1837</v>
      </c>
      <c r="B1837" s="97" t="str">
        <f>IF(ISNUMBER(Таблица335[[#This Row],[№8]]), "Поперечник", "Продол")</f>
        <v>Поперечник</v>
      </c>
      <c r="C1837" s="11" t="str">
        <f>CONCATENATE(I1837,J1837,K1837,L1837,Таблица335[[#This Row],[№12]],N1837,O1837,P1837,Q1837,R1837,S1837,T1837,U1837,)</f>
        <v>17Д-ВП_Р6 росп1,2,3</v>
      </c>
      <c r="D1837" s="11" t="str">
        <f t="shared" si="1925"/>
        <v>Т3</v>
      </c>
      <c r="E1837" s="11" t="str">
        <f t="shared" si="1926"/>
        <v>528 Δ6</v>
      </c>
      <c r="F1837" s="101"/>
      <c r="G1837" s="101"/>
      <c r="H18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7" s="132">
        <f t="shared" ref="I1837:J1837" si="1956">I1836</f>
        <v>17</v>
      </c>
      <c r="J1837" s="132" t="str">
        <f t="shared" si="1956"/>
        <v>Д</v>
      </c>
      <c r="K1837" s="133" t="str">
        <f>IF(Таблица335[[#This Row],[условие]]="Да", "-", "")</f>
        <v>-</v>
      </c>
      <c r="L1837" s="101" t="s">
        <v>35</v>
      </c>
      <c r="M1837" s="114" t="str">
        <f>IF(Таблица335[[#This Row],[условие]]="Да", "", " - ")</f>
        <v/>
      </c>
      <c r="N1837" s="101"/>
      <c r="O1837" s="114" t="str">
        <f>IF(Таблица335[[#This Row],[условие]]="Да", "", " )")</f>
        <v/>
      </c>
      <c r="P1837" s="115"/>
      <c r="Q1837" s="101" t="s">
        <v>140</v>
      </c>
      <c r="R1837" s="101" t="s">
        <v>80</v>
      </c>
      <c r="S1837" s="116" t="str">
        <f>IF(Таблица335[[#This Row],[Тип СШ]]="Т3", " росп", "")</f>
        <v xml:space="preserve"> росп</v>
      </c>
      <c r="T1837" s="116" t="str">
        <f>IF(AND(Таблица335[[#This Row],[Тип]]="Поперечник", Таблица335[[#This Row],[условие]]="Да", Таблица335[[#This Row],[№18]]=" росп"), "1,2,3",
"")</f>
        <v>1,2,3</v>
      </c>
      <c r="U1837" s="116" t="str">
        <f>IF(AND(Таблица335[[#This Row],[Тип]]="Продол", Таблица335[[#This Row],[условие]]="Да", Таблица335[[#This Row],[№18]]=" росп"), "1,2",
"")</f>
        <v/>
      </c>
      <c r="V1837" s="101" t="s">
        <v>88</v>
      </c>
      <c r="W18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7" s="152" t="str">
        <f>IF(Таблица335[[#This Row],[Тип СШ]]="Т3",
(IF(Таблица335[[#This Row],[Толщина]]&gt;16,"Δ8","Δ6")),Таблица335[[#This Row],[Толщина]])</f>
        <v>Δ6</v>
      </c>
      <c r="AD1837" s="153"/>
      <c r="AE1837"/>
    </row>
    <row r="1838" spans="1:31" x14ac:dyDescent="0.2">
      <c r="A1838" s="117">
        <f t="shared" si="1906"/>
        <v>1838</v>
      </c>
      <c r="B1838" s="97" t="str">
        <f>IF(ISNUMBER(Таблица335[[#This Row],[№8]]), "Поперечник", "Продол")</f>
        <v>Поперечник</v>
      </c>
      <c r="C1838" s="11" t="str">
        <f>CONCATENATE(I1838,J1838,K1838,L1838,Таблица335[[#This Row],[№12]],N1838,O1838,P1838,Q1838,R1838,S1838,T1838,U1838,)</f>
        <v>17Д-ВП_Р7 росп1,2,3</v>
      </c>
      <c r="D1838" s="11" t="str">
        <f t="shared" si="1925"/>
        <v>Т3</v>
      </c>
      <c r="E1838" s="11" t="str">
        <f t="shared" si="1926"/>
        <v>528 Δ6</v>
      </c>
      <c r="F1838" s="101"/>
      <c r="G1838" s="101"/>
      <c r="H18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8" s="132">
        <f t="shared" ref="I1838:J1838" si="1957">I1837</f>
        <v>17</v>
      </c>
      <c r="J1838" s="132" t="str">
        <f t="shared" si="1957"/>
        <v>Д</v>
      </c>
      <c r="K1838" s="133" t="str">
        <f>IF(Таблица335[[#This Row],[условие]]="Да", "-", "")</f>
        <v>-</v>
      </c>
      <c r="L1838" s="101" t="s">
        <v>35</v>
      </c>
      <c r="M1838" s="114" t="str">
        <f>IF(Таблица335[[#This Row],[условие]]="Да", "", " - ")</f>
        <v/>
      </c>
      <c r="N1838" s="101"/>
      <c r="O1838" s="114" t="str">
        <f>IF(Таблица335[[#This Row],[условие]]="Да", "", " )")</f>
        <v/>
      </c>
      <c r="P1838" s="115"/>
      <c r="Q1838" s="101" t="s">
        <v>140</v>
      </c>
      <c r="R1838" s="101" t="s">
        <v>81</v>
      </c>
      <c r="S1838" s="116" t="str">
        <f>IF(Таблица335[[#This Row],[Тип СШ]]="Т3", " росп", "")</f>
        <v xml:space="preserve"> росп</v>
      </c>
      <c r="T1838" s="116" t="str">
        <f>IF(AND(Таблица335[[#This Row],[Тип]]="Поперечник", Таблица335[[#This Row],[условие]]="Да", Таблица335[[#This Row],[№18]]=" росп"), "1,2,3",
"")</f>
        <v>1,2,3</v>
      </c>
      <c r="U1838" s="116" t="str">
        <f>IF(AND(Таблица335[[#This Row],[Тип]]="Продол", Таблица335[[#This Row],[условие]]="Да", Таблица335[[#This Row],[№18]]=" росп"), "1,2",
"")</f>
        <v/>
      </c>
      <c r="V1838" s="101" t="s">
        <v>88</v>
      </c>
      <c r="W18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8" s="152" t="str">
        <f>IF(Таблица335[[#This Row],[Тип СШ]]="Т3",
(IF(Таблица335[[#This Row],[Толщина]]&gt;16,"Δ8","Δ6")),Таблица335[[#This Row],[Толщина]])</f>
        <v>Δ6</v>
      </c>
      <c r="AD1838" s="153"/>
      <c r="AE1838"/>
    </row>
    <row r="1839" spans="1:31" x14ac:dyDescent="0.2">
      <c r="A1839" s="117">
        <f t="shared" si="1906"/>
        <v>1839</v>
      </c>
      <c r="B1839" s="97" t="str">
        <f>IF(ISNUMBER(Таблица335[[#This Row],[№8]]), "Поперечник", "Продол")</f>
        <v>Поперечник</v>
      </c>
      <c r="C1839" s="11" t="str">
        <f>CONCATENATE(I1839,J1839,K1839,L1839,Таблица335[[#This Row],[№12]],N1839,O1839,P1839,Q1839,R1839,S1839,T1839,U1839,)</f>
        <v>17Д-ВП_Р8 росп1,2,3</v>
      </c>
      <c r="D1839" s="11" t="str">
        <f t="shared" si="1925"/>
        <v>Т3</v>
      </c>
      <c r="E1839" s="11" t="str">
        <f t="shared" si="1926"/>
        <v>528 Δ6</v>
      </c>
      <c r="F1839" s="101"/>
      <c r="G1839" s="101"/>
      <c r="H18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39" s="132">
        <f t="shared" ref="I1839:J1839" si="1958">I1838</f>
        <v>17</v>
      </c>
      <c r="J1839" s="132" t="str">
        <f t="shared" si="1958"/>
        <v>Д</v>
      </c>
      <c r="K1839" s="133" t="str">
        <f>IF(Таблица335[[#This Row],[условие]]="Да", "-", "")</f>
        <v>-</v>
      </c>
      <c r="L1839" s="101" t="s">
        <v>35</v>
      </c>
      <c r="M1839" s="114" t="str">
        <f>IF(Таблица335[[#This Row],[условие]]="Да", "", " - ")</f>
        <v/>
      </c>
      <c r="N1839" s="101"/>
      <c r="O1839" s="114" t="str">
        <f>IF(Таблица335[[#This Row],[условие]]="Да", "", " )")</f>
        <v/>
      </c>
      <c r="P1839" s="115"/>
      <c r="Q1839" s="101" t="s">
        <v>140</v>
      </c>
      <c r="R1839" s="101" t="s">
        <v>82</v>
      </c>
      <c r="S1839" s="116" t="str">
        <f>IF(Таблица335[[#This Row],[Тип СШ]]="Т3", " росп", "")</f>
        <v xml:space="preserve"> росп</v>
      </c>
      <c r="T1839" s="116" t="str">
        <f>IF(AND(Таблица335[[#This Row],[Тип]]="Поперечник", Таблица335[[#This Row],[условие]]="Да", Таблица335[[#This Row],[№18]]=" росп"), "1,2,3",
"")</f>
        <v>1,2,3</v>
      </c>
      <c r="U1839" s="116" t="str">
        <f>IF(AND(Таблица335[[#This Row],[Тип]]="Продол", Таблица335[[#This Row],[условие]]="Да", Таблица335[[#This Row],[№18]]=" росп"), "1,2",
"")</f>
        <v/>
      </c>
      <c r="V1839" s="101" t="s">
        <v>88</v>
      </c>
      <c r="W18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39" s="152" t="str">
        <f>IF(Таблица335[[#This Row],[Тип СШ]]="Т3",
(IF(Таблица335[[#This Row],[Толщина]]&gt;16,"Δ8","Δ6")),Таблица335[[#This Row],[Толщина]])</f>
        <v>Δ6</v>
      </c>
      <c r="AD1839" s="153"/>
      <c r="AE1839"/>
    </row>
    <row r="1840" spans="1:31" x14ac:dyDescent="0.2">
      <c r="A1840" s="117">
        <f t="shared" si="1906"/>
        <v>1840</v>
      </c>
      <c r="B1840" s="97" t="str">
        <f>IF(ISNUMBER(Таблица335[[#This Row],[№8]]), "Поперечник", "Продол")</f>
        <v>Поперечник</v>
      </c>
      <c r="C1840" s="11" t="str">
        <f>CONCATENATE(I1840,J1840,K1840,L1840,Таблица335[[#This Row],[№12]],N1840,O1840,P1840,Q1840,R1840,S1840,T1840,U1840,)</f>
        <v>17Д-НП</v>
      </c>
      <c r="D1840" s="11" t="str">
        <f t="shared" si="1925"/>
        <v>С18</v>
      </c>
      <c r="E1840" s="11" t="str">
        <f t="shared" si="1926"/>
        <v>600×32</v>
      </c>
      <c r="F1840" s="101"/>
      <c r="G1840" s="101"/>
      <c r="H18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0" s="132">
        <f t="shared" ref="I1840:J1840" si="1959">I1839</f>
        <v>17</v>
      </c>
      <c r="J1840" s="132" t="str">
        <f t="shared" si="1959"/>
        <v>Д</v>
      </c>
      <c r="K1840" s="133" t="str">
        <f>IF(Таблица335[[#This Row],[условие]]="Да", "-", "")</f>
        <v>-</v>
      </c>
      <c r="L1840" s="101" t="s">
        <v>13</v>
      </c>
      <c r="M1840" s="114" t="str">
        <f>IF(Таблица335[[#This Row],[условие]]="Да", "", " - ")</f>
        <v/>
      </c>
      <c r="N1840" s="101"/>
      <c r="O1840" s="114" t="str">
        <f>IF(Таблица335[[#This Row],[условие]]="Да", "", " )")</f>
        <v/>
      </c>
      <c r="P1840" s="115"/>
      <c r="Q1840" s="101"/>
      <c r="R1840" s="101"/>
      <c r="S1840" s="116" t="str">
        <f>IF(Таблица335[[#This Row],[Тип СШ]]="Т3", " росп", "")</f>
        <v/>
      </c>
      <c r="T1840" s="116" t="str">
        <f>IF(AND(Таблица335[[#This Row],[Тип]]="Поперечник", Таблица335[[#This Row],[условие]]="Да", Таблица335[[#This Row],[№18]]=" росп"), "1,2,3",
"")</f>
        <v/>
      </c>
      <c r="U1840" s="116" t="str">
        <f>IF(AND(Таблица335[[#This Row],[Тип]]="Продол", Таблица335[[#This Row],[условие]]="Да", Таблица335[[#This Row],[№18]]=" росп"), "1,2",
"")</f>
        <v/>
      </c>
      <c r="V1840" s="101" t="s">
        <v>87</v>
      </c>
      <c r="W1840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8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840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840" s="152">
        <f>IF(Таблица335[[#This Row],[Тип СШ]]="Т3",
(IF(Таблица335[[#This Row],[Толщина]]&gt;16,"Δ8","Δ6")),Таблица335[[#This Row],[Толщина]])</f>
        <v>32</v>
      </c>
      <c r="AD1840" s="153"/>
      <c r="AE1840"/>
    </row>
    <row r="1841" spans="1:31" x14ac:dyDescent="0.2">
      <c r="A1841" s="117">
        <f t="shared" si="1906"/>
        <v>1841</v>
      </c>
      <c r="B1841" s="97" t="str">
        <f>IF(ISNUMBER(Таблица335[[#This Row],[№8]]), "Поперечник", "Продол")</f>
        <v>Поперечник</v>
      </c>
      <c r="C1841" s="11" t="str">
        <f>CONCATENATE(I1841,J1841,K1841,L1841,Таблица335[[#This Row],[№12]],N1841,O1841,P1841,Q1841,R1841,S1841,T1841,U1841,)</f>
        <v>17Д-Т2/1</v>
      </c>
      <c r="D1841" s="11" t="str">
        <f t="shared" si="1925"/>
        <v>Т8</v>
      </c>
      <c r="E1841" s="11" t="str">
        <f t="shared" si="1926"/>
        <v>100×14</v>
      </c>
      <c r="F1841" s="101"/>
      <c r="G1841" s="101"/>
      <c r="H18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1" s="132">
        <f t="shared" ref="I1841:J1841" si="1960">I1840</f>
        <v>17</v>
      </c>
      <c r="J1841" s="132" t="str">
        <f t="shared" si="1960"/>
        <v>Д</v>
      </c>
      <c r="K1841" s="133" t="str">
        <f>IF(Таблица335[[#This Row],[условие]]="Да", "-", "")</f>
        <v>-</v>
      </c>
      <c r="L1841" s="101" t="s">
        <v>84</v>
      </c>
      <c r="M1841" s="114" t="str">
        <f>IF(Таблица335[[#This Row],[условие]]="Да", "", " - ")</f>
        <v/>
      </c>
      <c r="N1841" s="101"/>
      <c r="O1841" s="114" t="str">
        <f>IF(Таблица335[[#This Row],[условие]]="Да", "", " )")</f>
        <v/>
      </c>
      <c r="P1841" s="115"/>
      <c r="Q1841" s="101" t="str">
        <f>"/"</f>
        <v>/</v>
      </c>
      <c r="R1841" s="101">
        <v>1</v>
      </c>
      <c r="S1841" s="116" t="str">
        <f>IF(Таблица335[[#This Row],[Тип СШ]]="Т3", " росп", "")</f>
        <v/>
      </c>
      <c r="T1841" s="116" t="str">
        <f>IF(AND(Таблица335[[#This Row],[Тип]]="Поперечник", Таблица335[[#This Row],[условие]]="Да", Таблица335[[#This Row],[№18]]=" росп"), "1,2,3",
"")</f>
        <v/>
      </c>
      <c r="U1841" s="116" t="str">
        <f>IF(AND(Таблица335[[#This Row],[Тип]]="Продол", Таблица335[[#This Row],[условие]]="Да", Таблица335[[#This Row],[№18]]=" росп"), "1,2",
"")</f>
        <v/>
      </c>
      <c r="V1841" s="101" t="s">
        <v>89</v>
      </c>
      <c r="W18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4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41" s="152">
        <f>IF(Таблица335[[#This Row],[Тип СШ]]="Т3",
(IF(Таблица335[[#This Row],[Толщина]]&gt;16,"Δ8","Δ6")),Таблица335[[#This Row],[Толщина]])</f>
        <v>14</v>
      </c>
      <c r="AD1841" s="153"/>
      <c r="AE1841"/>
    </row>
    <row r="1842" spans="1:31" x14ac:dyDescent="0.2">
      <c r="A1842" s="117">
        <f t="shared" si="1906"/>
        <v>1842</v>
      </c>
      <c r="B1842" s="97" t="str">
        <f>IF(ISNUMBER(Таблица335[[#This Row],[№8]]), "Поперечник", "Продол")</f>
        <v>Поперечник</v>
      </c>
      <c r="C1842" s="11" t="str">
        <f>CONCATENATE(I1842,J1842,K1842,L1842,Таблица335[[#This Row],[№12]],N1842,O1842,P1842,Q1842,R1842,S1842,T1842,U1842,)</f>
        <v>17Д-Т2/1 росп1,2,3</v>
      </c>
      <c r="D1842" s="11" t="str">
        <f t="shared" si="1925"/>
        <v>Т3</v>
      </c>
      <c r="E1842" s="11" t="str">
        <f t="shared" si="1926"/>
        <v>100 Δ6</v>
      </c>
      <c r="F1842" s="101"/>
      <c r="G1842" s="101"/>
      <c r="H18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2" s="132">
        <f t="shared" ref="I1842:J1842" si="1961">I1841</f>
        <v>17</v>
      </c>
      <c r="J1842" s="132" t="str">
        <f t="shared" si="1961"/>
        <v>Д</v>
      </c>
      <c r="K1842" s="133" t="str">
        <f>IF(Таблица335[[#This Row],[условие]]="Да", "-", "")</f>
        <v>-</v>
      </c>
      <c r="L1842" s="101" t="s">
        <v>84</v>
      </c>
      <c r="M1842" s="114" t="str">
        <f>IF(Таблица335[[#This Row],[условие]]="Да", "", " - ")</f>
        <v/>
      </c>
      <c r="N1842" s="101"/>
      <c r="O1842" s="114" t="str">
        <f>IF(Таблица335[[#This Row],[условие]]="Да", "", " )")</f>
        <v/>
      </c>
      <c r="P1842" s="115"/>
      <c r="Q1842" s="101" t="str">
        <f t="shared" ref="Q1842:Q1844" si="1962">"/"</f>
        <v>/</v>
      </c>
      <c r="R1842" s="101">
        <v>1</v>
      </c>
      <c r="S1842" s="116" t="str">
        <f>IF(Таблица335[[#This Row],[Тип СШ]]="Т3", " росп", "")</f>
        <v xml:space="preserve"> росп</v>
      </c>
      <c r="T1842" s="116" t="str">
        <f>IF(AND(Таблица335[[#This Row],[Тип]]="Поперечник", Таблица335[[#This Row],[условие]]="Да", Таблица335[[#This Row],[№18]]=" росп"), "1,2,3",
"")</f>
        <v>1,2,3</v>
      </c>
      <c r="U1842" s="116" t="str">
        <f>IF(AND(Таблица335[[#This Row],[Тип]]="Продол", Таблица335[[#This Row],[условие]]="Да", Таблица335[[#This Row],[№18]]=" росп"), "1,2",
"")</f>
        <v/>
      </c>
      <c r="V1842" s="101" t="s">
        <v>88</v>
      </c>
      <c r="W18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42" s="152" t="str">
        <f>IF(Таблица335[[#This Row],[Тип СШ]]="Т3",
(IF(Таблица335[[#This Row],[Толщина]]&gt;16,"Δ8","Δ6")),Таблица335[[#This Row],[Толщина]])</f>
        <v>Δ6</v>
      </c>
      <c r="AD1842" s="153"/>
      <c r="AE1842"/>
    </row>
    <row r="1843" spans="1:31" x14ac:dyDescent="0.2">
      <c r="A1843" s="117">
        <f t="shared" si="1906"/>
        <v>1843</v>
      </c>
      <c r="B1843" s="97" t="str">
        <f>IF(ISNUMBER(Таблица335[[#This Row],[№8]]), "Поперечник", "Продол")</f>
        <v>Поперечник</v>
      </c>
      <c r="C1843" s="11" t="str">
        <f>CONCATENATE(I1843,J1843,K1843,L1843,Таблица335[[#This Row],[№12]],N1843,O1843,P1843,Q1843,R1843,S1843,T1843,U1843,)</f>
        <v>17Д-Т2/2</v>
      </c>
      <c r="D1843" s="11" t="str">
        <f t="shared" si="1925"/>
        <v>Т8</v>
      </c>
      <c r="E1843" s="11" t="str">
        <f t="shared" si="1926"/>
        <v>100×14</v>
      </c>
      <c r="F1843" s="101"/>
      <c r="G1843" s="101"/>
      <c r="H18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3" s="132">
        <f t="shared" ref="I1843:J1843" si="1963">I1842</f>
        <v>17</v>
      </c>
      <c r="J1843" s="132" t="str">
        <f t="shared" si="1963"/>
        <v>Д</v>
      </c>
      <c r="K1843" s="133" t="str">
        <f>IF(Таблица335[[#This Row],[условие]]="Да", "-", "")</f>
        <v>-</v>
      </c>
      <c r="L1843" s="101" t="s">
        <v>84</v>
      </c>
      <c r="M1843" s="114" t="str">
        <f>IF(Таблица335[[#This Row],[условие]]="Да", "", " - ")</f>
        <v/>
      </c>
      <c r="N1843" s="101"/>
      <c r="O1843" s="114" t="str">
        <f>IF(Таблица335[[#This Row],[условие]]="Да", "", " )")</f>
        <v/>
      </c>
      <c r="P1843" s="115"/>
      <c r="Q1843" s="101" t="str">
        <f t="shared" si="1962"/>
        <v>/</v>
      </c>
      <c r="R1843" s="101">
        <v>2</v>
      </c>
      <c r="S1843" s="116" t="str">
        <f>IF(Таблица335[[#This Row],[Тип СШ]]="Т3", " росп", "")</f>
        <v/>
      </c>
      <c r="T1843" s="116" t="str">
        <f>IF(AND(Таблица335[[#This Row],[Тип]]="Поперечник", Таблица335[[#This Row],[условие]]="Да", Таблица335[[#This Row],[№18]]=" росп"), "1,2,3",
"")</f>
        <v/>
      </c>
      <c r="U1843" s="116" t="str">
        <f>IF(AND(Таблица335[[#This Row],[Тип]]="Продол", Таблица335[[#This Row],[условие]]="Да", Таблица335[[#This Row],[№18]]=" росп"), "1,2",
"")</f>
        <v/>
      </c>
      <c r="V1843" s="101" t="s">
        <v>89</v>
      </c>
      <c r="W18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4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43" s="152">
        <f>IF(Таблица335[[#This Row],[Тип СШ]]="Т3",
(IF(Таблица335[[#This Row],[Толщина]]&gt;16,"Δ8","Δ6")),Таблица335[[#This Row],[Толщина]])</f>
        <v>14</v>
      </c>
      <c r="AD1843" s="153"/>
      <c r="AE1843"/>
    </row>
    <row r="1844" spans="1:31" x14ac:dyDescent="0.2">
      <c r="A1844" s="117">
        <f t="shared" si="1906"/>
        <v>1844</v>
      </c>
      <c r="B1844" s="97" t="str">
        <f>IF(ISNUMBER(Таблица335[[#This Row],[№8]]), "Поперечник", "Продол")</f>
        <v>Поперечник</v>
      </c>
      <c r="C1844" s="11" t="str">
        <f>CONCATENATE(I1844,J1844,K1844,L1844,Таблица335[[#This Row],[№12]],N1844,O1844,P1844,Q1844,R1844,S1844,T1844,U1844,)</f>
        <v>17Д-Т2/2 росп1,2,3</v>
      </c>
      <c r="D1844" s="11" t="str">
        <f t="shared" si="1925"/>
        <v>Т3</v>
      </c>
      <c r="E1844" s="11" t="str">
        <f t="shared" si="1926"/>
        <v>100 Δ6</v>
      </c>
      <c r="F1844" s="101"/>
      <c r="G1844" s="101"/>
      <c r="H18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4" s="132">
        <f t="shared" ref="I1844:J1844" si="1964">I1843</f>
        <v>17</v>
      </c>
      <c r="J1844" s="132" t="str">
        <f t="shared" si="1964"/>
        <v>Д</v>
      </c>
      <c r="K1844" s="133" t="str">
        <f>IF(Таблица335[[#This Row],[условие]]="Да", "-", "")</f>
        <v>-</v>
      </c>
      <c r="L1844" s="101" t="s">
        <v>84</v>
      </c>
      <c r="M1844" s="114" t="str">
        <f>IF(Таблица335[[#This Row],[условие]]="Да", "", " - ")</f>
        <v/>
      </c>
      <c r="N1844" s="101"/>
      <c r="O1844" s="114" t="str">
        <f>IF(Таблица335[[#This Row],[условие]]="Да", "", " )")</f>
        <v/>
      </c>
      <c r="P1844" s="115"/>
      <c r="Q1844" s="101" t="str">
        <f t="shared" si="1962"/>
        <v>/</v>
      </c>
      <c r="R1844" s="101">
        <v>2</v>
      </c>
      <c r="S1844" s="116" t="str">
        <f>IF(Таблица335[[#This Row],[Тип СШ]]="Т3", " росп", "")</f>
        <v xml:space="preserve"> росп</v>
      </c>
      <c r="T1844" s="116" t="str">
        <f>IF(AND(Таблица335[[#This Row],[Тип]]="Поперечник", Таблица335[[#This Row],[условие]]="Да", Таблица335[[#This Row],[№18]]=" росп"), "1,2,3",
"")</f>
        <v>1,2,3</v>
      </c>
      <c r="U1844" s="116" t="str">
        <f>IF(AND(Таблица335[[#This Row],[Тип]]="Продол", Таблица335[[#This Row],[условие]]="Да", Таблица335[[#This Row],[№18]]=" росп"), "1,2",
"")</f>
        <v/>
      </c>
      <c r="V1844" s="101" t="s">
        <v>88</v>
      </c>
      <c r="W18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44" s="152" t="str">
        <f>IF(Таблица335[[#This Row],[Тип СШ]]="Т3",
(IF(Таблица335[[#This Row],[Толщина]]&gt;16,"Δ8","Δ6")),Таблица335[[#This Row],[Толщина]])</f>
        <v>Δ6</v>
      </c>
      <c r="AD1844" s="153"/>
      <c r="AE1844"/>
    </row>
    <row r="1845" spans="1:31" x14ac:dyDescent="0.2">
      <c r="A1845" s="117">
        <f t="shared" si="1906"/>
        <v>1845</v>
      </c>
      <c r="B1845" s="97" t="str">
        <f>IF(ISNUMBER(Таблица335[[#This Row],[№8]]), "Поперечник", "Продол")</f>
        <v>Поперечник</v>
      </c>
      <c r="C1845" s="11" t="str">
        <f>CONCATENATE(I1845,J1845,K1845,L1845,Таблица335[[#This Row],[№12]],N1845,O1845,P1845,Q1845,R1845,S1845,T1845,U1845,)</f>
        <v>17Д`-В1</v>
      </c>
      <c r="D1845" s="11" t="str">
        <f t="shared" si="1925"/>
        <v>С18</v>
      </c>
      <c r="E1845" s="11" t="str">
        <f t="shared" si="1926"/>
        <v>385×20</v>
      </c>
      <c r="F1845" s="101"/>
      <c r="G1845" s="101" t="s">
        <v>85</v>
      </c>
      <c r="H184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5" s="132">
        <f t="shared" ref="I1845:J1845" si="1965">I1844</f>
        <v>17</v>
      </c>
      <c r="J1845" s="134" t="str">
        <f>Таблица335[[#This Row],[№7]]</f>
        <v>Д`</v>
      </c>
      <c r="K1845" s="133" t="str">
        <f>IF(Таблица335[[#This Row],[условие]]="Да", "-", "")</f>
        <v>-</v>
      </c>
      <c r="L1845" s="72" t="s">
        <v>78</v>
      </c>
      <c r="M1845" s="114" t="str">
        <f>IF(Таблица335[[#This Row],[условие]]="Да", "", " - ")</f>
        <v/>
      </c>
      <c r="N1845" s="72"/>
      <c r="O1845" s="114" t="str">
        <f>IF(Таблица335[[#This Row],[условие]]="Да", "", " )")</f>
        <v/>
      </c>
      <c r="P1845" s="115"/>
      <c r="Q1845" s="130"/>
      <c r="R1845" s="130"/>
      <c r="S1845" s="116" t="str">
        <f>IF(Таблица335[[#This Row],[Тип СШ]]="Т3", " росп", "")</f>
        <v/>
      </c>
      <c r="T1845" s="116" t="str">
        <f>IF(AND(Таблица335[[#This Row],[Тип]]="Поперечник", Таблица335[[#This Row],[условие]]="Да", Таблица335[[#This Row],[№18]]=" росп"), "1,2,3",
"")</f>
        <v/>
      </c>
      <c r="U1845" s="116" t="str">
        <f>IF(AND(Таблица335[[#This Row],[Тип]]="Продол", Таблица335[[#This Row],[условие]]="Да", Таблица335[[#This Row],[№18]]=" росп"), "1,2",
"")</f>
        <v/>
      </c>
      <c r="V1845" s="130" t="s">
        <v>87</v>
      </c>
      <c r="W184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8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4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845" s="152">
        <f>IF(Таблица335[[#This Row],[Тип СШ]]="Т3",
(IF(Таблица335[[#This Row],[Толщина]]&gt;16,"Δ8","Δ6")),Таблица335[[#This Row],[Толщина]])</f>
        <v>20</v>
      </c>
      <c r="AD1845" s="153"/>
      <c r="AE1845"/>
    </row>
    <row r="1846" spans="1:31" x14ac:dyDescent="0.2">
      <c r="A1846" s="117">
        <f t="shared" si="1906"/>
        <v>1846</v>
      </c>
      <c r="B1846" s="97" t="str">
        <f>IF(ISNUMBER(Таблица335[[#This Row],[№8]]), "Поперечник", "Продол")</f>
        <v>Поперечник</v>
      </c>
      <c r="C1846" s="11" t="str">
        <f>CONCATENATE(I1846,J1846,K1846,L1846,Таблица335[[#This Row],[№12]],N1846,O1846,P1846,Q1846,R1846,S1846,T1846,U1846,)</f>
        <v>17Д`-В2</v>
      </c>
      <c r="D1846" s="11" t="str">
        <f t="shared" si="1925"/>
        <v>С18</v>
      </c>
      <c r="E1846" s="11" t="str">
        <f t="shared" si="1926"/>
        <v>385×20</v>
      </c>
      <c r="F1846" s="101"/>
      <c r="G1846" s="101"/>
      <c r="H18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6" s="132">
        <f t="shared" ref="I1846:J1846" si="1966">I1845</f>
        <v>17</v>
      </c>
      <c r="J1846" s="132" t="str">
        <f>J1845</f>
        <v>Д`</v>
      </c>
      <c r="K1846" s="133" t="str">
        <f>IF(Таблица335[[#This Row],[условие]]="Да", "-", "")</f>
        <v>-</v>
      </c>
      <c r="L1846" s="101" t="s">
        <v>79</v>
      </c>
      <c r="M1846" s="114" t="str">
        <f>IF(Таблица335[[#This Row],[условие]]="Да", "", " - ")</f>
        <v/>
      </c>
      <c r="N1846" s="101"/>
      <c r="O1846" s="114" t="str">
        <f>IF(Таблица335[[#This Row],[условие]]="Да", "", " )")</f>
        <v/>
      </c>
      <c r="P1846" s="115"/>
      <c r="Q1846" s="101"/>
      <c r="R1846" s="101"/>
      <c r="S1846" s="116" t="str">
        <f>IF(Таблица335[[#This Row],[Тип СШ]]="Т3", " росп", "")</f>
        <v/>
      </c>
      <c r="T1846" s="116" t="str">
        <f>IF(AND(Таблица335[[#This Row],[Тип]]="Поперечник", Таблица335[[#This Row],[условие]]="Да", Таблица335[[#This Row],[№18]]=" росп"), "1,2,3",
"")</f>
        <v/>
      </c>
      <c r="U1846" s="116" t="str">
        <f>IF(AND(Таблица335[[#This Row],[Тип]]="Продол", Таблица335[[#This Row],[условие]]="Да", Таблица335[[#This Row],[№18]]=" росп"), "1,2",
"")</f>
        <v/>
      </c>
      <c r="V1846" s="101" t="s">
        <v>87</v>
      </c>
      <c r="W184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8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4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846" s="152">
        <f>IF(Таблица335[[#This Row],[Тип СШ]]="Т3",
(IF(Таблица335[[#This Row],[Толщина]]&gt;16,"Δ8","Δ6")),Таблица335[[#This Row],[Толщина]])</f>
        <v>20</v>
      </c>
      <c r="AD1846" s="153"/>
      <c r="AE1846"/>
    </row>
    <row r="1847" spans="1:31" x14ac:dyDescent="0.2">
      <c r="A1847" s="117">
        <f t="shared" si="1906"/>
        <v>1847</v>
      </c>
      <c r="B1847" s="97" t="str">
        <f>IF(ISNUMBER(Таблица335[[#This Row],[№8]]), "Поперечник", "Продол")</f>
        <v>Поперечник</v>
      </c>
      <c r="C1847" s="11" t="str">
        <f>CONCATENATE(I1847,J1847,K1847,L1847,Таблица335[[#This Row],[№12]],N1847,O1847,P1847,Q1847,R1847,S1847,T1847,U1847,)</f>
        <v>17Д`-В  росп1,2,3</v>
      </c>
      <c r="D1847" s="11" t="str">
        <f t="shared" si="1925"/>
        <v>Т3</v>
      </c>
      <c r="E1847" s="11" t="str">
        <f t="shared" si="1926"/>
        <v>900 Δ8</v>
      </c>
      <c r="F1847" s="101"/>
      <c r="G1847" s="101"/>
      <c r="H184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7" s="132">
        <f t="shared" ref="I1847:J1847" si="1967">I1846</f>
        <v>17</v>
      </c>
      <c r="J1847" s="134" t="str">
        <f t="shared" si="1967"/>
        <v>Д`</v>
      </c>
      <c r="K1847" s="133" t="str">
        <f>IF(Таблица335[[#This Row],[условие]]="Да", "-", "")</f>
        <v>-</v>
      </c>
      <c r="L1847" s="72" t="s">
        <v>41</v>
      </c>
      <c r="M1847" s="114" t="str">
        <f>IF(Таблица335[[#This Row],[условие]]="Да", "", " - ")</f>
        <v/>
      </c>
      <c r="N1847" s="72"/>
      <c r="O1847" s="114" t="str">
        <f>IF(Таблица335[[#This Row],[условие]]="Да", "", " )")</f>
        <v/>
      </c>
      <c r="P1847" s="115"/>
      <c r="Q1847" s="101" t="s">
        <v>141</v>
      </c>
      <c r="R1847" s="101"/>
      <c r="S1847" s="116" t="str">
        <f>IF(Таблица335[[#This Row],[Тип СШ]]="Т3", " росп", "")</f>
        <v xml:space="preserve"> росп</v>
      </c>
      <c r="T1847" s="116" t="str">
        <f>IF(AND(Таблица335[[#This Row],[Тип]]="Поперечник", Таблица335[[#This Row],[условие]]="Да", Таблица335[[#This Row],[№18]]=" росп"), "1,2,3",
"")</f>
        <v>1,2,3</v>
      </c>
      <c r="U1847" s="116" t="str">
        <f>IF(AND(Таблица335[[#This Row],[Тип]]="Продол", Таблица335[[#This Row],[условие]]="Да", Таблица335[[#This Row],[№18]]=" росп"), "1,2",
"")</f>
        <v/>
      </c>
      <c r="V1847" s="101" t="s">
        <v>88</v>
      </c>
      <c r="W18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8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47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847" s="152" t="str">
        <f>IF(Таблица335[[#This Row],[Тип СШ]]="Т3",
(IF(Таблица335[[#This Row],[Толщина]]&gt;16,"Δ8","Δ6")),Таблица335[[#This Row],[Толщина]])</f>
        <v>Δ8</v>
      </c>
      <c r="AD1847" s="153"/>
      <c r="AE1847"/>
    </row>
    <row r="1848" spans="1:31" x14ac:dyDescent="0.2">
      <c r="A1848" s="117">
        <f t="shared" si="1906"/>
        <v>1848</v>
      </c>
      <c r="B1848" s="97" t="str">
        <f>IF(ISNUMBER(Таблица335[[#This Row],[№8]]), "Поперечник", "Продол")</f>
        <v>Поперечник</v>
      </c>
      <c r="C1848" s="11" t="str">
        <f>CONCATENATE(I1848,J1848,K1848,L1848,Таблица335[[#This Row],[№12]],N1848,O1848,P1848,Q1848,R1848,S1848,T1848,U1848,)</f>
        <v>17Д`-ВП</v>
      </c>
      <c r="D1848" s="11" t="str">
        <f t="shared" si="1925"/>
        <v>С4</v>
      </c>
      <c r="E1848" s="11" t="str">
        <f t="shared" si="1926"/>
        <v>1845×14</v>
      </c>
      <c r="F1848" s="101"/>
      <c r="G1848" s="101"/>
      <c r="H18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8" s="132">
        <f t="shared" ref="I1848:J1848" si="1968">I1847</f>
        <v>17</v>
      </c>
      <c r="J1848" s="132" t="str">
        <f t="shared" si="1968"/>
        <v>Д`</v>
      </c>
      <c r="K1848" s="133" t="str">
        <f>IF(Таблица335[[#This Row],[условие]]="Да", "-", "")</f>
        <v>-</v>
      </c>
      <c r="L1848" s="101" t="s">
        <v>35</v>
      </c>
      <c r="M1848" s="114" t="str">
        <f>IF(Таблица335[[#This Row],[условие]]="Да", "", " - ")</f>
        <v/>
      </c>
      <c r="N1848" s="101"/>
      <c r="O1848" s="114" t="str">
        <f>IF(Таблица335[[#This Row],[условие]]="Да", "", " )")</f>
        <v/>
      </c>
      <c r="P1848" s="115"/>
      <c r="Q1848" s="101"/>
      <c r="R1848" s="101"/>
      <c r="S1848" s="116" t="str">
        <f>IF(Таблица335[[#This Row],[Тип СШ]]="Т3", " росп", "")</f>
        <v/>
      </c>
      <c r="T1848" s="116" t="str">
        <f>IF(AND(Таблица335[[#This Row],[Тип]]="Поперечник", Таблица335[[#This Row],[условие]]="Да", Таблица335[[#This Row],[№18]]=" росп"), "1,2,3",
"")</f>
        <v/>
      </c>
      <c r="U1848" s="116" t="str">
        <f>IF(AND(Таблица335[[#This Row],[Тип]]="Продол", Таблица335[[#This Row],[условие]]="Да", Таблица335[[#This Row],[№18]]=" росп"), "1,2",
"")</f>
        <v/>
      </c>
      <c r="V1848" s="101" t="s">
        <v>109</v>
      </c>
      <c r="W18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8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48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848" s="152">
        <f>IF(Таблица335[[#This Row],[Тип СШ]]="Т3",
(IF(Таблица335[[#This Row],[Толщина]]&gt;16,"Δ8","Δ6")),Таблица335[[#This Row],[Толщина]])</f>
        <v>14</v>
      </c>
      <c r="AD1848" s="153"/>
      <c r="AE1848"/>
    </row>
    <row r="1849" spans="1:31" x14ac:dyDescent="0.2">
      <c r="A1849" s="117">
        <f t="shared" si="1906"/>
        <v>1849</v>
      </c>
      <c r="B1849" s="97" t="str">
        <f>IF(ISNUMBER(Таблица335[[#This Row],[№8]]), "Поперечник", "Продол")</f>
        <v>Поперечник</v>
      </c>
      <c r="C1849" s="11" t="str">
        <f>CONCATENATE(I1849,J1849,K1849,L1849,Таблица335[[#This Row],[№12]],N1849,O1849,P1849,Q1849,R1849,S1849,T1849,U1849,)</f>
        <v>17Д`-ВП_Р1 росп1,2,3</v>
      </c>
      <c r="D1849" s="11" t="str">
        <f t="shared" si="1925"/>
        <v>Т3</v>
      </c>
      <c r="E1849" s="11" t="str">
        <f t="shared" si="1926"/>
        <v>528 Δ8</v>
      </c>
      <c r="F1849" s="101"/>
      <c r="G1849" s="101"/>
      <c r="H18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49" s="132">
        <f t="shared" ref="I1849:J1849" si="1969">I1848</f>
        <v>17</v>
      </c>
      <c r="J1849" s="132" t="str">
        <f t="shared" si="1969"/>
        <v>Д`</v>
      </c>
      <c r="K1849" s="133" t="str">
        <f>IF(Таблица335[[#This Row],[условие]]="Да", "-", "")</f>
        <v>-</v>
      </c>
      <c r="L1849" s="101" t="s">
        <v>35</v>
      </c>
      <c r="M1849" s="114" t="str">
        <f>IF(Таблица335[[#This Row],[условие]]="Да", "", " - ")</f>
        <v/>
      </c>
      <c r="N1849" s="101"/>
      <c r="O1849" s="114" t="str">
        <f>IF(Таблица335[[#This Row],[условие]]="Да", "", " )")</f>
        <v/>
      </c>
      <c r="P1849" s="115"/>
      <c r="Q1849" s="101" t="s">
        <v>140</v>
      </c>
      <c r="R1849" s="101" t="s">
        <v>73</v>
      </c>
      <c r="S1849" s="116" t="str">
        <f>IF(Таблица335[[#This Row],[Тип СШ]]="Т3", " росп", "")</f>
        <v xml:space="preserve"> росп</v>
      </c>
      <c r="T1849" s="116" t="str">
        <f>IF(AND(Таблица335[[#This Row],[Тип]]="Поперечник", Таблица335[[#This Row],[условие]]="Да", Таблица335[[#This Row],[№18]]=" росп"), "1,2,3",
"")</f>
        <v>1,2,3</v>
      </c>
      <c r="U1849" s="116" t="str">
        <f>IF(AND(Таблица335[[#This Row],[Тип]]="Продол", Таблица335[[#This Row],[условие]]="Да", Таблица335[[#This Row],[№18]]=" росп"), "1,2",
"")</f>
        <v/>
      </c>
      <c r="V1849" s="101" t="s">
        <v>88</v>
      </c>
      <c r="W184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4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4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49" s="152" t="str">
        <f>IF(Таблица335[[#This Row],[Тип СШ]]="Т3",
(IF(Таблица335[[#This Row],[Толщина]]&gt;16,"Δ8","Δ6")),Таблица335[[#This Row],[Толщина]])</f>
        <v>Δ8</v>
      </c>
      <c r="AD1849" s="153"/>
      <c r="AE1849"/>
    </row>
    <row r="1850" spans="1:31" x14ac:dyDescent="0.2">
      <c r="A1850" s="117">
        <f t="shared" si="1906"/>
        <v>1850</v>
      </c>
      <c r="B1850" s="97" t="str">
        <f>IF(ISNUMBER(Таблица335[[#This Row],[№8]]), "Поперечник", "Продол")</f>
        <v>Поперечник</v>
      </c>
      <c r="C1850" s="11" t="str">
        <f>CONCATENATE(I1850,J1850,K1850,L1850,Таблица335[[#This Row],[№12]],N1850,O1850,P1850,Q1850,R1850,S1850,T1850,U1850,)</f>
        <v>17Д`-ВП_Р2 росп1,2,3</v>
      </c>
      <c r="D1850" s="11" t="str">
        <f t="shared" si="1925"/>
        <v>Т3</v>
      </c>
      <c r="E1850" s="11" t="str">
        <f t="shared" si="1926"/>
        <v>528 Δ8</v>
      </c>
      <c r="F1850" s="101"/>
      <c r="G1850" s="101"/>
      <c r="H18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0" s="132">
        <f t="shared" ref="I1850:J1850" si="1970">I1849</f>
        <v>17</v>
      </c>
      <c r="J1850" s="132" t="str">
        <f t="shared" si="1970"/>
        <v>Д`</v>
      </c>
      <c r="K1850" s="133" t="str">
        <f>IF(Таблица335[[#This Row],[условие]]="Да", "-", "")</f>
        <v>-</v>
      </c>
      <c r="L1850" s="101" t="s">
        <v>35</v>
      </c>
      <c r="M1850" s="114" t="str">
        <f>IF(Таблица335[[#This Row],[условие]]="Да", "", " - ")</f>
        <v/>
      </c>
      <c r="N1850" s="101"/>
      <c r="O1850" s="114" t="str">
        <f>IF(Таблица335[[#This Row],[условие]]="Да", "", " )")</f>
        <v/>
      </c>
      <c r="P1850" s="115"/>
      <c r="Q1850" s="101" t="s">
        <v>140</v>
      </c>
      <c r="R1850" s="101" t="s">
        <v>74</v>
      </c>
      <c r="S1850" s="116" t="str">
        <f>IF(Таблица335[[#This Row],[Тип СШ]]="Т3", " росп", "")</f>
        <v xml:space="preserve"> росп</v>
      </c>
      <c r="T1850" s="116" t="str">
        <f>IF(AND(Таблица335[[#This Row],[Тип]]="Поперечник", Таблица335[[#This Row],[условие]]="Да", Таблица335[[#This Row],[№18]]=" росп"), "1,2,3",
"")</f>
        <v>1,2,3</v>
      </c>
      <c r="U1850" s="116" t="str">
        <f>IF(AND(Таблица335[[#This Row],[Тип]]="Продол", Таблица335[[#This Row],[условие]]="Да", Таблица335[[#This Row],[№18]]=" росп"), "1,2",
"")</f>
        <v/>
      </c>
      <c r="V1850" s="101" t="s">
        <v>88</v>
      </c>
      <c r="W18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0" s="152" t="str">
        <f>IF(Таблица335[[#This Row],[Тип СШ]]="Т3",
(IF(Таблица335[[#This Row],[Толщина]]&gt;16,"Δ8","Δ6")),Таблица335[[#This Row],[Толщина]])</f>
        <v>Δ8</v>
      </c>
      <c r="AD1850" s="153"/>
      <c r="AE1850"/>
    </row>
    <row r="1851" spans="1:31" x14ac:dyDescent="0.2">
      <c r="A1851" s="117">
        <f t="shared" si="1906"/>
        <v>1851</v>
      </c>
      <c r="B1851" s="97" t="str">
        <f>IF(ISNUMBER(Таблица335[[#This Row],[№8]]), "Поперечник", "Продол")</f>
        <v>Поперечник</v>
      </c>
      <c r="C1851" s="11" t="str">
        <f>CONCATENATE(I1851,J1851,K1851,L1851,Таблица335[[#This Row],[№12]],N1851,O1851,P1851,Q1851,R1851,S1851,T1851,U1851,)</f>
        <v>17Д`-ВП_Р3 росп1,2,3</v>
      </c>
      <c r="D1851" s="11" t="str">
        <f t="shared" si="1925"/>
        <v>Т3</v>
      </c>
      <c r="E1851" s="11" t="str">
        <f t="shared" si="1926"/>
        <v>528 Δ8</v>
      </c>
      <c r="F1851" s="101"/>
      <c r="G1851" s="101"/>
      <c r="H18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1" s="132">
        <f t="shared" ref="I1851:J1851" si="1971">I1850</f>
        <v>17</v>
      </c>
      <c r="J1851" s="132" t="str">
        <f t="shared" si="1971"/>
        <v>Д`</v>
      </c>
      <c r="K1851" s="133" t="str">
        <f>IF(Таблица335[[#This Row],[условие]]="Да", "-", "")</f>
        <v>-</v>
      </c>
      <c r="L1851" s="101" t="s">
        <v>35</v>
      </c>
      <c r="M1851" s="114" t="str">
        <f>IF(Таблица335[[#This Row],[условие]]="Да", "", " - ")</f>
        <v/>
      </c>
      <c r="N1851" s="101"/>
      <c r="O1851" s="114" t="str">
        <f>IF(Таблица335[[#This Row],[условие]]="Да", "", " )")</f>
        <v/>
      </c>
      <c r="P1851" s="115"/>
      <c r="Q1851" s="101" t="s">
        <v>140</v>
      </c>
      <c r="R1851" s="101" t="s">
        <v>75</v>
      </c>
      <c r="S1851" s="116" t="str">
        <f>IF(Таблица335[[#This Row],[Тип СШ]]="Т3", " росп", "")</f>
        <v xml:space="preserve"> росп</v>
      </c>
      <c r="T1851" s="116" t="str">
        <f>IF(AND(Таблица335[[#This Row],[Тип]]="Поперечник", Таблица335[[#This Row],[условие]]="Да", Таблица335[[#This Row],[№18]]=" росп"), "1,2,3",
"")</f>
        <v>1,2,3</v>
      </c>
      <c r="U1851" s="116" t="str">
        <f>IF(AND(Таблица335[[#This Row],[Тип]]="Продол", Таблица335[[#This Row],[условие]]="Да", Таблица335[[#This Row],[№18]]=" росп"), "1,2",
"")</f>
        <v/>
      </c>
      <c r="V1851" s="101" t="s">
        <v>88</v>
      </c>
      <c r="W18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1" s="152" t="str">
        <f>IF(Таблица335[[#This Row],[Тип СШ]]="Т3",
(IF(Таблица335[[#This Row],[Толщина]]&gt;16,"Δ8","Δ6")),Таблица335[[#This Row],[Толщина]])</f>
        <v>Δ8</v>
      </c>
      <c r="AD1851" s="153"/>
      <c r="AE1851"/>
    </row>
    <row r="1852" spans="1:31" x14ac:dyDescent="0.2">
      <c r="A1852" s="117">
        <f t="shared" si="1906"/>
        <v>1852</v>
      </c>
      <c r="B1852" s="97" t="str">
        <f>IF(ISNUMBER(Таблица335[[#This Row],[№8]]), "Поперечник", "Продол")</f>
        <v>Поперечник</v>
      </c>
      <c r="C1852" s="11" t="str">
        <f>CONCATENATE(I1852,J1852,K1852,L1852,Таблица335[[#This Row],[№12]],N1852,O1852,P1852,Q1852,R1852,S1852,T1852,U1852,)</f>
        <v>17Д`-ВП_Р4 росп1,2,3</v>
      </c>
      <c r="D1852" s="11" t="str">
        <f t="shared" si="1925"/>
        <v>Т3</v>
      </c>
      <c r="E1852" s="11" t="str">
        <f t="shared" si="1926"/>
        <v>528 Δ8</v>
      </c>
      <c r="F1852" s="101"/>
      <c r="G1852" s="101"/>
      <c r="H18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2" s="132">
        <f t="shared" ref="I1852:J1852" si="1972">I1851</f>
        <v>17</v>
      </c>
      <c r="J1852" s="132" t="str">
        <f t="shared" si="1972"/>
        <v>Д`</v>
      </c>
      <c r="K1852" s="133" t="str">
        <f>IF(Таблица335[[#This Row],[условие]]="Да", "-", "")</f>
        <v>-</v>
      </c>
      <c r="L1852" s="101" t="s">
        <v>35</v>
      </c>
      <c r="M1852" s="114" t="str">
        <f>IF(Таблица335[[#This Row],[условие]]="Да", "", " - ")</f>
        <v/>
      </c>
      <c r="N1852" s="101"/>
      <c r="O1852" s="114" t="str">
        <f>IF(Таблица335[[#This Row],[условие]]="Да", "", " )")</f>
        <v/>
      </c>
      <c r="P1852" s="115"/>
      <c r="Q1852" s="101" t="s">
        <v>140</v>
      </c>
      <c r="R1852" s="101" t="s">
        <v>76</v>
      </c>
      <c r="S1852" s="116" t="str">
        <f>IF(Таблица335[[#This Row],[Тип СШ]]="Т3", " росп", "")</f>
        <v xml:space="preserve"> росп</v>
      </c>
      <c r="T1852" s="116" t="str">
        <f>IF(AND(Таблица335[[#This Row],[Тип]]="Поперечник", Таблица335[[#This Row],[условие]]="Да", Таблица335[[#This Row],[№18]]=" росп"), "1,2,3",
"")</f>
        <v>1,2,3</v>
      </c>
      <c r="U1852" s="116" t="str">
        <f>IF(AND(Таблица335[[#This Row],[Тип]]="Продол", Таблица335[[#This Row],[условие]]="Да", Таблица335[[#This Row],[№18]]=" росп"), "1,2",
"")</f>
        <v/>
      </c>
      <c r="V1852" s="101" t="s">
        <v>88</v>
      </c>
      <c r="W18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2" s="152" t="str">
        <f>IF(Таблица335[[#This Row],[Тип СШ]]="Т3",
(IF(Таблица335[[#This Row],[Толщина]]&gt;16,"Δ8","Δ6")),Таблица335[[#This Row],[Толщина]])</f>
        <v>Δ8</v>
      </c>
      <c r="AD1852" s="153"/>
      <c r="AE1852"/>
    </row>
    <row r="1853" spans="1:31" x14ac:dyDescent="0.2">
      <c r="A1853" s="117">
        <f t="shared" si="1906"/>
        <v>1853</v>
      </c>
      <c r="B1853" s="97" t="str">
        <f>IF(ISNUMBER(Таблица335[[#This Row],[№8]]), "Поперечник", "Продол")</f>
        <v>Поперечник</v>
      </c>
      <c r="C1853" s="11" t="str">
        <f>CONCATENATE(I1853,J1853,K1853,L1853,Таблица335[[#This Row],[№12]],N1853,O1853,P1853,Q1853,R1853,S1853,T1853,U1853,)</f>
        <v>17Д`-ВП_Р5 росп1,2,3</v>
      </c>
      <c r="D1853" s="11" t="str">
        <f t="shared" si="1925"/>
        <v>Т3</v>
      </c>
      <c r="E1853" s="11" t="str">
        <f t="shared" si="1926"/>
        <v>528 Δ8</v>
      </c>
      <c r="F1853" s="101"/>
      <c r="G1853" s="101"/>
      <c r="H18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3" s="132">
        <f t="shared" ref="I1853:J1853" si="1973">I1852</f>
        <v>17</v>
      </c>
      <c r="J1853" s="132" t="str">
        <f t="shared" si="1973"/>
        <v>Д`</v>
      </c>
      <c r="K1853" s="133" t="str">
        <f>IF(Таблица335[[#This Row],[условие]]="Да", "-", "")</f>
        <v>-</v>
      </c>
      <c r="L1853" s="101" t="s">
        <v>35</v>
      </c>
      <c r="M1853" s="114" t="str">
        <f>IF(Таблица335[[#This Row],[условие]]="Да", "", " - ")</f>
        <v/>
      </c>
      <c r="N1853" s="101"/>
      <c r="O1853" s="114" t="str">
        <f>IF(Таблица335[[#This Row],[условие]]="Да", "", " )")</f>
        <v/>
      </c>
      <c r="P1853" s="115"/>
      <c r="Q1853" s="101" t="s">
        <v>140</v>
      </c>
      <c r="R1853" s="101" t="s">
        <v>77</v>
      </c>
      <c r="S1853" s="116" t="str">
        <f>IF(Таблица335[[#This Row],[Тип СШ]]="Т3", " росп", "")</f>
        <v xml:space="preserve"> росп</v>
      </c>
      <c r="T1853" s="116" t="str">
        <f>IF(AND(Таблица335[[#This Row],[Тип]]="Поперечник", Таблица335[[#This Row],[условие]]="Да", Таблица335[[#This Row],[№18]]=" росп"), "1,2,3",
"")</f>
        <v>1,2,3</v>
      </c>
      <c r="U1853" s="116" t="str">
        <f>IF(AND(Таблица335[[#This Row],[Тип]]="Продол", Таблица335[[#This Row],[условие]]="Да", Таблица335[[#This Row],[№18]]=" росп"), "1,2",
"")</f>
        <v/>
      </c>
      <c r="V1853" s="101" t="s">
        <v>88</v>
      </c>
      <c r="W18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3" s="152" t="str">
        <f>IF(Таблица335[[#This Row],[Тип СШ]]="Т3",
(IF(Таблица335[[#This Row],[Толщина]]&gt;16,"Δ8","Δ6")),Таблица335[[#This Row],[Толщина]])</f>
        <v>Δ8</v>
      </c>
      <c r="AD1853" s="153"/>
      <c r="AE1853"/>
    </row>
    <row r="1854" spans="1:31" x14ac:dyDescent="0.2">
      <c r="A1854" s="117">
        <f t="shared" si="1906"/>
        <v>1854</v>
      </c>
      <c r="B1854" s="97" t="str">
        <f>IF(ISNUMBER(Таблица335[[#This Row],[№8]]), "Поперечник", "Продол")</f>
        <v>Поперечник</v>
      </c>
      <c r="C1854" s="11" t="str">
        <f>CONCATENATE(I1854,J1854,K1854,L1854,Таблица335[[#This Row],[№12]],N1854,O1854,P1854,Q1854,R1854,S1854,T1854,U1854,)</f>
        <v>17Д`-ВП_Р6 росп1,2,3</v>
      </c>
      <c r="D1854" s="11" t="str">
        <f t="shared" si="1925"/>
        <v>Т3</v>
      </c>
      <c r="E1854" s="11" t="str">
        <f t="shared" si="1926"/>
        <v>528 Δ8</v>
      </c>
      <c r="F1854" s="101"/>
      <c r="G1854" s="101"/>
      <c r="H185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4" s="158">
        <f>I1853</f>
        <v>17</v>
      </c>
      <c r="J1854" s="132" t="str">
        <f t="shared" ref="J1854:K1854" si="1974">J1853</f>
        <v>Д`</v>
      </c>
      <c r="K1854" s="160" t="str">
        <f>IF(Таблица335[[#This Row],[условие]]="Да", "-", "")</f>
        <v>-</v>
      </c>
      <c r="L1854" s="101" t="s">
        <v>35</v>
      </c>
      <c r="M1854" s="114" t="str">
        <f>IF(Таблица335[[#This Row],[условие]]="Да", "", " - ")</f>
        <v/>
      </c>
      <c r="N1854" s="162"/>
      <c r="O1854" s="114" t="str">
        <f>IF(Таблица335[[#This Row],[условие]]="Да", "", " )")</f>
        <v/>
      </c>
      <c r="P1854" s="115"/>
      <c r="Q1854" s="101" t="s">
        <v>140</v>
      </c>
      <c r="R1854" s="101" t="s">
        <v>80</v>
      </c>
      <c r="S1854" s="116" t="str">
        <f>IF(Таблица335[[#This Row],[Тип СШ]]="Т3", " росп", "")</f>
        <v xml:space="preserve"> росп</v>
      </c>
      <c r="T1854" s="116" t="str">
        <f>IF(AND(Таблица335[[#This Row],[Тип]]="Поперечник", Таблица335[[#This Row],[условие]]="Да", Таблица335[[#This Row],[№18]]=" росп"), "1,2,3",
"")</f>
        <v>1,2,3</v>
      </c>
      <c r="U1854" s="116" t="str">
        <f>IF(AND(Таблица335[[#This Row],[Тип]]="Продол", Таблица335[[#This Row],[условие]]="Да", Таблица335[[#This Row],[№18]]=" росп"), "1,2",
"")</f>
        <v/>
      </c>
      <c r="V1854" s="101" t="s">
        <v>88</v>
      </c>
      <c r="W1854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4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4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4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4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4" s="164" t="str">
        <f>IF(Таблица335[[#This Row],[Тип СШ]]="Т3",
(IF(Таблица335[[#This Row],[Толщина]]&gt;16,"Δ8","Δ6")),Таблица335[[#This Row],[Толщина]])</f>
        <v>Δ8</v>
      </c>
      <c r="AD1854" s="153"/>
      <c r="AE1854"/>
    </row>
    <row r="1855" spans="1:31" x14ac:dyDescent="0.2">
      <c r="A1855" s="117">
        <f t="shared" si="1906"/>
        <v>1855</v>
      </c>
      <c r="B1855" s="97" t="str">
        <f>IF(ISNUMBER(Таблица335[[#This Row],[№8]]), "Поперечник", "Продол")</f>
        <v>Поперечник</v>
      </c>
      <c r="C1855" s="11" t="str">
        <f>CONCATENATE(I1855,J1855,K1855,L1855,Таблица335[[#This Row],[№12]],N1855,O1855,P1855,Q1855,R1855,S1855,T1855,U1855,)</f>
        <v>18А`-В1</v>
      </c>
      <c r="D1855" s="11" t="str">
        <f t="shared" si="1925"/>
        <v>С18</v>
      </c>
      <c r="E1855" s="11" t="str">
        <f t="shared" si="1926"/>
        <v>385×20</v>
      </c>
      <c r="F1855" s="101">
        <f>F1746+1</f>
        <v>18</v>
      </c>
      <c r="G1855" s="101" t="s">
        <v>72</v>
      </c>
      <c r="H1855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5" s="134">
        <f>Таблица335[[#This Row],[№6]]</f>
        <v>18</v>
      </c>
      <c r="J1855" s="134" t="str">
        <f>Таблица335[[#This Row],[№7]]</f>
        <v>А`</v>
      </c>
      <c r="K1855" s="133" t="str">
        <f>IF(Таблица335[[#This Row],[условие]]="Да", "-", "")</f>
        <v>-</v>
      </c>
      <c r="L1855" s="72" t="s">
        <v>78</v>
      </c>
      <c r="M1855" s="114" t="str">
        <f>IF(Таблица335[[#This Row],[условие]]="Да", "", " - ")</f>
        <v/>
      </c>
      <c r="N1855" s="72"/>
      <c r="O1855" s="114" t="str">
        <f>IF(Таблица335[[#This Row],[условие]]="Да", "", " )")</f>
        <v/>
      </c>
      <c r="P1855" s="115"/>
      <c r="Q1855" s="93"/>
      <c r="R1855" s="93"/>
      <c r="S1855" s="116" t="str">
        <f>IF(Таблица335[[#This Row],[Тип СШ]]="Т3", " росп", "")</f>
        <v/>
      </c>
      <c r="T1855" s="116" t="str">
        <f>IF(AND(Таблица335[[#This Row],[Тип]]="Поперечник", Таблица335[[#This Row],[условие]]="Да", Таблица335[[#This Row],[№18]]=" росп"), "1,2,3",
"")</f>
        <v/>
      </c>
      <c r="U1855" s="116" t="str">
        <f>IF(AND(Таблица335[[#This Row],[Тип]]="Продол", Таблица335[[#This Row],[условие]]="Да", Таблица335[[#This Row],[№18]]=" росп"), "1,2",
"")</f>
        <v/>
      </c>
      <c r="V1855" s="93" t="s">
        <v>87</v>
      </c>
      <c r="W185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8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855" s="152">
        <f>IF(Таблица335[[#This Row],[Тип СШ]]="Т3",
(IF(Таблица335[[#This Row],[Толщина]]&gt;16,"Δ8","Δ6")),Таблица335[[#This Row],[Толщина]])</f>
        <v>20</v>
      </c>
      <c r="AD1855" s="153"/>
      <c r="AE1855"/>
    </row>
    <row r="1856" spans="1:31" x14ac:dyDescent="0.2">
      <c r="A1856" s="117">
        <f t="shared" si="1906"/>
        <v>1856</v>
      </c>
      <c r="B1856" s="97" t="str">
        <f>IF(ISNUMBER(Таблица335[[#This Row],[№8]]), "Поперечник", "Продол")</f>
        <v>Поперечник</v>
      </c>
      <c r="C1856" s="11" t="str">
        <f>CONCATENATE(I1856,J1856,K1856,L1856,Таблица335[[#This Row],[№12]],N1856,O1856,P1856,Q1856,R1856,S1856,T1856,U1856,)</f>
        <v>18А`-В2</v>
      </c>
      <c r="D1856" s="11" t="str">
        <f t="shared" si="1925"/>
        <v>С18</v>
      </c>
      <c r="E1856" s="11" t="str">
        <f t="shared" si="1926"/>
        <v>385×20</v>
      </c>
      <c r="F1856" s="101"/>
      <c r="G1856" s="101"/>
      <c r="H185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6" s="132">
        <f>I1855</f>
        <v>18</v>
      </c>
      <c r="J1856" s="132" t="str">
        <f>J1855</f>
        <v>А`</v>
      </c>
      <c r="K1856" s="133" t="str">
        <f>IF(Таблица335[[#This Row],[условие]]="Да", "-", "")</f>
        <v>-</v>
      </c>
      <c r="L1856" s="101" t="s">
        <v>79</v>
      </c>
      <c r="M1856" s="114" t="str">
        <f>IF(Таблица335[[#This Row],[условие]]="Да", "", " - ")</f>
        <v/>
      </c>
      <c r="N1856" s="101"/>
      <c r="O1856" s="114" t="str">
        <f>IF(Таблица335[[#This Row],[условие]]="Да", "", " )")</f>
        <v/>
      </c>
      <c r="P1856" s="115"/>
      <c r="Q1856" s="101"/>
      <c r="R1856" s="101"/>
      <c r="S1856" s="116" t="str">
        <f>IF(Таблица335[[#This Row],[Тип СШ]]="Т3", " росп", "")</f>
        <v/>
      </c>
      <c r="T1856" s="116" t="str">
        <f>IF(AND(Таблица335[[#This Row],[Тип]]="Поперечник", Таблица335[[#This Row],[условие]]="Да", Таблица335[[#This Row],[№18]]=" росп"), "1,2,3",
"")</f>
        <v/>
      </c>
      <c r="U1856" s="116" t="str">
        <f>IF(AND(Таблица335[[#This Row],[Тип]]="Продол", Таблица335[[#This Row],[условие]]="Да", Таблица335[[#This Row],[№18]]=" росп"), "1,2",
"")</f>
        <v/>
      </c>
      <c r="V1856" s="101" t="s">
        <v>87</v>
      </c>
      <c r="W1856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8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6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856" s="152">
        <f>IF(Таблица335[[#This Row],[Тип СШ]]="Т3",
(IF(Таблица335[[#This Row],[Толщина]]&gt;16,"Δ8","Δ6")),Таблица335[[#This Row],[Толщина]])</f>
        <v>20</v>
      </c>
      <c r="AD1856" s="153"/>
      <c r="AE1856"/>
    </row>
    <row r="1857" spans="1:31" x14ac:dyDescent="0.2">
      <c r="A1857" s="117">
        <f t="shared" si="1906"/>
        <v>1857</v>
      </c>
      <c r="B1857" s="97" t="str">
        <f>IF(ISNUMBER(Таблица335[[#This Row],[№8]]), "Поперечник", "Продол")</f>
        <v>Поперечник</v>
      </c>
      <c r="C1857" s="11" t="str">
        <f>CONCATENATE(I1857,J1857,K1857,L1857,Таблица335[[#This Row],[№12]],N1857,O1857,P1857,Q1857,R1857,S1857,T1857,U1857,)</f>
        <v>18А`-В росп1,2,3</v>
      </c>
      <c r="D1857" s="11" t="str">
        <f t="shared" si="1925"/>
        <v>Т3</v>
      </c>
      <c r="E1857" s="11" t="str">
        <f t="shared" si="1926"/>
        <v>900 Δ8</v>
      </c>
      <c r="F1857" s="101"/>
      <c r="G1857" s="101"/>
      <c r="H1857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7" s="134">
        <f>I1856</f>
        <v>18</v>
      </c>
      <c r="J1857" s="134" t="str">
        <f t="shared" ref="J1857:K1857" si="1975">J1856</f>
        <v>А`</v>
      </c>
      <c r="K1857" s="133" t="str">
        <f>IF(Таблица335[[#This Row],[условие]]="Да", "-", "")</f>
        <v>-</v>
      </c>
      <c r="L1857" s="72" t="s">
        <v>41</v>
      </c>
      <c r="M1857" s="114" t="str">
        <f>IF(Таблица335[[#This Row],[условие]]="Да", "", " - ")</f>
        <v/>
      </c>
      <c r="N1857" s="72"/>
      <c r="O1857" s="114" t="str">
        <f>IF(Таблица335[[#This Row],[условие]]="Да", "", " )")</f>
        <v/>
      </c>
      <c r="P1857" s="115"/>
      <c r="Q1857" s="101"/>
      <c r="R1857" s="101"/>
      <c r="S1857" s="116" t="str">
        <f>IF(Таблица335[[#This Row],[Тип СШ]]="Т3", " росп", "")</f>
        <v xml:space="preserve"> росп</v>
      </c>
      <c r="T1857" s="116" t="str">
        <f>IF(AND(Таблица335[[#This Row],[Тип]]="Поперечник", Таблица335[[#This Row],[условие]]="Да", Таблица335[[#This Row],[№18]]=" росп"), "1,2,3",
"")</f>
        <v>1,2,3</v>
      </c>
      <c r="U1857" s="116" t="str">
        <f>IF(AND(Таблица335[[#This Row],[Тип]]="Продол", Таблица335[[#This Row],[условие]]="Да", Таблица335[[#This Row],[№18]]=" росп"), "1,2",
"")</f>
        <v/>
      </c>
      <c r="V1857" s="101" t="s">
        <v>88</v>
      </c>
      <c r="W18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8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7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857" s="152" t="str">
        <f>IF(Таблица335[[#This Row],[Тип СШ]]="Т3",
(IF(Таблица335[[#This Row],[Толщина]]&gt;16,"Δ8","Δ6")),Таблица335[[#This Row],[Толщина]])</f>
        <v>Δ8</v>
      </c>
      <c r="AD1857" s="153"/>
      <c r="AE1857"/>
    </row>
    <row r="1858" spans="1:31" x14ac:dyDescent="0.2">
      <c r="A1858" s="117">
        <f t="shared" si="1906"/>
        <v>1858</v>
      </c>
      <c r="B1858" s="97" t="str">
        <f>IF(ISNUMBER(Таблица335[[#This Row],[№8]]), "Поперечник", "Продол")</f>
        <v>Поперечник</v>
      </c>
      <c r="C1858" s="11" t="str">
        <f>CONCATENATE(I1858,J1858,K1858,L1858,Таблица335[[#This Row],[№12]],N1858,O1858,P1858,Q1858,R1858,S1858,T1858,U1858,)</f>
        <v>18А`-ВП</v>
      </c>
      <c r="D1858" s="11" t="str">
        <f t="shared" si="1925"/>
        <v>С4</v>
      </c>
      <c r="E1858" s="11" t="str">
        <f t="shared" si="1926"/>
        <v>1726×14</v>
      </c>
      <c r="F1858" s="101"/>
      <c r="G1858" s="101"/>
      <c r="H18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8" s="132">
        <f t="shared" ref="I1858:J1858" si="1976">I1857</f>
        <v>18</v>
      </c>
      <c r="J1858" s="132" t="str">
        <f t="shared" si="1976"/>
        <v>А`</v>
      </c>
      <c r="K1858" s="133" t="str">
        <f>IF(Таблица335[[#This Row],[условие]]="Да", "-", "")</f>
        <v>-</v>
      </c>
      <c r="L1858" s="101" t="s">
        <v>35</v>
      </c>
      <c r="M1858" s="114" t="str">
        <f>IF(Таблица335[[#This Row],[условие]]="Да", "", " - ")</f>
        <v/>
      </c>
      <c r="N1858" s="101"/>
      <c r="O1858" s="114" t="str">
        <f>IF(Таблица335[[#This Row],[условие]]="Да", "", " )")</f>
        <v/>
      </c>
      <c r="P1858" s="115"/>
      <c r="Q1858" s="101"/>
      <c r="R1858" s="101"/>
      <c r="S1858" s="116" t="str">
        <f>IF(Таблица335[[#This Row],[Тип СШ]]="Т3", " росп", "")</f>
        <v/>
      </c>
      <c r="T1858" s="116" t="str">
        <f>IF(AND(Таблица335[[#This Row],[Тип]]="Поперечник", Таблица335[[#This Row],[условие]]="Да", Таблица335[[#This Row],[№18]]=" росп"), "1,2,3",
"")</f>
        <v/>
      </c>
      <c r="U1858" s="116" t="str">
        <f>IF(AND(Таблица335[[#This Row],[Тип]]="Продол", Таблица335[[#This Row],[условие]]="Да", Таблица335[[#This Row],[№18]]=" росп"), "1,2",
"")</f>
        <v/>
      </c>
      <c r="V1858" s="101" t="s">
        <v>109</v>
      </c>
      <c r="W18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1726</v>
      </c>
      <c r="Y18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58" s="228">
        <f>VALUE(CONCATENATE(Таблица335[[#This Row],[ДлинаС18]],Таблица335[[#This Row],[ДлинаС4]],Таблица335[[#This Row],[ДлинаТ8]],Таблица335[[#This Row],[ДлинаТ3]]))</f>
        <v>1726</v>
      </c>
      <c r="AC1858" s="152">
        <f>IF(Таблица335[[#This Row],[Тип СШ]]="Т3",
(IF(Таблица335[[#This Row],[Толщина]]&gt;16,"Δ8","Δ6")),Таблица335[[#This Row],[Толщина]])</f>
        <v>14</v>
      </c>
      <c r="AD1858" s="153"/>
      <c r="AE1858"/>
    </row>
    <row r="1859" spans="1:31" x14ac:dyDescent="0.2">
      <c r="A1859" s="117">
        <f t="shared" ref="A1859:A1922" si="1977">A1858+1</f>
        <v>1859</v>
      </c>
      <c r="B1859" s="97" t="str">
        <f>IF(ISNUMBER(Таблица335[[#This Row],[№8]]), "Поперечник", "Продол")</f>
        <v>Поперечник</v>
      </c>
      <c r="C1859" s="11" t="str">
        <f>CONCATENATE(I1859,J1859,K1859,L1859,Таблица335[[#This Row],[№12]],N1859,O1859,P1859,Q1859,R1859,S1859,T1859,U1859,)</f>
        <v>18А`-ВП_Р1 росп1,2,3</v>
      </c>
      <c r="D1859" s="11" t="str">
        <f t="shared" si="1925"/>
        <v>Т3</v>
      </c>
      <c r="E1859" s="11" t="str">
        <f t="shared" si="1926"/>
        <v>528 Δ8</v>
      </c>
      <c r="F1859" s="101"/>
      <c r="G1859" s="101"/>
      <c r="H18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59" s="132">
        <f t="shared" ref="I1859:J1859" si="1978">I1858</f>
        <v>18</v>
      </c>
      <c r="J1859" s="132" t="str">
        <f t="shared" si="1978"/>
        <v>А`</v>
      </c>
      <c r="K1859" s="133" t="str">
        <f>IF(Таблица335[[#This Row],[условие]]="Да", "-", "")</f>
        <v>-</v>
      </c>
      <c r="L1859" s="101" t="s">
        <v>35</v>
      </c>
      <c r="M1859" s="114" t="str">
        <f>IF(Таблица335[[#This Row],[условие]]="Да", "", " - ")</f>
        <v/>
      </c>
      <c r="N1859" s="101"/>
      <c r="O1859" s="114" t="str">
        <f>IF(Таблица335[[#This Row],[условие]]="Да", "", " )")</f>
        <v/>
      </c>
      <c r="P1859" s="115"/>
      <c r="Q1859" s="101" t="s">
        <v>140</v>
      </c>
      <c r="R1859" s="101" t="s">
        <v>73</v>
      </c>
      <c r="S1859" s="116" t="str">
        <f>IF(Таблица335[[#This Row],[Тип СШ]]="Т3", " росп", "")</f>
        <v xml:space="preserve"> росп</v>
      </c>
      <c r="T1859" s="116" t="str">
        <f>IF(AND(Таблица335[[#This Row],[Тип]]="Поперечник", Таблица335[[#This Row],[условие]]="Да", Таблица335[[#This Row],[№18]]=" росп"), "1,2,3",
"")</f>
        <v>1,2,3</v>
      </c>
      <c r="U1859" s="116" t="str">
        <f>IF(AND(Таблица335[[#This Row],[Тип]]="Продол", Таблица335[[#This Row],[условие]]="Да", Таблица335[[#This Row],[№18]]=" росп"), "1,2",
"")</f>
        <v/>
      </c>
      <c r="V1859" s="101" t="s">
        <v>88</v>
      </c>
      <c r="W18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59" s="152" t="str">
        <f>IF(Таблица335[[#This Row],[Тип СШ]]="Т3",
(IF(Таблица335[[#This Row],[Толщина]]&gt;16,"Δ8","Δ6")),Таблица335[[#This Row],[Толщина]])</f>
        <v>Δ8</v>
      </c>
      <c r="AD1859" s="153"/>
      <c r="AE1859"/>
    </row>
    <row r="1860" spans="1:31" x14ac:dyDescent="0.2">
      <c r="A1860" s="117">
        <f t="shared" si="1977"/>
        <v>1860</v>
      </c>
      <c r="B1860" s="97" t="str">
        <f>IF(ISNUMBER(Таблица335[[#This Row],[№8]]), "Поперечник", "Продол")</f>
        <v>Поперечник</v>
      </c>
      <c r="C1860" s="11" t="str">
        <f>CONCATENATE(I1860,J1860,K1860,L1860,Таблица335[[#This Row],[№12]],N1860,O1860,P1860,Q1860,R1860,S1860,T1860,U1860,)</f>
        <v>18А`-ВП_Р2 росп1,2,3</v>
      </c>
      <c r="D1860" s="11" t="str">
        <f t="shared" si="1925"/>
        <v>Т3</v>
      </c>
      <c r="E1860" s="11" t="str">
        <f t="shared" si="1926"/>
        <v>528 Δ8</v>
      </c>
      <c r="F1860" s="101"/>
      <c r="G1860" s="101"/>
      <c r="H18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0" s="132">
        <f t="shared" ref="I1860:J1860" si="1979">I1859</f>
        <v>18</v>
      </c>
      <c r="J1860" s="132" t="str">
        <f t="shared" si="1979"/>
        <v>А`</v>
      </c>
      <c r="K1860" s="133" t="str">
        <f>IF(Таблица335[[#This Row],[условие]]="Да", "-", "")</f>
        <v>-</v>
      </c>
      <c r="L1860" s="101" t="s">
        <v>35</v>
      </c>
      <c r="M1860" s="114" t="str">
        <f>IF(Таблица335[[#This Row],[условие]]="Да", "", " - ")</f>
        <v/>
      </c>
      <c r="N1860" s="101"/>
      <c r="O1860" s="114" t="str">
        <f>IF(Таблица335[[#This Row],[условие]]="Да", "", " )")</f>
        <v/>
      </c>
      <c r="P1860" s="115"/>
      <c r="Q1860" s="101" t="s">
        <v>140</v>
      </c>
      <c r="R1860" s="101" t="s">
        <v>74</v>
      </c>
      <c r="S1860" s="116" t="str">
        <f>IF(Таблица335[[#This Row],[Тип СШ]]="Т3", " росп", "")</f>
        <v xml:space="preserve"> росп</v>
      </c>
      <c r="T1860" s="116" t="str">
        <f>IF(AND(Таблица335[[#This Row],[Тип]]="Поперечник", Таблица335[[#This Row],[условие]]="Да", Таблица335[[#This Row],[№18]]=" росп"), "1,2,3",
"")</f>
        <v>1,2,3</v>
      </c>
      <c r="U1860" s="116" t="str">
        <f>IF(AND(Таблица335[[#This Row],[Тип]]="Продол", Таблица335[[#This Row],[условие]]="Да", Таблица335[[#This Row],[№18]]=" росп"), "1,2",
"")</f>
        <v/>
      </c>
      <c r="V1860" s="101" t="s">
        <v>88</v>
      </c>
      <c r="W18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0" s="152" t="str">
        <f>IF(Таблица335[[#This Row],[Тип СШ]]="Т3",
(IF(Таблица335[[#This Row],[Толщина]]&gt;16,"Δ8","Δ6")),Таблица335[[#This Row],[Толщина]])</f>
        <v>Δ8</v>
      </c>
      <c r="AD1860" s="153"/>
      <c r="AE1860"/>
    </row>
    <row r="1861" spans="1:31" x14ac:dyDescent="0.2">
      <c r="A1861" s="117">
        <f t="shared" si="1977"/>
        <v>1861</v>
      </c>
      <c r="B1861" s="97" t="str">
        <f>IF(ISNUMBER(Таблица335[[#This Row],[№8]]), "Поперечник", "Продол")</f>
        <v>Поперечник</v>
      </c>
      <c r="C1861" s="11" t="str">
        <f>CONCATENATE(I1861,J1861,K1861,L1861,Таблица335[[#This Row],[№12]],N1861,O1861,P1861,Q1861,R1861,S1861,T1861,U1861,)</f>
        <v>18А`-ВП_Р3 росп1,2,3</v>
      </c>
      <c r="D1861" s="11" t="str">
        <f t="shared" si="1925"/>
        <v>Т3</v>
      </c>
      <c r="E1861" s="11" t="str">
        <f t="shared" si="1926"/>
        <v>528 Δ8</v>
      </c>
      <c r="F1861" s="101"/>
      <c r="G1861" s="101"/>
      <c r="H18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1" s="132">
        <f t="shared" ref="I1861:J1861" si="1980">I1860</f>
        <v>18</v>
      </c>
      <c r="J1861" s="132" t="str">
        <f t="shared" si="1980"/>
        <v>А`</v>
      </c>
      <c r="K1861" s="133" t="str">
        <f>IF(Таблица335[[#This Row],[условие]]="Да", "-", "")</f>
        <v>-</v>
      </c>
      <c r="L1861" s="101" t="s">
        <v>35</v>
      </c>
      <c r="M1861" s="114" t="str">
        <f>IF(Таблица335[[#This Row],[условие]]="Да", "", " - ")</f>
        <v/>
      </c>
      <c r="N1861" s="101"/>
      <c r="O1861" s="114" t="str">
        <f>IF(Таблица335[[#This Row],[условие]]="Да", "", " )")</f>
        <v/>
      </c>
      <c r="P1861" s="115"/>
      <c r="Q1861" s="101" t="s">
        <v>140</v>
      </c>
      <c r="R1861" s="101" t="s">
        <v>75</v>
      </c>
      <c r="S1861" s="116" t="str">
        <f>IF(Таблица335[[#This Row],[Тип СШ]]="Т3", " росп", "")</f>
        <v xml:space="preserve"> росп</v>
      </c>
      <c r="T1861" s="116" t="str">
        <f>IF(AND(Таблица335[[#This Row],[Тип]]="Поперечник", Таблица335[[#This Row],[условие]]="Да", Таблица335[[#This Row],[№18]]=" росп"), "1,2,3",
"")</f>
        <v>1,2,3</v>
      </c>
      <c r="U1861" s="116" t="str">
        <f>IF(AND(Таблица335[[#This Row],[Тип]]="Продол", Таблица335[[#This Row],[условие]]="Да", Таблица335[[#This Row],[№18]]=" росп"), "1,2",
"")</f>
        <v/>
      </c>
      <c r="V1861" s="101" t="s">
        <v>88</v>
      </c>
      <c r="W18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6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1" s="152" t="str">
        <f>IF(Таблица335[[#This Row],[Тип СШ]]="Т3",
(IF(Таблица335[[#This Row],[Толщина]]&gt;16,"Δ8","Δ6")),Таблица335[[#This Row],[Толщина]])</f>
        <v>Δ8</v>
      </c>
      <c r="AD1861" s="153"/>
      <c r="AE1861"/>
    </row>
    <row r="1862" spans="1:31" x14ac:dyDescent="0.2">
      <c r="A1862" s="117">
        <f t="shared" si="1977"/>
        <v>1862</v>
      </c>
      <c r="B1862" s="97" t="str">
        <f>IF(ISNUMBER(Таблица335[[#This Row],[№8]]), "Поперечник", "Продол")</f>
        <v>Поперечник</v>
      </c>
      <c r="C1862" s="11" t="str">
        <f>CONCATENATE(I1862,J1862,K1862,L1862,Таблица335[[#This Row],[№12]],N1862,O1862,P1862,Q1862,R1862,S1862,T1862,U1862,)</f>
        <v>18А`-ВП_Р4 росп1,2,3</v>
      </c>
      <c r="D1862" s="11" t="str">
        <f t="shared" si="1925"/>
        <v>Т3</v>
      </c>
      <c r="E1862" s="11" t="str">
        <f t="shared" si="1926"/>
        <v>528 Δ8</v>
      </c>
      <c r="F1862" s="101"/>
      <c r="G1862" s="101"/>
      <c r="H18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2" s="132">
        <f t="shared" ref="I1862:J1862" si="1981">I1861</f>
        <v>18</v>
      </c>
      <c r="J1862" s="132" t="str">
        <f t="shared" si="1981"/>
        <v>А`</v>
      </c>
      <c r="K1862" s="133" t="str">
        <f>IF(Таблица335[[#This Row],[условие]]="Да", "-", "")</f>
        <v>-</v>
      </c>
      <c r="L1862" s="101" t="s">
        <v>35</v>
      </c>
      <c r="M1862" s="114" t="str">
        <f>IF(Таблица335[[#This Row],[условие]]="Да", "", " - ")</f>
        <v/>
      </c>
      <c r="N1862" s="101"/>
      <c r="O1862" s="114" t="str">
        <f>IF(Таблица335[[#This Row],[условие]]="Да", "", " )")</f>
        <v/>
      </c>
      <c r="P1862" s="115"/>
      <c r="Q1862" s="101" t="s">
        <v>140</v>
      </c>
      <c r="R1862" s="101" t="s">
        <v>76</v>
      </c>
      <c r="S1862" s="116" t="str">
        <f>IF(Таблица335[[#This Row],[Тип СШ]]="Т3", " росп", "")</f>
        <v xml:space="preserve"> росп</v>
      </c>
      <c r="T1862" s="116" t="str">
        <f>IF(AND(Таблица335[[#This Row],[Тип]]="Поперечник", Таблица335[[#This Row],[условие]]="Да", Таблица335[[#This Row],[№18]]=" росп"), "1,2,3",
"")</f>
        <v>1,2,3</v>
      </c>
      <c r="U1862" s="116" t="str">
        <f>IF(AND(Таблица335[[#This Row],[Тип]]="Продол", Таблица335[[#This Row],[условие]]="Да", Таблица335[[#This Row],[№18]]=" росп"), "1,2",
"")</f>
        <v/>
      </c>
      <c r="V1862" s="101" t="s">
        <v>88</v>
      </c>
      <c r="W18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6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2" s="152" t="str">
        <f>IF(Таблица335[[#This Row],[Тип СШ]]="Т3",
(IF(Таблица335[[#This Row],[Толщина]]&gt;16,"Δ8","Δ6")),Таблица335[[#This Row],[Толщина]])</f>
        <v>Δ8</v>
      </c>
      <c r="AD1862" s="153"/>
      <c r="AE1862"/>
    </row>
    <row r="1863" spans="1:31" x14ac:dyDescent="0.2">
      <c r="A1863" s="117">
        <f t="shared" si="1977"/>
        <v>1863</v>
      </c>
      <c r="B1863" s="97" t="str">
        <f>IF(ISNUMBER(Таблица335[[#This Row],[№8]]), "Поперечник", "Продол")</f>
        <v>Поперечник</v>
      </c>
      <c r="C1863" s="11" t="str">
        <f>CONCATENATE(I1863,J1863,K1863,L1863,Таблица335[[#This Row],[№12]],N1863,O1863,P1863,Q1863,R1863,S1863,T1863,U1863,)</f>
        <v>18А`-ВП_Р5 росп1,2,3</v>
      </c>
      <c r="D1863" s="11" t="str">
        <f t="shared" si="1925"/>
        <v>Т3</v>
      </c>
      <c r="E1863" s="11" t="str">
        <f t="shared" si="1926"/>
        <v>528 Δ8</v>
      </c>
      <c r="F1863" s="101"/>
      <c r="G1863" s="101"/>
      <c r="H18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3" s="132">
        <f t="shared" ref="I1863:J1863" si="1982">I1862</f>
        <v>18</v>
      </c>
      <c r="J1863" s="132" t="str">
        <f t="shared" si="1982"/>
        <v>А`</v>
      </c>
      <c r="K1863" s="133" t="str">
        <f>IF(Таблица335[[#This Row],[условие]]="Да", "-", "")</f>
        <v>-</v>
      </c>
      <c r="L1863" s="101" t="s">
        <v>35</v>
      </c>
      <c r="M1863" s="114" t="str">
        <f>IF(Таблица335[[#This Row],[условие]]="Да", "", " - ")</f>
        <v/>
      </c>
      <c r="N1863" s="101"/>
      <c r="O1863" s="114" t="str">
        <f>IF(Таблица335[[#This Row],[условие]]="Да", "", " )")</f>
        <v/>
      </c>
      <c r="P1863" s="115"/>
      <c r="Q1863" s="101" t="s">
        <v>140</v>
      </c>
      <c r="R1863" s="101" t="s">
        <v>77</v>
      </c>
      <c r="S1863" s="116" t="str">
        <f>IF(Таблица335[[#This Row],[Тип СШ]]="Т3", " росп", "")</f>
        <v xml:space="preserve"> росп</v>
      </c>
      <c r="T1863" s="116" t="str">
        <f>IF(AND(Таблица335[[#This Row],[Тип]]="Поперечник", Таблица335[[#This Row],[условие]]="Да", Таблица335[[#This Row],[№18]]=" росп"), "1,2,3",
"")</f>
        <v>1,2,3</v>
      </c>
      <c r="U1863" s="116" t="str">
        <f>IF(AND(Таблица335[[#This Row],[Тип]]="Продол", Таблица335[[#This Row],[условие]]="Да", Таблица335[[#This Row],[№18]]=" росп"), "1,2",
"")</f>
        <v/>
      </c>
      <c r="V1863" s="101" t="s">
        <v>88</v>
      </c>
      <c r="W186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86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3" s="152" t="str">
        <f>IF(Таблица335[[#This Row],[Тип СШ]]="Т3",
(IF(Таблица335[[#This Row],[Толщина]]&gt;16,"Δ8","Δ6")),Таблица335[[#This Row],[Толщина]])</f>
        <v>Δ8</v>
      </c>
      <c r="AD1863" s="153"/>
      <c r="AE1863"/>
    </row>
    <row r="1864" spans="1:31" x14ac:dyDescent="0.2">
      <c r="A1864" s="117">
        <f t="shared" si="1977"/>
        <v>1864</v>
      </c>
      <c r="B1864" s="97" t="str">
        <f>IF(ISNUMBER(Таблица335[[#This Row],[№8]]), "Поперечник", "Продол")</f>
        <v>Поперечник</v>
      </c>
      <c r="C1864" s="11" t="str">
        <f>CONCATENATE(I1864,J1864,K1864,L1864,Таблица335[[#This Row],[№12]],N1864,O1864,P1864,Q1864,R1864,S1864,T1864,U1864,)</f>
        <v>18А-ВП</v>
      </c>
      <c r="D1864" s="11" t="str">
        <f t="shared" si="1925"/>
        <v>С4</v>
      </c>
      <c r="E1864" s="11" t="str">
        <f t="shared" si="1926"/>
        <v>2488×14</v>
      </c>
      <c r="F1864" s="101"/>
      <c r="G1864" s="101" t="s">
        <v>40</v>
      </c>
      <c r="H18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4" s="134">
        <f t="shared" ref="I1864:J1864" si="1983">I1863</f>
        <v>18</v>
      </c>
      <c r="J1864" s="134" t="str">
        <f>Таблица335[[#This Row],[№7]]</f>
        <v>А</v>
      </c>
      <c r="K1864" s="133" t="str">
        <f>IF(Таблица335[[#This Row],[условие]]="Да", "-", "")</f>
        <v>-</v>
      </c>
      <c r="L1864" s="72" t="s">
        <v>35</v>
      </c>
      <c r="M1864" s="114" t="str">
        <f>IF(Таблица335[[#This Row],[условие]]="Да", "", " - ")</f>
        <v/>
      </c>
      <c r="N1864" s="72"/>
      <c r="O1864" s="114" t="str">
        <f>IF(Таблица335[[#This Row],[условие]]="Да", "", " )")</f>
        <v/>
      </c>
      <c r="P1864" s="115"/>
      <c r="Q1864" s="130"/>
      <c r="R1864" s="130"/>
      <c r="S1864" s="116" t="str">
        <f>IF(Таблица335[[#This Row],[Тип СШ]]="Т3", " росп", "")</f>
        <v/>
      </c>
      <c r="T1864" s="116" t="str">
        <f>IF(AND(Таблица335[[#This Row],[Тип]]="Поперечник", Таблица335[[#This Row],[условие]]="Да", Таблица335[[#This Row],[№18]]=" росп"), "1,2,3",
"")</f>
        <v/>
      </c>
      <c r="U1864" s="116" t="str">
        <f>IF(AND(Таблица335[[#This Row],[Тип]]="Продол", Таблица335[[#This Row],[условие]]="Да", Таблица335[[#This Row],[№18]]=" росп"), "1,2",
"")</f>
        <v/>
      </c>
      <c r="V1864" s="130" t="s">
        <v>109</v>
      </c>
      <c r="W186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4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8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6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64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864" s="152">
        <f>IF(Таблица335[[#This Row],[Тип СШ]]="Т3",
(IF(Таблица335[[#This Row],[Толщина]]&gt;16,"Δ8","Δ6")),Таблица335[[#This Row],[Толщина]])</f>
        <v>14</v>
      </c>
      <c r="AD1864" s="153"/>
      <c r="AE1864"/>
    </row>
    <row r="1865" spans="1:31" x14ac:dyDescent="0.2">
      <c r="A1865" s="117">
        <f t="shared" si="1977"/>
        <v>1865</v>
      </c>
      <c r="B1865" s="97" t="str">
        <f>IF(ISNUMBER(Таблица335[[#This Row],[№8]]), "Поперечник", "Продол")</f>
        <v>Поперечник</v>
      </c>
      <c r="C1865" s="11" t="str">
        <f>CONCATENATE(I1865,J1865,K1865,L1865,Таблица335[[#This Row],[№12]],N1865,O1865,P1865,Q1865,R1865,S1865,T1865,U1865,)</f>
        <v>18А-ВП_Р1 росп1,2,3</v>
      </c>
      <c r="D1865" s="11" t="str">
        <f t="shared" si="1925"/>
        <v>Т3</v>
      </c>
      <c r="E1865" s="11" t="str">
        <f t="shared" si="1926"/>
        <v>528 Δ6</v>
      </c>
      <c r="F1865" s="101"/>
      <c r="G1865" s="101"/>
      <c r="H186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5" s="132">
        <f t="shared" ref="I1865:J1865" si="1984">I1864</f>
        <v>18</v>
      </c>
      <c r="J1865" s="132" t="str">
        <f>J1864</f>
        <v>А</v>
      </c>
      <c r="K1865" s="133" t="str">
        <f>IF(Таблица335[[#This Row],[условие]]="Да", "-", "")</f>
        <v>-</v>
      </c>
      <c r="L1865" s="101" t="s">
        <v>35</v>
      </c>
      <c r="M1865" s="114" t="str">
        <f>IF(Таблица335[[#This Row],[условие]]="Да", "", " - ")</f>
        <v/>
      </c>
      <c r="N1865" s="101"/>
      <c r="O1865" s="114" t="str">
        <f>IF(Таблица335[[#This Row],[условие]]="Да", "", " )")</f>
        <v/>
      </c>
      <c r="P1865" s="115"/>
      <c r="Q1865" s="101" t="s">
        <v>140</v>
      </c>
      <c r="R1865" s="101" t="s">
        <v>73</v>
      </c>
      <c r="S1865" s="116" t="str">
        <f>IF(Таблица335[[#This Row],[Тип СШ]]="Т3", " росп", "")</f>
        <v xml:space="preserve"> росп</v>
      </c>
      <c r="T1865" s="116" t="str">
        <f>IF(AND(Таблица335[[#This Row],[Тип]]="Поперечник", Таблица335[[#This Row],[условие]]="Да", Таблица335[[#This Row],[№18]]=" росп"), "1,2,3",
"")</f>
        <v>1,2,3</v>
      </c>
      <c r="U1865" s="116" t="str">
        <f>IF(AND(Таблица335[[#This Row],[Тип]]="Продол", Таблица335[[#This Row],[условие]]="Да", Таблица335[[#This Row],[№18]]=" росп"), "1,2",
"")</f>
        <v/>
      </c>
      <c r="V1865" s="101" t="s">
        <v>88</v>
      </c>
      <c r="W186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6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5" s="152" t="str">
        <f>IF(Таблица335[[#This Row],[Тип СШ]]="Т3",
(IF(Таблица335[[#This Row],[Толщина]]&gt;16,"Δ8","Δ6")),Таблица335[[#This Row],[Толщина]])</f>
        <v>Δ6</v>
      </c>
      <c r="AD1865" s="153"/>
      <c r="AE1865"/>
    </row>
    <row r="1866" spans="1:31" x14ac:dyDescent="0.2">
      <c r="A1866" s="117">
        <f t="shared" si="1977"/>
        <v>1866</v>
      </c>
      <c r="B1866" s="97" t="str">
        <f>IF(ISNUMBER(Таблица335[[#This Row],[№8]]), "Поперечник", "Продол")</f>
        <v>Поперечник</v>
      </c>
      <c r="C1866" s="11" t="str">
        <f>CONCATENATE(I1866,J1866,K1866,L1866,Таблица335[[#This Row],[№12]],N1866,O1866,P1866,Q1866,R1866,S1866,T1866,U1866,)</f>
        <v>18А-ВП_Р2 росп1,2,3</v>
      </c>
      <c r="D1866" s="11" t="str">
        <f t="shared" si="1925"/>
        <v>Т3</v>
      </c>
      <c r="E1866" s="11" t="str">
        <f t="shared" si="1926"/>
        <v>528 Δ6</v>
      </c>
      <c r="F1866" s="101"/>
      <c r="G1866" s="101"/>
      <c r="H186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6" s="132">
        <f t="shared" ref="I1866:K1866" si="1985">I1865</f>
        <v>18</v>
      </c>
      <c r="J1866" s="132" t="str">
        <f t="shared" si="1985"/>
        <v>А</v>
      </c>
      <c r="K1866" s="133" t="str">
        <f>IF(Таблица335[[#This Row],[условие]]="Да", "-", "")</f>
        <v>-</v>
      </c>
      <c r="L1866" s="101" t="s">
        <v>35</v>
      </c>
      <c r="M1866" s="114" t="str">
        <f>IF(Таблица335[[#This Row],[условие]]="Да", "", " - ")</f>
        <v/>
      </c>
      <c r="N1866" s="101"/>
      <c r="O1866" s="114" t="str">
        <f>IF(Таблица335[[#This Row],[условие]]="Да", "", " )")</f>
        <v/>
      </c>
      <c r="P1866" s="115"/>
      <c r="Q1866" s="101" t="s">
        <v>140</v>
      </c>
      <c r="R1866" s="101" t="s">
        <v>74</v>
      </c>
      <c r="S1866" s="116" t="str">
        <f>IF(Таблица335[[#This Row],[Тип СШ]]="Т3", " росп", "")</f>
        <v xml:space="preserve"> росп</v>
      </c>
      <c r="T1866" s="116" t="str">
        <f>IF(AND(Таблица335[[#This Row],[Тип]]="Поперечник", Таблица335[[#This Row],[условие]]="Да", Таблица335[[#This Row],[№18]]=" росп"), "1,2,3",
"")</f>
        <v>1,2,3</v>
      </c>
      <c r="U1866" s="116" t="str">
        <f>IF(AND(Таблица335[[#This Row],[Тип]]="Продол", Таблица335[[#This Row],[условие]]="Да", Таблица335[[#This Row],[№18]]=" росп"), "1,2",
"")</f>
        <v/>
      </c>
      <c r="V1866" s="101" t="s">
        <v>88</v>
      </c>
      <c r="W186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6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6" s="152" t="str">
        <f>IF(Таблица335[[#This Row],[Тип СШ]]="Т3",
(IF(Таблица335[[#This Row],[Толщина]]&gt;16,"Δ8","Δ6")),Таблица335[[#This Row],[Толщина]])</f>
        <v>Δ6</v>
      </c>
      <c r="AD1866" s="153"/>
      <c r="AE1866"/>
    </row>
    <row r="1867" spans="1:31" x14ac:dyDescent="0.2">
      <c r="A1867" s="117">
        <f t="shared" si="1977"/>
        <v>1867</v>
      </c>
      <c r="B1867" s="97" t="str">
        <f>IF(ISNUMBER(Таблица335[[#This Row],[№8]]), "Поперечник", "Продол")</f>
        <v>Поперечник</v>
      </c>
      <c r="C1867" s="11" t="str">
        <f>CONCATENATE(I1867,J1867,K1867,L1867,Таблица335[[#This Row],[№12]],N1867,O1867,P1867,Q1867,R1867,S1867,T1867,U1867,)</f>
        <v>18А-ВП_Р3 росп1,2,3</v>
      </c>
      <c r="D1867" s="11" t="str">
        <f t="shared" si="1925"/>
        <v>Т3</v>
      </c>
      <c r="E1867" s="11" t="str">
        <f t="shared" si="1926"/>
        <v>528 Δ6</v>
      </c>
      <c r="F1867" s="101"/>
      <c r="G1867" s="101"/>
      <c r="H186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7" s="132">
        <f t="shared" ref="I1867:K1867" si="1986">I1866</f>
        <v>18</v>
      </c>
      <c r="J1867" s="132" t="str">
        <f t="shared" si="1986"/>
        <v>А</v>
      </c>
      <c r="K1867" s="133" t="str">
        <f>IF(Таблица335[[#This Row],[условие]]="Да", "-", "")</f>
        <v>-</v>
      </c>
      <c r="L1867" s="101" t="s">
        <v>35</v>
      </c>
      <c r="M1867" s="114" t="str">
        <f>IF(Таблица335[[#This Row],[условие]]="Да", "", " - ")</f>
        <v/>
      </c>
      <c r="N1867" s="101"/>
      <c r="O1867" s="114" t="str">
        <f>IF(Таблица335[[#This Row],[условие]]="Да", "", " )")</f>
        <v/>
      </c>
      <c r="P1867" s="115"/>
      <c r="Q1867" s="101" t="s">
        <v>140</v>
      </c>
      <c r="R1867" s="101" t="s">
        <v>75</v>
      </c>
      <c r="S1867" s="116" t="str">
        <f>IF(Таблица335[[#This Row],[Тип СШ]]="Т3", " росп", "")</f>
        <v xml:space="preserve"> росп</v>
      </c>
      <c r="T1867" s="116" t="str">
        <f>IF(AND(Таблица335[[#This Row],[Тип]]="Поперечник", Таблица335[[#This Row],[условие]]="Да", Таблица335[[#This Row],[№18]]=" росп"), "1,2,3",
"")</f>
        <v>1,2,3</v>
      </c>
      <c r="U1867" s="116" t="str">
        <f>IF(AND(Таблица335[[#This Row],[Тип]]="Продол", Таблица335[[#This Row],[условие]]="Да", Таблица335[[#This Row],[№18]]=" росп"), "1,2",
"")</f>
        <v/>
      </c>
      <c r="V1867" s="101" t="s">
        <v>88</v>
      </c>
      <c r="W186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6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7" s="152" t="str">
        <f>IF(Таблица335[[#This Row],[Тип СШ]]="Т3",
(IF(Таблица335[[#This Row],[Толщина]]&gt;16,"Δ8","Δ6")),Таблица335[[#This Row],[Толщина]])</f>
        <v>Δ6</v>
      </c>
      <c r="AD1867" s="153"/>
      <c r="AE1867"/>
    </row>
    <row r="1868" spans="1:31" x14ac:dyDescent="0.2">
      <c r="A1868" s="117">
        <f t="shared" si="1977"/>
        <v>1868</v>
      </c>
      <c r="B1868" s="97" t="str">
        <f>IF(ISNUMBER(Таблица335[[#This Row],[№8]]), "Поперечник", "Продол")</f>
        <v>Поперечник</v>
      </c>
      <c r="C1868" s="11" t="str">
        <f>CONCATENATE(I1868,J1868,K1868,L1868,Таблица335[[#This Row],[№12]],N1868,O1868,P1868,Q1868,R1868,S1868,T1868,U1868,)</f>
        <v>18А-ВП_Р4 росп1,2,3</v>
      </c>
      <c r="D1868" s="11" t="str">
        <f t="shared" si="1925"/>
        <v>Т3</v>
      </c>
      <c r="E1868" s="11" t="str">
        <f t="shared" si="1926"/>
        <v>528 Δ6</v>
      </c>
      <c r="F1868" s="101"/>
      <c r="G1868" s="101"/>
      <c r="H186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8" s="132">
        <f t="shared" ref="I1868:K1868" si="1987">I1867</f>
        <v>18</v>
      </c>
      <c r="J1868" s="132" t="str">
        <f t="shared" si="1987"/>
        <v>А</v>
      </c>
      <c r="K1868" s="133" t="str">
        <f>IF(Таблица335[[#This Row],[условие]]="Да", "-", "")</f>
        <v>-</v>
      </c>
      <c r="L1868" s="101" t="s">
        <v>35</v>
      </c>
      <c r="M1868" s="114" t="str">
        <f>IF(Таблица335[[#This Row],[условие]]="Да", "", " - ")</f>
        <v/>
      </c>
      <c r="N1868" s="101"/>
      <c r="O1868" s="114" t="str">
        <f>IF(Таблица335[[#This Row],[условие]]="Да", "", " )")</f>
        <v/>
      </c>
      <c r="P1868" s="115"/>
      <c r="Q1868" s="101" t="s">
        <v>140</v>
      </c>
      <c r="R1868" s="101" t="s">
        <v>76</v>
      </c>
      <c r="S1868" s="116" t="str">
        <f>IF(Таблица335[[#This Row],[Тип СШ]]="Т3", " росп", "")</f>
        <v xml:space="preserve"> росп</v>
      </c>
      <c r="T1868" s="116" t="str">
        <f>IF(AND(Таблица335[[#This Row],[Тип]]="Поперечник", Таблица335[[#This Row],[условие]]="Да", Таблица335[[#This Row],[№18]]=" росп"), "1,2,3",
"")</f>
        <v>1,2,3</v>
      </c>
      <c r="U1868" s="116" t="str">
        <f>IF(AND(Таблица335[[#This Row],[Тип]]="Продол", Таблица335[[#This Row],[условие]]="Да", Таблица335[[#This Row],[№18]]=" росп"), "1,2",
"")</f>
        <v/>
      </c>
      <c r="V1868" s="101" t="s">
        <v>88</v>
      </c>
      <c r="W186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6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6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6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68" s="152" t="str">
        <f>IF(Таблица335[[#This Row],[Тип СШ]]="Т3",
(IF(Таблица335[[#This Row],[Толщина]]&gt;16,"Δ8","Δ6")),Таблица335[[#This Row],[Толщина]])</f>
        <v>Δ6</v>
      </c>
      <c r="AD1868" s="153"/>
      <c r="AE1868"/>
    </row>
    <row r="1869" spans="1:31" x14ac:dyDescent="0.2">
      <c r="A1869" s="117">
        <f t="shared" si="1977"/>
        <v>1869</v>
      </c>
      <c r="B1869" s="97" t="str">
        <f>IF(ISNUMBER(Таблица335[[#This Row],[№8]]), "Поперечник", "Продол")</f>
        <v>Поперечник</v>
      </c>
      <c r="C1869" s="11" t="str">
        <f>CONCATENATE(I1869,J1869,K1869,L1869,Таблица335[[#This Row],[№12]],N1869,O1869,P1869,Q1869,R1869,S1869,T1869,U1869,)</f>
        <v>18А-Т1/1</v>
      </c>
      <c r="D1869" s="11" t="str">
        <f t="shared" si="1925"/>
        <v>Т8</v>
      </c>
      <c r="E1869" s="11" t="str">
        <f t="shared" si="1926"/>
        <v>100×16</v>
      </c>
      <c r="F1869" s="101"/>
      <c r="G1869" s="101"/>
      <c r="H186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69" s="132">
        <f t="shared" ref="I1869:K1869" si="1988">I1868</f>
        <v>18</v>
      </c>
      <c r="J1869" s="132" t="str">
        <f t="shared" si="1988"/>
        <v>А</v>
      </c>
      <c r="K1869" s="133" t="str">
        <f>IF(Таблица335[[#This Row],[условие]]="Да", "-", "")</f>
        <v>-</v>
      </c>
      <c r="L1869" s="101" t="s">
        <v>83</v>
      </c>
      <c r="M1869" s="114" t="str">
        <f>IF(Таблица335[[#This Row],[условие]]="Да", "", " - ")</f>
        <v/>
      </c>
      <c r="N1869" s="101"/>
      <c r="O1869" s="114" t="str">
        <f>IF(Таблица335[[#This Row],[условие]]="Да", "", " )")</f>
        <v/>
      </c>
      <c r="P1869" s="115"/>
      <c r="Q1869" s="101" t="str">
        <f>"/"</f>
        <v>/</v>
      </c>
      <c r="R1869" s="101">
        <v>1</v>
      </c>
      <c r="S1869" s="116" t="str">
        <f>IF(Таблица335[[#This Row],[Тип СШ]]="Т3", " росп", "")</f>
        <v/>
      </c>
      <c r="T1869" s="116" t="str">
        <f>IF(AND(Таблица335[[#This Row],[Тип]]="Поперечник", Таблица335[[#This Row],[условие]]="Да", Таблица335[[#This Row],[№18]]=" росп"), "1,2,3",
"")</f>
        <v/>
      </c>
      <c r="U1869" s="116" t="str">
        <f>IF(AND(Таблица335[[#This Row],[Тип]]="Продол", Таблица335[[#This Row],[условие]]="Да", Таблица335[[#This Row],[№18]]=" росп"), "1,2",
"")</f>
        <v/>
      </c>
      <c r="V1869" s="101" t="s">
        <v>89</v>
      </c>
      <c r="W186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6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6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6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6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6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69" s="152">
        <f>IF(Таблица335[[#This Row],[Тип СШ]]="Т3",
(IF(Таблица335[[#This Row],[Толщина]]&gt;16,"Δ8","Δ6")),Таблица335[[#This Row],[Толщина]])</f>
        <v>16</v>
      </c>
      <c r="AD1869" s="153"/>
      <c r="AE1869"/>
    </row>
    <row r="1870" spans="1:31" x14ac:dyDescent="0.2">
      <c r="A1870" s="117">
        <f t="shared" si="1977"/>
        <v>1870</v>
      </c>
      <c r="B1870" s="97" t="str">
        <f>IF(ISNUMBER(Таблица335[[#This Row],[№8]]), "Поперечник", "Продол")</f>
        <v>Поперечник</v>
      </c>
      <c r="C1870" s="11" t="str">
        <f>CONCATENATE(I1870,J1870,K1870,L1870,Таблица335[[#This Row],[№12]],N1870,O1870,P1870,Q1870,R1870,S1870,T1870,U1870,)</f>
        <v>18А-Т1/1 росп1,2,3</v>
      </c>
      <c r="D1870" s="11" t="str">
        <f t="shared" si="1925"/>
        <v>Т3</v>
      </c>
      <c r="E1870" s="11" t="str">
        <f t="shared" si="1926"/>
        <v>100 Δ6</v>
      </c>
      <c r="F1870" s="101"/>
      <c r="G1870" s="101"/>
      <c r="H187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0" s="132">
        <f t="shared" ref="I1870:K1870" si="1989">I1869</f>
        <v>18</v>
      </c>
      <c r="J1870" s="132" t="str">
        <f t="shared" si="1989"/>
        <v>А</v>
      </c>
      <c r="K1870" s="133" t="str">
        <f>IF(Таблица335[[#This Row],[условие]]="Да", "-", "")</f>
        <v>-</v>
      </c>
      <c r="L1870" s="101" t="s">
        <v>83</v>
      </c>
      <c r="M1870" s="114" t="str">
        <f>IF(Таблица335[[#This Row],[условие]]="Да", "", " - ")</f>
        <v/>
      </c>
      <c r="N1870" s="101"/>
      <c r="O1870" s="114" t="str">
        <f>IF(Таблица335[[#This Row],[условие]]="Да", "", " )")</f>
        <v/>
      </c>
      <c r="P1870" s="115"/>
      <c r="Q1870" s="101" t="str">
        <f t="shared" ref="Q1870:Q1874" si="1990">"/"</f>
        <v>/</v>
      </c>
      <c r="R1870" s="101">
        <v>1</v>
      </c>
      <c r="S1870" s="116" t="str">
        <f>IF(Таблица335[[#This Row],[Тип СШ]]="Т3", " росп", "")</f>
        <v xml:space="preserve"> росп</v>
      </c>
      <c r="T1870" s="116" t="str">
        <f>IF(AND(Таблица335[[#This Row],[Тип]]="Поперечник", Таблица335[[#This Row],[условие]]="Да", Таблица335[[#This Row],[№18]]=" росп"), "1,2,3",
"")</f>
        <v>1,2,3</v>
      </c>
      <c r="U1870" s="116" t="str">
        <f>IF(AND(Таблица335[[#This Row],[Тип]]="Продол", Таблица335[[#This Row],[условие]]="Да", Таблица335[[#This Row],[№18]]=" росп"), "1,2",
"")</f>
        <v/>
      </c>
      <c r="V1870" s="101" t="s">
        <v>88</v>
      </c>
      <c r="W187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7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70" s="152" t="str">
        <f>IF(Таблица335[[#This Row],[Тип СШ]]="Т3",
(IF(Таблица335[[#This Row],[Толщина]]&gt;16,"Δ8","Δ6")),Таблица335[[#This Row],[Толщина]])</f>
        <v>Δ6</v>
      </c>
      <c r="AD1870" s="153"/>
      <c r="AE1870"/>
    </row>
    <row r="1871" spans="1:31" x14ac:dyDescent="0.2">
      <c r="A1871" s="117">
        <f t="shared" si="1977"/>
        <v>1871</v>
      </c>
      <c r="B1871" s="97" t="str">
        <f>IF(ISNUMBER(Таблица335[[#This Row],[№8]]), "Поперечник", "Продол")</f>
        <v>Поперечник</v>
      </c>
      <c r="C1871" s="11" t="str">
        <f>CONCATENATE(I1871,J1871,K1871,L1871,Таблица335[[#This Row],[№12]],N1871,O1871,P1871,Q1871,R1871,S1871,T1871,U1871,)</f>
        <v>18А-Т1/2</v>
      </c>
      <c r="D1871" s="11" t="str">
        <f t="shared" si="1925"/>
        <v>Т8</v>
      </c>
      <c r="E1871" s="11" t="str">
        <f t="shared" si="1926"/>
        <v>100×16</v>
      </c>
      <c r="F1871" s="101"/>
      <c r="G1871" s="101"/>
      <c r="H187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1" s="132">
        <f t="shared" ref="I1871:K1871" si="1991">I1870</f>
        <v>18</v>
      </c>
      <c r="J1871" s="132" t="str">
        <f t="shared" si="1991"/>
        <v>А</v>
      </c>
      <c r="K1871" s="133" t="str">
        <f>IF(Таблица335[[#This Row],[условие]]="Да", "-", "")</f>
        <v>-</v>
      </c>
      <c r="L1871" s="101" t="s">
        <v>83</v>
      </c>
      <c r="M1871" s="114" t="str">
        <f>IF(Таблица335[[#This Row],[условие]]="Да", "", " - ")</f>
        <v/>
      </c>
      <c r="N1871" s="101"/>
      <c r="O1871" s="114" t="str">
        <f>IF(Таблица335[[#This Row],[условие]]="Да", "", " )")</f>
        <v/>
      </c>
      <c r="P1871" s="115"/>
      <c r="Q1871" s="101" t="str">
        <f t="shared" si="1990"/>
        <v>/</v>
      </c>
      <c r="R1871" s="101">
        <v>2</v>
      </c>
      <c r="S1871" s="116" t="str">
        <f>IF(Таблица335[[#This Row],[Тип СШ]]="Т3", " росп", "")</f>
        <v/>
      </c>
      <c r="T1871" s="116" t="str">
        <f>IF(AND(Таблица335[[#This Row],[Тип]]="Поперечник", Таблица335[[#This Row],[условие]]="Да", Таблица335[[#This Row],[№18]]=" росп"), "1,2,3",
"")</f>
        <v/>
      </c>
      <c r="U1871" s="116" t="str">
        <f>IF(AND(Таблица335[[#This Row],[Тип]]="Продол", Таблица335[[#This Row],[условие]]="Да", Таблица335[[#This Row],[№18]]=" росп"), "1,2",
"")</f>
        <v/>
      </c>
      <c r="V1871" s="101" t="s">
        <v>89</v>
      </c>
      <c r="W187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7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7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71" s="152">
        <f>IF(Таблица335[[#This Row],[Тип СШ]]="Т3",
(IF(Таблица335[[#This Row],[Толщина]]&gt;16,"Δ8","Δ6")),Таблица335[[#This Row],[Толщина]])</f>
        <v>16</v>
      </c>
      <c r="AD1871" s="153"/>
      <c r="AE1871"/>
    </row>
    <row r="1872" spans="1:31" x14ac:dyDescent="0.2">
      <c r="A1872" s="117">
        <f t="shared" si="1977"/>
        <v>1872</v>
      </c>
      <c r="B1872" s="97" t="str">
        <f>IF(ISNUMBER(Таблица335[[#This Row],[№8]]), "Поперечник", "Продол")</f>
        <v>Поперечник</v>
      </c>
      <c r="C1872" s="11" t="str">
        <f>CONCATENATE(I1872,J1872,K1872,L1872,Таблица335[[#This Row],[№12]],N1872,O1872,P1872,Q1872,R1872,S1872,T1872,U1872,)</f>
        <v>18А-Т1/2 росп1,2,3</v>
      </c>
      <c r="D1872" s="11" t="str">
        <f t="shared" si="1925"/>
        <v>Т3</v>
      </c>
      <c r="E1872" s="11" t="str">
        <f t="shared" si="1926"/>
        <v>100 Δ6</v>
      </c>
      <c r="F1872" s="101"/>
      <c r="G1872" s="101"/>
      <c r="H187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2" s="132">
        <f t="shared" ref="I1872:K1872" si="1992">I1871</f>
        <v>18</v>
      </c>
      <c r="J1872" s="132" t="str">
        <f t="shared" si="1992"/>
        <v>А</v>
      </c>
      <c r="K1872" s="133" t="str">
        <f>IF(Таблица335[[#This Row],[условие]]="Да", "-", "")</f>
        <v>-</v>
      </c>
      <c r="L1872" s="101" t="s">
        <v>83</v>
      </c>
      <c r="M1872" s="114" t="str">
        <f>IF(Таблица335[[#This Row],[условие]]="Да", "", " - ")</f>
        <v/>
      </c>
      <c r="N1872" s="101"/>
      <c r="O1872" s="114" t="str">
        <f>IF(Таблица335[[#This Row],[условие]]="Да", "", " )")</f>
        <v/>
      </c>
      <c r="P1872" s="115"/>
      <c r="Q1872" s="101" t="str">
        <f t="shared" si="1990"/>
        <v>/</v>
      </c>
      <c r="R1872" s="101">
        <v>2</v>
      </c>
      <c r="S1872" s="116" t="str">
        <f>IF(Таблица335[[#This Row],[Тип СШ]]="Т3", " росп", "")</f>
        <v xml:space="preserve"> росп</v>
      </c>
      <c r="T1872" s="116" t="str">
        <f>IF(AND(Таблица335[[#This Row],[Тип]]="Поперечник", Таблица335[[#This Row],[условие]]="Да", Таблица335[[#This Row],[№18]]=" росп"), "1,2,3",
"")</f>
        <v>1,2,3</v>
      </c>
      <c r="U1872" s="116" t="str">
        <f>IF(AND(Таблица335[[#This Row],[Тип]]="Продол", Таблица335[[#This Row],[условие]]="Да", Таблица335[[#This Row],[№18]]=" росп"), "1,2",
"")</f>
        <v/>
      </c>
      <c r="V1872" s="101" t="s">
        <v>88</v>
      </c>
      <c r="W187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7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72" s="152" t="str">
        <f>IF(Таблица335[[#This Row],[Тип СШ]]="Т3",
(IF(Таблица335[[#This Row],[Толщина]]&gt;16,"Δ8","Δ6")),Таблица335[[#This Row],[Толщина]])</f>
        <v>Δ6</v>
      </c>
      <c r="AD1872" s="153"/>
      <c r="AE1872"/>
    </row>
    <row r="1873" spans="1:31" x14ac:dyDescent="0.2">
      <c r="A1873" s="117">
        <f t="shared" si="1977"/>
        <v>1873</v>
      </c>
      <c r="B1873" s="97" t="str">
        <f>IF(ISNUMBER(Таблица335[[#This Row],[№8]]), "Поперечник", "Продол")</f>
        <v>Поперечник</v>
      </c>
      <c r="C1873" s="11" t="str">
        <f>CONCATENATE(I1873,J1873,K1873,L1873,Таблица335[[#This Row],[№12]],N1873,O1873,P1873,Q1873,R1873,S1873,T1873,U1873,)</f>
        <v>18А-ВП_Р5 росп1,2,3</v>
      </c>
      <c r="D1873" s="11" t="str">
        <f t="shared" si="1925"/>
        <v>Т3</v>
      </c>
      <c r="E1873" s="11" t="str">
        <f t="shared" si="1926"/>
        <v>528 Δ6</v>
      </c>
      <c r="F1873" s="101"/>
      <c r="G1873" s="101"/>
      <c r="H187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3" s="132">
        <f t="shared" ref="I1873:K1873" si="1993">I1872</f>
        <v>18</v>
      </c>
      <c r="J1873" s="132" t="str">
        <f t="shared" si="1993"/>
        <v>А</v>
      </c>
      <c r="K1873" s="133" t="str">
        <f>IF(Таблица335[[#This Row],[условие]]="Да", "-", "")</f>
        <v>-</v>
      </c>
      <c r="L1873" s="101" t="s">
        <v>35</v>
      </c>
      <c r="M1873" s="114" t="str">
        <f>IF(Таблица335[[#This Row],[условие]]="Да", "", " - ")</f>
        <v/>
      </c>
      <c r="N1873" s="101"/>
      <c r="O1873" s="114" t="str">
        <f>IF(Таблица335[[#This Row],[условие]]="Да", "", " )")</f>
        <v/>
      </c>
      <c r="P1873" s="115"/>
      <c r="Q1873" s="101" t="s">
        <v>140</v>
      </c>
      <c r="R1873" s="101" t="s">
        <v>77</v>
      </c>
      <c r="S1873" s="116" t="str">
        <f>IF(Таблица335[[#This Row],[Тип СШ]]="Т3", " росп", "")</f>
        <v xml:space="preserve"> росп</v>
      </c>
      <c r="T1873" s="116" t="str">
        <f>IF(AND(Таблица335[[#This Row],[Тип]]="Поперечник", Таблица335[[#This Row],[условие]]="Да", Таблица335[[#This Row],[№18]]=" росп"), "1,2,3",
"")</f>
        <v>1,2,3</v>
      </c>
      <c r="U1873" s="116" t="str">
        <f>IF(AND(Таблица335[[#This Row],[Тип]]="Продол", Таблица335[[#This Row],[условие]]="Да", Таблица335[[#This Row],[№18]]=" росп"), "1,2",
"")</f>
        <v/>
      </c>
      <c r="V1873" s="101" t="s">
        <v>88</v>
      </c>
      <c r="W187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7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73" s="152" t="str">
        <f>IF(Таблица335[[#This Row],[Тип СШ]]="Т3",
(IF(Таблица335[[#This Row],[Толщина]]&gt;16,"Δ8","Δ6")),Таблица335[[#This Row],[Толщина]])</f>
        <v>Δ6</v>
      </c>
      <c r="AD1873" s="153"/>
      <c r="AE1873"/>
    </row>
    <row r="1874" spans="1:31" x14ac:dyDescent="0.2">
      <c r="A1874" s="117">
        <f t="shared" si="1977"/>
        <v>1874</v>
      </c>
      <c r="B1874" s="97" t="str">
        <f>IF(ISNUMBER(Таблица335[[#This Row],[№8]]), "Поперечник", "Продол")</f>
        <v>Поперечник</v>
      </c>
      <c r="C1874" s="11" t="str">
        <f>CONCATENATE(I1874,J1874,K1874,L1874,Таблица335[[#This Row],[№12]],N1874,O1874,P1874,Q1874,R1874,S1874,T1874,U1874,)</f>
        <v>18А-ВП_Р6 росп1,2,3</v>
      </c>
      <c r="D1874" s="11" t="str">
        <f t="shared" si="1925"/>
        <v>Т3</v>
      </c>
      <c r="E1874" s="11" t="str">
        <f t="shared" si="1926"/>
        <v>528 Δ6</v>
      </c>
      <c r="F1874" s="101"/>
      <c r="G1874" s="101"/>
      <c r="H187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4" s="132">
        <f t="shared" ref="I1874:K1874" si="1994">I1873</f>
        <v>18</v>
      </c>
      <c r="J1874" s="132" t="str">
        <f t="shared" si="1994"/>
        <v>А</v>
      </c>
      <c r="K1874" s="133" t="str">
        <f>IF(Таблица335[[#This Row],[условие]]="Да", "-", "")</f>
        <v>-</v>
      </c>
      <c r="L1874" s="101" t="s">
        <v>35</v>
      </c>
      <c r="M1874" s="114" t="str">
        <f>IF(Таблица335[[#This Row],[условие]]="Да", "", " - ")</f>
        <v/>
      </c>
      <c r="N1874" s="101"/>
      <c r="O1874" s="114" t="str">
        <f>IF(Таблица335[[#This Row],[условие]]="Да", "", " )")</f>
        <v/>
      </c>
      <c r="P1874" s="115"/>
      <c r="Q1874" s="101" t="s">
        <v>140</v>
      </c>
      <c r="R1874" s="101" t="s">
        <v>80</v>
      </c>
      <c r="S1874" s="116" t="str">
        <f>IF(Таблица335[[#This Row],[Тип СШ]]="Т3", " росп", "")</f>
        <v xml:space="preserve"> росп</v>
      </c>
      <c r="T1874" s="116" t="str">
        <f>IF(AND(Таблица335[[#This Row],[Тип]]="Поперечник", Таблица335[[#This Row],[условие]]="Да", Таблица335[[#This Row],[№18]]=" росп"), "1,2,3",
"")</f>
        <v>1,2,3</v>
      </c>
      <c r="U1874" s="116" t="str">
        <f>IF(AND(Таблица335[[#This Row],[Тип]]="Продол", Таблица335[[#This Row],[условие]]="Да", Таблица335[[#This Row],[№18]]=" росп"), "1,2",
"")</f>
        <v/>
      </c>
      <c r="V1874" s="101" t="s">
        <v>88</v>
      </c>
      <c r="W187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7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74" s="152" t="str">
        <f>IF(Таблица335[[#This Row],[Тип СШ]]="Т3",
(IF(Таблица335[[#This Row],[Толщина]]&gt;16,"Δ8","Δ6")),Таблица335[[#This Row],[Толщина]])</f>
        <v>Δ6</v>
      </c>
      <c r="AD1874" s="153"/>
      <c r="AE1874"/>
    </row>
    <row r="1875" spans="1:31" x14ac:dyDescent="0.2">
      <c r="A1875" s="117">
        <f t="shared" si="1977"/>
        <v>1875</v>
      </c>
      <c r="B1875" s="97" t="str">
        <f>IF(ISNUMBER(Таблица335[[#This Row],[№8]]), "Поперечник", "Продол")</f>
        <v>Поперечник</v>
      </c>
      <c r="C1875" s="11" t="str">
        <f>CONCATENATE(I1875,J1875,K1875,L1875,Таблица335[[#This Row],[№12]],N1875,O1875,P1875,Q1875,R1875,S1875,T1875,U1875,)</f>
        <v>18А-ВП_Р7 росп1,2,3</v>
      </c>
      <c r="D1875" s="11" t="str">
        <f t="shared" ref="D1875:D1938" si="1995">V1875</f>
        <v>Т3</v>
      </c>
      <c r="E1875" s="11" t="str">
        <f t="shared" ref="E1875:E1938" si="1996">IF(V1875="Т3",(CONCATENATE(AB1875," ",AC1875)),(CONCATENATE(AB1875,"×",AC1875)))</f>
        <v>528 Δ6</v>
      </c>
      <c r="F1875" s="101"/>
      <c r="G1875" s="101"/>
      <c r="H187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5" s="132">
        <f t="shared" ref="I1875:K1875" si="1997">I1874</f>
        <v>18</v>
      </c>
      <c r="J1875" s="132" t="str">
        <f t="shared" si="1997"/>
        <v>А</v>
      </c>
      <c r="K1875" s="133" t="str">
        <f>IF(Таблица335[[#This Row],[условие]]="Да", "-", "")</f>
        <v>-</v>
      </c>
      <c r="L1875" s="101" t="s">
        <v>35</v>
      </c>
      <c r="M1875" s="114" t="str">
        <f>IF(Таблица335[[#This Row],[условие]]="Да", "", " - ")</f>
        <v/>
      </c>
      <c r="N1875" s="101"/>
      <c r="O1875" s="114" t="str">
        <f>IF(Таблица335[[#This Row],[условие]]="Да", "", " )")</f>
        <v/>
      </c>
      <c r="P1875" s="115"/>
      <c r="Q1875" s="101" t="s">
        <v>140</v>
      </c>
      <c r="R1875" s="101" t="s">
        <v>81</v>
      </c>
      <c r="S1875" s="116" t="str">
        <f>IF(Таблица335[[#This Row],[Тип СШ]]="Т3", " росп", "")</f>
        <v xml:space="preserve"> росп</v>
      </c>
      <c r="T1875" s="116" t="str">
        <f>IF(AND(Таблица335[[#This Row],[Тип]]="Поперечник", Таблица335[[#This Row],[условие]]="Да", Таблица335[[#This Row],[№18]]=" росп"), "1,2,3",
"")</f>
        <v>1,2,3</v>
      </c>
      <c r="U1875" s="116" t="str">
        <f>IF(AND(Таблица335[[#This Row],[Тип]]="Продол", Таблица335[[#This Row],[условие]]="Да", Таблица335[[#This Row],[№18]]=" росп"), "1,2",
"")</f>
        <v/>
      </c>
      <c r="V1875" s="101" t="s">
        <v>88</v>
      </c>
      <c r="W187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7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75" s="152" t="str">
        <f>IF(Таблица335[[#This Row],[Тип СШ]]="Т3",
(IF(Таблица335[[#This Row],[Толщина]]&gt;16,"Δ8","Δ6")),Таблица335[[#This Row],[Толщина]])</f>
        <v>Δ6</v>
      </c>
      <c r="AD1875" s="153"/>
      <c r="AE1875"/>
    </row>
    <row r="1876" spans="1:31" x14ac:dyDescent="0.2">
      <c r="A1876" s="117">
        <f t="shared" si="1977"/>
        <v>1876</v>
      </c>
      <c r="B1876" s="97" t="str">
        <f>IF(ISNUMBER(Таблица335[[#This Row],[№8]]), "Поперечник", "Продол")</f>
        <v>Поперечник</v>
      </c>
      <c r="C1876" s="11" t="str">
        <f>CONCATENATE(I1876,J1876,K1876,L1876,Таблица335[[#This Row],[№12]],N1876,O1876,P1876,Q1876,R1876,S1876,T1876,U1876,)</f>
        <v>18А-ВП_Р8 росп1,2,3</v>
      </c>
      <c r="D1876" s="11" t="str">
        <f t="shared" si="1995"/>
        <v>Т3</v>
      </c>
      <c r="E1876" s="11" t="str">
        <f t="shared" si="1996"/>
        <v>528 Δ6</v>
      </c>
      <c r="F1876" s="101"/>
      <c r="G1876" s="101"/>
      <c r="H187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6" s="132">
        <f t="shared" ref="I1876:K1876" si="1998">I1875</f>
        <v>18</v>
      </c>
      <c r="J1876" s="132" t="str">
        <f t="shared" si="1998"/>
        <v>А</v>
      </c>
      <c r="K1876" s="133" t="str">
        <f>IF(Таблица335[[#This Row],[условие]]="Да", "-", "")</f>
        <v>-</v>
      </c>
      <c r="L1876" s="101" t="s">
        <v>35</v>
      </c>
      <c r="M1876" s="114" t="str">
        <f>IF(Таблица335[[#This Row],[условие]]="Да", "", " - ")</f>
        <v/>
      </c>
      <c r="N1876" s="101"/>
      <c r="O1876" s="114" t="str">
        <f>IF(Таблица335[[#This Row],[условие]]="Да", "", " )")</f>
        <v/>
      </c>
      <c r="P1876" s="115"/>
      <c r="Q1876" s="101" t="s">
        <v>140</v>
      </c>
      <c r="R1876" s="101" t="s">
        <v>82</v>
      </c>
      <c r="S1876" s="116" t="str">
        <f>IF(Таблица335[[#This Row],[Тип СШ]]="Т3", " росп", "")</f>
        <v xml:space="preserve"> росп</v>
      </c>
      <c r="T1876" s="116" t="str">
        <f>IF(AND(Таблица335[[#This Row],[Тип]]="Поперечник", Таблица335[[#This Row],[условие]]="Да", Таблица335[[#This Row],[№18]]=" росп"), "1,2,3",
"")</f>
        <v>1,2,3</v>
      </c>
      <c r="U1876" s="116" t="str">
        <f>IF(AND(Таблица335[[#This Row],[Тип]]="Продол", Таблица335[[#This Row],[условие]]="Да", Таблица335[[#This Row],[№18]]=" росп"), "1,2",
"")</f>
        <v/>
      </c>
      <c r="V1876" s="101" t="s">
        <v>88</v>
      </c>
      <c r="W187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7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76" s="152" t="str">
        <f>IF(Таблица335[[#This Row],[Тип СШ]]="Т3",
(IF(Таблица335[[#This Row],[Толщина]]&gt;16,"Δ8","Δ6")),Таблица335[[#This Row],[Толщина]])</f>
        <v>Δ6</v>
      </c>
      <c r="AD1876" s="153"/>
      <c r="AE1876"/>
    </row>
    <row r="1877" spans="1:31" x14ac:dyDescent="0.2">
      <c r="A1877" s="117">
        <f t="shared" si="1977"/>
        <v>1877</v>
      </c>
      <c r="B1877" s="97" t="str">
        <f>IF(ISNUMBER(Таблица335[[#This Row],[№8]]), "Поперечник", "Продол")</f>
        <v>Поперечник</v>
      </c>
      <c r="C1877" s="11" t="str">
        <f>CONCATENATE(I1877,J1877,K1877,L1877,Таблица335[[#This Row],[№12]],N1877,O1877,P1877,Q1877,R1877,S1877,T1877,U1877,)</f>
        <v>18А-НП</v>
      </c>
      <c r="D1877" s="11" t="str">
        <f t="shared" si="1995"/>
        <v>С18</v>
      </c>
      <c r="E1877" s="11" t="str">
        <f t="shared" si="1996"/>
        <v>600×32</v>
      </c>
      <c r="F1877" s="101"/>
      <c r="G1877" s="101"/>
      <c r="H187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7" s="132">
        <f t="shared" ref="I1877:K1877" si="1999">I1876</f>
        <v>18</v>
      </c>
      <c r="J1877" s="132" t="str">
        <f t="shared" si="1999"/>
        <v>А</v>
      </c>
      <c r="K1877" s="133" t="str">
        <f>IF(Таблица335[[#This Row],[условие]]="Да", "-", "")</f>
        <v>-</v>
      </c>
      <c r="L1877" s="101" t="s">
        <v>13</v>
      </c>
      <c r="M1877" s="114" t="str">
        <f>IF(Таблица335[[#This Row],[условие]]="Да", "", " - ")</f>
        <v/>
      </c>
      <c r="N1877" s="101"/>
      <c r="O1877" s="114" t="str">
        <f>IF(Таблица335[[#This Row],[условие]]="Да", "", " )")</f>
        <v/>
      </c>
      <c r="P1877" s="115"/>
      <c r="Q1877" s="101"/>
      <c r="R1877" s="101"/>
      <c r="S1877" s="116" t="str">
        <f>IF(Таблица335[[#This Row],[Тип СШ]]="Т3", " росп", "")</f>
        <v/>
      </c>
      <c r="T1877" s="116" t="str">
        <f>IF(AND(Таблица335[[#This Row],[Тип]]="Поперечник", Таблица335[[#This Row],[условие]]="Да", Таблица335[[#This Row],[№18]]=" росп"), "1,2,3",
"")</f>
        <v/>
      </c>
      <c r="U1877" s="116" t="str">
        <f>IF(AND(Таблица335[[#This Row],[Тип]]="Продол", Таблица335[[#This Row],[условие]]="Да", Таблица335[[#This Row],[№18]]=" росп"), "1,2",
"")</f>
        <v/>
      </c>
      <c r="V1877" s="101" t="s">
        <v>87</v>
      </c>
      <c r="W1877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87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7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877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877" s="152">
        <f>IF(Таблица335[[#This Row],[Тип СШ]]="Т3",
(IF(Таблица335[[#This Row],[Толщина]]&gt;16,"Δ8","Δ6")),Таблица335[[#This Row],[Толщина]])</f>
        <v>32</v>
      </c>
      <c r="AD1877" s="153"/>
      <c r="AE1877"/>
    </row>
    <row r="1878" spans="1:31" x14ac:dyDescent="0.2">
      <c r="A1878" s="117">
        <f t="shared" si="1977"/>
        <v>1878</v>
      </c>
      <c r="B1878" s="97" t="str">
        <f>IF(ISNUMBER(Таблица335[[#This Row],[№8]]), "Поперечник", "Продол")</f>
        <v>Поперечник</v>
      </c>
      <c r="C1878" s="11" t="str">
        <f>CONCATENATE(I1878,J1878,K1878,L1878,Таблица335[[#This Row],[№12]],N1878,O1878,P1878,Q1878,R1878,S1878,T1878,U1878,)</f>
        <v>18А-Т2/1</v>
      </c>
      <c r="D1878" s="11" t="str">
        <f t="shared" si="1995"/>
        <v>Т8</v>
      </c>
      <c r="E1878" s="11" t="str">
        <f t="shared" si="1996"/>
        <v>100×16</v>
      </c>
      <c r="F1878" s="101"/>
      <c r="G1878" s="101"/>
      <c r="H187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8" s="132">
        <f t="shared" ref="I1878:K1878" si="2000">I1877</f>
        <v>18</v>
      </c>
      <c r="J1878" s="132" t="str">
        <f t="shared" si="2000"/>
        <v>А</v>
      </c>
      <c r="K1878" s="133" t="str">
        <f>IF(Таблица335[[#This Row],[условие]]="Да", "-", "")</f>
        <v>-</v>
      </c>
      <c r="L1878" s="101" t="s">
        <v>84</v>
      </c>
      <c r="M1878" s="114" t="str">
        <f>IF(Таблица335[[#This Row],[условие]]="Да", "", " - ")</f>
        <v/>
      </c>
      <c r="N1878" s="101"/>
      <c r="O1878" s="114" t="str">
        <f>IF(Таблица335[[#This Row],[условие]]="Да", "", " )")</f>
        <v/>
      </c>
      <c r="P1878" s="115"/>
      <c r="Q1878" s="101" t="str">
        <f>"/"</f>
        <v>/</v>
      </c>
      <c r="R1878" s="101">
        <v>1</v>
      </c>
      <c r="S1878" s="116" t="str">
        <f>IF(Таблица335[[#This Row],[Тип СШ]]="Т3", " росп", "")</f>
        <v/>
      </c>
      <c r="T1878" s="116" t="str">
        <f>IF(AND(Таблица335[[#This Row],[Тип]]="Поперечник", Таблица335[[#This Row],[условие]]="Да", Таблица335[[#This Row],[№18]]=" росп"), "1,2,3",
"")</f>
        <v/>
      </c>
      <c r="U1878" s="116" t="str">
        <f>IF(AND(Таблица335[[#This Row],[Тип]]="Продол", Таблица335[[#This Row],[условие]]="Да", Таблица335[[#This Row],[№18]]=" росп"), "1,2",
"")</f>
        <v/>
      </c>
      <c r="V1878" s="101" t="s">
        <v>89</v>
      </c>
      <c r="W187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7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7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78" s="152">
        <f>IF(Таблица335[[#This Row],[Тип СШ]]="Т3",
(IF(Таблица335[[#This Row],[Толщина]]&gt;16,"Δ8","Δ6")),Таблица335[[#This Row],[Толщина]])</f>
        <v>16</v>
      </c>
      <c r="AD1878" s="153"/>
      <c r="AE1878"/>
    </row>
    <row r="1879" spans="1:31" x14ac:dyDescent="0.2">
      <c r="A1879" s="117">
        <f t="shared" si="1977"/>
        <v>1879</v>
      </c>
      <c r="B1879" s="97" t="str">
        <f>IF(ISNUMBER(Таблица335[[#This Row],[№8]]), "Поперечник", "Продол")</f>
        <v>Поперечник</v>
      </c>
      <c r="C1879" s="11" t="str">
        <f>CONCATENATE(I1879,J1879,K1879,L1879,Таблица335[[#This Row],[№12]],N1879,O1879,P1879,Q1879,R1879,S1879,T1879,U1879,)</f>
        <v>18А-Т2/1 росп1,2,3</v>
      </c>
      <c r="D1879" s="11" t="str">
        <f t="shared" si="1995"/>
        <v>Т3</v>
      </c>
      <c r="E1879" s="11" t="str">
        <f t="shared" si="1996"/>
        <v>100 Δ6</v>
      </c>
      <c r="F1879" s="101"/>
      <c r="G1879" s="101"/>
      <c r="H187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79" s="132">
        <f t="shared" ref="I1879:K1879" si="2001">I1878</f>
        <v>18</v>
      </c>
      <c r="J1879" s="132" t="str">
        <f t="shared" si="2001"/>
        <v>А</v>
      </c>
      <c r="K1879" s="133" t="str">
        <f>IF(Таблица335[[#This Row],[условие]]="Да", "-", "")</f>
        <v>-</v>
      </c>
      <c r="L1879" s="101" t="s">
        <v>84</v>
      </c>
      <c r="M1879" s="114" t="str">
        <f>IF(Таблица335[[#This Row],[условие]]="Да", "", " - ")</f>
        <v/>
      </c>
      <c r="N1879" s="101"/>
      <c r="O1879" s="114" t="str">
        <f>IF(Таблица335[[#This Row],[условие]]="Да", "", " )")</f>
        <v/>
      </c>
      <c r="P1879" s="115"/>
      <c r="Q1879" s="101" t="str">
        <f t="shared" ref="Q1879:Q1883" si="2002">"/"</f>
        <v>/</v>
      </c>
      <c r="R1879" s="101">
        <v>1</v>
      </c>
      <c r="S1879" s="116" t="str">
        <f>IF(Таблица335[[#This Row],[Тип СШ]]="Т3", " росп", "")</f>
        <v xml:space="preserve"> росп</v>
      </c>
      <c r="T1879" s="116" t="str">
        <f>IF(AND(Таблица335[[#This Row],[Тип]]="Поперечник", Таблица335[[#This Row],[условие]]="Да", Таблица335[[#This Row],[№18]]=" росп"), "1,2,3",
"")</f>
        <v>1,2,3</v>
      </c>
      <c r="U1879" s="116" t="str">
        <f>IF(AND(Таблица335[[#This Row],[Тип]]="Продол", Таблица335[[#This Row],[условие]]="Да", Таблица335[[#This Row],[№18]]=" росп"), "1,2",
"")</f>
        <v/>
      </c>
      <c r="V1879" s="101" t="s">
        <v>88</v>
      </c>
      <c r="W187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7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7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7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7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7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79" s="152" t="str">
        <f>IF(Таблица335[[#This Row],[Тип СШ]]="Т3",
(IF(Таблица335[[#This Row],[Толщина]]&gt;16,"Δ8","Δ6")),Таблица335[[#This Row],[Толщина]])</f>
        <v>Δ6</v>
      </c>
      <c r="AD1879" s="153"/>
      <c r="AE1879"/>
    </row>
    <row r="1880" spans="1:31" x14ac:dyDescent="0.2">
      <c r="A1880" s="117">
        <f t="shared" si="1977"/>
        <v>1880</v>
      </c>
      <c r="B1880" s="97" t="str">
        <f>IF(ISNUMBER(Таблица335[[#This Row],[№8]]), "Поперечник", "Продол")</f>
        <v>Поперечник</v>
      </c>
      <c r="C1880" s="11" t="str">
        <f>CONCATENATE(I1880,J1880,K1880,L1880,Таблица335[[#This Row],[№12]],N1880,O1880,P1880,Q1880,R1880,S1880,T1880,U1880,)</f>
        <v>18А-Т2/2</v>
      </c>
      <c r="D1880" s="11" t="str">
        <f t="shared" si="1995"/>
        <v>Т8</v>
      </c>
      <c r="E1880" s="11" t="str">
        <f t="shared" si="1996"/>
        <v>100×16</v>
      </c>
      <c r="F1880" s="101"/>
      <c r="G1880" s="101"/>
      <c r="H188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0" s="132">
        <f t="shared" ref="I1880:K1880" si="2003">I1879</f>
        <v>18</v>
      </c>
      <c r="J1880" s="132" t="str">
        <f t="shared" si="2003"/>
        <v>А</v>
      </c>
      <c r="K1880" s="133" t="str">
        <f>IF(Таблица335[[#This Row],[условие]]="Да", "-", "")</f>
        <v>-</v>
      </c>
      <c r="L1880" s="101" t="s">
        <v>84</v>
      </c>
      <c r="M1880" s="114" t="str">
        <f>IF(Таблица335[[#This Row],[условие]]="Да", "", " - ")</f>
        <v/>
      </c>
      <c r="N1880" s="101"/>
      <c r="O1880" s="114" t="str">
        <f>IF(Таблица335[[#This Row],[условие]]="Да", "", " )")</f>
        <v/>
      </c>
      <c r="P1880" s="115"/>
      <c r="Q1880" s="101" t="str">
        <f t="shared" si="2002"/>
        <v>/</v>
      </c>
      <c r="R1880" s="101">
        <v>2</v>
      </c>
      <c r="S1880" s="116" t="str">
        <f>IF(Таблица335[[#This Row],[Тип СШ]]="Т3", " росп", "")</f>
        <v/>
      </c>
      <c r="T1880" s="116" t="str">
        <f>IF(AND(Таблица335[[#This Row],[Тип]]="Поперечник", Таблица335[[#This Row],[условие]]="Да", Таблица335[[#This Row],[№18]]=" росп"), "1,2,3",
"")</f>
        <v/>
      </c>
      <c r="U1880" s="116" t="str">
        <f>IF(AND(Таблица335[[#This Row],[Тип]]="Продол", Таблица335[[#This Row],[условие]]="Да", Таблица335[[#This Row],[№18]]=" росп"), "1,2",
"")</f>
        <v/>
      </c>
      <c r="V1880" s="101" t="s">
        <v>89</v>
      </c>
      <c r="W188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8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8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80" s="152">
        <f>IF(Таблица335[[#This Row],[Тип СШ]]="Т3",
(IF(Таблица335[[#This Row],[Толщина]]&gt;16,"Δ8","Δ6")),Таблица335[[#This Row],[Толщина]])</f>
        <v>16</v>
      </c>
      <c r="AD1880" s="153"/>
      <c r="AE1880"/>
    </row>
    <row r="1881" spans="1:31" x14ac:dyDescent="0.2">
      <c r="A1881" s="117">
        <f t="shared" si="1977"/>
        <v>1881</v>
      </c>
      <c r="B1881" s="97" t="str">
        <f>IF(ISNUMBER(Таблица335[[#This Row],[№8]]), "Поперечник", "Продол")</f>
        <v>Поперечник</v>
      </c>
      <c r="C1881" s="11" t="str">
        <f>CONCATENATE(I1881,J1881,K1881,L1881,Таблица335[[#This Row],[№12]],N1881,O1881,P1881,Q1881,R1881,S1881,T1881,U1881,)</f>
        <v>18А-Т2/2 росп1,2,3</v>
      </c>
      <c r="D1881" s="11" t="str">
        <f t="shared" si="1995"/>
        <v>Т3</v>
      </c>
      <c r="E1881" s="11" t="str">
        <f t="shared" si="1996"/>
        <v>100 Δ6</v>
      </c>
      <c r="F1881" s="101"/>
      <c r="G1881" s="101"/>
      <c r="H188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1" s="132">
        <f t="shared" ref="I1881:K1881" si="2004">I1880</f>
        <v>18</v>
      </c>
      <c r="J1881" s="132" t="str">
        <f t="shared" si="2004"/>
        <v>А</v>
      </c>
      <c r="K1881" s="133" t="str">
        <f>IF(Таблица335[[#This Row],[условие]]="Да", "-", "")</f>
        <v>-</v>
      </c>
      <c r="L1881" s="101" t="s">
        <v>84</v>
      </c>
      <c r="M1881" s="114" t="str">
        <f>IF(Таблица335[[#This Row],[условие]]="Да", "", " - ")</f>
        <v/>
      </c>
      <c r="N1881" s="101"/>
      <c r="O1881" s="114" t="str">
        <f>IF(Таблица335[[#This Row],[условие]]="Да", "", " )")</f>
        <v/>
      </c>
      <c r="P1881" s="115"/>
      <c r="Q1881" s="101" t="str">
        <f t="shared" si="2002"/>
        <v>/</v>
      </c>
      <c r="R1881" s="101">
        <v>2</v>
      </c>
      <c r="S1881" s="116" t="str">
        <f>IF(Таблица335[[#This Row],[Тип СШ]]="Т3", " росп", "")</f>
        <v xml:space="preserve"> росп</v>
      </c>
      <c r="T1881" s="116" t="str">
        <f>IF(AND(Таблица335[[#This Row],[Тип]]="Поперечник", Таблица335[[#This Row],[условие]]="Да", Таблица335[[#This Row],[№18]]=" росп"), "1,2,3",
"")</f>
        <v>1,2,3</v>
      </c>
      <c r="U1881" s="116" t="str">
        <f>IF(AND(Таблица335[[#This Row],[Тип]]="Продол", Таблица335[[#This Row],[условие]]="Да", Таблица335[[#This Row],[№18]]=" росп"), "1,2",
"")</f>
        <v/>
      </c>
      <c r="V1881" s="101" t="s">
        <v>88</v>
      </c>
      <c r="W188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8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81" s="152" t="str">
        <f>IF(Таблица335[[#This Row],[Тип СШ]]="Т3",
(IF(Таблица335[[#This Row],[Толщина]]&gt;16,"Δ8","Δ6")),Таблица335[[#This Row],[Толщина]])</f>
        <v>Δ6</v>
      </c>
      <c r="AD1881" s="153"/>
      <c r="AE1881"/>
    </row>
    <row r="1882" spans="1:31" x14ac:dyDescent="0.2">
      <c r="A1882" s="117">
        <f t="shared" si="1977"/>
        <v>1882</v>
      </c>
      <c r="B1882" s="97" t="str">
        <f>IF(ISNUMBER(Таблица335[[#This Row],[№8]]), "Поперечник", "Продол")</f>
        <v>Поперечник</v>
      </c>
      <c r="C1882" s="11" t="str">
        <f>CONCATENATE(I1882,J1882,K1882,L1882,Таблица335[[#This Row],[№12]],N1882,O1882,P1882,Q1882,R1882,S1882,T1882,U1882,)</f>
        <v>18Б-ВП</v>
      </c>
      <c r="D1882" s="11" t="str">
        <f t="shared" si="1995"/>
        <v>С4</v>
      </c>
      <c r="E1882" s="11" t="str">
        <f t="shared" si="1996"/>
        <v>2488×14</v>
      </c>
      <c r="F1882" s="101"/>
      <c r="G1882" s="101" t="s">
        <v>61</v>
      </c>
      <c r="H1882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2" s="134">
        <f t="shared" ref="I1882:J1882" si="2005">I1881</f>
        <v>18</v>
      </c>
      <c r="J1882" s="134" t="str">
        <f>Таблица335[[#This Row],[№7]]</f>
        <v>Б</v>
      </c>
      <c r="K1882" s="133" t="str">
        <f>IF(Таблица335[[#This Row],[условие]]="Да", "-", "")</f>
        <v>-</v>
      </c>
      <c r="L1882" s="72" t="s">
        <v>35</v>
      </c>
      <c r="M1882" s="114" t="str">
        <f>IF(Таблица335[[#This Row],[условие]]="Да", "", " - ")</f>
        <v/>
      </c>
      <c r="N1882" s="72"/>
      <c r="O1882" s="114" t="str">
        <f>IF(Таблица335[[#This Row],[условие]]="Да", "", " )")</f>
        <v/>
      </c>
      <c r="P1882" s="115"/>
      <c r="Q1882" s="130"/>
      <c r="R1882" s="130"/>
      <c r="S1882" s="116" t="str">
        <f>IF(Таблица335[[#This Row],[Тип СШ]]="Т3", " росп", "")</f>
        <v/>
      </c>
      <c r="T1882" s="116" t="str">
        <f>IF(AND(Таблица335[[#This Row],[Тип]]="Поперечник", Таблица335[[#This Row],[условие]]="Да", Таблица335[[#This Row],[№18]]=" росп"), "1,2,3",
"")</f>
        <v/>
      </c>
      <c r="U1882" s="116" t="str">
        <f>IF(AND(Таблица335[[#This Row],[Тип]]="Продол", Таблица335[[#This Row],[условие]]="Да", Таблица335[[#This Row],[№18]]=" росп"), "1,2",
"")</f>
        <v/>
      </c>
      <c r="V1882" s="130" t="s">
        <v>109</v>
      </c>
      <c r="W188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2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88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8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882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882" s="152">
        <f>IF(Таблица335[[#This Row],[Тип СШ]]="Т3",
(IF(Таблица335[[#This Row],[Толщина]]&gt;16,"Δ8","Δ6")),Таблица335[[#This Row],[Толщина]])</f>
        <v>14</v>
      </c>
      <c r="AD1882" s="153"/>
      <c r="AE1882"/>
    </row>
    <row r="1883" spans="1:31" x14ac:dyDescent="0.2">
      <c r="A1883" s="117">
        <f t="shared" si="1977"/>
        <v>1883</v>
      </c>
      <c r="B1883" s="97" t="str">
        <f>IF(ISNUMBER(Таблица335[[#This Row],[№8]]), "Поперечник", "Продол")</f>
        <v>Поперечник</v>
      </c>
      <c r="C1883" s="11" t="str">
        <f>CONCATENATE(I1883,J1883,K1883,L1883,Таблица335[[#This Row],[№12]],N1883,O1883,P1883,Q1883,R1883,S1883,T1883,U1883,)</f>
        <v>18Б-ВП_Р1 росп1,2,3</v>
      </c>
      <c r="D1883" s="11" t="str">
        <f t="shared" si="1995"/>
        <v>Т3</v>
      </c>
      <c r="E1883" s="11" t="str">
        <f t="shared" si="1996"/>
        <v>528 Δ6</v>
      </c>
      <c r="F1883" s="101"/>
      <c r="G1883" s="101"/>
      <c r="H188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3" s="132">
        <f t="shared" ref="I1883:J1883" si="2006">I1882</f>
        <v>18</v>
      </c>
      <c r="J1883" s="132" t="str">
        <f>J1882</f>
        <v>Б</v>
      </c>
      <c r="K1883" s="133" t="str">
        <f>IF(Таблица335[[#This Row],[условие]]="Да", "-", "")</f>
        <v>-</v>
      </c>
      <c r="L1883" s="101" t="s">
        <v>35</v>
      </c>
      <c r="M1883" s="114" t="str">
        <f>IF(Таблица335[[#This Row],[условие]]="Да", "", " - ")</f>
        <v/>
      </c>
      <c r="N1883" s="101"/>
      <c r="O1883" s="114" t="str">
        <f>IF(Таблица335[[#This Row],[условие]]="Да", "", " )")</f>
        <v/>
      </c>
      <c r="P1883" s="115"/>
      <c r="Q1883" s="101" t="s">
        <v>140</v>
      </c>
      <c r="R1883" s="101" t="s">
        <v>73</v>
      </c>
      <c r="S1883" s="116" t="str">
        <f>IF(Таблица335[[#This Row],[Тип СШ]]="Т3", " росп", "")</f>
        <v xml:space="preserve"> росп</v>
      </c>
      <c r="T1883" s="116" t="str">
        <f>IF(AND(Таблица335[[#This Row],[Тип]]="Поперечник", Таблица335[[#This Row],[условие]]="Да", Таблица335[[#This Row],[№18]]=" росп"), "1,2,3",
"")</f>
        <v>1,2,3</v>
      </c>
      <c r="U1883" s="116" t="str">
        <f>IF(AND(Таблица335[[#This Row],[Тип]]="Продол", Таблица335[[#This Row],[условие]]="Да", Таблица335[[#This Row],[№18]]=" росп"), "1,2",
"")</f>
        <v/>
      </c>
      <c r="V1883" s="101" t="s">
        <v>88</v>
      </c>
      <c r="W188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8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83" s="152" t="str">
        <f>IF(Таблица335[[#This Row],[Тип СШ]]="Т3",
(IF(Таблица335[[#This Row],[Толщина]]&gt;16,"Δ8","Δ6")),Таблица335[[#This Row],[Толщина]])</f>
        <v>Δ6</v>
      </c>
      <c r="AD1883" s="153"/>
      <c r="AE1883"/>
    </row>
    <row r="1884" spans="1:31" x14ac:dyDescent="0.2">
      <c r="A1884" s="117">
        <f t="shared" si="1977"/>
        <v>1884</v>
      </c>
      <c r="B1884" s="97" t="str">
        <f>IF(ISNUMBER(Таблица335[[#This Row],[№8]]), "Поперечник", "Продол")</f>
        <v>Поперечник</v>
      </c>
      <c r="C1884" s="11" t="str">
        <f>CONCATENATE(I1884,J1884,K1884,L1884,Таблица335[[#This Row],[№12]],N1884,O1884,P1884,Q1884,R1884,S1884,T1884,U1884,)</f>
        <v>18Б-ВП_Р2 росп1,2,3</v>
      </c>
      <c r="D1884" s="11" t="str">
        <f t="shared" si="1995"/>
        <v>Т3</v>
      </c>
      <c r="E1884" s="11" t="str">
        <f t="shared" si="1996"/>
        <v>528 Δ6</v>
      </c>
      <c r="F1884" s="101"/>
      <c r="G1884" s="101"/>
      <c r="H188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4" s="132">
        <f t="shared" ref="I1884:K1884" si="2007">I1883</f>
        <v>18</v>
      </c>
      <c r="J1884" s="132" t="str">
        <f t="shared" si="2007"/>
        <v>Б</v>
      </c>
      <c r="K1884" s="133" t="str">
        <f>IF(Таблица335[[#This Row],[условие]]="Да", "-", "")</f>
        <v>-</v>
      </c>
      <c r="L1884" s="101" t="s">
        <v>35</v>
      </c>
      <c r="M1884" s="114" t="str">
        <f>IF(Таблица335[[#This Row],[условие]]="Да", "", " - ")</f>
        <v/>
      </c>
      <c r="N1884" s="101"/>
      <c r="O1884" s="114" t="str">
        <f>IF(Таблица335[[#This Row],[условие]]="Да", "", " )")</f>
        <v/>
      </c>
      <c r="P1884" s="115"/>
      <c r="Q1884" s="101" t="s">
        <v>140</v>
      </c>
      <c r="R1884" s="101" t="s">
        <v>74</v>
      </c>
      <c r="S1884" s="116" t="str">
        <f>IF(Таблица335[[#This Row],[Тип СШ]]="Т3", " росп", "")</f>
        <v xml:space="preserve"> росп</v>
      </c>
      <c r="T1884" s="116" t="str">
        <f>IF(AND(Таблица335[[#This Row],[Тип]]="Поперечник", Таблица335[[#This Row],[условие]]="Да", Таблица335[[#This Row],[№18]]=" росп"), "1,2,3",
"")</f>
        <v>1,2,3</v>
      </c>
      <c r="U1884" s="116" t="str">
        <f>IF(AND(Таблица335[[#This Row],[Тип]]="Продол", Таблица335[[#This Row],[условие]]="Да", Таблица335[[#This Row],[№18]]=" росп"), "1,2",
"")</f>
        <v/>
      </c>
      <c r="V1884" s="101" t="s">
        <v>88</v>
      </c>
      <c r="W188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8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84" s="152" t="str">
        <f>IF(Таблица335[[#This Row],[Тип СШ]]="Т3",
(IF(Таблица335[[#This Row],[Толщина]]&gt;16,"Δ8","Δ6")),Таблица335[[#This Row],[Толщина]])</f>
        <v>Δ6</v>
      </c>
      <c r="AD1884" s="153"/>
      <c r="AE1884"/>
    </row>
    <row r="1885" spans="1:31" x14ac:dyDescent="0.2">
      <c r="A1885" s="117">
        <f t="shared" si="1977"/>
        <v>1885</v>
      </c>
      <c r="B1885" s="97" t="str">
        <f>IF(ISNUMBER(Таблица335[[#This Row],[№8]]), "Поперечник", "Продол")</f>
        <v>Поперечник</v>
      </c>
      <c r="C1885" s="11" t="str">
        <f>CONCATENATE(I1885,J1885,K1885,L1885,Таблица335[[#This Row],[№12]],N1885,O1885,P1885,Q1885,R1885,S1885,T1885,U1885,)</f>
        <v>18Б-ВП_Р3 росп1,2,3</v>
      </c>
      <c r="D1885" s="11" t="str">
        <f t="shared" si="1995"/>
        <v>Т3</v>
      </c>
      <c r="E1885" s="11" t="str">
        <f t="shared" si="1996"/>
        <v>528 Δ6</v>
      </c>
      <c r="F1885" s="101"/>
      <c r="G1885" s="101"/>
      <c r="H188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5" s="132">
        <f t="shared" ref="I1885:K1885" si="2008">I1884</f>
        <v>18</v>
      </c>
      <c r="J1885" s="132" t="str">
        <f t="shared" si="2008"/>
        <v>Б</v>
      </c>
      <c r="K1885" s="133" t="str">
        <f>IF(Таблица335[[#This Row],[условие]]="Да", "-", "")</f>
        <v>-</v>
      </c>
      <c r="L1885" s="101" t="s">
        <v>35</v>
      </c>
      <c r="M1885" s="114" t="str">
        <f>IF(Таблица335[[#This Row],[условие]]="Да", "", " - ")</f>
        <v/>
      </c>
      <c r="N1885" s="101"/>
      <c r="O1885" s="114" t="str">
        <f>IF(Таблица335[[#This Row],[условие]]="Да", "", " )")</f>
        <v/>
      </c>
      <c r="P1885" s="115"/>
      <c r="Q1885" s="101" t="s">
        <v>140</v>
      </c>
      <c r="R1885" s="101" t="s">
        <v>75</v>
      </c>
      <c r="S1885" s="116" t="str">
        <f>IF(Таблица335[[#This Row],[Тип СШ]]="Т3", " росп", "")</f>
        <v xml:space="preserve"> росп</v>
      </c>
      <c r="T1885" s="116" t="str">
        <f>IF(AND(Таблица335[[#This Row],[Тип]]="Поперечник", Таблица335[[#This Row],[условие]]="Да", Таблица335[[#This Row],[№18]]=" росп"), "1,2,3",
"")</f>
        <v>1,2,3</v>
      </c>
      <c r="U1885" s="116" t="str">
        <f>IF(AND(Таблица335[[#This Row],[Тип]]="Продол", Таблица335[[#This Row],[условие]]="Да", Таблица335[[#This Row],[№18]]=" росп"), "1,2",
"")</f>
        <v/>
      </c>
      <c r="V1885" s="101" t="s">
        <v>88</v>
      </c>
      <c r="W188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8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85" s="152" t="str">
        <f>IF(Таблица335[[#This Row],[Тип СШ]]="Т3",
(IF(Таблица335[[#This Row],[Толщина]]&gt;16,"Δ8","Δ6")),Таблица335[[#This Row],[Толщина]])</f>
        <v>Δ6</v>
      </c>
      <c r="AD1885" s="153"/>
      <c r="AE1885"/>
    </row>
    <row r="1886" spans="1:31" x14ac:dyDescent="0.2">
      <c r="A1886" s="117">
        <f t="shared" si="1977"/>
        <v>1886</v>
      </c>
      <c r="B1886" s="97" t="str">
        <f>IF(ISNUMBER(Таблица335[[#This Row],[№8]]), "Поперечник", "Продол")</f>
        <v>Поперечник</v>
      </c>
      <c r="C1886" s="11" t="str">
        <f>CONCATENATE(I1886,J1886,K1886,L1886,Таблица335[[#This Row],[№12]],N1886,O1886,P1886,Q1886,R1886,S1886,T1886,U1886,)</f>
        <v>18Б-ВП_Р4 росп1,2,3</v>
      </c>
      <c r="D1886" s="11" t="str">
        <f t="shared" si="1995"/>
        <v>Т3</v>
      </c>
      <c r="E1886" s="11" t="str">
        <f t="shared" si="1996"/>
        <v>528 Δ6</v>
      </c>
      <c r="F1886" s="101"/>
      <c r="G1886" s="101"/>
      <c r="H188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6" s="132">
        <f t="shared" ref="I1886:K1886" si="2009">I1885</f>
        <v>18</v>
      </c>
      <c r="J1886" s="132" t="str">
        <f t="shared" si="2009"/>
        <v>Б</v>
      </c>
      <c r="K1886" s="133" t="str">
        <f>IF(Таблица335[[#This Row],[условие]]="Да", "-", "")</f>
        <v>-</v>
      </c>
      <c r="L1886" s="101" t="s">
        <v>35</v>
      </c>
      <c r="M1886" s="114" t="str">
        <f>IF(Таблица335[[#This Row],[условие]]="Да", "", " - ")</f>
        <v/>
      </c>
      <c r="N1886" s="101"/>
      <c r="O1886" s="114" t="str">
        <f>IF(Таблица335[[#This Row],[условие]]="Да", "", " )")</f>
        <v/>
      </c>
      <c r="P1886" s="115"/>
      <c r="Q1886" s="101" t="s">
        <v>140</v>
      </c>
      <c r="R1886" s="101" t="s">
        <v>76</v>
      </c>
      <c r="S1886" s="116" t="str">
        <f>IF(Таблица335[[#This Row],[Тип СШ]]="Т3", " росп", "")</f>
        <v xml:space="preserve"> росп</v>
      </c>
      <c r="T1886" s="116" t="str">
        <f>IF(AND(Таблица335[[#This Row],[Тип]]="Поперечник", Таблица335[[#This Row],[условие]]="Да", Таблица335[[#This Row],[№18]]=" росп"), "1,2,3",
"")</f>
        <v>1,2,3</v>
      </c>
      <c r="U1886" s="116" t="str">
        <f>IF(AND(Таблица335[[#This Row],[Тип]]="Продол", Таблица335[[#This Row],[условие]]="Да", Таблица335[[#This Row],[№18]]=" росп"), "1,2",
"")</f>
        <v/>
      </c>
      <c r="V1886" s="101" t="s">
        <v>88</v>
      </c>
      <c r="W188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8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86" s="152" t="str">
        <f>IF(Таблица335[[#This Row],[Тип СШ]]="Т3",
(IF(Таблица335[[#This Row],[Толщина]]&gt;16,"Δ8","Δ6")),Таблица335[[#This Row],[Толщина]])</f>
        <v>Δ6</v>
      </c>
      <c r="AD1886" s="153"/>
      <c r="AE1886"/>
    </row>
    <row r="1887" spans="1:31" x14ac:dyDescent="0.2">
      <c r="A1887" s="117">
        <f t="shared" si="1977"/>
        <v>1887</v>
      </c>
      <c r="B1887" s="97" t="str">
        <f>IF(ISNUMBER(Таблица335[[#This Row],[№8]]), "Поперечник", "Продол")</f>
        <v>Поперечник</v>
      </c>
      <c r="C1887" s="11" t="str">
        <f>CONCATENATE(I1887,J1887,K1887,L1887,Таблица335[[#This Row],[№12]],N1887,O1887,P1887,Q1887,R1887,S1887,T1887,U1887,)</f>
        <v>18Б-Т1/1</v>
      </c>
      <c r="D1887" s="11" t="str">
        <f t="shared" si="1995"/>
        <v>Т8</v>
      </c>
      <c r="E1887" s="11" t="str">
        <f t="shared" si="1996"/>
        <v>100×16</v>
      </c>
      <c r="F1887" s="101"/>
      <c r="G1887" s="101"/>
      <c r="H188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7" s="132">
        <f t="shared" ref="I1887:K1887" si="2010">I1886</f>
        <v>18</v>
      </c>
      <c r="J1887" s="132" t="str">
        <f t="shared" si="2010"/>
        <v>Б</v>
      </c>
      <c r="K1887" s="133" t="str">
        <f>IF(Таблица335[[#This Row],[условие]]="Да", "-", "")</f>
        <v>-</v>
      </c>
      <c r="L1887" s="101" t="s">
        <v>83</v>
      </c>
      <c r="M1887" s="114" t="str">
        <f>IF(Таблица335[[#This Row],[условие]]="Да", "", " - ")</f>
        <v/>
      </c>
      <c r="N1887" s="101"/>
      <c r="O1887" s="114" t="str">
        <f>IF(Таблица335[[#This Row],[условие]]="Да", "", " )")</f>
        <v/>
      </c>
      <c r="P1887" s="115"/>
      <c r="Q1887" s="101" t="str">
        <f>"/"</f>
        <v>/</v>
      </c>
      <c r="R1887" s="101">
        <v>1</v>
      </c>
      <c r="S1887" s="116" t="str">
        <f>IF(Таблица335[[#This Row],[Тип СШ]]="Т3", " росп", "")</f>
        <v/>
      </c>
      <c r="T1887" s="116" t="str">
        <f>IF(AND(Таблица335[[#This Row],[Тип]]="Поперечник", Таблица335[[#This Row],[условие]]="Да", Таблица335[[#This Row],[№18]]=" росп"), "1,2,3",
"")</f>
        <v/>
      </c>
      <c r="U1887" s="116" t="str">
        <f>IF(AND(Таблица335[[#This Row],[Тип]]="Продол", Таблица335[[#This Row],[условие]]="Да", Таблица335[[#This Row],[№18]]=" росп"), "1,2",
"")</f>
        <v/>
      </c>
      <c r="V1887" s="101" t="s">
        <v>89</v>
      </c>
      <c r="W188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8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8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87" s="152">
        <f>IF(Таблица335[[#This Row],[Тип СШ]]="Т3",
(IF(Таблица335[[#This Row],[Толщина]]&gt;16,"Δ8","Δ6")),Таблица335[[#This Row],[Толщина]])</f>
        <v>16</v>
      </c>
      <c r="AD1887" s="153"/>
      <c r="AE1887"/>
    </row>
    <row r="1888" spans="1:31" x14ac:dyDescent="0.2">
      <c r="A1888" s="117">
        <f t="shared" si="1977"/>
        <v>1888</v>
      </c>
      <c r="B1888" s="97" t="str">
        <f>IF(ISNUMBER(Таблица335[[#This Row],[№8]]), "Поперечник", "Продол")</f>
        <v>Поперечник</v>
      </c>
      <c r="C1888" s="11" t="str">
        <f>CONCATENATE(I1888,J1888,K1888,L1888,Таблица335[[#This Row],[№12]],N1888,O1888,P1888,Q1888,R1888,S1888,T1888,U1888,)</f>
        <v>18Б-Т1/1 росп1,2,3</v>
      </c>
      <c r="D1888" s="11" t="str">
        <f t="shared" si="1995"/>
        <v>Т3</v>
      </c>
      <c r="E1888" s="11" t="str">
        <f t="shared" si="1996"/>
        <v>100 Δ6</v>
      </c>
      <c r="F1888" s="101"/>
      <c r="G1888" s="101"/>
      <c r="H188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8" s="132">
        <f t="shared" ref="I1888:K1888" si="2011">I1887</f>
        <v>18</v>
      </c>
      <c r="J1888" s="132" t="str">
        <f t="shared" si="2011"/>
        <v>Б</v>
      </c>
      <c r="K1888" s="133" t="str">
        <f>IF(Таблица335[[#This Row],[условие]]="Да", "-", "")</f>
        <v>-</v>
      </c>
      <c r="L1888" s="101" t="s">
        <v>83</v>
      </c>
      <c r="M1888" s="114" t="str">
        <f>IF(Таблица335[[#This Row],[условие]]="Да", "", " - ")</f>
        <v/>
      </c>
      <c r="N1888" s="101"/>
      <c r="O1888" s="114" t="str">
        <f>IF(Таблица335[[#This Row],[условие]]="Да", "", " )")</f>
        <v/>
      </c>
      <c r="P1888" s="115"/>
      <c r="Q1888" s="101" t="str">
        <f t="shared" ref="Q1888:Q1892" si="2012">"/"</f>
        <v>/</v>
      </c>
      <c r="R1888" s="101">
        <v>1</v>
      </c>
      <c r="S1888" s="116" t="str">
        <f>IF(Таблица335[[#This Row],[Тип СШ]]="Т3", " росп", "")</f>
        <v xml:space="preserve"> росп</v>
      </c>
      <c r="T1888" s="116" t="str">
        <f>IF(AND(Таблица335[[#This Row],[Тип]]="Поперечник", Таблица335[[#This Row],[условие]]="Да", Таблица335[[#This Row],[№18]]=" росп"), "1,2,3",
"")</f>
        <v>1,2,3</v>
      </c>
      <c r="U1888" s="116" t="str">
        <f>IF(AND(Таблица335[[#This Row],[Тип]]="Продол", Таблица335[[#This Row],[условие]]="Да", Таблица335[[#This Row],[№18]]=" росп"), "1,2",
"")</f>
        <v/>
      </c>
      <c r="V1888" s="101" t="s">
        <v>88</v>
      </c>
      <c r="W188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8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8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88" s="152" t="str">
        <f>IF(Таблица335[[#This Row],[Тип СШ]]="Т3",
(IF(Таблица335[[#This Row],[Толщина]]&gt;16,"Δ8","Δ6")),Таблица335[[#This Row],[Толщина]])</f>
        <v>Δ6</v>
      </c>
      <c r="AD1888" s="153"/>
      <c r="AE1888"/>
    </row>
    <row r="1889" spans="1:31" x14ac:dyDescent="0.2">
      <c r="A1889" s="117">
        <f t="shared" si="1977"/>
        <v>1889</v>
      </c>
      <c r="B1889" s="97" t="str">
        <f>IF(ISNUMBER(Таблица335[[#This Row],[№8]]), "Поперечник", "Продол")</f>
        <v>Поперечник</v>
      </c>
      <c r="C1889" s="11" t="str">
        <f>CONCATENATE(I1889,J1889,K1889,L1889,Таблица335[[#This Row],[№12]],N1889,O1889,P1889,Q1889,R1889,S1889,T1889,U1889,)</f>
        <v>18Б-Т1/2</v>
      </c>
      <c r="D1889" s="11" t="str">
        <f t="shared" si="1995"/>
        <v>Т8</v>
      </c>
      <c r="E1889" s="11" t="str">
        <f t="shared" si="1996"/>
        <v>100×16</v>
      </c>
      <c r="F1889" s="101"/>
      <c r="G1889" s="101"/>
      <c r="H188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89" s="132">
        <f t="shared" ref="I1889:K1889" si="2013">I1888</f>
        <v>18</v>
      </c>
      <c r="J1889" s="132" t="str">
        <f t="shared" si="2013"/>
        <v>Б</v>
      </c>
      <c r="K1889" s="133" t="str">
        <f>IF(Таблица335[[#This Row],[условие]]="Да", "-", "")</f>
        <v>-</v>
      </c>
      <c r="L1889" s="101" t="s">
        <v>83</v>
      </c>
      <c r="M1889" s="114" t="str">
        <f>IF(Таблица335[[#This Row],[условие]]="Да", "", " - ")</f>
        <v/>
      </c>
      <c r="N1889" s="101"/>
      <c r="O1889" s="114" t="str">
        <f>IF(Таблица335[[#This Row],[условие]]="Да", "", " )")</f>
        <v/>
      </c>
      <c r="P1889" s="115"/>
      <c r="Q1889" s="101" t="str">
        <f t="shared" si="2012"/>
        <v>/</v>
      </c>
      <c r="R1889" s="101">
        <v>2</v>
      </c>
      <c r="S1889" s="116" t="str">
        <f>IF(Таблица335[[#This Row],[Тип СШ]]="Т3", " росп", "")</f>
        <v/>
      </c>
      <c r="T1889" s="116" t="str">
        <f>IF(AND(Таблица335[[#This Row],[Тип]]="Поперечник", Таблица335[[#This Row],[условие]]="Да", Таблица335[[#This Row],[№18]]=" росп"), "1,2,3",
"")</f>
        <v/>
      </c>
      <c r="U1889" s="116" t="str">
        <f>IF(AND(Таблица335[[#This Row],[Тип]]="Продол", Таблица335[[#This Row],[условие]]="Да", Таблица335[[#This Row],[№18]]=" росп"), "1,2",
"")</f>
        <v/>
      </c>
      <c r="V1889" s="101" t="s">
        <v>89</v>
      </c>
      <c r="W188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8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89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8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8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8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89" s="152">
        <f>IF(Таблица335[[#This Row],[Тип СШ]]="Т3",
(IF(Таблица335[[#This Row],[Толщина]]&gt;16,"Δ8","Δ6")),Таблица335[[#This Row],[Толщина]])</f>
        <v>16</v>
      </c>
      <c r="AD1889" s="153"/>
      <c r="AE1889"/>
    </row>
    <row r="1890" spans="1:31" x14ac:dyDescent="0.2">
      <c r="A1890" s="117">
        <f t="shared" si="1977"/>
        <v>1890</v>
      </c>
      <c r="B1890" s="97" t="str">
        <f>IF(ISNUMBER(Таблица335[[#This Row],[№8]]), "Поперечник", "Продол")</f>
        <v>Поперечник</v>
      </c>
      <c r="C1890" s="11" t="str">
        <f>CONCATENATE(I1890,J1890,K1890,L1890,Таблица335[[#This Row],[№12]],N1890,O1890,P1890,Q1890,R1890,S1890,T1890,U1890,)</f>
        <v>18Б-Т1/2 росп1,2,3</v>
      </c>
      <c r="D1890" s="11" t="str">
        <f t="shared" si="1995"/>
        <v>Т3</v>
      </c>
      <c r="E1890" s="11" t="str">
        <f t="shared" si="1996"/>
        <v>100 Δ6</v>
      </c>
      <c r="F1890" s="101"/>
      <c r="G1890" s="101"/>
      <c r="H189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0" s="132">
        <f t="shared" ref="I1890:K1890" si="2014">I1889</f>
        <v>18</v>
      </c>
      <c r="J1890" s="132" t="str">
        <f t="shared" si="2014"/>
        <v>Б</v>
      </c>
      <c r="K1890" s="133" t="str">
        <f>IF(Таблица335[[#This Row],[условие]]="Да", "-", "")</f>
        <v>-</v>
      </c>
      <c r="L1890" s="101" t="s">
        <v>83</v>
      </c>
      <c r="M1890" s="114" t="str">
        <f>IF(Таблица335[[#This Row],[условие]]="Да", "", " - ")</f>
        <v/>
      </c>
      <c r="N1890" s="101"/>
      <c r="O1890" s="114" t="str">
        <f>IF(Таблица335[[#This Row],[условие]]="Да", "", " )")</f>
        <v/>
      </c>
      <c r="P1890" s="115"/>
      <c r="Q1890" s="101" t="str">
        <f t="shared" si="2012"/>
        <v>/</v>
      </c>
      <c r="R1890" s="101">
        <v>2</v>
      </c>
      <c r="S1890" s="116" t="str">
        <f>IF(Таблица335[[#This Row],[Тип СШ]]="Т3", " росп", "")</f>
        <v xml:space="preserve"> росп</v>
      </c>
      <c r="T1890" s="116" t="str">
        <f>IF(AND(Таблица335[[#This Row],[Тип]]="Поперечник", Таблица335[[#This Row],[условие]]="Да", Таблица335[[#This Row],[№18]]=" росп"), "1,2,3",
"")</f>
        <v>1,2,3</v>
      </c>
      <c r="U1890" s="116" t="str">
        <f>IF(AND(Таблица335[[#This Row],[Тип]]="Продол", Таблица335[[#This Row],[условие]]="Да", Таблица335[[#This Row],[№18]]=" росп"), "1,2",
"")</f>
        <v/>
      </c>
      <c r="V1890" s="101" t="s">
        <v>88</v>
      </c>
      <c r="W189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9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90" s="152" t="str">
        <f>IF(Таблица335[[#This Row],[Тип СШ]]="Т3",
(IF(Таблица335[[#This Row],[Толщина]]&gt;16,"Δ8","Δ6")),Таблица335[[#This Row],[Толщина]])</f>
        <v>Δ6</v>
      </c>
      <c r="AD1890" s="153"/>
      <c r="AE1890"/>
    </row>
    <row r="1891" spans="1:31" x14ac:dyDescent="0.2">
      <c r="A1891" s="117">
        <f t="shared" si="1977"/>
        <v>1891</v>
      </c>
      <c r="B1891" s="97" t="str">
        <f>IF(ISNUMBER(Таблица335[[#This Row],[№8]]), "Поперечник", "Продол")</f>
        <v>Поперечник</v>
      </c>
      <c r="C1891" s="11" t="str">
        <f>CONCATENATE(I1891,J1891,K1891,L1891,Таблица335[[#This Row],[№12]],N1891,O1891,P1891,Q1891,R1891,S1891,T1891,U1891,)</f>
        <v>18Б-ВП_Р5 росп1,2,3</v>
      </c>
      <c r="D1891" s="11" t="str">
        <f t="shared" si="1995"/>
        <v>Т3</v>
      </c>
      <c r="E1891" s="11" t="str">
        <f t="shared" si="1996"/>
        <v>528 Δ6</v>
      </c>
      <c r="F1891" s="101"/>
      <c r="G1891" s="101"/>
      <c r="H189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1" s="132">
        <f t="shared" ref="I1891:K1891" si="2015">I1890</f>
        <v>18</v>
      </c>
      <c r="J1891" s="132" t="str">
        <f t="shared" si="2015"/>
        <v>Б</v>
      </c>
      <c r="K1891" s="133" t="str">
        <f>IF(Таблица335[[#This Row],[условие]]="Да", "-", "")</f>
        <v>-</v>
      </c>
      <c r="L1891" s="101" t="s">
        <v>35</v>
      </c>
      <c r="M1891" s="114" t="str">
        <f>IF(Таблица335[[#This Row],[условие]]="Да", "", " - ")</f>
        <v/>
      </c>
      <c r="N1891" s="101"/>
      <c r="O1891" s="114" t="str">
        <f>IF(Таблица335[[#This Row],[условие]]="Да", "", " )")</f>
        <v/>
      </c>
      <c r="P1891" s="115"/>
      <c r="Q1891" s="101" t="s">
        <v>140</v>
      </c>
      <c r="R1891" s="101" t="s">
        <v>77</v>
      </c>
      <c r="S1891" s="116" t="str">
        <f>IF(Таблица335[[#This Row],[Тип СШ]]="Т3", " росп", "")</f>
        <v xml:space="preserve"> росп</v>
      </c>
      <c r="T1891" s="116" t="str">
        <f>IF(AND(Таблица335[[#This Row],[Тип]]="Поперечник", Таблица335[[#This Row],[условие]]="Да", Таблица335[[#This Row],[№18]]=" росп"), "1,2,3",
"")</f>
        <v>1,2,3</v>
      </c>
      <c r="U1891" s="116" t="str">
        <f>IF(AND(Таблица335[[#This Row],[Тип]]="Продол", Таблица335[[#This Row],[условие]]="Да", Таблица335[[#This Row],[№18]]=" росп"), "1,2",
"")</f>
        <v/>
      </c>
      <c r="V1891" s="101" t="s">
        <v>88</v>
      </c>
      <c r="W189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9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91" s="152" t="str">
        <f>IF(Таблица335[[#This Row],[Тип СШ]]="Т3",
(IF(Таблица335[[#This Row],[Толщина]]&gt;16,"Δ8","Δ6")),Таблица335[[#This Row],[Толщина]])</f>
        <v>Δ6</v>
      </c>
      <c r="AD1891" s="153"/>
      <c r="AE1891"/>
    </row>
    <row r="1892" spans="1:31" x14ac:dyDescent="0.2">
      <c r="A1892" s="117">
        <f t="shared" si="1977"/>
        <v>1892</v>
      </c>
      <c r="B1892" s="97" t="str">
        <f>IF(ISNUMBER(Таблица335[[#This Row],[№8]]), "Поперечник", "Продол")</f>
        <v>Поперечник</v>
      </c>
      <c r="C1892" s="11" t="str">
        <f>CONCATENATE(I1892,J1892,K1892,L1892,Таблица335[[#This Row],[№12]],N1892,O1892,P1892,Q1892,R1892,S1892,T1892,U1892,)</f>
        <v>18Б-ВП_Р6 росп1,2,3</v>
      </c>
      <c r="D1892" s="11" t="str">
        <f t="shared" si="1995"/>
        <v>Т3</v>
      </c>
      <c r="E1892" s="11" t="str">
        <f t="shared" si="1996"/>
        <v>528 Δ6</v>
      </c>
      <c r="F1892" s="101"/>
      <c r="G1892" s="101"/>
      <c r="H189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2" s="132">
        <f t="shared" ref="I1892:K1892" si="2016">I1891</f>
        <v>18</v>
      </c>
      <c r="J1892" s="132" t="str">
        <f t="shared" si="2016"/>
        <v>Б</v>
      </c>
      <c r="K1892" s="133" t="str">
        <f>IF(Таблица335[[#This Row],[условие]]="Да", "-", "")</f>
        <v>-</v>
      </c>
      <c r="L1892" s="101" t="s">
        <v>35</v>
      </c>
      <c r="M1892" s="114" t="str">
        <f>IF(Таблица335[[#This Row],[условие]]="Да", "", " - ")</f>
        <v/>
      </c>
      <c r="N1892" s="101"/>
      <c r="O1892" s="114" t="str">
        <f>IF(Таблица335[[#This Row],[условие]]="Да", "", " )")</f>
        <v/>
      </c>
      <c r="P1892" s="115"/>
      <c r="Q1892" s="101" t="s">
        <v>140</v>
      </c>
      <c r="R1892" s="101" t="s">
        <v>80</v>
      </c>
      <c r="S1892" s="116" t="str">
        <f>IF(Таблица335[[#This Row],[Тип СШ]]="Т3", " росп", "")</f>
        <v xml:space="preserve"> росп</v>
      </c>
      <c r="T1892" s="116" t="str">
        <f>IF(AND(Таблица335[[#This Row],[Тип]]="Поперечник", Таблица335[[#This Row],[условие]]="Да", Таблица335[[#This Row],[№18]]=" росп"), "1,2,3",
"")</f>
        <v>1,2,3</v>
      </c>
      <c r="U1892" s="116" t="str">
        <f>IF(AND(Таблица335[[#This Row],[Тип]]="Продол", Таблица335[[#This Row],[условие]]="Да", Таблица335[[#This Row],[№18]]=" росп"), "1,2",
"")</f>
        <v/>
      </c>
      <c r="V1892" s="101" t="s">
        <v>88</v>
      </c>
      <c r="W189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9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92" s="152" t="str">
        <f>IF(Таблица335[[#This Row],[Тип СШ]]="Т3",
(IF(Таблица335[[#This Row],[Толщина]]&gt;16,"Δ8","Δ6")),Таблица335[[#This Row],[Толщина]])</f>
        <v>Δ6</v>
      </c>
      <c r="AD1892" s="153"/>
      <c r="AE1892"/>
    </row>
    <row r="1893" spans="1:31" x14ac:dyDescent="0.2">
      <c r="A1893" s="117">
        <f t="shared" si="1977"/>
        <v>1893</v>
      </c>
      <c r="B1893" s="97" t="str">
        <f>IF(ISNUMBER(Таблица335[[#This Row],[№8]]), "Поперечник", "Продол")</f>
        <v>Поперечник</v>
      </c>
      <c r="C1893" s="11" t="str">
        <f>CONCATENATE(I1893,J1893,K1893,L1893,Таблица335[[#This Row],[№12]],N1893,O1893,P1893,Q1893,R1893,S1893,T1893,U1893,)</f>
        <v>18Б-ВП_Р7 росп1,2,3</v>
      </c>
      <c r="D1893" s="11" t="str">
        <f t="shared" si="1995"/>
        <v>Т3</v>
      </c>
      <c r="E1893" s="11" t="str">
        <f t="shared" si="1996"/>
        <v>528 Δ6</v>
      </c>
      <c r="F1893" s="101"/>
      <c r="G1893" s="101"/>
      <c r="H189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3" s="132">
        <f t="shared" ref="I1893:K1893" si="2017">I1892</f>
        <v>18</v>
      </c>
      <c r="J1893" s="132" t="str">
        <f t="shared" si="2017"/>
        <v>Б</v>
      </c>
      <c r="K1893" s="133" t="str">
        <f>IF(Таблица335[[#This Row],[условие]]="Да", "-", "")</f>
        <v>-</v>
      </c>
      <c r="L1893" s="101" t="s">
        <v>35</v>
      </c>
      <c r="M1893" s="114" t="str">
        <f>IF(Таблица335[[#This Row],[условие]]="Да", "", " - ")</f>
        <v/>
      </c>
      <c r="N1893" s="101"/>
      <c r="O1893" s="114" t="str">
        <f>IF(Таблица335[[#This Row],[условие]]="Да", "", " )")</f>
        <v/>
      </c>
      <c r="P1893" s="115"/>
      <c r="Q1893" s="101" t="s">
        <v>140</v>
      </c>
      <c r="R1893" s="101" t="s">
        <v>81</v>
      </c>
      <c r="S1893" s="116" t="str">
        <f>IF(Таблица335[[#This Row],[Тип СШ]]="Т3", " росп", "")</f>
        <v xml:space="preserve"> росп</v>
      </c>
      <c r="T1893" s="116" t="str">
        <f>IF(AND(Таблица335[[#This Row],[Тип]]="Поперечник", Таблица335[[#This Row],[условие]]="Да", Таблица335[[#This Row],[№18]]=" росп"), "1,2,3",
"")</f>
        <v>1,2,3</v>
      </c>
      <c r="U1893" s="116" t="str">
        <f>IF(AND(Таблица335[[#This Row],[Тип]]="Продол", Таблица335[[#This Row],[условие]]="Да", Таблица335[[#This Row],[№18]]=" росп"), "1,2",
"")</f>
        <v/>
      </c>
      <c r="V1893" s="101" t="s">
        <v>88</v>
      </c>
      <c r="W189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9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93" s="152" t="str">
        <f>IF(Таблица335[[#This Row],[Тип СШ]]="Т3",
(IF(Таблица335[[#This Row],[Толщина]]&gt;16,"Δ8","Δ6")),Таблица335[[#This Row],[Толщина]])</f>
        <v>Δ6</v>
      </c>
      <c r="AD1893" s="153"/>
      <c r="AE1893"/>
    </row>
    <row r="1894" spans="1:31" x14ac:dyDescent="0.2">
      <c r="A1894" s="117">
        <f t="shared" si="1977"/>
        <v>1894</v>
      </c>
      <c r="B1894" s="97" t="str">
        <f>IF(ISNUMBER(Таблица335[[#This Row],[№8]]), "Поперечник", "Продол")</f>
        <v>Поперечник</v>
      </c>
      <c r="C1894" s="11" t="str">
        <f>CONCATENATE(I1894,J1894,K1894,L1894,Таблица335[[#This Row],[№12]],N1894,O1894,P1894,Q1894,R1894,S1894,T1894,U1894,)</f>
        <v>18Б-ВП_Р8 росп1,2,3</v>
      </c>
      <c r="D1894" s="11" t="str">
        <f t="shared" si="1995"/>
        <v>Т3</v>
      </c>
      <c r="E1894" s="11" t="str">
        <f t="shared" si="1996"/>
        <v>528 Δ6</v>
      </c>
      <c r="F1894" s="101"/>
      <c r="G1894" s="101"/>
      <c r="H189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4" s="132">
        <f t="shared" ref="I1894:K1894" si="2018">I1893</f>
        <v>18</v>
      </c>
      <c r="J1894" s="132" t="str">
        <f t="shared" si="2018"/>
        <v>Б</v>
      </c>
      <c r="K1894" s="133" t="str">
        <f>IF(Таблица335[[#This Row],[условие]]="Да", "-", "")</f>
        <v>-</v>
      </c>
      <c r="L1894" s="101" t="s">
        <v>35</v>
      </c>
      <c r="M1894" s="114" t="str">
        <f>IF(Таблица335[[#This Row],[условие]]="Да", "", " - ")</f>
        <v/>
      </c>
      <c r="N1894" s="101"/>
      <c r="O1894" s="114" t="str">
        <f>IF(Таблица335[[#This Row],[условие]]="Да", "", " )")</f>
        <v/>
      </c>
      <c r="P1894" s="115"/>
      <c r="Q1894" s="101" t="s">
        <v>140</v>
      </c>
      <c r="R1894" s="101" t="s">
        <v>82</v>
      </c>
      <c r="S1894" s="116" t="str">
        <f>IF(Таблица335[[#This Row],[Тип СШ]]="Т3", " росп", "")</f>
        <v xml:space="preserve"> росп</v>
      </c>
      <c r="T1894" s="116" t="str">
        <f>IF(AND(Таблица335[[#This Row],[Тип]]="Поперечник", Таблица335[[#This Row],[условие]]="Да", Таблица335[[#This Row],[№18]]=" росп"), "1,2,3",
"")</f>
        <v>1,2,3</v>
      </c>
      <c r="U1894" s="116" t="str">
        <f>IF(AND(Таблица335[[#This Row],[Тип]]="Продол", Таблица335[[#This Row],[условие]]="Да", Таблица335[[#This Row],[№18]]=" росп"), "1,2",
"")</f>
        <v/>
      </c>
      <c r="V1894" s="101" t="s">
        <v>88</v>
      </c>
      <c r="W189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89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894" s="152" t="str">
        <f>IF(Таблица335[[#This Row],[Тип СШ]]="Т3",
(IF(Таблица335[[#This Row],[Толщина]]&gt;16,"Δ8","Δ6")),Таблица335[[#This Row],[Толщина]])</f>
        <v>Δ6</v>
      </c>
      <c r="AD1894" s="153"/>
      <c r="AE1894"/>
    </row>
    <row r="1895" spans="1:31" x14ac:dyDescent="0.2">
      <c r="A1895" s="117">
        <f t="shared" si="1977"/>
        <v>1895</v>
      </c>
      <c r="B1895" s="97" t="str">
        <f>IF(ISNUMBER(Таблица335[[#This Row],[№8]]), "Поперечник", "Продол")</f>
        <v>Поперечник</v>
      </c>
      <c r="C1895" s="11" t="str">
        <f>CONCATENATE(I1895,J1895,K1895,L1895,Таблица335[[#This Row],[№12]],N1895,O1895,P1895,Q1895,R1895,S1895,T1895,U1895,)</f>
        <v>18Б-НП</v>
      </c>
      <c r="D1895" s="11" t="str">
        <f t="shared" si="1995"/>
        <v>С18</v>
      </c>
      <c r="E1895" s="11" t="str">
        <f t="shared" si="1996"/>
        <v>600×32</v>
      </c>
      <c r="F1895" s="101"/>
      <c r="G1895" s="101"/>
      <c r="H189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5" s="132">
        <f t="shared" ref="I1895:K1895" si="2019">I1894</f>
        <v>18</v>
      </c>
      <c r="J1895" s="132" t="str">
        <f t="shared" si="2019"/>
        <v>Б</v>
      </c>
      <c r="K1895" s="133" t="str">
        <f>IF(Таблица335[[#This Row],[условие]]="Да", "-", "")</f>
        <v>-</v>
      </c>
      <c r="L1895" s="101" t="s">
        <v>13</v>
      </c>
      <c r="M1895" s="114" t="str">
        <f>IF(Таблица335[[#This Row],[условие]]="Да", "", " - ")</f>
        <v/>
      </c>
      <c r="N1895" s="101"/>
      <c r="O1895" s="114" t="str">
        <f>IF(Таблица335[[#This Row],[условие]]="Да", "", " )")</f>
        <v/>
      </c>
      <c r="P1895" s="115"/>
      <c r="Q1895" s="101"/>
      <c r="R1895" s="101"/>
      <c r="S1895" s="116" t="str">
        <f>IF(Таблица335[[#This Row],[Тип СШ]]="Т3", " росп", "")</f>
        <v/>
      </c>
      <c r="T1895" s="116" t="str">
        <f>IF(AND(Таблица335[[#This Row],[Тип]]="Поперечник", Таблица335[[#This Row],[условие]]="Да", Таблица335[[#This Row],[№18]]=" росп"), "1,2,3",
"")</f>
        <v/>
      </c>
      <c r="U1895" s="116" t="str">
        <f>IF(AND(Таблица335[[#This Row],[Тип]]="Продол", Таблица335[[#This Row],[условие]]="Да", Таблица335[[#This Row],[№18]]=" росп"), "1,2",
"")</f>
        <v/>
      </c>
      <c r="V1895" s="101" t="s">
        <v>87</v>
      </c>
      <c r="W189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89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9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895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895" s="152">
        <f>IF(Таблица335[[#This Row],[Тип СШ]]="Т3",
(IF(Таблица335[[#This Row],[Толщина]]&gt;16,"Δ8","Δ6")),Таблица335[[#This Row],[Толщина]])</f>
        <v>32</v>
      </c>
      <c r="AD1895" s="153"/>
      <c r="AE1895"/>
    </row>
    <row r="1896" spans="1:31" x14ac:dyDescent="0.2">
      <c r="A1896" s="117">
        <f t="shared" si="1977"/>
        <v>1896</v>
      </c>
      <c r="B1896" s="97" t="str">
        <f>IF(ISNUMBER(Таблица335[[#This Row],[№8]]), "Поперечник", "Продол")</f>
        <v>Поперечник</v>
      </c>
      <c r="C1896" s="11" t="str">
        <f>CONCATENATE(I1896,J1896,K1896,L1896,Таблица335[[#This Row],[№12]],N1896,O1896,P1896,Q1896,R1896,S1896,T1896,U1896,)</f>
        <v>18Б-Т2/1</v>
      </c>
      <c r="D1896" s="11" t="str">
        <f t="shared" si="1995"/>
        <v>Т8</v>
      </c>
      <c r="E1896" s="11" t="str">
        <f t="shared" si="1996"/>
        <v>100×16</v>
      </c>
      <c r="F1896" s="101"/>
      <c r="G1896" s="101"/>
      <c r="H189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6" s="132">
        <f t="shared" ref="I1896:K1896" si="2020">I1895</f>
        <v>18</v>
      </c>
      <c r="J1896" s="132" t="str">
        <f t="shared" si="2020"/>
        <v>Б</v>
      </c>
      <c r="K1896" s="133" t="str">
        <f>IF(Таблица335[[#This Row],[условие]]="Да", "-", "")</f>
        <v>-</v>
      </c>
      <c r="L1896" s="101" t="s">
        <v>84</v>
      </c>
      <c r="M1896" s="114" t="str">
        <f>IF(Таблица335[[#This Row],[условие]]="Да", "", " - ")</f>
        <v/>
      </c>
      <c r="N1896" s="101"/>
      <c r="O1896" s="114" t="str">
        <f>IF(Таблица335[[#This Row],[условие]]="Да", "", " )")</f>
        <v/>
      </c>
      <c r="P1896" s="115"/>
      <c r="Q1896" s="101" t="str">
        <f>"/"</f>
        <v>/</v>
      </c>
      <c r="R1896" s="101">
        <v>1</v>
      </c>
      <c r="S1896" s="116" t="str">
        <f>IF(Таблица335[[#This Row],[Тип СШ]]="Т3", " росп", "")</f>
        <v/>
      </c>
      <c r="T1896" s="116" t="str">
        <f>IF(AND(Таблица335[[#This Row],[Тип]]="Поперечник", Таблица335[[#This Row],[условие]]="Да", Таблица335[[#This Row],[№18]]=" росп"), "1,2,3",
"")</f>
        <v/>
      </c>
      <c r="U1896" s="116" t="str">
        <f>IF(AND(Таблица335[[#This Row],[Тип]]="Продол", Таблица335[[#This Row],[условие]]="Да", Таблица335[[#This Row],[№18]]=" росп"), "1,2",
"")</f>
        <v/>
      </c>
      <c r="V1896" s="101" t="s">
        <v>89</v>
      </c>
      <c r="W189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9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9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96" s="152">
        <f>IF(Таблица335[[#This Row],[Тип СШ]]="Т3",
(IF(Таблица335[[#This Row],[Толщина]]&gt;16,"Δ8","Δ6")),Таблица335[[#This Row],[Толщина]])</f>
        <v>16</v>
      </c>
      <c r="AD1896" s="153"/>
      <c r="AE1896"/>
    </row>
    <row r="1897" spans="1:31" x14ac:dyDescent="0.2">
      <c r="A1897" s="117">
        <f t="shared" si="1977"/>
        <v>1897</v>
      </c>
      <c r="B1897" s="97" t="str">
        <f>IF(ISNUMBER(Таблица335[[#This Row],[№8]]), "Поперечник", "Продол")</f>
        <v>Поперечник</v>
      </c>
      <c r="C1897" s="11" t="str">
        <f>CONCATENATE(I1897,J1897,K1897,L1897,Таблица335[[#This Row],[№12]],N1897,O1897,P1897,Q1897,R1897,S1897,T1897,U1897,)</f>
        <v>18Б-Т2/1 росп1,2,3</v>
      </c>
      <c r="D1897" s="11" t="str">
        <f t="shared" si="1995"/>
        <v>Т3</v>
      </c>
      <c r="E1897" s="11" t="str">
        <f t="shared" si="1996"/>
        <v>100 Δ6</v>
      </c>
      <c r="F1897" s="101"/>
      <c r="G1897" s="101"/>
      <c r="H189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7" s="132">
        <f t="shared" ref="I1897:K1897" si="2021">I1896</f>
        <v>18</v>
      </c>
      <c r="J1897" s="132" t="str">
        <f t="shared" si="2021"/>
        <v>Б</v>
      </c>
      <c r="K1897" s="133" t="str">
        <f>IF(Таблица335[[#This Row],[условие]]="Да", "-", "")</f>
        <v>-</v>
      </c>
      <c r="L1897" s="101" t="s">
        <v>84</v>
      </c>
      <c r="M1897" s="114" t="str">
        <f>IF(Таблица335[[#This Row],[условие]]="Да", "", " - ")</f>
        <v/>
      </c>
      <c r="N1897" s="101"/>
      <c r="O1897" s="114" t="str">
        <f>IF(Таблица335[[#This Row],[условие]]="Да", "", " )")</f>
        <v/>
      </c>
      <c r="P1897" s="115"/>
      <c r="Q1897" s="101" t="str">
        <f t="shared" ref="Q1897:Q1901" si="2022">"/"</f>
        <v>/</v>
      </c>
      <c r="R1897" s="101">
        <v>1</v>
      </c>
      <c r="S1897" s="116" t="str">
        <f>IF(Таблица335[[#This Row],[Тип СШ]]="Т3", " росп", "")</f>
        <v xml:space="preserve"> росп</v>
      </c>
      <c r="T1897" s="116" t="str">
        <f>IF(AND(Таблица335[[#This Row],[Тип]]="Поперечник", Таблица335[[#This Row],[условие]]="Да", Таблица335[[#This Row],[№18]]=" росп"), "1,2,3",
"")</f>
        <v>1,2,3</v>
      </c>
      <c r="U1897" s="116" t="str">
        <f>IF(AND(Таблица335[[#This Row],[Тип]]="Продол", Таблица335[[#This Row],[условие]]="Да", Таблица335[[#This Row],[№18]]=" росп"), "1,2",
"")</f>
        <v/>
      </c>
      <c r="V1897" s="101" t="s">
        <v>88</v>
      </c>
      <c r="W189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9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97" s="152" t="str">
        <f>IF(Таблица335[[#This Row],[Тип СШ]]="Т3",
(IF(Таблица335[[#This Row],[Толщина]]&gt;16,"Δ8","Δ6")),Таблица335[[#This Row],[Толщина]])</f>
        <v>Δ6</v>
      </c>
      <c r="AD1897" s="153"/>
      <c r="AE1897"/>
    </row>
    <row r="1898" spans="1:31" x14ac:dyDescent="0.2">
      <c r="A1898" s="117">
        <f t="shared" si="1977"/>
        <v>1898</v>
      </c>
      <c r="B1898" s="97" t="str">
        <f>IF(ISNUMBER(Таблица335[[#This Row],[№8]]), "Поперечник", "Продол")</f>
        <v>Поперечник</v>
      </c>
      <c r="C1898" s="11" t="str">
        <f>CONCATENATE(I1898,J1898,K1898,L1898,Таблица335[[#This Row],[№12]],N1898,O1898,P1898,Q1898,R1898,S1898,T1898,U1898,)</f>
        <v>18Б-Т2/2</v>
      </c>
      <c r="D1898" s="11" t="str">
        <f t="shared" si="1995"/>
        <v>Т8</v>
      </c>
      <c r="E1898" s="11" t="str">
        <f t="shared" si="1996"/>
        <v>100×16</v>
      </c>
      <c r="F1898" s="101"/>
      <c r="G1898" s="101"/>
      <c r="H189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8" s="132">
        <f t="shared" ref="I1898:K1898" si="2023">I1897</f>
        <v>18</v>
      </c>
      <c r="J1898" s="132" t="str">
        <f t="shared" si="2023"/>
        <v>Б</v>
      </c>
      <c r="K1898" s="133" t="str">
        <f>IF(Таблица335[[#This Row],[условие]]="Да", "-", "")</f>
        <v>-</v>
      </c>
      <c r="L1898" s="101" t="s">
        <v>84</v>
      </c>
      <c r="M1898" s="114" t="str">
        <f>IF(Таблица335[[#This Row],[условие]]="Да", "", " - ")</f>
        <v/>
      </c>
      <c r="N1898" s="101"/>
      <c r="O1898" s="114" t="str">
        <f>IF(Таблица335[[#This Row],[условие]]="Да", "", " )")</f>
        <v/>
      </c>
      <c r="P1898" s="115"/>
      <c r="Q1898" s="101" t="str">
        <f t="shared" si="2022"/>
        <v>/</v>
      </c>
      <c r="R1898" s="101">
        <v>2</v>
      </c>
      <c r="S1898" s="116" t="str">
        <f>IF(Таблица335[[#This Row],[Тип СШ]]="Т3", " росп", "")</f>
        <v/>
      </c>
      <c r="T1898" s="116" t="str">
        <f>IF(AND(Таблица335[[#This Row],[Тип]]="Поперечник", Таблица335[[#This Row],[условие]]="Да", Таблица335[[#This Row],[№18]]=" росп"), "1,2,3",
"")</f>
        <v/>
      </c>
      <c r="U1898" s="116" t="str">
        <f>IF(AND(Таблица335[[#This Row],[Тип]]="Продол", Таблица335[[#This Row],[условие]]="Да", Таблица335[[#This Row],[№18]]=" росп"), "1,2",
"")</f>
        <v/>
      </c>
      <c r="V1898" s="101" t="s">
        <v>89</v>
      </c>
      <c r="W189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8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89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89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98" s="152">
        <f>IF(Таблица335[[#This Row],[Тип СШ]]="Т3",
(IF(Таблица335[[#This Row],[Толщина]]&gt;16,"Δ8","Δ6")),Таблица335[[#This Row],[Толщина]])</f>
        <v>16</v>
      </c>
      <c r="AD1898" s="153"/>
      <c r="AE1898"/>
    </row>
    <row r="1899" spans="1:31" x14ac:dyDescent="0.2">
      <c r="A1899" s="117">
        <f t="shared" si="1977"/>
        <v>1899</v>
      </c>
      <c r="B1899" s="97" t="str">
        <f>IF(ISNUMBER(Таблица335[[#This Row],[№8]]), "Поперечник", "Продол")</f>
        <v>Поперечник</v>
      </c>
      <c r="C1899" s="11" t="str">
        <f>CONCATENATE(I1899,J1899,K1899,L1899,Таблица335[[#This Row],[№12]],N1899,O1899,P1899,Q1899,R1899,S1899,T1899,U1899,)</f>
        <v>18Б-Т2/2 росп1,2,3</v>
      </c>
      <c r="D1899" s="11" t="str">
        <f t="shared" si="1995"/>
        <v>Т3</v>
      </c>
      <c r="E1899" s="11" t="str">
        <f t="shared" si="1996"/>
        <v>100 Δ6</v>
      </c>
      <c r="F1899" s="101"/>
      <c r="G1899" s="101"/>
      <c r="H189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899" s="132">
        <f t="shared" ref="I1899:K1899" si="2024">I1898</f>
        <v>18</v>
      </c>
      <c r="J1899" s="132" t="str">
        <f t="shared" si="2024"/>
        <v>Б</v>
      </c>
      <c r="K1899" s="133" t="str">
        <f>IF(Таблица335[[#This Row],[условие]]="Да", "-", "")</f>
        <v>-</v>
      </c>
      <c r="L1899" s="101" t="s">
        <v>84</v>
      </c>
      <c r="M1899" s="114" t="str">
        <f>IF(Таблица335[[#This Row],[условие]]="Да", "", " - ")</f>
        <v/>
      </c>
      <c r="N1899" s="101"/>
      <c r="O1899" s="114" t="str">
        <f>IF(Таблица335[[#This Row],[условие]]="Да", "", " )")</f>
        <v/>
      </c>
      <c r="P1899" s="115"/>
      <c r="Q1899" s="101" t="str">
        <f t="shared" si="2022"/>
        <v>/</v>
      </c>
      <c r="R1899" s="101">
        <v>2</v>
      </c>
      <c r="S1899" s="116" t="str">
        <f>IF(Таблица335[[#This Row],[Тип СШ]]="Т3", " росп", "")</f>
        <v xml:space="preserve"> росп</v>
      </c>
      <c r="T1899" s="116" t="str">
        <f>IF(AND(Таблица335[[#This Row],[Тип]]="Поперечник", Таблица335[[#This Row],[условие]]="Да", Таблица335[[#This Row],[№18]]=" росп"), "1,2,3",
"")</f>
        <v>1,2,3</v>
      </c>
      <c r="U1899" s="116" t="str">
        <f>IF(AND(Таблица335[[#This Row],[Тип]]="Продол", Таблица335[[#This Row],[условие]]="Да", Таблица335[[#This Row],[№18]]=" росп"), "1,2",
"")</f>
        <v/>
      </c>
      <c r="V1899" s="101" t="s">
        <v>88</v>
      </c>
      <c r="W189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89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89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89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89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899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899" s="152" t="str">
        <f>IF(Таблица335[[#This Row],[Тип СШ]]="Т3",
(IF(Таблица335[[#This Row],[Толщина]]&gt;16,"Δ8","Δ6")),Таблица335[[#This Row],[Толщина]])</f>
        <v>Δ6</v>
      </c>
      <c r="AD1899" s="153"/>
      <c r="AE1899"/>
    </row>
    <row r="1900" spans="1:31" x14ac:dyDescent="0.2">
      <c r="A1900" s="117">
        <f t="shared" si="1977"/>
        <v>1900</v>
      </c>
      <c r="B1900" s="97" t="str">
        <f>IF(ISNUMBER(Таблица335[[#This Row],[№8]]), "Поперечник", "Продол")</f>
        <v>Поперечник</v>
      </c>
      <c r="C1900" s="11" t="str">
        <f>CONCATENATE(I1900,J1900,K1900,L1900,Таблица335[[#This Row],[№12]],N1900,O1900,P1900,Q1900,R1900,S1900,T1900,U1900,)</f>
        <v>18В-ВП</v>
      </c>
      <c r="D1900" s="11" t="str">
        <f t="shared" si="1995"/>
        <v>С4</v>
      </c>
      <c r="E1900" s="11" t="str">
        <f t="shared" si="1996"/>
        <v>2488×14</v>
      </c>
      <c r="F1900" s="101"/>
      <c r="G1900" s="101" t="s">
        <v>41</v>
      </c>
      <c r="H1900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0" s="134">
        <f t="shared" ref="I1900:J1900" si="2025">I1899</f>
        <v>18</v>
      </c>
      <c r="J1900" s="134" t="str">
        <f>Таблица335[[#This Row],[№7]]</f>
        <v>В</v>
      </c>
      <c r="K1900" s="133" t="str">
        <f>IF(Таблица335[[#This Row],[условие]]="Да", "-", "")</f>
        <v>-</v>
      </c>
      <c r="L1900" s="72" t="s">
        <v>35</v>
      </c>
      <c r="M1900" s="114" t="str">
        <f>IF(Таблица335[[#This Row],[условие]]="Да", "", " - ")</f>
        <v/>
      </c>
      <c r="N1900" s="72"/>
      <c r="O1900" s="114" t="str">
        <f>IF(Таблица335[[#This Row],[условие]]="Да", "", " )")</f>
        <v/>
      </c>
      <c r="P1900" s="115"/>
      <c r="Q1900" s="130"/>
      <c r="R1900" s="130"/>
      <c r="S1900" s="116" t="str">
        <f>IF(Таблица335[[#This Row],[Тип СШ]]="Т3", " росп", "")</f>
        <v/>
      </c>
      <c r="T1900" s="116" t="str">
        <f>IF(AND(Таблица335[[#This Row],[Тип]]="Поперечник", Таблица335[[#This Row],[условие]]="Да", Таблица335[[#This Row],[№18]]=" росп"), "1,2,3",
"")</f>
        <v/>
      </c>
      <c r="U1900" s="116" t="str">
        <f>IF(AND(Таблица335[[#This Row],[Тип]]="Продол", Таблица335[[#This Row],[условие]]="Да", Таблица335[[#This Row],[№18]]=" росп"), "1,2",
"")</f>
        <v/>
      </c>
      <c r="V1900" s="130" t="s">
        <v>109</v>
      </c>
      <c r="W190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0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90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0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0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900" s="152">
        <f>IF(Таблица335[[#This Row],[Тип СШ]]="Т3",
(IF(Таблица335[[#This Row],[Толщина]]&gt;16,"Δ8","Δ6")),Таблица335[[#This Row],[Толщина]])</f>
        <v>14</v>
      </c>
      <c r="AD1900" s="153"/>
      <c r="AE1900"/>
    </row>
    <row r="1901" spans="1:31" x14ac:dyDescent="0.2">
      <c r="A1901" s="117">
        <f t="shared" si="1977"/>
        <v>1901</v>
      </c>
      <c r="B1901" s="97" t="str">
        <f>IF(ISNUMBER(Таблица335[[#This Row],[№8]]), "Поперечник", "Продол")</f>
        <v>Поперечник</v>
      </c>
      <c r="C1901" s="11" t="str">
        <f>CONCATENATE(I1901,J1901,K1901,L1901,Таблица335[[#This Row],[№12]],N1901,O1901,P1901,Q1901,R1901,S1901,T1901,U1901,)</f>
        <v>18В-ВП_Р1 росп1,2,3</v>
      </c>
      <c r="D1901" s="11" t="str">
        <f t="shared" si="1995"/>
        <v>Т3</v>
      </c>
      <c r="E1901" s="11" t="str">
        <f t="shared" si="1996"/>
        <v>528 Δ6</v>
      </c>
      <c r="F1901" s="101"/>
      <c r="G1901" s="101"/>
      <c r="H190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1" s="132">
        <f t="shared" ref="I1901:J1901" si="2026">I1900</f>
        <v>18</v>
      </c>
      <c r="J1901" s="132" t="str">
        <f>J1900</f>
        <v>В</v>
      </c>
      <c r="K1901" s="133" t="str">
        <f>IF(Таблица335[[#This Row],[условие]]="Да", "-", "")</f>
        <v>-</v>
      </c>
      <c r="L1901" s="101" t="s">
        <v>35</v>
      </c>
      <c r="M1901" s="114" t="str">
        <f>IF(Таблица335[[#This Row],[условие]]="Да", "", " - ")</f>
        <v/>
      </c>
      <c r="N1901" s="101"/>
      <c r="O1901" s="114" t="str">
        <f>IF(Таблица335[[#This Row],[условие]]="Да", "", " )")</f>
        <v/>
      </c>
      <c r="P1901" s="115"/>
      <c r="Q1901" s="101" t="s">
        <v>140</v>
      </c>
      <c r="R1901" s="101" t="s">
        <v>73</v>
      </c>
      <c r="S1901" s="116" t="str">
        <f>IF(Таблица335[[#This Row],[Тип СШ]]="Т3", " росп", "")</f>
        <v xml:space="preserve"> росп</v>
      </c>
      <c r="T1901" s="116" t="str">
        <f>IF(AND(Таблица335[[#This Row],[Тип]]="Поперечник", Таблица335[[#This Row],[условие]]="Да", Таблица335[[#This Row],[№18]]=" росп"), "1,2,3",
"")</f>
        <v>1,2,3</v>
      </c>
      <c r="U1901" s="116" t="str">
        <f>IF(AND(Таблица335[[#This Row],[Тип]]="Продол", Таблица335[[#This Row],[условие]]="Да", Таблица335[[#This Row],[№18]]=" росп"), "1,2",
"")</f>
        <v/>
      </c>
      <c r="V1901" s="101" t="s">
        <v>88</v>
      </c>
      <c r="W190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0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01" s="152" t="str">
        <f>IF(Таблица335[[#This Row],[Тип СШ]]="Т3",
(IF(Таблица335[[#This Row],[Толщина]]&gt;16,"Δ8","Δ6")),Таблица335[[#This Row],[Толщина]])</f>
        <v>Δ6</v>
      </c>
      <c r="AD1901" s="153"/>
      <c r="AE1901"/>
    </row>
    <row r="1902" spans="1:31" x14ac:dyDescent="0.2">
      <c r="A1902" s="117">
        <f t="shared" si="1977"/>
        <v>1902</v>
      </c>
      <c r="B1902" s="97" t="str">
        <f>IF(ISNUMBER(Таблица335[[#This Row],[№8]]), "Поперечник", "Продол")</f>
        <v>Поперечник</v>
      </c>
      <c r="C1902" s="11" t="str">
        <f>CONCATENATE(I1902,J1902,K1902,L1902,Таблица335[[#This Row],[№12]],N1902,O1902,P1902,Q1902,R1902,S1902,T1902,U1902,)</f>
        <v>18В-ВП_Р2 росп1,2,3</v>
      </c>
      <c r="D1902" s="11" t="str">
        <f t="shared" si="1995"/>
        <v>Т3</v>
      </c>
      <c r="E1902" s="11" t="str">
        <f t="shared" si="1996"/>
        <v>528 Δ6</v>
      </c>
      <c r="F1902" s="101"/>
      <c r="G1902" s="101"/>
      <c r="H190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2" s="132">
        <f t="shared" ref="I1902:K1902" si="2027">I1901</f>
        <v>18</v>
      </c>
      <c r="J1902" s="132" t="str">
        <f t="shared" si="2027"/>
        <v>В</v>
      </c>
      <c r="K1902" s="133" t="str">
        <f>IF(Таблица335[[#This Row],[условие]]="Да", "-", "")</f>
        <v>-</v>
      </c>
      <c r="L1902" s="101" t="s">
        <v>35</v>
      </c>
      <c r="M1902" s="114" t="str">
        <f>IF(Таблица335[[#This Row],[условие]]="Да", "", " - ")</f>
        <v/>
      </c>
      <c r="N1902" s="101"/>
      <c r="O1902" s="114" t="str">
        <f>IF(Таблица335[[#This Row],[условие]]="Да", "", " )")</f>
        <v/>
      </c>
      <c r="P1902" s="115"/>
      <c r="Q1902" s="101" t="s">
        <v>140</v>
      </c>
      <c r="R1902" s="101" t="s">
        <v>74</v>
      </c>
      <c r="S1902" s="116" t="str">
        <f>IF(Таблица335[[#This Row],[Тип СШ]]="Т3", " росп", "")</f>
        <v xml:space="preserve"> росп</v>
      </c>
      <c r="T1902" s="116" t="str">
        <f>IF(AND(Таблица335[[#This Row],[Тип]]="Поперечник", Таблица335[[#This Row],[условие]]="Да", Таблица335[[#This Row],[№18]]=" росп"), "1,2,3",
"")</f>
        <v>1,2,3</v>
      </c>
      <c r="U1902" s="116" t="str">
        <f>IF(AND(Таблица335[[#This Row],[Тип]]="Продол", Таблица335[[#This Row],[условие]]="Да", Таблица335[[#This Row],[№18]]=" росп"), "1,2",
"")</f>
        <v/>
      </c>
      <c r="V1902" s="101" t="s">
        <v>88</v>
      </c>
      <c r="W190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0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02" s="152" t="str">
        <f>IF(Таблица335[[#This Row],[Тип СШ]]="Т3",
(IF(Таблица335[[#This Row],[Толщина]]&gt;16,"Δ8","Δ6")),Таблица335[[#This Row],[Толщина]])</f>
        <v>Δ6</v>
      </c>
      <c r="AD1902" s="153"/>
      <c r="AE1902"/>
    </row>
    <row r="1903" spans="1:31" x14ac:dyDescent="0.2">
      <c r="A1903" s="117">
        <f t="shared" si="1977"/>
        <v>1903</v>
      </c>
      <c r="B1903" s="97" t="str">
        <f>IF(ISNUMBER(Таблица335[[#This Row],[№8]]), "Поперечник", "Продол")</f>
        <v>Поперечник</v>
      </c>
      <c r="C1903" s="11" t="str">
        <f>CONCATENATE(I1903,J1903,K1903,L1903,Таблица335[[#This Row],[№12]],N1903,O1903,P1903,Q1903,R1903,S1903,T1903,U1903,)</f>
        <v>18В-ВП_Р3 росп1,2,3</v>
      </c>
      <c r="D1903" s="11" t="str">
        <f t="shared" si="1995"/>
        <v>Т3</v>
      </c>
      <c r="E1903" s="11" t="str">
        <f t="shared" si="1996"/>
        <v>528 Δ6</v>
      </c>
      <c r="F1903" s="101"/>
      <c r="G1903" s="101"/>
      <c r="H190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3" s="132">
        <f t="shared" ref="I1903:K1903" si="2028">I1902</f>
        <v>18</v>
      </c>
      <c r="J1903" s="132" t="str">
        <f t="shared" si="2028"/>
        <v>В</v>
      </c>
      <c r="K1903" s="133" t="str">
        <f>IF(Таблица335[[#This Row],[условие]]="Да", "-", "")</f>
        <v>-</v>
      </c>
      <c r="L1903" s="101" t="s">
        <v>35</v>
      </c>
      <c r="M1903" s="114" t="str">
        <f>IF(Таблица335[[#This Row],[условие]]="Да", "", " - ")</f>
        <v/>
      </c>
      <c r="N1903" s="101"/>
      <c r="O1903" s="114" t="str">
        <f>IF(Таблица335[[#This Row],[условие]]="Да", "", " )")</f>
        <v/>
      </c>
      <c r="P1903" s="115"/>
      <c r="Q1903" s="101" t="s">
        <v>140</v>
      </c>
      <c r="R1903" s="101" t="s">
        <v>75</v>
      </c>
      <c r="S1903" s="116" t="str">
        <f>IF(Таблица335[[#This Row],[Тип СШ]]="Т3", " росп", "")</f>
        <v xml:space="preserve"> росп</v>
      </c>
      <c r="T1903" s="116" t="str">
        <f>IF(AND(Таблица335[[#This Row],[Тип]]="Поперечник", Таблица335[[#This Row],[условие]]="Да", Таблица335[[#This Row],[№18]]=" росп"), "1,2,3",
"")</f>
        <v>1,2,3</v>
      </c>
      <c r="U1903" s="116" t="str">
        <f>IF(AND(Таблица335[[#This Row],[Тип]]="Продол", Таблица335[[#This Row],[условие]]="Да", Таблица335[[#This Row],[№18]]=" росп"), "1,2",
"")</f>
        <v/>
      </c>
      <c r="V1903" s="101" t="s">
        <v>88</v>
      </c>
      <c r="W190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0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03" s="152" t="str">
        <f>IF(Таблица335[[#This Row],[Тип СШ]]="Т3",
(IF(Таблица335[[#This Row],[Толщина]]&gt;16,"Δ8","Δ6")),Таблица335[[#This Row],[Толщина]])</f>
        <v>Δ6</v>
      </c>
      <c r="AD1903" s="153"/>
      <c r="AE1903"/>
    </row>
    <row r="1904" spans="1:31" x14ac:dyDescent="0.2">
      <c r="A1904" s="117">
        <f t="shared" si="1977"/>
        <v>1904</v>
      </c>
      <c r="B1904" s="97" t="str">
        <f>IF(ISNUMBER(Таблица335[[#This Row],[№8]]), "Поперечник", "Продол")</f>
        <v>Поперечник</v>
      </c>
      <c r="C1904" s="11" t="str">
        <f>CONCATENATE(I1904,J1904,K1904,L1904,Таблица335[[#This Row],[№12]],N1904,O1904,P1904,Q1904,R1904,S1904,T1904,U1904,)</f>
        <v>18В-ВП_Р4 росп1,2,3</v>
      </c>
      <c r="D1904" s="11" t="str">
        <f t="shared" si="1995"/>
        <v>Т3</v>
      </c>
      <c r="E1904" s="11" t="str">
        <f t="shared" si="1996"/>
        <v>528 Δ6</v>
      </c>
      <c r="F1904" s="101"/>
      <c r="G1904" s="101"/>
      <c r="H190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4" s="132">
        <f t="shared" ref="I1904:K1904" si="2029">I1903</f>
        <v>18</v>
      </c>
      <c r="J1904" s="132" t="str">
        <f t="shared" si="2029"/>
        <v>В</v>
      </c>
      <c r="K1904" s="133" t="str">
        <f>IF(Таблица335[[#This Row],[условие]]="Да", "-", "")</f>
        <v>-</v>
      </c>
      <c r="L1904" s="101" t="s">
        <v>35</v>
      </c>
      <c r="M1904" s="114" t="str">
        <f>IF(Таблица335[[#This Row],[условие]]="Да", "", " - ")</f>
        <v/>
      </c>
      <c r="N1904" s="101"/>
      <c r="O1904" s="114" t="str">
        <f>IF(Таблица335[[#This Row],[условие]]="Да", "", " )")</f>
        <v/>
      </c>
      <c r="P1904" s="115"/>
      <c r="Q1904" s="101" t="s">
        <v>140</v>
      </c>
      <c r="R1904" s="101" t="s">
        <v>76</v>
      </c>
      <c r="S1904" s="116" t="str">
        <f>IF(Таблица335[[#This Row],[Тип СШ]]="Т3", " росп", "")</f>
        <v xml:space="preserve"> росп</v>
      </c>
      <c r="T1904" s="116" t="str">
        <f>IF(AND(Таблица335[[#This Row],[Тип]]="Поперечник", Таблица335[[#This Row],[условие]]="Да", Таблица335[[#This Row],[№18]]=" росп"), "1,2,3",
"")</f>
        <v>1,2,3</v>
      </c>
      <c r="U1904" s="116" t="str">
        <f>IF(AND(Таблица335[[#This Row],[Тип]]="Продол", Таблица335[[#This Row],[условие]]="Да", Таблица335[[#This Row],[№18]]=" росп"), "1,2",
"")</f>
        <v/>
      </c>
      <c r="V1904" s="101" t="s">
        <v>88</v>
      </c>
      <c r="W190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0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4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04" s="152" t="str">
        <f>IF(Таблица335[[#This Row],[Тип СШ]]="Т3",
(IF(Таблица335[[#This Row],[Толщина]]&gt;16,"Δ8","Δ6")),Таблица335[[#This Row],[Толщина]])</f>
        <v>Δ6</v>
      </c>
      <c r="AD1904" s="153"/>
      <c r="AE1904"/>
    </row>
    <row r="1905" spans="1:31" x14ac:dyDescent="0.2">
      <c r="A1905" s="117">
        <f t="shared" si="1977"/>
        <v>1905</v>
      </c>
      <c r="B1905" s="97" t="str">
        <f>IF(ISNUMBER(Таблица335[[#This Row],[№8]]), "Поперечник", "Продол")</f>
        <v>Поперечник</v>
      </c>
      <c r="C1905" s="11" t="str">
        <f>CONCATENATE(I1905,J1905,K1905,L1905,Таблица335[[#This Row],[№12]],N1905,O1905,P1905,Q1905,R1905,S1905,T1905,U1905,)</f>
        <v>18В-Т1/1</v>
      </c>
      <c r="D1905" s="11" t="str">
        <f t="shared" si="1995"/>
        <v>Т8</v>
      </c>
      <c r="E1905" s="11" t="str">
        <f t="shared" si="1996"/>
        <v>100×14</v>
      </c>
      <c r="F1905" s="101"/>
      <c r="G1905" s="101"/>
      <c r="H190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5" s="132">
        <f t="shared" ref="I1905:K1905" si="2030">I1904</f>
        <v>18</v>
      </c>
      <c r="J1905" s="132" t="str">
        <f t="shared" si="2030"/>
        <v>В</v>
      </c>
      <c r="K1905" s="133" t="str">
        <f>IF(Таблица335[[#This Row],[условие]]="Да", "-", "")</f>
        <v>-</v>
      </c>
      <c r="L1905" s="101" t="s">
        <v>83</v>
      </c>
      <c r="M1905" s="114" t="str">
        <f>IF(Таблица335[[#This Row],[условие]]="Да", "", " - ")</f>
        <v/>
      </c>
      <c r="N1905" s="101"/>
      <c r="O1905" s="114" t="str">
        <f>IF(Таблица335[[#This Row],[условие]]="Да", "", " )")</f>
        <v/>
      </c>
      <c r="P1905" s="115"/>
      <c r="Q1905" s="101" t="str">
        <f>"/"</f>
        <v>/</v>
      </c>
      <c r="R1905" s="101">
        <v>1</v>
      </c>
      <c r="S1905" s="116" t="str">
        <f>IF(Таблица335[[#This Row],[Тип СШ]]="Т3", " росп", "")</f>
        <v/>
      </c>
      <c r="T1905" s="116" t="str">
        <f>IF(AND(Таблица335[[#This Row],[Тип]]="Поперечник", Таблица335[[#This Row],[условие]]="Да", Таблица335[[#This Row],[№18]]=" росп"), "1,2,3",
"")</f>
        <v/>
      </c>
      <c r="U1905" s="116" t="str">
        <f>IF(AND(Таблица335[[#This Row],[Тип]]="Продол", Таблица335[[#This Row],[условие]]="Да", Таблица335[[#This Row],[№18]]=" росп"), "1,2",
"")</f>
        <v/>
      </c>
      <c r="V1905" s="101" t="s">
        <v>89</v>
      </c>
      <c r="W190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0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0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05" s="152">
        <f>IF(Таблица335[[#This Row],[Тип СШ]]="Т3",
(IF(Таблица335[[#This Row],[Толщина]]&gt;16,"Δ8","Δ6")),Таблица335[[#This Row],[Толщина]])</f>
        <v>14</v>
      </c>
      <c r="AD1905" s="153"/>
      <c r="AE1905"/>
    </row>
    <row r="1906" spans="1:31" x14ac:dyDescent="0.2">
      <c r="A1906" s="117">
        <f t="shared" si="1977"/>
        <v>1906</v>
      </c>
      <c r="B1906" s="97" t="str">
        <f>IF(ISNUMBER(Таблица335[[#This Row],[№8]]), "Поперечник", "Продол")</f>
        <v>Поперечник</v>
      </c>
      <c r="C1906" s="11" t="str">
        <f>CONCATENATE(I1906,J1906,K1906,L1906,Таблица335[[#This Row],[№12]],N1906,O1906,P1906,Q1906,R1906,S1906,T1906,U1906,)</f>
        <v>18В-Т1/1 росп1,2,3</v>
      </c>
      <c r="D1906" s="11" t="str">
        <f t="shared" si="1995"/>
        <v>Т3</v>
      </c>
      <c r="E1906" s="11" t="str">
        <f t="shared" si="1996"/>
        <v>100 Δ6</v>
      </c>
      <c r="F1906" s="101"/>
      <c r="G1906" s="101"/>
      <c r="H190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6" s="132">
        <f t="shared" ref="I1906:K1906" si="2031">I1905</f>
        <v>18</v>
      </c>
      <c r="J1906" s="132" t="str">
        <f t="shared" si="2031"/>
        <v>В</v>
      </c>
      <c r="K1906" s="133" t="str">
        <f>IF(Таблица335[[#This Row],[условие]]="Да", "-", "")</f>
        <v>-</v>
      </c>
      <c r="L1906" s="101" t="s">
        <v>83</v>
      </c>
      <c r="M1906" s="114" t="str">
        <f>IF(Таблица335[[#This Row],[условие]]="Да", "", " - ")</f>
        <v/>
      </c>
      <c r="N1906" s="101"/>
      <c r="O1906" s="114" t="str">
        <f>IF(Таблица335[[#This Row],[условие]]="Да", "", " )")</f>
        <v/>
      </c>
      <c r="P1906" s="115"/>
      <c r="Q1906" s="101" t="str">
        <f t="shared" ref="Q1906:Q1910" si="2032">"/"</f>
        <v>/</v>
      </c>
      <c r="R1906" s="101">
        <v>1</v>
      </c>
      <c r="S1906" s="116" t="str">
        <f>IF(Таблица335[[#This Row],[Тип СШ]]="Т3", " росп", "")</f>
        <v xml:space="preserve"> росп</v>
      </c>
      <c r="T1906" s="116" t="str">
        <f>IF(AND(Таблица335[[#This Row],[Тип]]="Поперечник", Таблица335[[#This Row],[условие]]="Да", Таблица335[[#This Row],[№18]]=" росп"), "1,2,3",
"")</f>
        <v>1,2,3</v>
      </c>
      <c r="U1906" s="116" t="str">
        <f>IF(AND(Таблица335[[#This Row],[Тип]]="Продол", Таблица335[[#This Row],[условие]]="Да", Таблица335[[#This Row],[№18]]=" росп"), "1,2",
"")</f>
        <v/>
      </c>
      <c r="V1906" s="101" t="s">
        <v>88</v>
      </c>
      <c r="W190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0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06" s="152" t="str">
        <f>IF(Таблица335[[#This Row],[Тип СШ]]="Т3",
(IF(Таблица335[[#This Row],[Толщина]]&gt;16,"Δ8","Δ6")),Таблица335[[#This Row],[Толщина]])</f>
        <v>Δ6</v>
      </c>
      <c r="AD1906" s="153"/>
      <c r="AE1906"/>
    </row>
    <row r="1907" spans="1:31" x14ac:dyDescent="0.2">
      <c r="A1907" s="117">
        <f t="shared" si="1977"/>
        <v>1907</v>
      </c>
      <c r="B1907" s="97" t="str">
        <f>IF(ISNUMBER(Таблица335[[#This Row],[№8]]), "Поперечник", "Продол")</f>
        <v>Поперечник</v>
      </c>
      <c r="C1907" s="11" t="str">
        <f>CONCATENATE(I1907,J1907,K1907,L1907,Таблица335[[#This Row],[№12]],N1907,O1907,P1907,Q1907,R1907,S1907,T1907,U1907,)</f>
        <v>18В-Т1/2</v>
      </c>
      <c r="D1907" s="11" t="str">
        <f t="shared" si="1995"/>
        <v>Т8</v>
      </c>
      <c r="E1907" s="11" t="str">
        <f t="shared" si="1996"/>
        <v>100×14</v>
      </c>
      <c r="F1907" s="101"/>
      <c r="G1907" s="101"/>
      <c r="H190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7" s="132">
        <f t="shared" ref="I1907:K1907" si="2033">I1906</f>
        <v>18</v>
      </c>
      <c r="J1907" s="132" t="str">
        <f t="shared" si="2033"/>
        <v>В</v>
      </c>
      <c r="K1907" s="133" t="str">
        <f>IF(Таблица335[[#This Row],[условие]]="Да", "-", "")</f>
        <v>-</v>
      </c>
      <c r="L1907" s="101" t="s">
        <v>83</v>
      </c>
      <c r="M1907" s="114" t="str">
        <f>IF(Таблица335[[#This Row],[условие]]="Да", "", " - ")</f>
        <v/>
      </c>
      <c r="N1907" s="101"/>
      <c r="O1907" s="114" t="str">
        <f>IF(Таблица335[[#This Row],[условие]]="Да", "", " )")</f>
        <v/>
      </c>
      <c r="P1907" s="115"/>
      <c r="Q1907" s="101" t="str">
        <f t="shared" si="2032"/>
        <v>/</v>
      </c>
      <c r="R1907" s="101">
        <v>2</v>
      </c>
      <c r="S1907" s="116" t="str">
        <f>IF(Таблица335[[#This Row],[Тип СШ]]="Т3", " росп", "")</f>
        <v/>
      </c>
      <c r="T1907" s="116" t="str">
        <f>IF(AND(Таблица335[[#This Row],[Тип]]="Поперечник", Таблица335[[#This Row],[условие]]="Да", Таблица335[[#This Row],[№18]]=" росп"), "1,2,3",
"")</f>
        <v/>
      </c>
      <c r="U1907" s="116" t="str">
        <f>IF(AND(Таблица335[[#This Row],[Тип]]="Продол", Таблица335[[#This Row],[условие]]="Да", Таблица335[[#This Row],[№18]]=" росп"), "1,2",
"")</f>
        <v/>
      </c>
      <c r="V1907" s="101" t="s">
        <v>89</v>
      </c>
      <c r="W190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7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0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0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07" s="152">
        <f>IF(Таблица335[[#This Row],[Тип СШ]]="Т3",
(IF(Таблица335[[#This Row],[Толщина]]&gt;16,"Δ8","Δ6")),Таблица335[[#This Row],[Толщина]])</f>
        <v>14</v>
      </c>
      <c r="AD1907" s="153"/>
      <c r="AE1907"/>
    </row>
    <row r="1908" spans="1:31" x14ac:dyDescent="0.2">
      <c r="A1908" s="117">
        <f t="shared" si="1977"/>
        <v>1908</v>
      </c>
      <c r="B1908" s="97" t="str">
        <f>IF(ISNUMBER(Таблица335[[#This Row],[№8]]), "Поперечник", "Продол")</f>
        <v>Поперечник</v>
      </c>
      <c r="C1908" s="11" t="str">
        <f>CONCATENATE(I1908,J1908,K1908,L1908,Таблица335[[#This Row],[№12]],N1908,O1908,P1908,Q1908,R1908,S1908,T1908,U1908,)</f>
        <v>18В-Т1/2 росп1,2,3</v>
      </c>
      <c r="D1908" s="11" t="str">
        <f t="shared" si="1995"/>
        <v>Т3</v>
      </c>
      <c r="E1908" s="11" t="str">
        <f t="shared" si="1996"/>
        <v>100 Δ6</v>
      </c>
      <c r="F1908" s="101"/>
      <c r="G1908" s="101"/>
      <c r="H190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8" s="132">
        <f t="shared" ref="I1908:K1908" si="2034">I1907</f>
        <v>18</v>
      </c>
      <c r="J1908" s="132" t="str">
        <f t="shared" si="2034"/>
        <v>В</v>
      </c>
      <c r="K1908" s="133" t="str">
        <f>IF(Таблица335[[#This Row],[условие]]="Да", "-", "")</f>
        <v>-</v>
      </c>
      <c r="L1908" s="101" t="s">
        <v>83</v>
      </c>
      <c r="M1908" s="114" t="str">
        <f>IF(Таблица335[[#This Row],[условие]]="Да", "", " - ")</f>
        <v/>
      </c>
      <c r="N1908" s="101"/>
      <c r="O1908" s="114" t="str">
        <f>IF(Таблица335[[#This Row],[условие]]="Да", "", " )")</f>
        <v/>
      </c>
      <c r="P1908" s="115"/>
      <c r="Q1908" s="101" t="str">
        <f t="shared" si="2032"/>
        <v>/</v>
      </c>
      <c r="R1908" s="101">
        <v>2</v>
      </c>
      <c r="S1908" s="116" t="str">
        <f>IF(Таблица335[[#This Row],[Тип СШ]]="Т3", " росп", "")</f>
        <v xml:space="preserve"> росп</v>
      </c>
      <c r="T1908" s="116" t="str">
        <f>IF(AND(Таблица335[[#This Row],[Тип]]="Поперечник", Таблица335[[#This Row],[условие]]="Да", Таблица335[[#This Row],[№18]]=" росп"), "1,2,3",
"")</f>
        <v>1,2,3</v>
      </c>
      <c r="U1908" s="116" t="str">
        <f>IF(AND(Таблица335[[#This Row],[Тип]]="Продол", Таблица335[[#This Row],[условие]]="Да", Таблица335[[#This Row],[№18]]=" росп"), "1,2",
"")</f>
        <v/>
      </c>
      <c r="V1908" s="101" t="s">
        <v>88</v>
      </c>
      <c r="W190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0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8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08" s="152" t="str">
        <f>IF(Таблица335[[#This Row],[Тип СШ]]="Т3",
(IF(Таблица335[[#This Row],[Толщина]]&gt;16,"Δ8","Δ6")),Таблица335[[#This Row],[Толщина]])</f>
        <v>Δ6</v>
      </c>
      <c r="AD1908" s="153"/>
      <c r="AE1908"/>
    </row>
    <row r="1909" spans="1:31" x14ac:dyDescent="0.2">
      <c r="A1909" s="117">
        <f t="shared" si="1977"/>
        <v>1909</v>
      </c>
      <c r="B1909" s="97" t="str">
        <f>IF(ISNUMBER(Таблица335[[#This Row],[№8]]), "Поперечник", "Продол")</f>
        <v>Поперечник</v>
      </c>
      <c r="C1909" s="11" t="str">
        <f>CONCATENATE(I1909,J1909,K1909,L1909,Таблица335[[#This Row],[№12]],N1909,O1909,P1909,Q1909,R1909,S1909,T1909,U1909,)</f>
        <v>18В-ВП_Р5 росп1,2,3</v>
      </c>
      <c r="D1909" s="11" t="str">
        <f t="shared" si="1995"/>
        <v>Т3</v>
      </c>
      <c r="E1909" s="11" t="str">
        <f t="shared" si="1996"/>
        <v>528 Δ6</v>
      </c>
      <c r="F1909" s="101"/>
      <c r="G1909" s="101"/>
      <c r="H190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09" s="132">
        <f t="shared" ref="I1909:K1909" si="2035">I1908</f>
        <v>18</v>
      </c>
      <c r="J1909" s="132" t="str">
        <f t="shared" si="2035"/>
        <v>В</v>
      </c>
      <c r="K1909" s="133" t="str">
        <f>IF(Таблица335[[#This Row],[условие]]="Да", "-", "")</f>
        <v>-</v>
      </c>
      <c r="L1909" s="101" t="s">
        <v>35</v>
      </c>
      <c r="M1909" s="114" t="str">
        <f>IF(Таблица335[[#This Row],[условие]]="Да", "", " - ")</f>
        <v/>
      </c>
      <c r="N1909" s="101"/>
      <c r="O1909" s="114" t="str">
        <f>IF(Таблица335[[#This Row],[условие]]="Да", "", " )")</f>
        <v/>
      </c>
      <c r="P1909" s="115"/>
      <c r="Q1909" s="101" t="s">
        <v>140</v>
      </c>
      <c r="R1909" s="101" t="s">
        <v>77</v>
      </c>
      <c r="S1909" s="116" t="str">
        <f>IF(Таблица335[[#This Row],[Тип СШ]]="Т3", " росп", "")</f>
        <v xml:space="preserve"> росп</v>
      </c>
      <c r="T1909" s="116" t="str">
        <f>IF(AND(Таблица335[[#This Row],[Тип]]="Поперечник", Таблица335[[#This Row],[условие]]="Да", Таблица335[[#This Row],[№18]]=" росп"), "1,2,3",
"")</f>
        <v>1,2,3</v>
      </c>
      <c r="U1909" s="116" t="str">
        <f>IF(AND(Таблица335[[#This Row],[Тип]]="Продол", Таблица335[[#This Row],[условие]]="Да", Таблица335[[#This Row],[№18]]=" росп"), "1,2",
"")</f>
        <v/>
      </c>
      <c r="V1909" s="101" t="s">
        <v>88</v>
      </c>
      <c r="W190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0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0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0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0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0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09" s="152" t="str">
        <f>IF(Таблица335[[#This Row],[Тип СШ]]="Т3",
(IF(Таблица335[[#This Row],[Толщина]]&gt;16,"Δ8","Δ6")),Таблица335[[#This Row],[Толщина]])</f>
        <v>Δ6</v>
      </c>
      <c r="AD1909" s="153"/>
      <c r="AE1909"/>
    </row>
    <row r="1910" spans="1:31" x14ac:dyDescent="0.2">
      <c r="A1910" s="117">
        <f t="shared" si="1977"/>
        <v>1910</v>
      </c>
      <c r="B1910" s="97" t="str">
        <f>IF(ISNUMBER(Таблица335[[#This Row],[№8]]), "Поперечник", "Продол")</f>
        <v>Поперечник</v>
      </c>
      <c r="C1910" s="11" t="str">
        <f>CONCATENATE(I1910,J1910,K1910,L1910,Таблица335[[#This Row],[№12]],N1910,O1910,P1910,Q1910,R1910,S1910,T1910,U1910,)</f>
        <v>18В-ВП_Р6 росп1,2,3</v>
      </c>
      <c r="D1910" s="11" t="str">
        <f t="shared" si="1995"/>
        <v>Т3</v>
      </c>
      <c r="E1910" s="11" t="str">
        <f t="shared" si="1996"/>
        <v>528 Δ6</v>
      </c>
      <c r="F1910" s="101"/>
      <c r="G1910" s="101"/>
      <c r="H191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0" s="132">
        <f t="shared" ref="I1910:K1910" si="2036">I1909</f>
        <v>18</v>
      </c>
      <c r="J1910" s="132" t="str">
        <f t="shared" si="2036"/>
        <v>В</v>
      </c>
      <c r="K1910" s="133" t="str">
        <f>IF(Таблица335[[#This Row],[условие]]="Да", "-", "")</f>
        <v>-</v>
      </c>
      <c r="L1910" s="101" t="s">
        <v>35</v>
      </c>
      <c r="M1910" s="114" t="str">
        <f>IF(Таблица335[[#This Row],[условие]]="Да", "", " - ")</f>
        <v/>
      </c>
      <c r="N1910" s="101"/>
      <c r="O1910" s="114" t="str">
        <f>IF(Таблица335[[#This Row],[условие]]="Да", "", " )")</f>
        <v/>
      </c>
      <c r="P1910" s="115"/>
      <c r="Q1910" s="101" t="s">
        <v>140</v>
      </c>
      <c r="R1910" s="101" t="s">
        <v>80</v>
      </c>
      <c r="S1910" s="116" t="str">
        <f>IF(Таблица335[[#This Row],[Тип СШ]]="Т3", " росп", "")</f>
        <v xml:space="preserve"> росп</v>
      </c>
      <c r="T1910" s="116" t="str">
        <f>IF(AND(Таблица335[[#This Row],[Тип]]="Поперечник", Таблица335[[#This Row],[условие]]="Да", Таблица335[[#This Row],[№18]]=" росп"), "1,2,3",
"")</f>
        <v>1,2,3</v>
      </c>
      <c r="U1910" s="116" t="str">
        <f>IF(AND(Таблица335[[#This Row],[Тип]]="Продол", Таблица335[[#This Row],[условие]]="Да", Таблица335[[#This Row],[№18]]=" росп"), "1,2",
"")</f>
        <v/>
      </c>
      <c r="V1910" s="101" t="s">
        <v>88</v>
      </c>
      <c r="W191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1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10" s="152" t="str">
        <f>IF(Таблица335[[#This Row],[Тип СШ]]="Т3",
(IF(Таблица335[[#This Row],[Толщина]]&gt;16,"Δ8","Δ6")),Таблица335[[#This Row],[Толщина]])</f>
        <v>Δ6</v>
      </c>
      <c r="AD1910" s="153"/>
      <c r="AE1910"/>
    </row>
    <row r="1911" spans="1:31" x14ac:dyDescent="0.2">
      <c r="A1911" s="117">
        <f t="shared" si="1977"/>
        <v>1911</v>
      </c>
      <c r="B1911" s="97" t="str">
        <f>IF(ISNUMBER(Таблица335[[#This Row],[№8]]), "Поперечник", "Продол")</f>
        <v>Поперечник</v>
      </c>
      <c r="C1911" s="11" t="str">
        <f>CONCATENATE(I1911,J1911,K1911,L1911,Таблица335[[#This Row],[№12]],N1911,O1911,P1911,Q1911,R1911,S1911,T1911,U1911,)</f>
        <v>18В-ВП_Р7 росп1,2,3</v>
      </c>
      <c r="D1911" s="11" t="str">
        <f t="shared" si="1995"/>
        <v>Т3</v>
      </c>
      <c r="E1911" s="11" t="str">
        <f t="shared" si="1996"/>
        <v>528 Δ6</v>
      </c>
      <c r="F1911" s="101"/>
      <c r="G1911" s="101"/>
      <c r="H191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1" s="132">
        <f t="shared" ref="I1911:K1911" si="2037">I1910</f>
        <v>18</v>
      </c>
      <c r="J1911" s="132" t="str">
        <f t="shared" si="2037"/>
        <v>В</v>
      </c>
      <c r="K1911" s="133" t="str">
        <f>IF(Таблица335[[#This Row],[условие]]="Да", "-", "")</f>
        <v>-</v>
      </c>
      <c r="L1911" s="101" t="s">
        <v>35</v>
      </c>
      <c r="M1911" s="114" t="str">
        <f>IF(Таблица335[[#This Row],[условие]]="Да", "", " - ")</f>
        <v/>
      </c>
      <c r="N1911" s="101"/>
      <c r="O1911" s="114" t="str">
        <f>IF(Таблица335[[#This Row],[условие]]="Да", "", " )")</f>
        <v/>
      </c>
      <c r="P1911" s="115"/>
      <c r="Q1911" s="101" t="s">
        <v>140</v>
      </c>
      <c r="R1911" s="101" t="s">
        <v>81</v>
      </c>
      <c r="S1911" s="116" t="str">
        <f>IF(Таблица335[[#This Row],[Тип СШ]]="Т3", " росп", "")</f>
        <v xml:space="preserve"> росп</v>
      </c>
      <c r="T1911" s="116" t="str">
        <f>IF(AND(Таблица335[[#This Row],[Тип]]="Поперечник", Таблица335[[#This Row],[условие]]="Да", Таблица335[[#This Row],[№18]]=" росп"), "1,2,3",
"")</f>
        <v>1,2,3</v>
      </c>
      <c r="U1911" s="116" t="str">
        <f>IF(AND(Таблица335[[#This Row],[Тип]]="Продол", Таблица335[[#This Row],[условие]]="Да", Таблица335[[#This Row],[№18]]=" росп"), "1,2",
"")</f>
        <v/>
      </c>
      <c r="V1911" s="101" t="s">
        <v>88</v>
      </c>
      <c r="W191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1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11" s="152" t="str">
        <f>IF(Таблица335[[#This Row],[Тип СШ]]="Т3",
(IF(Таблица335[[#This Row],[Толщина]]&gt;16,"Δ8","Δ6")),Таблица335[[#This Row],[Толщина]])</f>
        <v>Δ6</v>
      </c>
      <c r="AD1911" s="153"/>
      <c r="AE1911"/>
    </row>
    <row r="1912" spans="1:31" x14ac:dyDescent="0.2">
      <c r="A1912" s="117">
        <f t="shared" si="1977"/>
        <v>1912</v>
      </c>
      <c r="B1912" s="97" t="str">
        <f>IF(ISNUMBER(Таблица335[[#This Row],[№8]]), "Поперечник", "Продол")</f>
        <v>Поперечник</v>
      </c>
      <c r="C1912" s="11" t="str">
        <f>CONCATENATE(I1912,J1912,K1912,L1912,Таблица335[[#This Row],[№12]],N1912,O1912,P1912,Q1912,R1912,S1912,T1912,U1912,)</f>
        <v>18В-ВП_Р8 росп1,2,3</v>
      </c>
      <c r="D1912" s="11" t="str">
        <f t="shared" si="1995"/>
        <v>Т3</v>
      </c>
      <c r="E1912" s="11" t="str">
        <f t="shared" si="1996"/>
        <v>528 Δ6</v>
      </c>
      <c r="F1912" s="101"/>
      <c r="G1912" s="101"/>
      <c r="H191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2" s="132">
        <f t="shared" ref="I1912:K1912" si="2038">I1911</f>
        <v>18</v>
      </c>
      <c r="J1912" s="132" t="str">
        <f t="shared" si="2038"/>
        <v>В</v>
      </c>
      <c r="K1912" s="133" t="str">
        <f>IF(Таблица335[[#This Row],[условие]]="Да", "-", "")</f>
        <v>-</v>
      </c>
      <c r="L1912" s="101" t="s">
        <v>35</v>
      </c>
      <c r="M1912" s="114" t="str">
        <f>IF(Таблица335[[#This Row],[условие]]="Да", "", " - ")</f>
        <v/>
      </c>
      <c r="N1912" s="101"/>
      <c r="O1912" s="114" t="str">
        <f>IF(Таблица335[[#This Row],[условие]]="Да", "", " )")</f>
        <v/>
      </c>
      <c r="P1912" s="115"/>
      <c r="Q1912" s="101" t="s">
        <v>140</v>
      </c>
      <c r="R1912" s="101" t="s">
        <v>82</v>
      </c>
      <c r="S1912" s="116" t="str">
        <f>IF(Таблица335[[#This Row],[Тип СШ]]="Т3", " росп", "")</f>
        <v xml:space="preserve"> росп</v>
      </c>
      <c r="T1912" s="116" t="str">
        <f>IF(AND(Таблица335[[#This Row],[Тип]]="Поперечник", Таблица335[[#This Row],[условие]]="Да", Таблица335[[#This Row],[№18]]=" росп"), "1,2,3",
"")</f>
        <v>1,2,3</v>
      </c>
      <c r="U1912" s="116" t="str">
        <f>IF(AND(Таблица335[[#This Row],[Тип]]="Продол", Таблица335[[#This Row],[условие]]="Да", Таблица335[[#This Row],[№18]]=" росп"), "1,2",
"")</f>
        <v/>
      </c>
      <c r="V1912" s="101" t="s">
        <v>88</v>
      </c>
      <c r="W191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1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12" s="152" t="str">
        <f>IF(Таблица335[[#This Row],[Тип СШ]]="Т3",
(IF(Таблица335[[#This Row],[Толщина]]&gt;16,"Δ8","Δ6")),Таблица335[[#This Row],[Толщина]])</f>
        <v>Δ6</v>
      </c>
      <c r="AD1912" s="153"/>
      <c r="AE1912"/>
    </row>
    <row r="1913" spans="1:31" x14ac:dyDescent="0.2">
      <c r="A1913" s="117">
        <f t="shared" si="1977"/>
        <v>1913</v>
      </c>
      <c r="B1913" s="97" t="str">
        <f>IF(ISNUMBER(Таблица335[[#This Row],[№8]]), "Поперечник", "Продол")</f>
        <v>Поперечник</v>
      </c>
      <c r="C1913" s="11" t="str">
        <f>CONCATENATE(I1913,J1913,K1913,L1913,Таблица335[[#This Row],[№12]],N1913,O1913,P1913,Q1913,R1913,S1913,T1913,U1913,)</f>
        <v>18В-НП</v>
      </c>
      <c r="D1913" s="11" t="str">
        <f t="shared" si="1995"/>
        <v>С18</v>
      </c>
      <c r="E1913" s="11" t="str">
        <f t="shared" si="1996"/>
        <v>500×20</v>
      </c>
      <c r="F1913" s="101"/>
      <c r="G1913" s="101"/>
      <c r="H191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3" s="132">
        <f t="shared" ref="I1913:K1913" si="2039">I1912</f>
        <v>18</v>
      </c>
      <c r="J1913" s="132" t="str">
        <f t="shared" si="2039"/>
        <v>В</v>
      </c>
      <c r="K1913" s="133" t="str">
        <f>IF(Таблица335[[#This Row],[условие]]="Да", "-", "")</f>
        <v>-</v>
      </c>
      <c r="L1913" s="101" t="s">
        <v>13</v>
      </c>
      <c r="M1913" s="114" t="str">
        <f>IF(Таблица335[[#This Row],[условие]]="Да", "", " - ")</f>
        <v/>
      </c>
      <c r="N1913" s="101"/>
      <c r="O1913" s="114" t="str">
        <f>IF(Таблица335[[#This Row],[условие]]="Да", "", " )")</f>
        <v/>
      </c>
      <c r="P1913" s="115"/>
      <c r="Q1913" s="101"/>
      <c r="R1913" s="101"/>
      <c r="S1913" s="116" t="str">
        <f>IF(Таблица335[[#This Row],[Тип СШ]]="Т3", " росп", "")</f>
        <v/>
      </c>
      <c r="T1913" s="116" t="str">
        <f>IF(AND(Таблица335[[#This Row],[Тип]]="Поперечник", Таблица335[[#This Row],[условие]]="Да", Таблица335[[#This Row],[№18]]=" росп"), "1,2,3",
"")</f>
        <v/>
      </c>
      <c r="U1913" s="116" t="str">
        <f>IF(AND(Таблица335[[#This Row],[Тип]]="Продол", Таблица335[[#This Row],[условие]]="Да", Таблица335[[#This Row],[№18]]=" росп"), "1,2",
"")</f>
        <v/>
      </c>
      <c r="V1913" s="101" t="s">
        <v>87</v>
      </c>
      <c r="W1913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500</v>
      </c>
      <c r="X191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1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13" s="228">
        <f>VALUE(CONCATENATE(Таблица335[[#This Row],[ДлинаС18]],Таблица335[[#This Row],[ДлинаС4]],Таблица335[[#This Row],[ДлинаТ8]],Таблица335[[#This Row],[ДлинаТ3]]))</f>
        <v>500</v>
      </c>
      <c r="AC1913" s="152">
        <f>IF(Таблица335[[#This Row],[Тип СШ]]="Т3",
(IF(Таблица335[[#This Row],[Толщина]]&gt;16,"Δ8","Δ6")),Таблица335[[#This Row],[Толщина]])</f>
        <v>20</v>
      </c>
      <c r="AD1913" s="153"/>
      <c r="AE1913"/>
    </row>
    <row r="1914" spans="1:31" x14ac:dyDescent="0.2">
      <c r="A1914" s="117">
        <f t="shared" si="1977"/>
        <v>1914</v>
      </c>
      <c r="B1914" s="97" t="str">
        <f>IF(ISNUMBER(Таблица335[[#This Row],[№8]]), "Поперечник", "Продол")</f>
        <v>Поперечник</v>
      </c>
      <c r="C1914" s="11" t="str">
        <f>CONCATENATE(I1914,J1914,K1914,L1914,Таблица335[[#This Row],[№12]],N1914,O1914,P1914,Q1914,R1914,S1914,T1914,U1914,)</f>
        <v>18В-Т2/1</v>
      </c>
      <c r="D1914" s="11" t="str">
        <f t="shared" si="1995"/>
        <v>Т8</v>
      </c>
      <c r="E1914" s="11" t="str">
        <f t="shared" si="1996"/>
        <v>100×14</v>
      </c>
      <c r="F1914" s="101"/>
      <c r="G1914" s="101"/>
      <c r="H191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4" s="132">
        <f t="shared" ref="I1914:K1914" si="2040">I1913</f>
        <v>18</v>
      </c>
      <c r="J1914" s="132" t="str">
        <f t="shared" si="2040"/>
        <v>В</v>
      </c>
      <c r="K1914" s="133" t="str">
        <f>IF(Таблица335[[#This Row],[условие]]="Да", "-", "")</f>
        <v>-</v>
      </c>
      <c r="L1914" s="101" t="s">
        <v>84</v>
      </c>
      <c r="M1914" s="114" t="str">
        <f>IF(Таблица335[[#This Row],[условие]]="Да", "", " - ")</f>
        <v/>
      </c>
      <c r="N1914" s="101"/>
      <c r="O1914" s="114" t="str">
        <f>IF(Таблица335[[#This Row],[условие]]="Да", "", " )")</f>
        <v/>
      </c>
      <c r="P1914" s="115"/>
      <c r="Q1914" s="101" t="str">
        <f>"/"</f>
        <v>/</v>
      </c>
      <c r="R1914" s="101">
        <v>1</v>
      </c>
      <c r="S1914" s="116" t="str">
        <f>IF(Таблица335[[#This Row],[Тип СШ]]="Т3", " росп", "")</f>
        <v/>
      </c>
      <c r="T1914" s="116" t="str">
        <f>IF(AND(Таблица335[[#This Row],[Тип]]="Поперечник", Таблица335[[#This Row],[условие]]="Да", Таблица335[[#This Row],[№18]]=" росп"), "1,2,3",
"")</f>
        <v/>
      </c>
      <c r="U1914" s="116" t="str">
        <f>IF(AND(Таблица335[[#This Row],[Тип]]="Продол", Таблица335[[#This Row],[условие]]="Да", Таблица335[[#This Row],[№18]]=" росп"), "1,2",
"")</f>
        <v/>
      </c>
      <c r="V1914" s="101" t="s">
        <v>89</v>
      </c>
      <c r="W191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1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1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14" s="152">
        <f>IF(Таблица335[[#This Row],[Тип СШ]]="Т3",
(IF(Таблица335[[#This Row],[Толщина]]&gt;16,"Δ8","Δ6")),Таблица335[[#This Row],[Толщина]])</f>
        <v>14</v>
      </c>
      <c r="AD1914" s="153"/>
      <c r="AE1914"/>
    </row>
    <row r="1915" spans="1:31" x14ac:dyDescent="0.2">
      <c r="A1915" s="117">
        <f t="shared" si="1977"/>
        <v>1915</v>
      </c>
      <c r="B1915" s="97" t="str">
        <f>IF(ISNUMBER(Таблица335[[#This Row],[№8]]), "Поперечник", "Продол")</f>
        <v>Поперечник</v>
      </c>
      <c r="C1915" s="11" t="str">
        <f>CONCATENATE(I1915,J1915,K1915,L1915,Таблица335[[#This Row],[№12]],N1915,O1915,P1915,Q1915,R1915,S1915,T1915,U1915,)</f>
        <v>18В-Т2/1 росп1,2,3</v>
      </c>
      <c r="D1915" s="11" t="str">
        <f t="shared" si="1995"/>
        <v>Т3</v>
      </c>
      <c r="E1915" s="11" t="str">
        <f t="shared" si="1996"/>
        <v>100 Δ6</v>
      </c>
      <c r="F1915" s="101"/>
      <c r="G1915" s="101"/>
      <c r="H191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5" s="132">
        <f t="shared" ref="I1915:K1915" si="2041">I1914</f>
        <v>18</v>
      </c>
      <c r="J1915" s="132" t="str">
        <f t="shared" si="2041"/>
        <v>В</v>
      </c>
      <c r="K1915" s="133" t="str">
        <f>IF(Таблица335[[#This Row],[условие]]="Да", "-", "")</f>
        <v>-</v>
      </c>
      <c r="L1915" s="101" t="s">
        <v>84</v>
      </c>
      <c r="M1915" s="114" t="str">
        <f>IF(Таблица335[[#This Row],[условие]]="Да", "", " - ")</f>
        <v/>
      </c>
      <c r="N1915" s="101"/>
      <c r="O1915" s="114" t="str">
        <f>IF(Таблица335[[#This Row],[условие]]="Да", "", " )")</f>
        <v/>
      </c>
      <c r="P1915" s="115"/>
      <c r="Q1915" s="101" t="str">
        <f t="shared" ref="Q1915:Q1919" si="2042">"/"</f>
        <v>/</v>
      </c>
      <c r="R1915" s="101">
        <v>1</v>
      </c>
      <c r="S1915" s="116" t="str">
        <f>IF(Таблица335[[#This Row],[Тип СШ]]="Т3", " росп", "")</f>
        <v xml:space="preserve"> росп</v>
      </c>
      <c r="T1915" s="116" t="str">
        <f>IF(AND(Таблица335[[#This Row],[Тип]]="Поперечник", Таблица335[[#This Row],[условие]]="Да", Таблица335[[#This Row],[№18]]=" росп"), "1,2,3",
"")</f>
        <v>1,2,3</v>
      </c>
      <c r="U1915" s="116" t="str">
        <f>IF(AND(Таблица335[[#This Row],[Тип]]="Продол", Таблица335[[#This Row],[условие]]="Да", Таблица335[[#This Row],[№18]]=" росп"), "1,2",
"")</f>
        <v/>
      </c>
      <c r="V1915" s="101" t="s">
        <v>88</v>
      </c>
      <c r="W191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1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15" s="152" t="str">
        <f>IF(Таблица335[[#This Row],[Тип СШ]]="Т3",
(IF(Таблица335[[#This Row],[Толщина]]&gt;16,"Δ8","Δ6")),Таблица335[[#This Row],[Толщина]])</f>
        <v>Δ6</v>
      </c>
      <c r="AD1915" s="153"/>
      <c r="AE1915"/>
    </row>
    <row r="1916" spans="1:31" x14ac:dyDescent="0.2">
      <c r="A1916" s="117">
        <f t="shared" si="1977"/>
        <v>1916</v>
      </c>
      <c r="B1916" s="97" t="str">
        <f>IF(ISNUMBER(Таблица335[[#This Row],[№8]]), "Поперечник", "Продол")</f>
        <v>Поперечник</v>
      </c>
      <c r="C1916" s="11" t="str">
        <f>CONCATENATE(I1916,J1916,K1916,L1916,Таблица335[[#This Row],[№12]],N1916,O1916,P1916,Q1916,R1916,S1916,T1916,U1916,)</f>
        <v>18В-Т2/2</v>
      </c>
      <c r="D1916" s="11" t="str">
        <f t="shared" si="1995"/>
        <v>Т8</v>
      </c>
      <c r="E1916" s="11" t="str">
        <f t="shared" si="1996"/>
        <v>100×14</v>
      </c>
      <c r="F1916" s="101"/>
      <c r="G1916" s="101"/>
      <c r="H191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6" s="132">
        <f t="shared" ref="I1916:K1916" si="2043">I1915</f>
        <v>18</v>
      </c>
      <c r="J1916" s="132" t="str">
        <f t="shared" si="2043"/>
        <v>В</v>
      </c>
      <c r="K1916" s="133" t="str">
        <f>IF(Таблица335[[#This Row],[условие]]="Да", "-", "")</f>
        <v>-</v>
      </c>
      <c r="L1916" s="101" t="s">
        <v>84</v>
      </c>
      <c r="M1916" s="114" t="str">
        <f>IF(Таблица335[[#This Row],[условие]]="Да", "", " - ")</f>
        <v/>
      </c>
      <c r="N1916" s="101"/>
      <c r="O1916" s="114" t="str">
        <f>IF(Таблица335[[#This Row],[условие]]="Да", "", " )")</f>
        <v/>
      </c>
      <c r="P1916" s="115"/>
      <c r="Q1916" s="101" t="str">
        <f t="shared" si="2042"/>
        <v>/</v>
      </c>
      <c r="R1916" s="101">
        <v>2</v>
      </c>
      <c r="S1916" s="116" t="str">
        <f>IF(Таблица335[[#This Row],[Тип СШ]]="Т3", " росп", "")</f>
        <v/>
      </c>
      <c r="T1916" s="116" t="str">
        <f>IF(AND(Таблица335[[#This Row],[Тип]]="Поперечник", Таблица335[[#This Row],[условие]]="Да", Таблица335[[#This Row],[№18]]=" росп"), "1,2,3",
"")</f>
        <v/>
      </c>
      <c r="U1916" s="116" t="str">
        <f>IF(AND(Таблица335[[#This Row],[Тип]]="Продол", Таблица335[[#This Row],[условие]]="Да", Таблица335[[#This Row],[№18]]=" росп"), "1,2",
"")</f>
        <v/>
      </c>
      <c r="V1916" s="101" t="s">
        <v>89</v>
      </c>
      <c r="W191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6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1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1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16" s="152">
        <f>IF(Таблица335[[#This Row],[Тип СШ]]="Т3",
(IF(Таблица335[[#This Row],[Толщина]]&gt;16,"Δ8","Δ6")),Таблица335[[#This Row],[Толщина]])</f>
        <v>14</v>
      </c>
      <c r="AD1916" s="153"/>
      <c r="AE1916"/>
    </row>
    <row r="1917" spans="1:31" x14ac:dyDescent="0.2">
      <c r="A1917" s="117">
        <f t="shared" si="1977"/>
        <v>1917</v>
      </c>
      <c r="B1917" s="97" t="str">
        <f>IF(ISNUMBER(Таблица335[[#This Row],[№8]]), "Поперечник", "Продол")</f>
        <v>Поперечник</v>
      </c>
      <c r="C1917" s="11" t="str">
        <f>CONCATENATE(I1917,J1917,K1917,L1917,Таблица335[[#This Row],[№12]],N1917,O1917,P1917,Q1917,R1917,S1917,T1917,U1917,)</f>
        <v>18В-Т2/2 росп1,2,3</v>
      </c>
      <c r="D1917" s="11" t="str">
        <f t="shared" si="1995"/>
        <v>Т3</v>
      </c>
      <c r="E1917" s="11" t="str">
        <f t="shared" si="1996"/>
        <v>100 Δ6</v>
      </c>
      <c r="F1917" s="101"/>
      <c r="G1917" s="101"/>
      <c r="H191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7" s="132">
        <f t="shared" ref="I1917:K1917" si="2044">I1916</f>
        <v>18</v>
      </c>
      <c r="J1917" s="132" t="str">
        <f t="shared" si="2044"/>
        <v>В</v>
      </c>
      <c r="K1917" s="133" t="str">
        <f>IF(Таблица335[[#This Row],[условие]]="Да", "-", "")</f>
        <v>-</v>
      </c>
      <c r="L1917" s="101" t="s">
        <v>84</v>
      </c>
      <c r="M1917" s="114" t="str">
        <f>IF(Таблица335[[#This Row],[условие]]="Да", "", " - ")</f>
        <v/>
      </c>
      <c r="N1917" s="101"/>
      <c r="O1917" s="114" t="str">
        <f>IF(Таблица335[[#This Row],[условие]]="Да", "", " )")</f>
        <v/>
      </c>
      <c r="P1917" s="115"/>
      <c r="Q1917" s="101" t="str">
        <f t="shared" si="2042"/>
        <v>/</v>
      </c>
      <c r="R1917" s="101">
        <v>2</v>
      </c>
      <c r="S1917" s="116" t="str">
        <f>IF(Таблица335[[#This Row],[Тип СШ]]="Т3", " росп", "")</f>
        <v xml:space="preserve"> росп</v>
      </c>
      <c r="T1917" s="116" t="str">
        <f>IF(AND(Таблица335[[#This Row],[Тип]]="Поперечник", Таблица335[[#This Row],[условие]]="Да", Таблица335[[#This Row],[№18]]=" росп"), "1,2,3",
"")</f>
        <v>1,2,3</v>
      </c>
      <c r="U1917" s="116" t="str">
        <f>IF(AND(Таблица335[[#This Row],[Тип]]="Продол", Таблица335[[#This Row],[условие]]="Да", Таблица335[[#This Row],[№18]]=" росп"), "1,2",
"")</f>
        <v/>
      </c>
      <c r="V1917" s="101" t="s">
        <v>88</v>
      </c>
      <c r="W191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1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7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17" s="152" t="str">
        <f>IF(Таблица335[[#This Row],[Тип СШ]]="Т3",
(IF(Таблица335[[#This Row],[Толщина]]&gt;16,"Δ8","Δ6")),Таблица335[[#This Row],[Толщина]])</f>
        <v>Δ6</v>
      </c>
      <c r="AD1917" s="153"/>
      <c r="AE1917"/>
    </row>
    <row r="1918" spans="1:31" x14ac:dyDescent="0.2">
      <c r="A1918" s="117">
        <f t="shared" si="1977"/>
        <v>1918</v>
      </c>
      <c r="B1918" s="97" t="str">
        <f>IF(ISNUMBER(Таблица335[[#This Row],[№8]]), "Поперечник", "Продол")</f>
        <v>Поперечник</v>
      </c>
      <c r="C1918" s="11" t="str">
        <f>CONCATENATE(I1918,J1918,K1918,L1918,Таблица335[[#This Row],[№12]],N1918,O1918,P1918,Q1918,R1918,S1918,T1918,U1918,)</f>
        <v>18Г-ВП</v>
      </c>
      <c r="D1918" s="11" t="str">
        <f t="shared" si="1995"/>
        <v>С4</v>
      </c>
      <c r="E1918" s="11" t="str">
        <f t="shared" si="1996"/>
        <v>2488×14</v>
      </c>
      <c r="F1918" s="101"/>
      <c r="G1918" s="101" t="s">
        <v>42</v>
      </c>
      <c r="H1918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8" s="134">
        <f t="shared" ref="I1918:J1918" si="2045">I1917</f>
        <v>18</v>
      </c>
      <c r="J1918" s="134" t="str">
        <f>Таблица335[[#This Row],[№7]]</f>
        <v>Г</v>
      </c>
      <c r="K1918" s="133" t="str">
        <f>IF(Таблица335[[#This Row],[условие]]="Да", "-", "")</f>
        <v>-</v>
      </c>
      <c r="L1918" s="72" t="s">
        <v>35</v>
      </c>
      <c r="M1918" s="114" t="str">
        <f>IF(Таблица335[[#This Row],[условие]]="Да", "", " - ")</f>
        <v/>
      </c>
      <c r="N1918" s="72"/>
      <c r="O1918" s="114" t="str">
        <f>IF(Таблица335[[#This Row],[условие]]="Да", "", " )")</f>
        <v/>
      </c>
      <c r="P1918" s="115"/>
      <c r="Q1918" s="130"/>
      <c r="R1918" s="130"/>
      <c r="S1918" s="116" t="str">
        <f>IF(Таблица335[[#This Row],[Тип СШ]]="Т3", " росп", "")</f>
        <v/>
      </c>
      <c r="T1918" s="116" t="str">
        <f>IF(AND(Таблица335[[#This Row],[Тип]]="Поперечник", Таблица335[[#This Row],[условие]]="Да", Таблица335[[#This Row],[№18]]=" росп"), "1,2,3",
"")</f>
        <v/>
      </c>
      <c r="U1918" s="116" t="str">
        <f>IF(AND(Таблица335[[#This Row],[Тип]]="Продол", Таблица335[[#This Row],[условие]]="Да", Таблица335[[#This Row],[№18]]=" росп"), "1,2",
"")</f>
        <v/>
      </c>
      <c r="V1918" s="130" t="s">
        <v>109</v>
      </c>
      <c r="W191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8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91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8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1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18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918" s="152">
        <f>IF(Таблица335[[#This Row],[Тип СШ]]="Т3",
(IF(Таблица335[[#This Row],[Толщина]]&gt;16,"Δ8","Δ6")),Таблица335[[#This Row],[Толщина]])</f>
        <v>14</v>
      </c>
      <c r="AD1918" s="153"/>
      <c r="AE1918"/>
    </row>
    <row r="1919" spans="1:31" x14ac:dyDescent="0.2">
      <c r="A1919" s="117">
        <f t="shared" si="1977"/>
        <v>1919</v>
      </c>
      <c r="B1919" s="97" t="str">
        <f>IF(ISNUMBER(Таблица335[[#This Row],[№8]]), "Поперечник", "Продол")</f>
        <v>Поперечник</v>
      </c>
      <c r="C1919" s="11" t="str">
        <f>CONCATENATE(I1919,J1919,K1919,L1919,Таблица335[[#This Row],[№12]],N1919,O1919,P1919,Q1919,R1919,S1919,T1919,U1919,)</f>
        <v>18Г-ВП_Р1 росп1,2,3</v>
      </c>
      <c r="D1919" s="11" t="str">
        <f t="shared" si="1995"/>
        <v>Т3</v>
      </c>
      <c r="E1919" s="11" t="str">
        <f t="shared" si="1996"/>
        <v>528 Δ6</v>
      </c>
      <c r="F1919" s="101"/>
      <c r="G1919" s="101"/>
      <c r="H191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19" s="132">
        <f t="shared" ref="I1919:J1919" si="2046">I1918</f>
        <v>18</v>
      </c>
      <c r="J1919" s="132" t="str">
        <f>J1918</f>
        <v>Г</v>
      </c>
      <c r="K1919" s="133" t="str">
        <f>IF(Таблица335[[#This Row],[условие]]="Да", "-", "")</f>
        <v>-</v>
      </c>
      <c r="L1919" s="101" t="s">
        <v>35</v>
      </c>
      <c r="M1919" s="114" t="str">
        <f>IF(Таблица335[[#This Row],[условие]]="Да", "", " - ")</f>
        <v/>
      </c>
      <c r="N1919" s="101"/>
      <c r="O1919" s="114" t="str">
        <f>IF(Таблица335[[#This Row],[условие]]="Да", "", " )")</f>
        <v/>
      </c>
      <c r="P1919" s="115"/>
      <c r="Q1919" s="101" t="s">
        <v>140</v>
      </c>
      <c r="R1919" s="101" t="s">
        <v>73</v>
      </c>
      <c r="S1919" s="116" t="str">
        <f>IF(Таблица335[[#This Row],[Тип СШ]]="Т3", " росп", "")</f>
        <v xml:space="preserve"> росп</v>
      </c>
      <c r="T1919" s="116" t="str">
        <f>IF(AND(Таблица335[[#This Row],[Тип]]="Поперечник", Таблица335[[#This Row],[условие]]="Да", Таблица335[[#This Row],[№18]]=" росп"), "1,2,3",
"")</f>
        <v>1,2,3</v>
      </c>
      <c r="U1919" s="116" t="str">
        <f>IF(AND(Таблица335[[#This Row],[Тип]]="Продол", Таблица335[[#This Row],[условие]]="Да", Таблица335[[#This Row],[№18]]=" росп"), "1,2",
"")</f>
        <v/>
      </c>
      <c r="V1919" s="101" t="s">
        <v>88</v>
      </c>
      <c r="W191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1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1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1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1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1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19" s="152" t="str">
        <f>IF(Таблица335[[#This Row],[Тип СШ]]="Т3",
(IF(Таблица335[[#This Row],[Толщина]]&gt;16,"Δ8","Δ6")),Таблица335[[#This Row],[Толщина]])</f>
        <v>Δ6</v>
      </c>
      <c r="AD1919" s="153"/>
      <c r="AE1919"/>
    </row>
    <row r="1920" spans="1:31" x14ac:dyDescent="0.2">
      <c r="A1920" s="117">
        <f t="shared" si="1977"/>
        <v>1920</v>
      </c>
      <c r="B1920" s="97" t="str">
        <f>IF(ISNUMBER(Таблица335[[#This Row],[№8]]), "Поперечник", "Продол")</f>
        <v>Поперечник</v>
      </c>
      <c r="C1920" s="11" t="str">
        <f>CONCATENATE(I1920,J1920,K1920,L1920,Таблица335[[#This Row],[№12]],N1920,O1920,P1920,Q1920,R1920,S1920,T1920,U1920,)</f>
        <v>18Г-ВП_Р2 росп1,2,3</v>
      </c>
      <c r="D1920" s="11" t="str">
        <f t="shared" si="1995"/>
        <v>Т3</v>
      </c>
      <c r="E1920" s="11" t="str">
        <f t="shared" si="1996"/>
        <v>528 Δ6</v>
      </c>
      <c r="F1920" s="101"/>
      <c r="G1920" s="101"/>
      <c r="H192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0" s="132">
        <f t="shared" ref="I1920:K1920" si="2047">I1919</f>
        <v>18</v>
      </c>
      <c r="J1920" s="132" t="str">
        <f t="shared" si="2047"/>
        <v>Г</v>
      </c>
      <c r="K1920" s="133" t="str">
        <f>IF(Таблица335[[#This Row],[условие]]="Да", "-", "")</f>
        <v>-</v>
      </c>
      <c r="L1920" s="101" t="s">
        <v>35</v>
      </c>
      <c r="M1920" s="114" t="str">
        <f>IF(Таблица335[[#This Row],[условие]]="Да", "", " - ")</f>
        <v/>
      </c>
      <c r="N1920" s="101"/>
      <c r="O1920" s="114" t="str">
        <f>IF(Таблица335[[#This Row],[условие]]="Да", "", " )")</f>
        <v/>
      </c>
      <c r="P1920" s="115"/>
      <c r="Q1920" s="101" t="s">
        <v>140</v>
      </c>
      <c r="R1920" s="101" t="s">
        <v>74</v>
      </c>
      <c r="S1920" s="116" t="str">
        <f>IF(Таблица335[[#This Row],[Тип СШ]]="Т3", " росп", "")</f>
        <v xml:space="preserve"> росп</v>
      </c>
      <c r="T1920" s="116" t="str">
        <f>IF(AND(Таблица335[[#This Row],[Тип]]="Поперечник", Таблица335[[#This Row],[условие]]="Да", Таблица335[[#This Row],[№18]]=" росп"), "1,2,3",
"")</f>
        <v>1,2,3</v>
      </c>
      <c r="U1920" s="116" t="str">
        <f>IF(AND(Таблица335[[#This Row],[Тип]]="Продол", Таблица335[[#This Row],[условие]]="Да", Таблица335[[#This Row],[№18]]=" росп"), "1,2",
"")</f>
        <v/>
      </c>
      <c r="V1920" s="101" t="s">
        <v>88</v>
      </c>
      <c r="W192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2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20" s="152" t="str">
        <f>IF(Таблица335[[#This Row],[Тип СШ]]="Т3",
(IF(Таблица335[[#This Row],[Толщина]]&gt;16,"Δ8","Δ6")),Таблица335[[#This Row],[Толщина]])</f>
        <v>Δ6</v>
      </c>
      <c r="AD1920" s="153"/>
      <c r="AE1920"/>
    </row>
    <row r="1921" spans="1:31" x14ac:dyDescent="0.2">
      <c r="A1921" s="117">
        <f t="shared" si="1977"/>
        <v>1921</v>
      </c>
      <c r="B1921" s="97" t="str">
        <f>IF(ISNUMBER(Таблица335[[#This Row],[№8]]), "Поперечник", "Продол")</f>
        <v>Поперечник</v>
      </c>
      <c r="C1921" s="11" t="str">
        <f>CONCATENATE(I1921,J1921,K1921,L1921,Таблица335[[#This Row],[№12]],N1921,O1921,P1921,Q1921,R1921,S1921,T1921,U1921,)</f>
        <v>18Г-ВП_Р3 росп1,2,3</v>
      </c>
      <c r="D1921" s="11" t="str">
        <f t="shared" si="1995"/>
        <v>Т3</v>
      </c>
      <c r="E1921" s="11" t="str">
        <f t="shared" si="1996"/>
        <v>528 Δ6</v>
      </c>
      <c r="F1921" s="101"/>
      <c r="G1921" s="101"/>
      <c r="H192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1" s="132">
        <f t="shared" ref="I1921:K1921" si="2048">I1920</f>
        <v>18</v>
      </c>
      <c r="J1921" s="132" t="str">
        <f t="shared" si="2048"/>
        <v>Г</v>
      </c>
      <c r="K1921" s="133" t="str">
        <f>IF(Таблица335[[#This Row],[условие]]="Да", "-", "")</f>
        <v>-</v>
      </c>
      <c r="L1921" s="101" t="s">
        <v>35</v>
      </c>
      <c r="M1921" s="114" t="str">
        <f>IF(Таблица335[[#This Row],[условие]]="Да", "", " - ")</f>
        <v/>
      </c>
      <c r="N1921" s="101"/>
      <c r="O1921" s="114" t="str">
        <f>IF(Таблица335[[#This Row],[условие]]="Да", "", " )")</f>
        <v/>
      </c>
      <c r="P1921" s="115"/>
      <c r="Q1921" s="101" t="s">
        <v>140</v>
      </c>
      <c r="R1921" s="101" t="s">
        <v>75</v>
      </c>
      <c r="S1921" s="116" t="str">
        <f>IF(Таблица335[[#This Row],[Тип СШ]]="Т3", " росп", "")</f>
        <v xml:space="preserve"> росп</v>
      </c>
      <c r="T1921" s="116" t="str">
        <f>IF(AND(Таблица335[[#This Row],[Тип]]="Поперечник", Таблица335[[#This Row],[условие]]="Да", Таблица335[[#This Row],[№18]]=" росп"), "1,2,3",
"")</f>
        <v>1,2,3</v>
      </c>
      <c r="U1921" s="116" t="str">
        <f>IF(AND(Таблица335[[#This Row],[Тип]]="Продол", Таблица335[[#This Row],[условие]]="Да", Таблица335[[#This Row],[№18]]=" росп"), "1,2",
"")</f>
        <v/>
      </c>
      <c r="V1921" s="101" t="s">
        <v>88</v>
      </c>
      <c r="W192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2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21" s="152" t="str">
        <f>IF(Таблица335[[#This Row],[Тип СШ]]="Т3",
(IF(Таблица335[[#This Row],[Толщина]]&gt;16,"Δ8","Δ6")),Таблица335[[#This Row],[Толщина]])</f>
        <v>Δ6</v>
      </c>
      <c r="AD1921" s="153"/>
      <c r="AE1921"/>
    </row>
    <row r="1922" spans="1:31" x14ac:dyDescent="0.2">
      <c r="A1922" s="117">
        <f t="shared" si="1977"/>
        <v>1922</v>
      </c>
      <c r="B1922" s="97" t="str">
        <f>IF(ISNUMBER(Таблица335[[#This Row],[№8]]), "Поперечник", "Продол")</f>
        <v>Поперечник</v>
      </c>
      <c r="C1922" s="11" t="str">
        <f>CONCATENATE(I1922,J1922,K1922,L1922,Таблица335[[#This Row],[№12]],N1922,O1922,P1922,Q1922,R1922,S1922,T1922,U1922,)</f>
        <v>18Г-ВП_Р4 росп1,2,3</v>
      </c>
      <c r="D1922" s="11" t="str">
        <f t="shared" si="1995"/>
        <v>Т3</v>
      </c>
      <c r="E1922" s="11" t="str">
        <f t="shared" si="1996"/>
        <v>528 Δ6</v>
      </c>
      <c r="F1922" s="101"/>
      <c r="G1922" s="101"/>
      <c r="H192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2" s="132">
        <f t="shared" ref="I1922:K1922" si="2049">I1921</f>
        <v>18</v>
      </c>
      <c r="J1922" s="132" t="str">
        <f t="shared" si="2049"/>
        <v>Г</v>
      </c>
      <c r="K1922" s="133" t="str">
        <f>IF(Таблица335[[#This Row],[условие]]="Да", "-", "")</f>
        <v>-</v>
      </c>
      <c r="L1922" s="101" t="s">
        <v>35</v>
      </c>
      <c r="M1922" s="114" t="str">
        <f>IF(Таблица335[[#This Row],[условие]]="Да", "", " - ")</f>
        <v/>
      </c>
      <c r="N1922" s="101"/>
      <c r="O1922" s="114" t="str">
        <f>IF(Таблица335[[#This Row],[условие]]="Да", "", " )")</f>
        <v/>
      </c>
      <c r="P1922" s="115"/>
      <c r="Q1922" s="101" t="s">
        <v>140</v>
      </c>
      <c r="R1922" s="101" t="s">
        <v>76</v>
      </c>
      <c r="S1922" s="116" t="str">
        <f>IF(Таблица335[[#This Row],[Тип СШ]]="Т3", " росп", "")</f>
        <v xml:space="preserve"> росп</v>
      </c>
      <c r="T1922" s="116" t="str">
        <f>IF(AND(Таблица335[[#This Row],[Тип]]="Поперечник", Таблица335[[#This Row],[условие]]="Да", Таблица335[[#This Row],[№18]]=" росп"), "1,2,3",
"")</f>
        <v>1,2,3</v>
      </c>
      <c r="U1922" s="116" t="str">
        <f>IF(AND(Таблица335[[#This Row],[Тип]]="Продол", Таблица335[[#This Row],[условие]]="Да", Таблица335[[#This Row],[№18]]=" росп"), "1,2",
"")</f>
        <v/>
      </c>
      <c r="V1922" s="101" t="s">
        <v>88</v>
      </c>
      <c r="W192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2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22" s="152" t="str">
        <f>IF(Таблица335[[#This Row],[Тип СШ]]="Т3",
(IF(Таблица335[[#This Row],[Толщина]]&gt;16,"Δ8","Δ6")),Таблица335[[#This Row],[Толщина]])</f>
        <v>Δ6</v>
      </c>
      <c r="AD1922" s="153"/>
      <c r="AE1922"/>
    </row>
    <row r="1923" spans="1:31" x14ac:dyDescent="0.2">
      <c r="A1923" s="117">
        <f t="shared" ref="A1923:A1964" si="2050">A1922+1</f>
        <v>1923</v>
      </c>
      <c r="B1923" s="97" t="str">
        <f>IF(ISNUMBER(Таблица335[[#This Row],[№8]]), "Поперечник", "Продол")</f>
        <v>Поперечник</v>
      </c>
      <c r="C1923" s="11" t="str">
        <f>CONCATENATE(I1923,J1923,K1923,L1923,Таблица335[[#This Row],[№12]],N1923,O1923,P1923,Q1923,R1923,S1923,T1923,U1923,)</f>
        <v>18Г-Т1/1</v>
      </c>
      <c r="D1923" s="11" t="str">
        <f t="shared" si="1995"/>
        <v>Т8</v>
      </c>
      <c r="E1923" s="11" t="str">
        <f t="shared" si="1996"/>
        <v>100×16</v>
      </c>
      <c r="F1923" s="101"/>
      <c r="G1923" s="101"/>
      <c r="H192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3" s="132">
        <f t="shared" ref="I1923:K1923" si="2051">I1922</f>
        <v>18</v>
      </c>
      <c r="J1923" s="132" t="str">
        <f t="shared" si="2051"/>
        <v>Г</v>
      </c>
      <c r="K1923" s="133" t="str">
        <f>IF(Таблица335[[#This Row],[условие]]="Да", "-", "")</f>
        <v>-</v>
      </c>
      <c r="L1923" s="101" t="s">
        <v>83</v>
      </c>
      <c r="M1923" s="114" t="str">
        <f>IF(Таблица335[[#This Row],[условие]]="Да", "", " - ")</f>
        <v/>
      </c>
      <c r="N1923" s="101"/>
      <c r="O1923" s="114" t="str">
        <f>IF(Таблица335[[#This Row],[условие]]="Да", "", " )")</f>
        <v/>
      </c>
      <c r="P1923" s="115"/>
      <c r="Q1923" s="101" t="str">
        <f>"/"</f>
        <v>/</v>
      </c>
      <c r="R1923" s="101">
        <v>1</v>
      </c>
      <c r="S1923" s="116" t="str">
        <f>IF(Таблица335[[#This Row],[Тип СШ]]="Т3", " росп", "")</f>
        <v/>
      </c>
      <c r="T1923" s="116" t="str">
        <f>IF(AND(Таблица335[[#This Row],[Тип]]="Поперечник", Таблица335[[#This Row],[условие]]="Да", Таблица335[[#This Row],[№18]]=" росп"), "1,2,3",
"")</f>
        <v/>
      </c>
      <c r="U1923" s="116" t="str">
        <f>IF(AND(Таблица335[[#This Row],[Тип]]="Продол", Таблица335[[#This Row],[условие]]="Да", Таблица335[[#This Row],[№18]]=" росп"), "1,2",
"")</f>
        <v/>
      </c>
      <c r="V1923" s="101" t="s">
        <v>89</v>
      </c>
      <c r="W192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2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2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23" s="152">
        <f>IF(Таблица335[[#This Row],[Тип СШ]]="Т3",
(IF(Таблица335[[#This Row],[Толщина]]&gt;16,"Δ8","Δ6")),Таблица335[[#This Row],[Толщина]])</f>
        <v>16</v>
      </c>
      <c r="AD1923" s="153"/>
      <c r="AE1923"/>
    </row>
    <row r="1924" spans="1:31" x14ac:dyDescent="0.2">
      <c r="A1924" s="117">
        <f t="shared" si="2050"/>
        <v>1924</v>
      </c>
      <c r="B1924" s="97" t="str">
        <f>IF(ISNUMBER(Таблица335[[#This Row],[№8]]), "Поперечник", "Продол")</f>
        <v>Поперечник</v>
      </c>
      <c r="C1924" s="11" t="str">
        <f>CONCATENATE(I1924,J1924,K1924,L1924,Таблица335[[#This Row],[№12]],N1924,O1924,P1924,Q1924,R1924,S1924,T1924,U1924,)</f>
        <v>18Г-Т1/1 росп1,2,3</v>
      </c>
      <c r="D1924" s="11" t="str">
        <f t="shared" si="1995"/>
        <v>Т3</v>
      </c>
      <c r="E1924" s="11" t="str">
        <f t="shared" si="1996"/>
        <v>100 Δ6</v>
      </c>
      <c r="F1924" s="101"/>
      <c r="G1924" s="101"/>
      <c r="H192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4" s="132">
        <f t="shared" ref="I1924:K1924" si="2052">I1923</f>
        <v>18</v>
      </c>
      <c r="J1924" s="132" t="str">
        <f t="shared" si="2052"/>
        <v>Г</v>
      </c>
      <c r="K1924" s="133" t="str">
        <f>IF(Таблица335[[#This Row],[условие]]="Да", "-", "")</f>
        <v>-</v>
      </c>
      <c r="L1924" s="101" t="s">
        <v>83</v>
      </c>
      <c r="M1924" s="114" t="str">
        <f>IF(Таблица335[[#This Row],[условие]]="Да", "", " - ")</f>
        <v/>
      </c>
      <c r="N1924" s="101"/>
      <c r="O1924" s="114" t="str">
        <f>IF(Таблица335[[#This Row],[условие]]="Да", "", " )")</f>
        <v/>
      </c>
      <c r="P1924" s="115"/>
      <c r="Q1924" s="101" t="str">
        <f t="shared" ref="Q1924:Q1928" si="2053">"/"</f>
        <v>/</v>
      </c>
      <c r="R1924" s="101">
        <v>1</v>
      </c>
      <c r="S1924" s="116" t="str">
        <f>IF(Таблица335[[#This Row],[Тип СШ]]="Т3", " росп", "")</f>
        <v xml:space="preserve"> росп</v>
      </c>
      <c r="T1924" s="116" t="str">
        <f>IF(AND(Таблица335[[#This Row],[Тип]]="Поперечник", Таблица335[[#This Row],[условие]]="Да", Таблица335[[#This Row],[№18]]=" росп"), "1,2,3",
"")</f>
        <v>1,2,3</v>
      </c>
      <c r="U1924" s="116" t="str">
        <f>IF(AND(Таблица335[[#This Row],[Тип]]="Продол", Таблица335[[#This Row],[условие]]="Да", Таблица335[[#This Row],[№18]]=" росп"), "1,2",
"")</f>
        <v/>
      </c>
      <c r="V1924" s="101" t="s">
        <v>88</v>
      </c>
      <c r="W192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2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24" s="152" t="str">
        <f>IF(Таблица335[[#This Row],[Тип СШ]]="Т3",
(IF(Таблица335[[#This Row],[Толщина]]&gt;16,"Δ8","Δ6")),Таблица335[[#This Row],[Толщина]])</f>
        <v>Δ6</v>
      </c>
      <c r="AD1924" s="153"/>
      <c r="AE1924"/>
    </row>
    <row r="1925" spans="1:31" x14ac:dyDescent="0.2">
      <c r="A1925" s="117">
        <f t="shared" si="2050"/>
        <v>1925</v>
      </c>
      <c r="B1925" s="97" t="str">
        <f>IF(ISNUMBER(Таблица335[[#This Row],[№8]]), "Поперечник", "Продол")</f>
        <v>Поперечник</v>
      </c>
      <c r="C1925" s="11" t="str">
        <f>CONCATENATE(I1925,J1925,K1925,L1925,Таблица335[[#This Row],[№12]],N1925,O1925,P1925,Q1925,R1925,S1925,T1925,U1925,)</f>
        <v>18Г-Т1/2</v>
      </c>
      <c r="D1925" s="11" t="str">
        <f t="shared" si="1995"/>
        <v>Т8</v>
      </c>
      <c r="E1925" s="11" t="str">
        <f t="shared" si="1996"/>
        <v>100×16</v>
      </c>
      <c r="F1925" s="101"/>
      <c r="G1925" s="101"/>
      <c r="H192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5" s="132">
        <f t="shared" ref="I1925:K1925" si="2054">I1924</f>
        <v>18</v>
      </c>
      <c r="J1925" s="132" t="str">
        <f t="shared" si="2054"/>
        <v>Г</v>
      </c>
      <c r="K1925" s="133" t="str">
        <f>IF(Таблица335[[#This Row],[условие]]="Да", "-", "")</f>
        <v>-</v>
      </c>
      <c r="L1925" s="101" t="s">
        <v>83</v>
      </c>
      <c r="M1925" s="114" t="str">
        <f>IF(Таблица335[[#This Row],[условие]]="Да", "", " - ")</f>
        <v/>
      </c>
      <c r="N1925" s="101"/>
      <c r="O1925" s="114" t="str">
        <f>IF(Таблица335[[#This Row],[условие]]="Да", "", " )")</f>
        <v/>
      </c>
      <c r="P1925" s="115"/>
      <c r="Q1925" s="101" t="str">
        <f t="shared" si="2053"/>
        <v>/</v>
      </c>
      <c r="R1925" s="101">
        <v>2</v>
      </c>
      <c r="S1925" s="116" t="str">
        <f>IF(Таблица335[[#This Row],[Тип СШ]]="Т3", " росп", "")</f>
        <v/>
      </c>
      <c r="T1925" s="116" t="str">
        <f>IF(AND(Таблица335[[#This Row],[Тип]]="Поперечник", Таблица335[[#This Row],[условие]]="Да", Таблица335[[#This Row],[№18]]=" росп"), "1,2,3",
"")</f>
        <v/>
      </c>
      <c r="U1925" s="116" t="str">
        <f>IF(AND(Таблица335[[#This Row],[Тип]]="Продол", Таблица335[[#This Row],[условие]]="Да", Таблица335[[#This Row],[№18]]=" росп"), "1,2",
"")</f>
        <v/>
      </c>
      <c r="V1925" s="101" t="s">
        <v>89</v>
      </c>
      <c r="W192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5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2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2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25" s="152">
        <f>IF(Таблица335[[#This Row],[Тип СШ]]="Т3",
(IF(Таблица335[[#This Row],[Толщина]]&gt;16,"Δ8","Δ6")),Таблица335[[#This Row],[Толщина]])</f>
        <v>16</v>
      </c>
      <c r="AD1925" s="153"/>
      <c r="AE1925"/>
    </row>
    <row r="1926" spans="1:31" x14ac:dyDescent="0.2">
      <c r="A1926" s="117">
        <f t="shared" si="2050"/>
        <v>1926</v>
      </c>
      <c r="B1926" s="97" t="str">
        <f>IF(ISNUMBER(Таблица335[[#This Row],[№8]]), "Поперечник", "Продол")</f>
        <v>Поперечник</v>
      </c>
      <c r="C1926" s="11" t="str">
        <f>CONCATENATE(I1926,J1926,K1926,L1926,Таблица335[[#This Row],[№12]],N1926,O1926,P1926,Q1926,R1926,S1926,T1926,U1926,)</f>
        <v>18Г-Т1/2 росп1,2,3</v>
      </c>
      <c r="D1926" s="11" t="str">
        <f t="shared" si="1995"/>
        <v>Т3</v>
      </c>
      <c r="E1926" s="11" t="str">
        <f t="shared" si="1996"/>
        <v>100 Δ6</v>
      </c>
      <c r="F1926" s="101"/>
      <c r="G1926" s="101"/>
      <c r="H192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6" s="132">
        <f t="shared" ref="I1926:K1926" si="2055">I1925</f>
        <v>18</v>
      </c>
      <c r="J1926" s="132" t="str">
        <f t="shared" si="2055"/>
        <v>Г</v>
      </c>
      <c r="K1926" s="133" t="str">
        <f>IF(Таблица335[[#This Row],[условие]]="Да", "-", "")</f>
        <v>-</v>
      </c>
      <c r="L1926" s="101" t="s">
        <v>83</v>
      </c>
      <c r="M1926" s="114" t="str">
        <f>IF(Таблица335[[#This Row],[условие]]="Да", "", " - ")</f>
        <v/>
      </c>
      <c r="N1926" s="101"/>
      <c r="O1926" s="114" t="str">
        <f>IF(Таблица335[[#This Row],[условие]]="Да", "", " )")</f>
        <v/>
      </c>
      <c r="P1926" s="115"/>
      <c r="Q1926" s="101" t="str">
        <f t="shared" si="2053"/>
        <v>/</v>
      </c>
      <c r="R1926" s="101">
        <v>2</v>
      </c>
      <c r="S1926" s="116" t="str">
        <f>IF(Таблица335[[#This Row],[Тип СШ]]="Т3", " росп", "")</f>
        <v xml:space="preserve"> росп</v>
      </c>
      <c r="T1926" s="116" t="str">
        <f>IF(AND(Таблица335[[#This Row],[Тип]]="Поперечник", Таблица335[[#This Row],[условие]]="Да", Таблица335[[#This Row],[№18]]=" росп"), "1,2,3",
"")</f>
        <v>1,2,3</v>
      </c>
      <c r="U1926" s="116" t="str">
        <f>IF(AND(Таблица335[[#This Row],[Тип]]="Продол", Таблица335[[#This Row],[условие]]="Да", Таблица335[[#This Row],[№18]]=" росп"), "1,2",
"")</f>
        <v/>
      </c>
      <c r="V1926" s="101" t="s">
        <v>88</v>
      </c>
      <c r="W192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2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6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26" s="152" t="str">
        <f>IF(Таблица335[[#This Row],[Тип СШ]]="Т3",
(IF(Таблица335[[#This Row],[Толщина]]&gt;16,"Δ8","Δ6")),Таблица335[[#This Row],[Толщина]])</f>
        <v>Δ6</v>
      </c>
      <c r="AD1926" s="153"/>
      <c r="AE1926"/>
    </row>
    <row r="1927" spans="1:31" x14ac:dyDescent="0.2">
      <c r="A1927" s="117">
        <f t="shared" si="2050"/>
        <v>1927</v>
      </c>
      <c r="B1927" s="97" t="str">
        <f>IF(ISNUMBER(Таблица335[[#This Row],[№8]]), "Поперечник", "Продол")</f>
        <v>Поперечник</v>
      </c>
      <c r="C1927" s="11" t="str">
        <f>CONCATENATE(I1927,J1927,K1927,L1927,Таблица335[[#This Row],[№12]],N1927,O1927,P1927,Q1927,R1927,S1927,T1927,U1927,)</f>
        <v>18Г-ВП_Р5 росп1,2,3</v>
      </c>
      <c r="D1927" s="11" t="str">
        <f t="shared" si="1995"/>
        <v>Т3</v>
      </c>
      <c r="E1927" s="11" t="str">
        <f t="shared" si="1996"/>
        <v>528 Δ6</v>
      </c>
      <c r="F1927" s="101"/>
      <c r="G1927" s="101"/>
      <c r="H192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7" s="132">
        <f t="shared" ref="I1927:K1927" si="2056">I1926</f>
        <v>18</v>
      </c>
      <c r="J1927" s="132" t="str">
        <f t="shared" si="2056"/>
        <v>Г</v>
      </c>
      <c r="K1927" s="133" t="str">
        <f>IF(Таблица335[[#This Row],[условие]]="Да", "-", "")</f>
        <v>-</v>
      </c>
      <c r="L1927" s="101" t="s">
        <v>35</v>
      </c>
      <c r="M1927" s="114" t="str">
        <f>IF(Таблица335[[#This Row],[условие]]="Да", "", " - ")</f>
        <v/>
      </c>
      <c r="N1927" s="101"/>
      <c r="O1927" s="114" t="str">
        <f>IF(Таблица335[[#This Row],[условие]]="Да", "", " )")</f>
        <v/>
      </c>
      <c r="P1927" s="115"/>
      <c r="Q1927" s="101" t="s">
        <v>140</v>
      </c>
      <c r="R1927" s="101" t="s">
        <v>77</v>
      </c>
      <c r="S1927" s="116" t="str">
        <f>IF(Таблица335[[#This Row],[Тип СШ]]="Т3", " росп", "")</f>
        <v xml:space="preserve"> росп</v>
      </c>
      <c r="T1927" s="116" t="str">
        <f>IF(AND(Таблица335[[#This Row],[Тип]]="Поперечник", Таблица335[[#This Row],[условие]]="Да", Таблица335[[#This Row],[№18]]=" росп"), "1,2,3",
"")</f>
        <v>1,2,3</v>
      </c>
      <c r="U1927" s="116" t="str">
        <f>IF(AND(Таблица335[[#This Row],[Тип]]="Продол", Таблица335[[#This Row],[условие]]="Да", Таблица335[[#This Row],[№18]]=" росп"), "1,2",
"")</f>
        <v/>
      </c>
      <c r="V1927" s="101" t="s">
        <v>88</v>
      </c>
      <c r="W192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2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27" s="152" t="str">
        <f>IF(Таблица335[[#This Row],[Тип СШ]]="Т3",
(IF(Таблица335[[#This Row],[Толщина]]&gt;16,"Δ8","Δ6")),Таблица335[[#This Row],[Толщина]])</f>
        <v>Δ6</v>
      </c>
      <c r="AD1927" s="153"/>
      <c r="AE1927"/>
    </row>
    <row r="1928" spans="1:31" x14ac:dyDescent="0.2">
      <c r="A1928" s="117">
        <f t="shared" si="2050"/>
        <v>1928</v>
      </c>
      <c r="B1928" s="97" t="str">
        <f>IF(ISNUMBER(Таблица335[[#This Row],[№8]]), "Поперечник", "Продол")</f>
        <v>Поперечник</v>
      </c>
      <c r="C1928" s="11" t="str">
        <f>CONCATENATE(I1928,J1928,K1928,L1928,Таблица335[[#This Row],[№12]],N1928,O1928,P1928,Q1928,R1928,S1928,T1928,U1928,)</f>
        <v>18Г-ВП_Р6 росп1,2,3</v>
      </c>
      <c r="D1928" s="11" t="str">
        <f t="shared" si="1995"/>
        <v>Т3</v>
      </c>
      <c r="E1928" s="11" t="str">
        <f t="shared" si="1996"/>
        <v>528 Δ6</v>
      </c>
      <c r="F1928" s="101"/>
      <c r="G1928" s="101"/>
      <c r="H192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8" s="132">
        <f t="shared" ref="I1928:K1928" si="2057">I1927</f>
        <v>18</v>
      </c>
      <c r="J1928" s="132" t="str">
        <f t="shared" si="2057"/>
        <v>Г</v>
      </c>
      <c r="K1928" s="133" t="str">
        <f>IF(Таблица335[[#This Row],[условие]]="Да", "-", "")</f>
        <v>-</v>
      </c>
      <c r="L1928" s="101" t="s">
        <v>35</v>
      </c>
      <c r="M1928" s="114" t="str">
        <f>IF(Таблица335[[#This Row],[условие]]="Да", "", " - ")</f>
        <v/>
      </c>
      <c r="N1928" s="101"/>
      <c r="O1928" s="114" t="str">
        <f>IF(Таблица335[[#This Row],[условие]]="Да", "", " )")</f>
        <v/>
      </c>
      <c r="P1928" s="115"/>
      <c r="Q1928" s="101" t="s">
        <v>140</v>
      </c>
      <c r="R1928" s="101" t="s">
        <v>80</v>
      </c>
      <c r="S1928" s="116" t="str">
        <f>IF(Таблица335[[#This Row],[Тип СШ]]="Т3", " росп", "")</f>
        <v xml:space="preserve"> росп</v>
      </c>
      <c r="T1928" s="116" t="str">
        <f>IF(AND(Таблица335[[#This Row],[Тип]]="Поперечник", Таблица335[[#This Row],[условие]]="Да", Таблица335[[#This Row],[№18]]=" росп"), "1,2,3",
"")</f>
        <v>1,2,3</v>
      </c>
      <c r="U1928" s="116" t="str">
        <f>IF(AND(Таблица335[[#This Row],[Тип]]="Продол", Таблица335[[#This Row],[условие]]="Да", Таблица335[[#This Row],[№18]]=" росп"), "1,2",
"")</f>
        <v/>
      </c>
      <c r="V1928" s="101" t="s">
        <v>88</v>
      </c>
      <c r="W192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2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28" s="152" t="str">
        <f>IF(Таблица335[[#This Row],[Тип СШ]]="Т3",
(IF(Таблица335[[#This Row],[Толщина]]&gt;16,"Δ8","Δ6")),Таблица335[[#This Row],[Толщина]])</f>
        <v>Δ6</v>
      </c>
      <c r="AD1928" s="153"/>
      <c r="AE1928"/>
    </row>
    <row r="1929" spans="1:31" x14ac:dyDescent="0.2">
      <c r="A1929" s="117">
        <f t="shared" si="2050"/>
        <v>1929</v>
      </c>
      <c r="B1929" s="97" t="str">
        <f>IF(ISNUMBER(Таблица335[[#This Row],[№8]]), "Поперечник", "Продол")</f>
        <v>Поперечник</v>
      </c>
      <c r="C1929" s="11" t="str">
        <f>CONCATENATE(I1929,J1929,K1929,L1929,Таблица335[[#This Row],[№12]],N1929,O1929,P1929,Q1929,R1929,S1929,T1929,U1929,)</f>
        <v>18Г-ВП_Р7 росп1,2,3</v>
      </c>
      <c r="D1929" s="11" t="str">
        <f t="shared" si="1995"/>
        <v>Т3</v>
      </c>
      <c r="E1929" s="11" t="str">
        <f t="shared" si="1996"/>
        <v>528 Δ6</v>
      </c>
      <c r="F1929" s="101"/>
      <c r="G1929" s="101"/>
      <c r="H192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29" s="132">
        <f t="shared" ref="I1929:K1929" si="2058">I1928</f>
        <v>18</v>
      </c>
      <c r="J1929" s="132" t="str">
        <f t="shared" si="2058"/>
        <v>Г</v>
      </c>
      <c r="K1929" s="133" t="str">
        <f>IF(Таблица335[[#This Row],[условие]]="Да", "-", "")</f>
        <v>-</v>
      </c>
      <c r="L1929" s="101" t="s">
        <v>35</v>
      </c>
      <c r="M1929" s="114" t="str">
        <f>IF(Таблица335[[#This Row],[условие]]="Да", "", " - ")</f>
        <v/>
      </c>
      <c r="N1929" s="101"/>
      <c r="O1929" s="114" t="str">
        <f>IF(Таблица335[[#This Row],[условие]]="Да", "", " )")</f>
        <v/>
      </c>
      <c r="P1929" s="115"/>
      <c r="Q1929" s="101" t="s">
        <v>140</v>
      </c>
      <c r="R1929" s="101" t="s">
        <v>81</v>
      </c>
      <c r="S1929" s="116" t="str">
        <f>IF(Таблица335[[#This Row],[Тип СШ]]="Т3", " росп", "")</f>
        <v xml:space="preserve"> росп</v>
      </c>
      <c r="T1929" s="116" t="str">
        <f>IF(AND(Таблица335[[#This Row],[Тип]]="Поперечник", Таблица335[[#This Row],[условие]]="Да", Таблица335[[#This Row],[№18]]=" росп"), "1,2,3",
"")</f>
        <v>1,2,3</v>
      </c>
      <c r="U1929" s="116" t="str">
        <f>IF(AND(Таблица335[[#This Row],[Тип]]="Продол", Таблица335[[#This Row],[условие]]="Да", Таблица335[[#This Row],[№18]]=" росп"), "1,2",
"")</f>
        <v/>
      </c>
      <c r="V1929" s="101" t="s">
        <v>88</v>
      </c>
      <c r="W192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2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2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2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2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2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29" s="152" t="str">
        <f>IF(Таблица335[[#This Row],[Тип СШ]]="Т3",
(IF(Таблица335[[#This Row],[Толщина]]&gt;16,"Δ8","Δ6")),Таблица335[[#This Row],[Толщина]])</f>
        <v>Δ6</v>
      </c>
      <c r="AD1929" s="153"/>
      <c r="AE1929"/>
    </row>
    <row r="1930" spans="1:31" x14ac:dyDescent="0.2">
      <c r="A1930" s="117">
        <f t="shared" si="2050"/>
        <v>1930</v>
      </c>
      <c r="B1930" s="97" t="str">
        <f>IF(ISNUMBER(Таблица335[[#This Row],[№8]]), "Поперечник", "Продол")</f>
        <v>Поперечник</v>
      </c>
      <c r="C1930" s="11" t="str">
        <f>CONCATENATE(I1930,J1930,K1930,L1930,Таблица335[[#This Row],[№12]],N1930,O1930,P1930,Q1930,R1930,S1930,T1930,U1930,)</f>
        <v>18Г-ВП_Р8 росп1,2,3</v>
      </c>
      <c r="D1930" s="11" t="str">
        <f t="shared" si="1995"/>
        <v>Т3</v>
      </c>
      <c r="E1930" s="11" t="str">
        <f t="shared" si="1996"/>
        <v>528 Δ6</v>
      </c>
      <c r="F1930" s="101"/>
      <c r="G1930" s="101"/>
      <c r="H193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0" s="132">
        <f t="shared" ref="I1930:K1930" si="2059">I1929</f>
        <v>18</v>
      </c>
      <c r="J1930" s="132" t="str">
        <f t="shared" si="2059"/>
        <v>Г</v>
      </c>
      <c r="K1930" s="133" t="str">
        <f>IF(Таблица335[[#This Row],[условие]]="Да", "-", "")</f>
        <v>-</v>
      </c>
      <c r="L1930" s="101" t="s">
        <v>35</v>
      </c>
      <c r="M1930" s="114" t="str">
        <f>IF(Таблица335[[#This Row],[условие]]="Да", "", " - ")</f>
        <v/>
      </c>
      <c r="N1930" s="101"/>
      <c r="O1930" s="114" t="str">
        <f>IF(Таблица335[[#This Row],[условие]]="Да", "", " )")</f>
        <v/>
      </c>
      <c r="P1930" s="115"/>
      <c r="Q1930" s="101" t="s">
        <v>140</v>
      </c>
      <c r="R1930" s="101" t="s">
        <v>82</v>
      </c>
      <c r="S1930" s="116" t="str">
        <f>IF(Таблица335[[#This Row],[Тип СШ]]="Т3", " росп", "")</f>
        <v xml:space="preserve"> росп</v>
      </c>
      <c r="T1930" s="116" t="str">
        <f>IF(AND(Таблица335[[#This Row],[Тип]]="Поперечник", Таблица335[[#This Row],[условие]]="Да", Таблица335[[#This Row],[№18]]=" росп"), "1,2,3",
"")</f>
        <v>1,2,3</v>
      </c>
      <c r="U1930" s="116" t="str">
        <f>IF(AND(Таблица335[[#This Row],[Тип]]="Продол", Таблица335[[#This Row],[условие]]="Да", Таблица335[[#This Row],[№18]]=" росп"), "1,2",
"")</f>
        <v/>
      </c>
      <c r="V1930" s="101" t="s">
        <v>88</v>
      </c>
      <c r="W193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3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30" s="152" t="str">
        <f>IF(Таблица335[[#This Row],[Тип СШ]]="Т3",
(IF(Таблица335[[#This Row],[Толщина]]&gt;16,"Δ8","Δ6")),Таблица335[[#This Row],[Толщина]])</f>
        <v>Δ6</v>
      </c>
      <c r="AD1930" s="153"/>
      <c r="AE1930"/>
    </row>
    <row r="1931" spans="1:31" x14ac:dyDescent="0.2">
      <c r="A1931" s="117">
        <f t="shared" si="2050"/>
        <v>1931</v>
      </c>
      <c r="B1931" s="97" t="str">
        <f>IF(ISNUMBER(Таблица335[[#This Row],[№8]]), "Поперечник", "Продол")</f>
        <v>Поперечник</v>
      </c>
      <c r="C1931" s="11" t="str">
        <f>CONCATENATE(I1931,J1931,K1931,L1931,Таблица335[[#This Row],[№12]],N1931,O1931,P1931,Q1931,R1931,S1931,T1931,U1931,)</f>
        <v>18Г-НП</v>
      </c>
      <c r="D1931" s="11" t="str">
        <f t="shared" si="1995"/>
        <v>С18</v>
      </c>
      <c r="E1931" s="11" t="str">
        <f t="shared" si="1996"/>
        <v>600×32</v>
      </c>
      <c r="F1931" s="101"/>
      <c r="G1931" s="101"/>
      <c r="H193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1" s="132">
        <f t="shared" ref="I1931:K1931" si="2060">I1930</f>
        <v>18</v>
      </c>
      <c r="J1931" s="132" t="str">
        <f t="shared" si="2060"/>
        <v>Г</v>
      </c>
      <c r="K1931" s="133" t="str">
        <f>IF(Таблица335[[#This Row],[условие]]="Да", "-", "")</f>
        <v>-</v>
      </c>
      <c r="L1931" s="101" t="s">
        <v>13</v>
      </c>
      <c r="M1931" s="114" t="str">
        <f>IF(Таблица335[[#This Row],[условие]]="Да", "", " - ")</f>
        <v/>
      </c>
      <c r="N1931" s="101"/>
      <c r="O1931" s="114" t="str">
        <f>IF(Таблица335[[#This Row],[условие]]="Да", "", " )")</f>
        <v/>
      </c>
      <c r="P1931" s="115"/>
      <c r="Q1931" s="101"/>
      <c r="R1931" s="101"/>
      <c r="S1931" s="116" t="str">
        <f>IF(Таблица335[[#This Row],[Тип СШ]]="Т3", " росп", "")</f>
        <v/>
      </c>
      <c r="T1931" s="116" t="str">
        <f>IF(AND(Таблица335[[#This Row],[Тип]]="Поперечник", Таблица335[[#This Row],[условие]]="Да", Таблица335[[#This Row],[№18]]=" росп"), "1,2,3",
"")</f>
        <v/>
      </c>
      <c r="U1931" s="116" t="str">
        <f>IF(AND(Таблица335[[#This Row],[Тип]]="Продол", Таблица335[[#This Row],[условие]]="Да", Таблица335[[#This Row],[№18]]=" росп"), "1,2",
"")</f>
        <v/>
      </c>
      <c r="V1931" s="101" t="s">
        <v>87</v>
      </c>
      <c r="W1931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93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3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931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931" s="152">
        <f>IF(Таблица335[[#This Row],[Тип СШ]]="Т3",
(IF(Таблица335[[#This Row],[Толщина]]&gt;16,"Δ8","Δ6")),Таблица335[[#This Row],[Толщина]])</f>
        <v>32</v>
      </c>
      <c r="AD1931" s="153"/>
      <c r="AE1931"/>
    </row>
    <row r="1932" spans="1:31" x14ac:dyDescent="0.2">
      <c r="A1932" s="117">
        <f t="shared" si="2050"/>
        <v>1932</v>
      </c>
      <c r="B1932" s="97" t="str">
        <f>IF(ISNUMBER(Таблица335[[#This Row],[№8]]), "Поперечник", "Продол")</f>
        <v>Поперечник</v>
      </c>
      <c r="C1932" s="11" t="str">
        <f>CONCATENATE(I1932,J1932,K1932,L1932,Таблица335[[#This Row],[№12]],N1932,O1932,P1932,Q1932,R1932,S1932,T1932,U1932,)</f>
        <v>18Г-Т2/1</v>
      </c>
      <c r="D1932" s="11" t="str">
        <f t="shared" si="1995"/>
        <v>Т8</v>
      </c>
      <c r="E1932" s="11" t="str">
        <f t="shared" si="1996"/>
        <v>100×16</v>
      </c>
      <c r="F1932" s="101"/>
      <c r="G1932" s="101"/>
      <c r="H193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2" s="132">
        <f t="shared" ref="I1932:K1932" si="2061">I1931</f>
        <v>18</v>
      </c>
      <c r="J1932" s="132" t="str">
        <f t="shared" si="2061"/>
        <v>Г</v>
      </c>
      <c r="K1932" s="133" t="str">
        <f>IF(Таблица335[[#This Row],[условие]]="Да", "-", "")</f>
        <v>-</v>
      </c>
      <c r="L1932" s="101" t="s">
        <v>84</v>
      </c>
      <c r="M1932" s="114" t="str">
        <f>IF(Таблица335[[#This Row],[условие]]="Да", "", " - ")</f>
        <v/>
      </c>
      <c r="N1932" s="101"/>
      <c r="O1932" s="114" t="str">
        <f>IF(Таблица335[[#This Row],[условие]]="Да", "", " )")</f>
        <v/>
      </c>
      <c r="P1932" s="115"/>
      <c r="Q1932" s="101" t="str">
        <f>"/"</f>
        <v>/</v>
      </c>
      <c r="R1932" s="101">
        <v>1</v>
      </c>
      <c r="S1932" s="116" t="str">
        <f>IF(Таблица335[[#This Row],[Тип СШ]]="Т3", " росп", "")</f>
        <v/>
      </c>
      <c r="T1932" s="116" t="str">
        <f>IF(AND(Таблица335[[#This Row],[Тип]]="Поперечник", Таблица335[[#This Row],[условие]]="Да", Таблица335[[#This Row],[№18]]=" росп"), "1,2,3",
"")</f>
        <v/>
      </c>
      <c r="U1932" s="116" t="str">
        <f>IF(AND(Таблица335[[#This Row],[Тип]]="Продол", Таблица335[[#This Row],[условие]]="Да", Таблица335[[#This Row],[№18]]=" росп"), "1,2",
"")</f>
        <v/>
      </c>
      <c r="V1932" s="101" t="s">
        <v>89</v>
      </c>
      <c r="W193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3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3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32" s="152">
        <f>IF(Таблица335[[#This Row],[Тип СШ]]="Т3",
(IF(Таблица335[[#This Row],[Толщина]]&gt;16,"Δ8","Δ6")),Таблица335[[#This Row],[Толщина]])</f>
        <v>16</v>
      </c>
      <c r="AD1932" s="153"/>
      <c r="AE1932"/>
    </row>
    <row r="1933" spans="1:31" x14ac:dyDescent="0.2">
      <c r="A1933" s="117">
        <f t="shared" si="2050"/>
        <v>1933</v>
      </c>
      <c r="B1933" s="97" t="str">
        <f>IF(ISNUMBER(Таблица335[[#This Row],[№8]]), "Поперечник", "Продол")</f>
        <v>Поперечник</v>
      </c>
      <c r="C1933" s="11" t="str">
        <f>CONCATENATE(I1933,J1933,K1933,L1933,Таблица335[[#This Row],[№12]],N1933,O1933,P1933,Q1933,R1933,S1933,T1933,U1933,)</f>
        <v>18Г-Т2/1 росп1,2,3</v>
      </c>
      <c r="D1933" s="11" t="str">
        <f t="shared" si="1995"/>
        <v>Т3</v>
      </c>
      <c r="E1933" s="11" t="str">
        <f t="shared" si="1996"/>
        <v>100 Δ6</v>
      </c>
      <c r="F1933" s="101"/>
      <c r="G1933" s="101"/>
      <c r="H193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3" s="132">
        <f t="shared" ref="I1933:K1933" si="2062">I1932</f>
        <v>18</v>
      </c>
      <c r="J1933" s="132" t="str">
        <f t="shared" si="2062"/>
        <v>Г</v>
      </c>
      <c r="K1933" s="133" t="str">
        <f>IF(Таблица335[[#This Row],[условие]]="Да", "-", "")</f>
        <v>-</v>
      </c>
      <c r="L1933" s="101" t="s">
        <v>84</v>
      </c>
      <c r="M1933" s="114" t="str">
        <f>IF(Таблица335[[#This Row],[условие]]="Да", "", " - ")</f>
        <v/>
      </c>
      <c r="N1933" s="101"/>
      <c r="O1933" s="114" t="str">
        <f>IF(Таблица335[[#This Row],[условие]]="Да", "", " )")</f>
        <v/>
      </c>
      <c r="P1933" s="115"/>
      <c r="Q1933" s="101" t="str">
        <f t="shared" ref="Q1933:Q1937" si="2063">"/"</f>
        <v>/</v>
      </c>
      <c r="R1933" s="101">
        <v>1</v>
      </c>
      <c r="S1933" s="116" t="str">
        <f>IF(Таблица335[[#This Row],[Тип СШ]]="Т3", " росп", "")</f>
        <v xml:space="preserve"> росп</v>
      </c>
      <c r="T1933" s="116" t="str">
        <f>IF(AND(Таблица335[[#This Row],[Тип]]="Поперечник", Таблица335[[#This Row],[условие]]="Да", Таблица335[[#This Row],[№18]]=" росп"), "1,2,3",
"")</f>
        <v>1,2,3</v>
      </c>
      <c r="U1933" s="116" t="str">
        <f>IF(AND(Таблица335[[#This Row],[Тип]]="Продол", Таблица335[[#This Row],[условие]]="Да", Таблица335[[#This Row],[№18]]=" росп"), "1,2",
"")</f>
        <v/>
      </c>
      <c r="V1933" s="101" t="s">
        <v>88</v>
      </c>
      <c r="W193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3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33" s="152" t="str">
        <f>IF(Таблица335[[#This Row],[Тип СШ]]="Т3",
(IF(Таблица335[[#This Row],[Толщина]]&gt;16,"Δ8","Δ6")),Таблица335[[#This Row],[Толщина]])</f>
        <v>Δ6</v>
      </c>
      <c r="AD1933" s="153"/>
      <c r="AE1933"/>
    </row>
    <row r="1934" spans="1:31" x14ac:dyDescent="0.2">
      <c r="A1934" s="117">
        <f t="shared" si="2050"/>
        <v>1934</v>
      </c>
      <c r="B1934" s="97" t="str">
        <f>IF(ISNUMBER(Таблица335[[#This Row],[№8]]), "Поперечник", "Продол")</f>
        <v>Поперечник</v>
      </c>
      <c r="C1934" s="11" t="str">
        <f>CONCATENATE(I1934,J1934,K1934,L1934,Таблица335[[#This Row],[№12]],N1934,O1934,P1934,Q1934,R1934,S1934,T1934,U1934,)</f>
        <v>18Г-Т2/2</v>
      </c>
      <c r="D1934" s="11" t="str">
        <f t="shared" si="1995"/>
        <v>Т8</v>
      </c>
      <c r="E1934" s="11" t="str">
        <f t="shared" si="1996"/>
        <v>100×16</v>
      </c>
      <c r="F1934" s="101"/>
      <c r="G1934" s="101"/>
      <c r="H193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4" s="132">
        <f t="shared" ref="I1934:K1934" si="2064">I1933</f>
        <v>18</v>
      </c>
      <c r="J1934" s="132" t="str">
        <f t="shared" si="2064"/>
        <v>Г</v>
      </c>
      <c r="K1934" s="133" t="str">
        <f>IF(Таблица335[[#This Row],[условие]]="Да", "-", "")</f>
        <v>-</v>
      </c>
      <c r="L1934" s="101" t="s">
        <v>84</v>
      </c>
      <c r="M1934" s="114" t="str">
        <f>IF(Таблица335[[#This Row],[условие]]="Да", "", " - ")</f>
        <v/>
      </c>
      <c r="N1934" s="101"/>
      <c r="O1934" s="114" t="str">
        <f>IF(Таблица335[[#This Row],[условие]]="Да", "", " )")</f>
        <v/>
      </c>
      <c r="P1934" s="115"/>
      <c r="Q1934" s="101" t="str">
        <f t="shared" si="2063"/>
        <v>/</v>
      </c>
      <c r="R1934" s="101">
        <v>2</v>
      </c>
      <c r="S1934" s="116" t="str">
        <f>IF(Таблица335[[#This Row],[Тип СШ]]="Т3", " росп", "")</f>
        <v/>
      </c>
      <c r="T1934" s="116" t="str">
        <f>IF(AND(Таблица335[[#This Row],[Тип]]="Поперечник", Таблица335[[#This Row],[условие]]="Да", Таблица335[[#This Row],[№18]]=" росп"), "1,2,3",
"")</f>
        <v/>
      </c>
      <c r="U1934" s="116" t="str">
        <f>IF(AND(Таблица335[[#This Row],[Тип]]="Продол", Таблица335[[#This Row],[условие]]="Да", Таблица335[[#This Row],[№18]]=" росп"), "1,2",
"")</f>
        <v/>
      </c>
      <c r="V1934" s="101" t="s">
        <v>89</v>
      </c>
      <c r="W193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4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3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3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34" s="152">
        <f>IF(Таблица335[[#This Row],[Тип СШ]]="Т3",
(IF(Таблица335[[#This Row],[Толщина]]&gt;16,"Δ8","Δ6")),Таблица335[[#This Row],[Толщина]])</f>
        <v>16</v>
      </c>
      <c r="AD1934" s="153"/>
      <c r="AE1934"/>
    </row>
    <row r="1935" spans="1:31" x14ac:dyDescent="0.2">
      <c r="A1935" s="117">
        <f t="shared" si="2050"/>
        <v>1935</v>
      </c>
      <c r="B1935" s="97" t="str">
        <f>IF(ISNUMBER(Таблица335[[#This Row],[№8]]), "Поперечник", "Продол")</f>
        <v>Поперечник</v>
      </c>
      <c r="C1935" s="11" t="str">
        <f>CONCATENATE(I1935,J1935,K1935,L1935,Таблица335[[#This Row],[№12]],N1935,O1935,P1935,Q1935,R1935,S1935,T1935,U1935,)</f>
        <v>18Г-Т2/2 росп1,2,3</v>
      </c>
      <c r="D1935" s="11" t="str">
        <f t="shared" si="1995"/>
        <v>Т3</v>
      </c>
      <c r="E1935" s="11" t="str">
        <f t="shared" si="1996"/>
        <v>100 Δ6</v>
      </c>
      <c r="F1935" s="101"/>
      <c r="G1935" s="101"/>
      <c r="H193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5" s="132">
        <f t="shared" ref="I1935:K1935" si="2065">I1934</f>
        <v>18</v>
      </c>
      <c r="J1935" s="132" t="str">
        <f t="shared" si="2065"/>
        <v>Г</v>
      </c>
      <c r="K1935" s="133" t="str">
        <f>IF(Таблица335[[#This Row],[условие]]="Да", "-", "")</f>
        <v>-</v>
      </c>
      <c r="L1935" s="101" t="s">
        <v>84</v>
      </c>
      <c r="M1935" s="114" t="str">
        <f>IF(Таблица335[[#This Row],[условие]]="Да", "", " - ")</f>
        <v/>
      </c>
      <c r="N1935" s="101"/>
      <c r="O1935" s="114" t="str">
        <f>IF(Таблица335[[#This Row],[условие]]="Да", "", " )")</f>
        <v/>
      </c>
      <c r="P1935" s="115"/>
      <c r="Q1935" s="101" t="str">
        <f t="shared" si="2063"/>
        <v>/</v>
      </c>
      <c r="R1935" s="101">
        <v>2</v>
      </c>
      <c r="S1935" s="116" t="str">
        <f>IF(Таблица335[[#This Row],[Тип СШ]]="Т3", " росп", "")</f>
        <v xml:space="preserve"> росп</v>
      </c>
      <c r="T1935" s="116" t="str">
        <f>IF(AND(Таблица335[[#This Row],[Тип]]="Поперечник", Таблица335[[#This Row],[условие]]="Да", Таблица335[[#This Row],[№18]]=" росп"), "1,2,3",
"")</f>
        <v>1,2,3</v>
      </c>
      <c r="U1935" s="116" t="str">
        <f>IF(AND(Таблица335[[#This Row],[Тип]]="Продол", Таблица335[[#This Row],[условие]]="Да", Таблица335[[#This Row],[№18]]=" росп"), "1,2",
"")</f>
        <v/>
      </c>
      <c r="V1935" s="101" t="s">
        <v>88</v>
      </c>
      <c r="W193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3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5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35" s="152" t="str">
        <f>IF(Таблица335[[#This Row],[Тип СШ]]="Т3",
(IF(Таблица335[[#This Row],[Толщина]]&gt;16,"Δ8","Δ6")),Таблица335[[#This Row],[Толщина]])</f>
        <v>Δ6</v>
      </c>
      <c r="AD1935" s="153"/>
      <c r="AE1935"/>
    </row>
    <row r="1936" spans="1:31" x14ac:dyDescent="0.2">
      <c r="A1936" s="117">
        <f t="shared" si="2050"/>
        <v>1936</v>
      </c>
      <c r="B1936" s="97" t="str">
        <f>IF(ISNUMBER(Таблица335[[#This Row],[№8]]), "Поперечник", "Продол")</f>
        <v>Поперечник</v>
      </c>
      <c r="C1936" s="11" t="str">
        <f>CONCATENATE(I1936,J1936,K1936,L1936,Таблица335[[#This Row],[№12]],N1936,O1936,P1936,Q1936,R1936,S1936,T1936,U1936,)</f>
        <v>18Д-ВП</v>
      </c>
      <c r="D1936" s="11" t="str">
        <f t="shared" si="1995"/>
        <v>С4</v>
      </c>
      <c r="E1936" s="11" t="str">
        <f t="shared" si="1996"/>
        <v>2488×14</v>
      </c>
      <c r="F1936" s="101"/>
      <c r="G1936" s="101" t="s">
        <v>43</v>
      </c>
      <c r="H193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6" s="134">
        <f t="shared" ref="I1936:J1936" si="2066">I1935</f>
        <v>18</v>
      </c>
      <c r="J1936" s="134" t="str">
        <f>Таблица335[[#This Row],[№7]]</f>
        <v>Д</v>
      </c>
      <c r="K1936" s="133" t="str">
        <f>IF(Таблица335[[#This Row],[условие]]="Да", "-", "")</f>
        <v>-</v>
      </c>
      <c r="L1936" s="72" t="s">
        <v>35</v>
      </c>
      <c r="M1936" s="114" t="str">
        <f>IF(Таблица335[[#This Row],[условие]]="Да", "", " - ")</f>
        <v/>
      </c>
      <c r="N1936" s="72"/>
      <c r="O1936" s="114" t="str">
        <f>IF(Таблица335[[#This Row],[условие]]="Да", "", " )")</f>
        <v/>
      </c>
      <c r="P1936" s="115"/>
      <c r="Q1936" s="130"/>
      <c r="R1936" s="130"/>
      <c r="S1936" s="116" t="str">
        <f>IF(Таблица335[[#This Row],[Тип СШ]]="Т3", " росп", "")</f>
        <v/>
      </c>
      <c r="T1936" s="116" t="str">
        <f>IF(AND(Таблица335[[#This Row],[Тип]]="Поперечник", Таблица335[[#This Row],[условие]]="Да", Таблица335[[#This Row],[№18]]=" росп"), "1,2,3",
"")</f>
        <v/>
      </c>
      <c r="U1936" s="116" t="str">
        <f>IF(AND(Таблица335[[#This Row],[Тип]]="Продол", Таблица335[[#This Row],[условие]]="Да", Таблица335[[#This Row],[№18]]=" росп"), "1,2",
"")</f>
        <v/>
      </c>
      <c r="V1936" s="130" t="s">
        <v>109</v>
      </c>
      <c r="W193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6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2488</v>
      </c>
      <c r="Y193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6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3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36" s="228">
        <f>VALUE(CONCATENATE(Таблица335[[#This Row],[ДлинаС18]],Таблица335[[#This Row],[ДлинаС4]],Таблица335[[#This Row],[ДлинаТ8]],Таблица335[[#This Row],[ДлинаТ3]]))</f>
        <v>2488</v>
      </c>
      <c r="AC1936" s="152">
        <f>IF(Таблица335[[#This Row],[Тип СШ]]="Т3",
(IF(Таблица335[[#This Row],[Толщина]]&gt;16,"Δ8","Δ6")),Таблица335[[#This Row],[Толщина]])</f>
        <v>14</v>
      </c>
      <c r="AD1936" s="153"/>
      <c r="AE1936"/>
    </row>
    <row r="1937" spans="1:31" x14ac:dyDescent="0.2">
      <c r="A1937" s="117">
        <f t="shared" si="2050"/>
        <v>1937</v>
      </c>
      <c r="B1937" s="97" t="str">
        <f>IF(ISNUMBER(Таблица335[[#This Row],[№8]]), "Поперечник", "Продол")</f>
        <v>Поперечник</v>
      </c>
      <c r="C1937" s="11" t="str">
        <f>CONCATENATE(I1937,J1937,K1937,L1937,Таблица335[[#This Row],[№12]],N1937,O1937,P1937,Q1937,R1937,S1937,T1937,U1937,)</f>
        <v>18Д-ВП_Р1 росп1,2,3</v>
      </c>
      <c r="D1937" s="11" t="str">
        <f t="shared" si="1995"/>
        <v>Т3</v>
      </c>
      <c r="E1937" s="11" t="str">
        <f t="shared" si="1996"/>
        <v>528 Δ6</v>
      </c>
      <c r="F1937" s="101"/>
      <c r="G1937" s="101"/>
      <c r="H193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7" s="132">
        <f t="shared" ref="I1937:J1937" si="2067">I1936</f>
        <v>18</v>
      </c>
      <c r="J1937" s="132" t="str">
        <f>J1936</f>
        <v>Д</v>
      </c>
      <c r="K1937" s="133" t="str">
        <f>IF(Таблица335[[#This Row],[условие]]="Да", "-", "")</f>
        <v>-</v>
      </c>
      <c r="L1937" s="101" t="s">
        <v>35</v>
      </c>
      <c r="M1937" s="114" t="str">
        <f>IF(Таблица335[[#This Row],[условие]]="Да", "", " - ")</f>
        <v/>
      </c>
      <c r="N1937" s="101"/>
      <c r="O1937" s="114" t="str">
        <f>IF(Таблица335[[#This Row],[условие]]="Да", "", " )")</f>
        <v/>
      </c>
      <c r="P1937" s="115"/>
      <c r="Q1937" s="101" t="s">
        <v>140</v>
      </c>
      <c r="R1937" s="101" t="s">
        <v>73</v>
      </c>
      <c r="S1937" s="116" t="str">
        <f>IF(Таблица335[[#This Row],[Тип СШ]]="Т3", " росп", "")</f>
        <v xml:space="preserve"> росп</v>
      </c>
      <c r="T1937" s="116" t="str">
        <f>IF(AND(Таблица335[[#This Row],[Тип]]="Поперечник", Таблица335[[#This Row],[условие]]="Да", Таблица335[[#This Row],[№18]]=" росп"), "1,2,3",
"")</f>
        <v>1,2,3</v>
      </c>
      <c r="U1937" s="116" t="str">
        <f>IF(AND(Таблица335[[#This Row],[Тип]]="Продол", Таблица335[[#This Row],[условие]]="Да", Таблица335[[#This Row],[№18]]=" росп"), "1,2",
"")</f>
        <v/>
      </c>
      <c r="V1937" s="101" t="s">
        <v>88</v>
      </c>
      <c r="W193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3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37" s="152" t="str">
        <f>IF(Таблица335[[#This Row],[Тип СШ]]="Т3",
(IF(Таблица335[[#This Row],[Толщина]]&gt;16,"Δ8","Δ6")),Таблица335[[#This Row],[Толщина]])</f>
        <v>Δ6</v>
      </c>
      <c r="AD1937" s="153"/>
      <c r="AE1937"/>
    </row>
    <row r="1938" spans="1:31" x14ac:dyDescent="0.2">
      <c r="A1938" s="117">
        <f t="shared" si="2050"/>
        <v>1938</v>
      </c>
      <c r="B1938" s="97" t="str">
        <f>IF(ISNUMBER(Таблица335[[#This Row],[№8]]), "Поперечник", "Продол")</f>
        <v>Поперечник</v>
      </c>
      <c r="C1938" s="11" t="str">
        <f>CONCATENATE(I1938,J1938,K1938,L1938,Таблица335[[#This Row],[№12]],N1938,O1938,P1938,Q1938,R1938,S1938,T1938,U1938,)</f>
        <v>18Д-ВП_Р2 росп1,2,3</v>
      </c>
      <c r="D1938" s="11" t="str">
        <f t="shared" si="1995"/>
        <v>Т3</v>
      </c>
      <c r="E1938" s="11" t="str">
        <f t="shared" si="1996"/>
        <v>528 Δ6</v>
      </c>
      <c r="F1938" s="101"/>
      <c r="G1938" s="101"/>
      <c r="H193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8" s="132">
        <f t="shared" ref="I1938:K1938" si="2068">I1937</f>
        <v>18</v>
      </c>
      <c r="J1938" s="132" t="str">
        <f t="shared" si="2068"/>
        <v>Д</v>
      </c>
      <c r="K1938" s="133" t="str">
        <f>IF(Таблица335[[#This Row],[условие]]="Да", "-", "")</f>
        <v>-</v>
      </c>
      <c r="L1938" s="101" t="s">
        <v>35</v>
      </c>
      <c r="M1938" s="114" t="str">
        <f>IF(Таблица335[[#This Row],[условие]]="Да", "", " - ")</f>
        <v/>
      </c>
      <c r="N1938" s="101"/>
      <c r="O1938" s="114" t="str">
        <f>IF(Таблица335[[#This Row],[условие]]="Да", "", " )")</f>
        <v/>
      </c>
      <c r="P1938" s="115"/>
      <c r="Q1938" s="101" t="s">
        <v>140</v>
      </c>
      <c r="R1938" s="101" t="s">
        <v>74</v>
      </c>
      <c r="S1938" s="116" t="str">
        <f>IF(Таблица335[[#This Row],[Тип СШ]]="Т3", " росп", "")</f>
        <v xml:space="preserve"> росп</v>
      </c>
      <c r="T1938" s="116" t="str">
        <f>IF(AND(Таблица335[[#This Row],[Тип]]="Поперечник", Таблица335[[#This Row],[условие]]="Да", Таблица335[[#This Row],[№18]]=" росп"), "1,2,3",
"")</f>
        <v>1,2,3</v>
      </c>
      <c r="U1938" s="116" t="str">
        <f>IF(AND(Таблица335[[#This Row],[Тип]]="Продол", Таблица335[[#This Row],[условие]]="Да", Таблица335[[#This Row],[№18]]=" росп"), "1,2",
"")</f>
        <v/>
      </c>
      <c r="V1938" s="101" t="s">
        <v>88</v>
      </c>
      <c r="W193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3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38" s="152" t="str">
        <f>IF(Таблица335[[#This Row],[Тип СШ]]="Т3",
(IF(Таблица335[[#This Row],[Толщина]]&gt;16,"Δ8","Δ6")),Таблица335[[#This Row],[Толщина]])</f>
        <v>Δ6</v>
      </c>
      <c r="AD1938" s="153"/>
      <c r="AE1938"/>
    </row>
    <row r="1939" spans="1:31" x14ac:dyDescent="0.2">
      <c r="A1939" s="117">
        <f t="shared" si="2050"/>
        <v>1939</v>
      </c>
      <c r="B1939" s="97" t="str">
        <f>IF(ISNUMBER(Таблица335[[#This Row],[№8]]), "Поперечник", "Продол")</f>
        <v>Поперечник</v>
      </c>
      <c r="C1939" s="11" t="str">
        <f>CONCATENATE(I1939,J1939,K1939,L1939,Таблица335[[#This Row],[№12]],N1939,O1939,P1939,Q1939,R1939,S1939,T1939,U1939,)</f>
        <v>18Д-ВП_Р3 росп1,2,3</v>
      </c>
      <c r="D1939" s="11" t="str">
        <f t="shared" ref="D1939:D1946" si="2069">V1939</f>
        <v>Т3</v>
      </c>
      <c r="E1939" s="11" t="str">
        <f t="shared" ref="E1939:E1946" si="2070">IF(V1939="Т3",(CONCATENATE(AB1939," ",AC1939)),(CONCATENATE(AB1939,"×",AC1939)))</f>
        <v>528 Δ6</v>
      </c>
      <c r="F1939" s="101"/>
      <c r="G1939" s="101"/>
      <c r="H193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39" s="132">
        <f t="shared" ref="I1939:K1939" si="2071">I1938</f>
        <v>18</v>
      </c>
      <c r="J1939" s="132" t="str">
        <f t="shared" si="2071"/>
        <v>Д</v>
      </c>
      <c r="K1939" s="133" t="str">
        <f>IF(Таблица335[[#This Row],[условие]]="Да", "-", "")</f>
        <v>-</v>
      </c>
      <c r="L1939" s="101" t="s">
        <v>35</v>
      </c>
      <c r="M1939" s="114" t="str">
        <f>IF(Таблица335[[#This Row],[условие]]="Да", "", " - ")</f>
        <v/>
      </c>
      <c r="N1939" s="101"/>
      <c r="O1939" s="114" t="str">
        <f>IF(Таблица335[[#This Row],[условие]]="Да", "", " )")</f>
        <v/>
      </c>
      <c r="P1939" s="115"/>
      <c r="Q1939" s="101" t="s">
        <v>140</v>
      </c>
      <c r="R1939" s="101" t="s">
        <v>75</v>
      </c>
      <c r="S1939" s="116" t="str">
        <f>IF(Таблица335[[#This Row],[Тип СШ]]="Т3", " росп", "")</f>
        <v xml:space="preserve"> росп</v>
      </c>
      <c r="T1939" s="116" t="str">
        <f>IF(AND(Таблица335[[#This Row],[Тип]]="Поперечник", Таблица335[[#This Row],[условие]]="Да", Таблица335[[#This Row],[№18]]=" росп"), "1,2,3",
"")</f>
        <v>1,2,3</v>
      </c>
      <c r="U1939" s="116" t="str">
        <f>IF(AND(Таблица335[[#This Row],[Тип]]="Продол", Таблица335[[#This Row],[условие]]="Да", Таблица335[[#This Row],[№18]]=" росп"), "1,2",
"")</f>
        <v/>
      </c>
      <c r="V1939" s="101" t="s">
        <v>88</v>
      </c>
      <c r="W193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3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3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3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3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3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39" s="152" t="str">
        <f>IF(Таблица335[[#This Row],[Тип СШ]]="Т3",
(IF(Таблица335[[#This Row],[Толщина]]&gt;16,"Δ8","Δ6")),Таблица335[[#This Row],[Толщина]])</f>
        <v>Δ6</v>
      </c>
      <c r="AD1939" s="153"/>
      <c r="AE1939"/>
    </row>
    <row r="1940" spans="1:31" x14ac:dyDescent="0.2">
      <c r="A1940" s="117">
        <f t="shared" si="2050"/>
        <v>1940</v>
      </c>
      <c r="B1940" s="97" t="str">
        <f>IF(ISNUMBER(Таблица335[[#This Row],[№8]]), "Поперечник", "Продол")</f>
        <v>Поперечник</v>
      </c>
      <c r="C1940" s="11" t="str">
        <f>CONCATENATE(I1940,J1940,K1940,L1940,Таблица335[[#This Row],[№12]],N1940,O1940,P1940,Q1940,R1940,S1940,T1940,U1940,)</f>
        <v>18Д-ВП_Р4 росп1,2,3</v>
      </c>
      <c r="D1940" s="11" t="str">
        <f t="shared" si="2069"/>
        <v>Т3</v>
      </c>
      <c r="E1940" s="11" t="str">
        <f t="shared" si="2070"/>
        <v>528 Δ6</v>
      </c>
      <c r="F1940" s="101"/>
      <c r="G1940" s="101"/>
      <c r="H194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0" s="132">
        <f t="shared" ref="I1940:K1940" si="2072">I1939</f>
        <v>18</v>
      </c>
      <c r="J1940" s="132" t="str">
        <f t="shared" si="2072"/>
        <v>Д</v>
      </c>
      <c r="K1940" s="133" t="str">
        <f>IF(Таблица335[[#This Row],[условие]]="Да", "-", "")</f>
        <v>-</v>
      </c>
      <c r="L1940" s="101" t="s">
        <v>35</v>
      </c>
      <c r="M1940" s="114" t="str">
        <f>IF(Таблица335[[#This Row],[условие]]="Да", "", " - ")</f>
        <v/>
      </c>
      <c r="N1940" s="101"/>
      <c r="O1940" s="114" t="str">
        <f>IF(Таблица335[[#This Row],[условие]]="Да", "", " )")</f>
        <v/>
      </c>
      <c r="P1940" s="115"/>
      <c r="Q1940" s="101" t="s">
        <v>140</v>
      </c>
      <c r="R1940" s="101" t="s">
        <v>76</v>
      </c>
      <c r="S1940" s="116" t="str">
        <f>IF(Таблица335[[#This Row],[Тип СШ]]="Т3", " росп", "")</f>
        <v xml:space="preserve"> росп</v>
      </c>
      <c r="T1940" s="116" t="str">
        <f>IF(AND(Таблица335[[#This Row],[Тип]]="Поперечник", Таблица335[[#This Row],[условие]]="Да", Таблица335[[#This Row],[№18]]=" росп"), "1,2,3",
"")</f>
        <v>1,2,3</v>
      </c>
      <c r="U1940" s="116" t="str">
        <f>IF(AND(Таблица335[[#This Row],[Тип]]="Продол", Таблица335[[#This Row],[условие]]="Да", Таблица335[[#This Row],[№18]]=" росп"), "1,2",
"")</f>
        <v/>
      </c>
      <c r="V1940" s="101" t="s">
        <v>88</v>
      </c>
      <c r="W194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4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40" s="152" t="str">
        <f>IF(Таблица335[[#This Row],[Тип СШ]]="Т3",
(IF(Таблица335[[#This Row],[Толщина]]&gt;16,"Δ8","Δ6")),Таблица335[[#This Row],[Толщина]])</f>
        <v>Δ6</v>
      </c>
      <c r="AD1940" s="153"/>
      <c r="AE1940"/>
    </row>
    <row r="1941" spans="1:31" x14ac:dyDescent="0.2">
      <c r="A1941" s="117">
        <f t="shared" si="2050"/>
        <v>1941</v>
      </c>
      <c r="B1941" s="97" t="str">
        <f>IF(ISNUMBER(Таблица335[[#This Row],[№8]]), "Поперечник", "Продол")</f>
        <v>Поперечник</v>
      </c>
      <c r="C1941" s="11" t="str">
        <f>CONCATENATE(I1941,J1941,K1941,L1941,Таблица335[[#This Row],[№12]],N1941,O1941,P1941,Q1941,R1941,S1941,T1941,U1941,)</f>
        <v>18Д-Т1/1</v>
      </c>
      <c r="D1941" s="11" t="str">
        <f t="shared" si="2069"/>
        <v>Т8</v>
      </c>
      <c r="E1941" s="11" t="str">
        <f t="shared" si="2070"/>
        <v>100×16</v>
      </c>
      <c r="F1941" s="101"/>
      <c r="G1941" s="101"/>
      <c r="H194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1" s="132">
        <f t="shared" ref="I1941:K1941" si="2073">I1940</f>
        <v>18</v>
      </c>
      <c r="J1941" s="132" t="str">
        <f t="shared" si="2073"/>
        <v>Д</v>
      </c>
      <c r="K1941" s="133" t="str">
        <f>IF(Таблица335[[#This Row],[условие]]="Да", "-", "")</f>
        <v>-</v>
      </c>
      <c r="L1941" s="101" t="s">
        <v>83</v>
      </c>
      <c r="M1941" s="114" t="str">
        <f>IF(Таблица335[[#This Row],[условие]]="Да", "", " - ")</f>
        <v/>
      </c>
      <c r="N1941" s="101"/>
      <c r="O1941" s="114" t="str">
        <f>IF(Таблица335[[#This Row],[условие]]="Да", "", " )")</f>
        <v/>
      </c>
      <c r="P1941" s="115"/>
      <c r="Q1941" s="101" t="str">
        <f>"/"</f>
        <v>/</v>
      </c>
      <c r="R1941" s="101">
        <v>1</v>
      </c>
      <c r="S1941" s="116" t="str">
        <f>IF(Таблица335[[#This Row],[Тип СШ]]="Т3", " росп", "")</f>
        <v/>
      </c>
      <c r="T1941" s="116" t="str">
        <f>IF(AND(Таблица335[[#This Row],[Тип]]="Поперечник", Таблица335[[#This Row],[условие]]="Да", Таблица335[[#This Row],[№18]]=" росп"), "1,2,3",
"")</f>
        <v/>
      </c>
      <c r="U1941" s="116" t="str">
        <f>IF(AND(Таблица335[[#This Row],[Тип]]="Продол", Таблица335[[#This Row],[условие]]="Да", Таблица335[[#This Row],[№18]]=" росп"), "1,2",
"")</f>
        <v/>
      </c>
      <c r="V1941" s="101" t="s">
        <v>89</v>
      </c>
      <c r="W194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1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41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4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41" s="152">
        <f>IF(Таблица335[[#This Row],[Тип СШ]]="Т3",
(IF(Таблица335[[#This Row],[Толщина]]&gt;16,"Δ8","Δ6")),Таблица335[[#This Row],[Толщина]])</f>
        <v>16</v>
      </c>
      <c r="AD1941" s="153"/>
      <c r="AE1941"/>
    </row>
    <row r="1942" spans="1:31" x14ac:dyDescent="0.2">
      <c r="A1942" s="117">
        <f t="shared" si="2050"/>
        <v>1942</v>
      </c>
      <c r="B1942" s="97" t="str">
        <f>IF(ISNUMBER(Таблица335[[#This Row],[№8]]), "Поперечник", "Продол")</f>
        <v>Поперечник</v>
      </c>
      <c r="C1942" s="11" t="str">
        <f>CONCATENATE(I1942,J1942,K1942,L1942,Таблица335[[#This Row],[№12]],N1942,O1942,P1942,Q1942,R1942,S1942,T1942,U1942,)</f>
        <v>18Д-Т1/1 росп1,2,3</v>
      </c>
      <c r="D1942" s="11" t="str">
        <f t="shared" si="2069"/>
        <v>Т3</v>
      </c>
      <c r="E1942" s="11" t="str">
        <f t="shared" si="2070"/>
        <v>100 Δ6</v>
      </c>
      <c r="F1942" s="101"/>
      <c r="G1942" s="101"/>
      <c r="H194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2" s="132">
        <f t="shared" ref="I1942:K1942" si="2074">I1941</f>
        <v>18</v>
      </c>
      <c r="J1942" s="132" t="str">
        <f t="shared" si="2074"/>
        <v>Д</v>
      </c>
      <c r="K1942" s="133" t="str">
        <f>IF(Таблица335[[#This Row],[условие]]="Да", "-", "")</f>
        <v>-</v>
      </c>
      <c r="L1942" s="101" t="s">
        <v>83</v>
      </c>
      <c r="M1942" s="114" t="str">
        <f>IF(Таблица335[[#This Row],[условие]]="Да", "", " - ")</f>
        <v/>
      </c>
      <c r="N1942" s="101"/>
      <c r="O1942" s="114" t="str">
        <f>IF(Таблица335[[#This Row],[условие]]="Да", "", " )")</f>
        <v/>
      </c>
      <c r="P1942" s="115"/>
      <c r="Q1942" s="101" t="str">
        <f t="shared" ref="Q1942:Q1946" si="2075">"/"</f>
        <v>/</v>
      </c>
      <c r="R1942" s="101">
        <v>1</v>
      </c>
      <c r="S1942" s="116" t="str">
        <f>IF(Таблица335[[#This Row],[Тип СШ]]="Т3", " росп", "")</f>
        <v xml:space="preserve"> росп</v>
      </c>
      <c r="T1942" s="116" t="str">
        <f>IF(AND(Таблица335[[#This Row],[Тип]]="Поперечник", Таблица335[[#This Row],[условие]]="Да", Таблица335[[#This Row],[№18]]=" росп"), "1,2,3",
"")</f>
        <v>1,2,3</v>
      </c>
      <c r="U1942" s="116" t="str">
        <f>IF(AND(Таблица335[[#This Row],[Тип]]="Продол", Таблица335[[#This Row],[условие]]="Да", Таблица335[[#This Row],[№18]]=" росп"), "1,2",
"")</f>
        <v/>
      </c>
      <c r="V1942" s="101" t="s">
        <v>88</v>
      </c>
      <c r="W194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4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42" s="152" t="str">
        <f>IF(Таблица335[[#This Row],[Тип СШ]]="Т3",
(IF(Таблица335[[#This Row],[Толщина]]&gt;16,"Δ8","Δ6")),Таблица335[[#This Row],[Толщина]])</f>
        <v>Δ6</v>
      </c>
      <c r="AD1942" s="153"/>
      <c r="AE1942"/>
    </row>
    <row r="1943" spans="1:31" x14ac:dyDescent="0.2">
      <c r="A1943" s="117">
        <f t="shared" si="2050"/>
        <v>1943</v>
      </c>
      <c r="B1943" s="97" t="str">
        <f>IF(ISNUMBER(Таблица335[[#This Row],[№8]]), "Поперечник", "Продол")</f>
        <v>Поперечник</v>
      </c>
      <c r="C1943" s="11" t="str">
        <f>CONCATENATE(I1943,J1943,K1943,L1943,Таблица335[[#This Row],[№12]],N1943,O1943,P1943,Q1943,R1943,S1943,T1943,U1943,)</f>
        <v>18Д-Т1/2</v>
      </c>
      <c r="D1943" s="11" t="str">
        <f t="shared" si="2069"/>
        <v>Т8</v>
      </c>
      <c r="E1943" s="11" t="str">
        <f t="shared" si="2070"/>
        <v>100×16</v>
      </c>
      <c r="F1943" s="101"/>
      <c r="G1943" s="101"/>
      <c r="H194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3" s="132">
        <f t="shared" ref="I1943:K1943" si="2076">I1942</f>
        <v>18</v>
      </c>
      <c r="J1943" s="132" t="str">
        <f t="shared" si="2076"/>
        <v>Д</v>
      </c>
      <c r="K1943" s="133" t="str">
        <f>IF(Таблица335[[#This Row],[условие]]="Да", "-", "")</f>
        <v>-</v>
      </c>
      <c r="L1943" s="101" t="s">
        <v>83</v>
      </c>
      <c r="M1943" s="114" t="str">
        <f>IF(Таблица335[[#This Row],[условие]]="Да", "", " - ")</f>
        <v/>
      </c>
      <c r="N1943" s="101"/>
      <c r="O1943" s="114" t="str">
        <f>IF(Таблица335[[#This Row],[условие]]="Да", "", " )")</f>
        <v/>
      </c>
      <c r="P1943" s="115"/>
      <c r="Q1943" s="101" t="str">
        <f t="shared" si="2075"/>
        <v>/</v>
      </c>
      <c r="R1943" s="101">
        <v>2</v>
      </c>
      <c r="S1943" s="116" t="str">
        <f>IF(Таблица335[[#This Row],[Тип СШ]]="Т3", " росп", "")</f>
        <v/>
      </c>
      <c r="T1943" s="116" t="str">
        <f>IF(AND(Таблица335[[#This Row],[Тип]]="Поперечник", Таблица335[[#This Row],[условие]]="Да", Таблица335[[#This Row],[№18]]=" росп"), "1,2,3",
"")</f>
        <v/>
      </c>
      <c r="U1943" s="116" t="str">
        <f>IF(AND(Таблица335[[#This Row],[Тип]]="Продол", Таблица335[[#This Row],[условие]]="Да", Таблица335[[#This Row],[№18]]=" росп"), "1,2",
"")</f>
        <v/>
      </c>
      <c r="V1943" s="101" t="s">
        <v>89</v>
      </c>
      <c r="W194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3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43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4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43" s="152">
        <f>IF(Таблица335[[#This Row],[Тип СШ]]="Т3",
(IF(Таблица335[[#This Row],[Толщина]]&gt;16,"Δ8","Δ6")),Таблица335[[#This Row],[Толщина]])</f>
        <v>16</v>
      </c>
      <c r="AD1943" s="153"/>
      <c r="AE1943"/>
    </row>
    <row r="1944" spans="1:31" x14ac:dyDescent="0.2">
      <c r="A1944" s="117">
        <f t="shared" si="2050"/>
        <v>1944</v>
      </c>
      <c r="B1944" s="97" t="str">
        <f>IF(ISNUMBER(Таблица335[[#This Row],[№8]]), "Поперечник", "Продол")</f>
        <v>Поперечник</v>
      </c>
      <c r="C1944" s="11" t="str">
        <f>CONCATENATE(I1944,J1944,K1944,L1944,Таблица335[[#This Row],[№12]],N1944,O1944,P1944,Q1944,R1944,S1944,T1944,U1944,)</f>
        <v>18Д-Т1/2 росп1,2,3</v>
      </c>
      <c r="D1944" s="11" t="str">
        <f t="shared" si="2069"/>
        <v>Т3</v>
      </c>
      <c r="E1944" s="11" t="str">
        <f t="shared" si="2070"/>
        <v>100 Δ6</v>
      </c>
      <c r="F1944" s="101"/>
      <c r="G1944" s="101"/>
      <c r="H1944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4" s="132">
        <f t="shared" ref="I1944:K1944" si="2077">I1943</f>
        <v>18</v>
      </c>
      <c r="J1944" s="132" t="str">
        <f t="shared" si="2077"/>
        <v>Д</v>
      </c>
      <c r="K1944" s="133" t="str">
        <f>IF(Таблица335[[#This Row],[условие]]="Да", "-", "")</f>
        <v>-</v>
      </c>
      <c r="L1944" s="101" t="s">
        <v>83</v>
      </c>
      <c r="M1944" s="114" t="str">
        <f>IF(Таблица335[[#This Row],[условие]]="Да", "", " - ")</f>
        <v/>
      </c>
      <c r="N1944" s="101"/>
      <c r="O1944" s="114" t="str">
        <f>IF(Таблица335[[#This Row],[условие]]="Да", "", " )")</f>
        <v/>
      </c>
      <c r="P1944" s="115"/>
      <c r="Q1944" s="101" t="str">
        <f t="shared" si="2075"/>
        <v>/</v>
      </c>
      <c r="R1944" s="101">
        <v>2</v>
      </c>
      <c r="S1944" s="116" t="str">
        <f>IF(Таблица335[[#This Row],[Тип СШ]]="Т3", " росп", "")</f>
        <v xml:space="preserve"> росп</v>
      </c>
      <c r="T1944" s="116" t="str">
        <f>IF(AND(Таблица335[[#This Row],[Тип]]="Поперечник", Таблица335[[#This Row],[условие]]="Да", Таблица335[[#This Row],[№18]]=" росп"), "1,2,3",
"")</f>
        <v>1,2,3</v>
      </c>
      <c r="U1944" s="116" t="str">
        <f>IF(AND(Таблица335[[#This Row],[Тип]]="Продол", Таблица335[[#This Row],[условие]]="Да", Таблица335[[#This Row],[№18]]=" росп"), "1,2",
"")</f>
        <v/>
      </c>
      <c r="V1944" s="101" t="s">
        <v>88</v>
      </c>
      <c r="W1944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4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4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4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44" s="152" t="str">
        <f>IF(Таблица335[[#This Row],[Тип СШ]]="Т3",
(IF(Таблица335[[#This Row],[Толщина]]&gt;16,"Δ8","Δ6")),Таблица335[[#This Row],[Толщина]])</f>
        <v>Δ6</v>
      </c>
      <c r="AD1944" s="153"/>
      <c r="AE1944"/>
    </row>
    <row r="1945" spans="1:31" x14ac:dyDescent="0.2">
      <c r="A1945" s="117">
        <f t="shared" si="2050"/>
        <v>1945</v>
      </c>
      <c r="B1945" s="97" t="str">
        <f>IF(ISNUMBER(Таблица335[[#This Row],[№8]]), "Поперечник", "Продол")</f>
        <v>Поперечник</v>
      </c>
      <c r="C1945" s="11" t="str">
        <f>CONCATENATE(I1945,J1945,K1945,L1945,Таблица335[[#This Row],[№12]],N1945,O1945,P1945,Q1945,R1945,S1945,T1945,U1945,)</f>
        <v>18Д-ВП_Р5 росп1,2,3</v>
      </c>
      <c r="D1945" s="11" t="str">
        <f t="shared" si="2069"/>
        <v>Т3</v>
      </c>
      <c r="E1945" s="11" t="str">
        <f t="shared" si="2070"/>
        <v>528 Δ6</v>
      </c>
      <c r="F1945" s="101"/>
      <c r="G1945" s="101"/>
      <c r="H194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5" s="132">
        <f t="shared" ref="I1945:K1945" si="2078">I1944</f>
        <v>18</v>
      </c>
      <c r="J1945" s="132" t="str">
        <f t="shared" si="2078"/>
        <v>Д</v>
      </c>
      <c r="K1945" s="133" t="str">
        <f>IF(Таблица335[[#This Row],[условие]]="Да", "-", "")</f>
        <v>-</v>
      </c>
      <c r="L1945" s="101" t="s">
        <v>35</v>
      </c>
      <c r="M1945" s="114" t="str">
        <f>IF(Таблица335[[#This Row],[условие]]="Да", "", " - ")</f>
        <v/>
      </c>
      <c r="N1945" s="101"/>
      <c r="O1945" s="114" t="str">
        <f>IF(Таблица335[[#This Row],[условие]]="Да", "", " )")</f>
        <v/>
      </c>
      <c r="P1945" s="115"/>
      <c r="Q1945" s="101" t="s">
        <v>140</v>
      </c>
      <c r="R1945" s="101" t="s">
        <v>77</v>
      </c>
      <c r="S1945" s="116" t="str">
        <f>IF(Таблица335[[#This Row],[Тип СШ]]="Т3", " росп", "")</f>
        <v xml:space="preserve"> росп</v>
      </c>
      <c r="T1945" s="116" t="str">
        <f>IF(AND(Таблица335[[#This Row],[Тип]]="Поперечник", Таблица335[[#This Row],[условие]]="Да", Таблица335[[#This Row],[№18]]=" росп"), "1,2,3",
"")</f>
        <v>1,2,3</v>
      </c>
      <c r="U1945" s="116" t="str">
        <f>IF(AND(Таблица335[[#This Row],[Тип]]="Продол", Таблица335[[#This Row],[условие]]="Да", Таблица335[[#This Row],[№18]]=" росп"), "1,2",
"")</f>
        <v/>
      </c>
      <c r="V1945" s="101" t="s">
        <v>88</v>
      </c>
      <c r="W1945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5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4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5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45" s="152" t="str">
        <f>IF(Таблица335[[#This Row],[Тип СШ]]="Т3",
(IF(Таблица335[[#This Row],[Толщина]]&gt;16,"Δ8","Δ6")),Таблица335[[#This Row],[Толщина]])</f>
        <v>Δ6</v>
      </c>
      <c r="AD1945" s="153"/>
      <c r="AE1945"/>
    </row>
    <row r="1946" spans="1:31" x14ac:dyDescent="0.2">
      <c r="A1946" s="117">
        <f t="shared" si="2050"/>
        <v>1946</v>
      </c>
      <c r="B1946" s="165" t="str">
        <f>IF(ISNUMBER(Таблица335[[#This Row],[№8]]), "Поперечник", "Продол")</f>
        <v>Поперечник</v>
      </c>
      <c r="C1946" s="166" t="str">
        <f>CONCATENATE(I1946,J1946,K1946,L1946,Таблица335[[#This Row],[№12]],N1946,O1946,P1946,Q1946,R1946,S1946,T1946,U1946,)</f>
        <v>18Д-ВП_Р6 росп1,2,3</v>
      </c>
      <c r="D1946" s="166" t="str">
        <f t="shared" si="2069"/>
        <v>Т3</v>
      </c>
      <c r="E1946" s="166" t="str">
        <f t="shared" si="2070"/>
        <v>528 Δ6</v>
      </c>
      <c r="F1946" s="101"/>
      <c r="G1946" s="101"/>
      <c r="H1946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6" s="132">
        <f t="shared" ref="I1946:K1946" si="2079">I1945</f>
        <v>18</v>
      </c>
      <c r="J1946" s="132" t="str">
        <f t="shared" si="2079"/>
        <v>Д</v>
      </c>
      <c r="K1946" s="133" t="str">
        <f>IF(Таблица335[[#This Row],[условие]]="Да", "-", "")</f>
        <v>-</v>
      </c>
      <c r="L1946" s="101" t="s">
        <v>35</v>
      </c>
      <c r="M1946" s="114" t="str">
        <f>IF(Таблица335[[#This Row],[условие]]="Да", "", " - ")</f>
        <v/>
      </c>
      <c r="N1946" s="101"/>
      <c r="O1946" s="114" t="str">
        <f>IF(Таблица335[[#This Row],[условие]]="Да", "", " )")</f>
        <v/>
      </c>
      <c r="P1946" s="115"/>
      <c r="Q1946" s="101" t="s">
        <v>140</v>
      </c>
      <c r="R1946" s="101" t="s">
        <v>80</v>
      </c>
      <c r="S1946" s="116" t="str">
        <f>IF(Таблица335[[#This Row],[Тип СШ]]="Т3", " росп", "")</f>
        <v xml:space="preserve"> росп</v>
      </c>
      <c r="T1946" s="116" t="str">
        <f>IF(AND(Таблица335[[#This Row],[Тип]]="Поперечник", Таблица335[[#This Row],[условие]]="Да", Таблица335[[#This Row],[№18]]=" росп"), "1,2,3",
"")</f>
        <v>1,2,3</v>
      </c>
      <c r="U1946" s="116" t="str">
        <f>IF(AND(Таблица335[[#This Row],[Тип]]="Продол", Таблица335[[#This Row],[условие]]="Да", Таблица335[[#This Row],[№18]]=" росп"), "1,2",
"")</f>
        <v/>
      </c>
      <c r="V1946" s="101" t="s">
        <v>88</v>
      </c>
      <c r="W194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4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6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46" s="152" t="str">
        <f>IF(Таблица335[[#This Row],[Тип СШ]]="Т3",
(IF(Таблица335[[#This Row],[Толщина]]&gt;16,"Δ8","Δ6")),Таблица335[[#This Row],[Толщина]])</f>
        <v>Δ6</v>
      </c>
      <c r="AD1946" s="153"/>
      <c r="AE1946"/>
    </row>
    <row r="1947" spans="1:31" x14ac:dyDescent="0.2">
      <c r="A1947" s="117">
        <f t="shared" si="2050"/>
        <v>1947</v>
      </c>
      <c r="B1947" s="281" t="str">
        <f>IF(ISNUMBER(Таблица335[[#This Row],[№8]]), "Поперечник", "Продол")</f>
        <v>Поперечник</v>
      </c>
      <c r="C1947" s="282" t="str">
        <f>CONCATENATE(I1947,J1947,K1947,L1947,Таблица335[[#This Row],[№12]],N1947,O1947,P1947,Q1947,R1947,S1947,T1947,U1947,)</f>
        <v>18Д-ВП_Р7 росп1,2,3</v>
      </c>
      <c r="D1947" s="11" t="str">
        <f t="shared" ref="D1947:D1964" si="2080">V1947</f>
        <v>Т3</v>
      </c>
      <c r="E1947" s="282" t="str">
        <f t="shared" ref="E1947:E1964" si="2081">IF(V1947="Т3",(CONCATENATE(AB1947," ",AC1947)),(CONCATENATE(AB1947,"×",AC1947)))</f>
        <v>528 Δ6</v>
      </c>
      <c r="F1947" s="101"/>
      <c r="G1947" s="101"/>
      <c r="H194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7" s="132">
        <f t="shared" ref="I1947:K1947" si="2082">I1946</f>
        <v>18</v>
      </c>
      <c r="J1947" s="132" t="str">
        <f t="shared" si="2082"/>
        <v>Д</v>
      </c>
      <c r="K1947" s="133" t="str">
        <f>IF(Таблица335[[#This Row],[условие]]="Да", "-", "")</f>
        <v>-</v>
      </c>
      <c r="L1947" s="101" t="s">
        <v>35</v>
      </c>
      <c r="M1947" s="114" t="str">
        <f>IF(Таблица335[[#This Row],[условие]]="Да", "", " - ")</f>
        <v/>
      </c>
      <c r="N1947" s="101"/>
      <c r="O1947" s="114" t="str">
        <f>IF(Таблица335[[#This Row],[условие]]="Да", "", " )")</f>
        <v/>
      </c>
      <c r="P1947" s="115"/>
      <c r="Q1947" s="101" t="s">
        <v>140</v>
      </c>
      <c r="R1947" s="101" t="s">
        <v>81</v>
      </c>
      <c r="S1947" s="116" t="str">
        <f>IF(Таблица335[[#This Row],[Тип СШ]]="Т3", " росп", "")</f>
        <v xml:space="preserve"> росп</v>
      </c>
      <c r="T1947" s="116" t="str">
        <f>IF(AND(Таблица335[[#This Row],[Тип]]="Поперечник", Таблица335[[#This Row],[условие]]="Да", Таблица335[[#This Row],[№18]]=" росп"), "1,2,3",
"")</f>
        <v>1,2,3</v>
      </c>
      <c r="U1947" s="116" t="str">
        <f>IF(AND(Таблица335[[#This Row],[Тип]]="Продол", Таблица335[[#This Row],[условие]]="Да", Таблица335[[#This Row],[№18]]=" росп"), "1,2",
"")</f>
        <v/>
      </c>
      <c r="V1947" s="101" t="s">
        <v>88</v>
      </c>
      <c r="W194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7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7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4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7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47" s="152" t="str">
        <f>IF(Таблица335[[#This Row],[Тип СШ]]="Т3",
(IF(Таблица335[[#This Row],[Толщина]]&gt;16,"Δ8","Δ6")),Таблица335[[#This Row],[Толщина]])</f>
        <v>Δ6</v>
      </c>
    </row>
    <row r="1948" spans="1:31" x14ac:dyDescent="0.2">
      <c r="A1948" s="117">
        <f t="shared" si="2050"/>
        <v>1948</v>
      </c>
      <c r="B1948" s="281" t="str">
        <f>IF(ISNUMBER(Таблица335[[#This Row],[№8]]), "Поперечник", "Продол")</f>
        <v>Поперечник</v>
      </c>
      <c r="C1948" s="282" t="str">
        <f>CONCATENATE(I1948,J1948,K1948,L1948,Таблица335[[#This Row],[№12]],N1948,O1948,P1948,Q1948,R1948,S1948,T1948,U1948,)</f>
        <v>18Д-ВП_Р8 росп1,2,3</v>
      </c>
      <c r="D1948" s="11" t="str">
        <f t="shared" si="2080"/>
        <v>Т3</v>
      </c>
      <c r="E1948" s="282" t="str">
        <f t="shared" si="2081"/>
        <v>528 Δ6</v>
      </c>
      <c r="F1948" s="101"/>
      <c r="G1948" s="101"/>
      <c r="H194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8" s="132">
        <f t="shared" ref="I1948:K1948" si="2083">I1947</f>
        <v>18</v>
      </c>
      <c r="J1948" s="132" t="str">
        <f t="shared" si="2083"/>
        <v>Д</v>
      </c>
      <c r="K1948" s="133" t="str">
        <f>IF(Таблица335[[#This Row],[условие]]="Да", "-", "")</f>
        <v>-</v>
      </c>
      <c r="L1948" s="101" t="s">
        <v>35</v>
      </c>
      <c r="M1948" s="114" t="str">
        <f>IF(Таблица335[[#This Row],[условие]]="Да", "", " - ")</f>
        <v/>
      </c>
      <c r="N1948" s="101"/>
      <c r="O1948" s="114" t="str">
        <f>IF(Таблица335[[#This Row],[условие]]="Да", "", " )")</f>
        <v/>
      </c>
      <c r="P1948" s="115"/>
      <c r="Q1948" s="101" t="s">
        <v>140</v>
      </c>
      <c r="R1948" s="101" t="s">
        <v>82</v>
      </c>
      <c r="S1948" s="116" t="str">
        <f>IF(Таблица335[[#This Row],[Тип СШ]]="Т3", " росп", "")</f>
        <v xml:space="preserve"> росп</v>
      </c>
      <c r="T1948" s="116" t="str">
        <f>IF(AND(Таблица335[[#This Row],[Тип]]="Поперечник", Таблица335[[#This Row],[условие]]="Да", Таблица335[[#This Row],[№18]]=" росп"), "1,2,3",
"")</f>
        <v>1,2,3</v>
      </c>
      <c r="U1948" s="116" t="str">
        <f>IF(AND(Таблица335[[#This Row],[Тип]]="Продол", Таблица335[[#This Row],[условие]]="Да", Таблица335[[#This Row],[№18]]=" росп"), "1,2",
"")</f>
        <v/>
      </c>
      <c r="V1948" s="101" t="s">
        <v>88</v>
      </c>
      <c r="W194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4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4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4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48" s="152" t="str">
        <f>IF(Таблица335[[#This Row],[Тип СШ]]="Т3",
(IF(Таблица335[[#This Row],[Толщина]]&gt;16,"Δ8","Δ6")),Таблица335[[#This Row],[Толщина]])</f>
        <v>Δ6</v>
      </c>
    </row>
    <row r="1949" spans="1:31" x14ac:dyDescent="0.2">
      <c r="A1949" s="117">
        <f t="shared" si="2050"/>
        <v>1949</v>
      </c>
      <c r="B1949" s="281" t="str">
        <f>IF(ISNUMBER(Таблица335[[#This Row],[№8]]), "Поперечник", "Продол")</f>
        <v>Поперечник</v>
      </c>
      <c r="C1949" s="282" t="str">
        <f>CONCATENATE(I1949,J1949,K1949,L1949,Таблица335[[#This Row],[№12]],N1949,O1949,P1949,Q1949,R1949,S1949,T1949,U1949,)</f>
        <v>18Д-НП</v>
      </c>
      <c r="D1949" s="11" t="str">
        <f t="shared" si="2080"/>
        <v>С18</v>
      </c>
      <c r="E1949" s="282" t="str">
        <f t="shared" si="2081"/>
        <v>600×32</v>
      </c>
      <c r="F1949" s="101"/>
      <c r="G1949" s="101"/>
      <c r="H194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49" s="132">
        <f t="shared" ref="I1949:K1949" si="2084">I1948</f>
        <v>18</v>
      </c>
      <c r="J1949" s="132" t="str">
        <f t="shared" si="2084"/>
        <v>Д</v>
      </c>
      <c r="K1949" s="133" t="str">
        <f>IF(Таблица335[[#This Row],[условие]]="Да", "-", "")</f>
        <v>-</v>
      </c>
      <c r="L1949" s="101" t="s">
        <v>13</v>
      </c>
      <c r="M1949" s="114" t="str">
        <f>IF(Таблица335[[#This Row],[условие]]="Да", "", " - ")</f>
        <v/>
      </c>
      <c r="N1949" s="101"/>
      <c r="O1949" s="114" t="str">
        <f>IF(Таблица335[[#This Row],[условие]]="Да", "", " )")</f>
        <v/>
      </c>
      <c r="P1949" s="115"/>
      <c r="Q1949" s="101"/>
      <c r="R1949" s="101"/>
      <c r="S1949" s="116" t="str">
        <f>IF(Таблица335[[#This Row],[Тип СШ]]="Т3", " росп", "")</f>
        <v/>
      </c>
      <c r="T1949" s="116" t="str">
        <f>IF(AND(Таблица335[[#This Row],[Тип]]="Поперечник", Таблица335[[#This Row],[условие]]="Да", Таблица335[[#This Row],[№18]]=" росп"), "1,2,3",
"")</f>
        <v/>
      </c>
      <c r="U1949" s="116" t="str">
        <f>IF(AND(Таблица335[[#This Row],[Тип]]="Продол", Таблица335[[#This Row],[условие]]="Да", Таблица335[[#This Row],[№18]]=" росп"), "1,2",
"")</f>
        <v/>
      </c>
      <c r="V1949" s="101" t="s">
        <v>87</v>
      </c>
      <c r="W1949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600</v>
      </c>
      <c r="X194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4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49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4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32</v>
      </c>
      <c r="AB1949" s="228">
        <f>VALUE(CONCATENATE(Таблица335[[#This Row],[ДлинаС18]],Таблица335[[#This Row],[ДлинаС4]],Таблица335[[#This Row],[ДлинаТ8]],Таблица335[[#This Row],[ДлинаТ3]]))</f>
        <v>600</v>
      </c>
      <c r="AC1949" s="152">
        <f>IF(Таблица335[[#This Row],[Тип СШ]]="Т3",
(IF(Таблица335[[#This Row],[Толщина]]&gt;16,"Δ8","Δ6")),Таблица335[[#This Row],[Толщина]])</f>
        <v>32</v>
      </c>
    </row>
    <row r="1950" spans="1:31" x14ac:dyDescent="0.2">
      <c r="A1950" s="117">
        <f t="shared" si="2050"/>
        <v>1950</v>
      </c>
      <c r="B1950" s="281" t="str">
        <f>IF(ISNUMBER(Таблица335[[#This Row],[№8]]), "Поперечник", "Продол")</f>
        <v>Поперечник</v>
      </c>
      <c r="C1950" s="282" t="str">
        <f>CONCATENATE(I1950,J1950,K1950,L1950,Таблица335[[#This Row],[№12]],N1950,O1950,P1950,Q1950,R1950,S1950,T1950,U1950,)</f>
        <v>18Д-Т2/1</v>
      </c>
      <c r="D1950" s="11" t="str">
        <f t="shared" si="2080"/>
        <v>Т8</v>
      </c>
      <c r="E1950" s="282" t="str">
        <f t="shared" si="2081"/>
        <v>100×16</v>
      </c>
      <c r="F1950" s="101"/>
      <c r="G1950" s="101"/>
      <c r="H195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0" s="132">
        <f t="shared" ref="I1950:K1950" si="2085">I1949</f>
        <v>18</v>
      </c>
      <c r="J1950" s="132" t="str">
        <f t="shared" si="2085"/>
        <v>Д</v>
      </c>
      <c r="K1950" s="133" t="str">
        <f>IF(Таблица335[[#This Row],[условие]]="Да", "-", "")</f>
        <v>-</v>
      </c>
      <c r="L1950" s="101" t="s">
        <v>84</v>
      </c>
      <c r="M1950" s="114" t="str">
        <f>IF(Таблица335[[#This Row],[условие]]="Да", "", " - ")</f>
        <v/>
      </c>
      <c r="N1950" s="101"/>
      <c r="O1950" s="114" t="str">
        <f>IF(Таблица335[[#This Row],[условие]]="Да", "", " )")</f>
        <v/>
      </c>
      <c r="P1950" s="115"/>
      <c r="Q1950" s="101" t="str">
        <f>"/"</f>
        <v>/</v>
      </c>
      <c r="R1950" s="101">
        <v>1</v>
      </c>
      <c r="S1950" s="116" t="str">
        <f>IF(Таблица335[[#This Row],[Тип СШ]]="Т3", " росп", "")</f>
        <v/>
      </c>
      <c r="T1950" s="116" t="str">
        <f>IF(AND(Таблица335[[#This Row],[Тип]]="Поперечник", Таблица335[[#This Row],[условие]]="Да", Таблица335[[#This Row],[№18]]=" росп"), "1,2,3",
"")</f>
        <v/>
      </c>
      <c r="U1950" s="116" t="str">
        <f>IF(AND(Таблица335[[#This Row],[Тип]]="Продол", Таблица335[[#This Row],[условие]]="Да", Таблица335[[#This Row],[№18]]=" росп"), "1,2",
"")</f>
        <v/>
      </c>
      <c r="V1950" s="101" t="s">
        <v>89</v>
      </c>
      <c r="W195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0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50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5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50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50" s="152">
        <f>IF(Таблица335[[#This Row],[Тип СШ]]="Т3",
(IF(Таблица335[[#This Row],[Толщина]]&gt;16,"Δ8","Δ6")),Таблица335[[#This Row],[Толщина]])</f>
        <v>16</v>
      </c>
    </row>
    <row r="1951" spans="1:31" x14ac:dyDescent="0.2">
      <c r="A1951" s="117">
        <f t="shared" si="2050"/>
        <v>1951</v>
      </c>
      <c r="B1951" s="281" t="str">
        <f>IF(ISNUMBER(Таблица335[[#This Row],[№8]]), "Поперечник", "Продол")</f>
        <v>Поперечник</v>
      </c>
      <c r="C1951" s="282" t="str">
        <f>CONCATENATE(I1951,J1951,K1951,L1951,Таблица335[[#This Row],[№12]],N1951,O1951,P1951,Q1951,R1951,S1951,T1951,U1951,)</f>
        <v>18Д-Т2/1 росп1,2,3</v>
      </c>
      <c r="D1951" s="11" t="str">
        <f t="shared" si="2080"/>
        <v>Т3</v>
      </c>
      <c r="E1951" s="282" t="str">
        <f t="shared" si="2081"/>
        <v>100 Δ6</v>
      </c>
      <c r="F1951" s="101"/>
      <c r="G1951" s="101"/>
      <c r="H195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1" s="132">
        <f t="shared" ref="I1951:K1951" si="2086">I1950</f>
        <v>18</v>
      </c>
      <c r="J1951" s="132" t="str">
        <f t="shared" si="2086"/>
        <v>Д</v>
      </c>
      <c r="K1951" s="133" t="str">
        <f>IF(Таблица335[[#This Row],[условие]]="Да", "-", "")</f>
        <v>-</v>
      </c>
      <c r="L1951" s="101" t="s">
        <v>84</v>
      </c>
      <c r="M1951" s="114" t="str">
        <f>IF(Таблица335[[#This Row],[условие]]="Да", "", " - ")</f>
        <v/>
      </c>
      <c r="N1951" s="101"/>
      <c r="O1951" s="114" t="str">
        <f>IF(Таблица335[[#This Row],[условие]]="Да", "", " )")</f>
        <v/>
      </c>
      <c r="P1951" s="115"/>
      <c r="Q1951" s="101" t="str">
        <f t="shared" ref="Q1951:Q1955" si="2087">"/"</f>
        <v>/</v>
      </c>
      <c r="R1951" s="101">
        <v>1</v>
      </c>
      <c r="S1951" s="116" t="str">
        <f>IF(Таблица335[[#This Row],[Тип СШ]]="Т3", " росп", "")</f>
        <v xml:space="preserve"> росп</v>
      </c>
      <c r="T1951" s="116" t="str">
        <f>IF(AND(Таблица335[[#This Row],[Тип]]="Поперечник", Таблица335[[#This Row],[условие]]="Да", Таблица335[[#This Row],[№18]]=" росп"), "1,2,3",
"")</f>
        <v>1,2,3</v>
      </c>
      <c r="U1951" s="116" t="str">
        <f>IF(AND(Таблица335[[#This Row],[Тип]]="Продол", Таблица335[[#This Row],[условие]]="Да", Таблица335[[#This Row],[№18]]=" росп"), "1,2",
"")</f>
        <v/>
      </c>
      <c r="V1951" s="101" t="s">
        <v>88</v>
      </c>
      <c r="W195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5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51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51" s="152" t="str">
        <f>IF(Таблица335[[#This Row],[Тип СШ]]="Т3",
(IF(Таблица335[[#This Row],[Толщина]]&gt;16,"Δ8","Δ6")),Таблица335[[#This Row],[Толщина]])</f>
        <v>Δ6</v>
      </c>
    </row>
    <row r="1952" spans="1:31" x14ac:dyDescent="0.2">
      <c r="A1952" s="117">
        <f t="shared" si="2050"/>
        <v>1952</v>
      </c>
      <c r="B1952" s="281" t="str">
        <f>IF(ISNUMBER(Таблица335[[#This Row],[№8]]), "Поперечник", "Продол")</f>
        <v>Поперечник</v>
      </c>
      <c r="C1952" s="282" t="str">
        <f>CONCATENATE(I1952,J1952,K1952,L1952,Таблица335[[#This Row],[№12]],N1952,O1952,P1952,Q1952,R1952,S1952,T1952,U1952,)</f>
        <v>18Д-Т2/2</v>
      </c>
      <c r="D1952" s="11" t="str">
        <f t="shared" si="2080"/>
        <v>Т8</v>
      </c>
      <c r="E1952" s="282" t="str">
        <f t="shared" si="2081"/>
        <v>100×16</v>
      </c>
      <c r="F1952" s="101"/>
      <c r="G1952" s="101"/>
      <c r="H195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2" s="132">
        <f t="shared" ref="I1952:K1952" si="2088">I1951</f>
        <v>18</v>
      </c>
      <c r="J1952" s="132" t="str">
        <f t="shared" si="2088"/>
        <v>Д</v>
      </c>
      <c r="K1952" s="133" t="str">
        <f>IF(Таблица335[[#This Row],[условие]]="Да", "-", "")</f>
        <v>-</v>
      </c>
      <c r="L1952" s="101" t="s">
        <v>84</v>
      </c>
      <c r="M1952" s="114" t="str">
        <f>IF(Таблица335[[#This Row],[условие]]="Да", "", " - ")</f>
        <v/>
      </c>
      <c r="N1952" s="101"/>
      <c r="O1952" s="114" t="str">
        <f>IF(Таблица335[[#This Row],[условие]]="Да", "", " )")</f>
        <v/>
      </c>
      <c r="P1952" s="115"/>
      <c r="Q1952" s="101" t="str">
        <f t="shared" si="2087"/>
        <v>/</v>
      </c>
      <c r="R1952" s="101">
        <v>2</v>
      </c>
      <c r="S1952" s="116" t="str">
        <f>IF(Таблица335[[#This Row],[Тип СШ]]="Т3", " росп", "")</f>
        <v/>
      </c>
      <c r="T1952" s="116" t="str">
        <f>IF(AND(Таблица335[[#This Row],[Тип]]="Поперечник", Таблица335[[#This Row],[условие]]="Да", Таблица335[[#This Row],[№18]]=" росп"), "1,2,3",
"")</f>
        <v/>
      </c>
      <c r="U1952" s="116" t="str">
        <f>IF(AND(Таблица335[[#This Row],[Тип]]="Продол", Таблица335[[#This Row],[условие]]="Да", Таблица335[[#This Row],[№18]]=" росп"), "1,2",
"")</f>
        <v/>
      </c>
      <c r="V1952" s="101" t="s">
        <v>89</v>
      </c>
      <c r="W195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2" s="229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>100</v>
      </c>
      <c r="Z1952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5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52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52" s="152">
        <f>IF(Таблица335[[#This Row],[Тип СШ]]="Т3",
(IF(Таблица335[[#This Row],[Толщина]]&gt;16,"Δ8","Δ6")),Таблица335[[#This Row],[Толщина]])</f>
        <v>16</v>
      </c>
    </row>
    <row r="1953" spans="1:29" x14ac:dyDescent="0.2">
      <c r="A1953" s="117">
        <f t="shared" si="2050"/>
        <v>1953</v>
      </c>
      <c r="B1953" s="281" t="str">
        <f>IF(ISNUMBER(Таблица335[[#This Row],[№8]]), "Поперечник", "Продол")</f>
        <v>Поперечник</v>
      </c>
      <c r="C1953" s="282" t="str">
        <f>CONCATENATE(I1953,J1953,K1953,L1953,Таблица335[[#This Row],[№12]],N1953,O1953,P1953,Q1953,R1953,S1953,T1953,U1953,)</f>
        <v>18Д-Т2/2 росп1,2,3</v>
      </c>
      <c r="D1953" s="11" t="str">
        <f t="shared" si="2080"/>
        <v>Т3</v>
      </c>
      <c r="E1953" s="282" t="str">
        <f t="shared" si="2081"/>
        <v>100 Δ6</v>
      </c>
      <c r="F1953" s="101"/>
      <c r="G1953" s="101"/>
      <c r="H195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3" s="132">
        <f t="shared" ref="I1953:K1953" si="2089">I1952</f>
        <v>18</v>
      </c>
      <c r="J1953" s="132" t="str">
        <f t="shared" si="2089"/>
        <v>Д</v>
      </c>
      <c r="K1953" s="133" t="str">
        <f>IF(Таблица335[[#This Row],[условие]]="Да", "-", "")</f>
        <v>-</v>
      </c>
      <c r="L1953" s="101" t="s">
        <v>84</v>
      </c>
      <c r="M1953" s="114" t="str">
        <f>IF(Таблица335[[#This Row],[условие]]="Да", "", " - ")</f>
        <v/>
      </c>
      <c r="N1953" s="101"/>
      <c r="O1953" s="114" t="str">
        <f>IF(Таблица335[[#This Row],[условие]]="Да", "", " )")</f>
        <v/>
      </c>
      <c r="P1953" s="115"/>
      <c r="Q1953" s="101" t="str">
        <f t="shared" si="2087"/>
        <v>/</v>
      </c>
      <c r="R1953" s="101">
        <v>2</v>
      </c>
      <c r="S1953" s="116" t="str">
        <f>IF(Таблица335[[#This Row],[Тип СШ]]="Т3", " росп", "")</f>
        <v xml:space="preserve"> росп</v>
      </c>
      <c r="T1953" s="116" t="str">
        <f>IF(AND(Таблица335[[#This Row],[Тип]]="Поперечник", Таблица335[[#This Row],[условие]]="Да", Таблица335[[#This Row],[№18]]=" росп"), "1,2,3",
"")</f>
        <v>1,2,3</v>
      </c>
      <c r="U1953" s="116" t="str">
        <f>IF(AND(Таблица335[[#This Row],[Тип]]="Продол", Таблица335[[#This Row],[условие]]="Да", Таблица335[[#This Row],[№18]]=" росп"), "1,2",
"")</f>
        <v/>
      </c>
      <c r="V1953" s="101" t="s">
        <v>88</v>
      </c>
      <c r="W1953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3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3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3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100</v>
      </c>
      <c r="AA1953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16</v>
      </c>
      <c r="AB1953" s="228">
        <f>VALUE(CONCATENATE(Таблица335[[#This Row],[ДлинаС18]],Таблица335[[#This Row],[ДлинаС4]],Таблица335[[#This Row],[ДлинаТ8]],Таблица335[[#This Row],[ДлинаТ3]]))</f>
        <v>100</v>
      </c>
      <c r="AC1953" s="152" t="str">
        <f>IF(Таблица335[[#This Row],[Тип СШ]]="Т3",
(IF(Таблица335[[#This Row],[Толщина]]&gt;16,"Δ8","Δ6")),Таблица335[[#This Row],[Толщина]])</f>
        <v>Δ6</v>
      </c>
    </row>
    <row r="1954" spans="1:29" x14ac:dyDescent="0.2">
      <c r="A1954" s="117">
        <f t="shared" si="2050"/>
        <v>1954</v>
      </c>
      <c r="B1954" s="281" t="str">
        <f>IF(ISNUMBER(Таблица335[[#This Row],[№8]]), "Поперечник", "Продол")</f>
        <v>Поперечник</v>
      </c>
      <c r="C1954" s="282" t="str">
        <f>CONCATENATE(I1954,J1954,K1954,L1954,Таблица335[[#This Row],[№12]],N1954,O1954,P1954,Q1954,R1954,S1954,T1954,U1954,)</f>
        <v>18Д`-В1</v>
      </c>
      <c r="D1954" s="11" t="str">
        <f t="shared" si="2080"/>
        <v>С18</v>
      </c>
      <c r="E1954" s="282" t="str">
        <f t="shared" si="2081"/>
        <v>385×20</v>
      </c>
      <c r="F1954" s="101"/>
      <c r="G1954" s="101" t="s">
        <v>85</v>
      </c>
      <c r="H195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4" s="132">
        <f t="shared" ref="I1954:J1954" si="2090">I1953</f>
        <v>18</v>
      </c>
      <c r="J1954" s="134" t="str">
        <f>Таблица335[[#This Row],[№7]]</f>
        <v>Д`</v>
      </c>
      <c r="K1954" s="133" t="str">
        <f>IF(Таблица335[[#This Row],[условие]]="Да", "-", "")</f>
        <v>-</v>
      </c>
      <c r="L1954" s="72" t="s">
        <v>78</v>
      </c>
      <c r="M1954" s="114" t="str">
        <f>IF(Таблица335[[#This Row],[условие]]="Да", "", " - ")</f>
        <v/>
      </c>
      <c r="N1954" s="72"/>
      <c r="O1954" s="114" t="str">
        <f>IF(Таблица335[[#This Row],[условие]]="Да", "", " )")</f>
        <v/>
      </c>
      <c r="P1954" s="115"/>
      <c r="Q1954" s="130"/>
      <c r="R1954" s="130"/>
      <c r="S1954" s="116" t="str">
        <f>IF(Таблица335[[#This Row],[Тип СШ]]="Т3", " росп", "")</f>
        <v/>
      </c>
      <c r="T1954" s="116" t="str">
        <f>IF(AND(Таблица335[[#This Row],[Тип]]="Поперечник", Таблица335[[#This Row],[условие]]="Да", Таблица335[[#This Row],[№18]]=" росп"), "1,2,3",
"")</f>
        <v/>
      </c>
      <c r="U1954" s="116" t="str">
        <f>IF(AND(Таблица335[[#This Row],[Тип]]="Продол", Таблица335[[#This Row],[условие]]="Да", Таблица335[[#This Row],[№18]]=" росп"), "1,2",
"")</f>
        <v/>
      </c>
      <c r="V1954" s="130" t="s">
        <v>87</v>
      </c>
      <c r="W1954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95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54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54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954" s="152">
        <f>IF(Таблица335[[#This Row],[Тип СШ]]="Т3",
(IF(Таблица335[[#This Row],[Толщина]]&gt;16,"Δ8","Δ6")),Таблица335[[#This Row],[Толщина]])</f>
        <v>20</v>
      </c>
    </row>
    <row r="1955" spans="1:29" x14ac:dyDescent="0.2">
      <c r="A1955" s="117">
        <f t="shared" si="2050"/>
        <v>1955</v>
      </c>
      <c r="B1955" s="281" t="str">
        <f>IF(ISNUMBER(Таблица335[[#This Row],[№8]]), "Поперечник", "Продол")</f>
        <v>Поперечник</v>
      </c>
      <c r="C1955" s="282" t="str">
        <f>CONCATENATE(I1955,J1955,K1955,L1955,Таблица335[[#This Row],[№12]],N1955,O1955,P1955,Q1955,R1955,S1955,T1955,U1955,)</f>
        <v>18Д`-В2</v>
      </c>
      <c r="D1955" s="11" t="str">
        <f t="shared" si="2080"/>
        <v>С18</v>
      </c>
      <c r="E1955" s="282" t="str">
        <f t="shared" si="2081"/>
        <v>385×20</v>
      </c>
      <c r="F1955" s="101"/>
      <c r="G1955" s="101"/>
      <c r="H1955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5" s="132">
        <f t="shared" ref="I1955:J1955" si="2091">I1954</f>
        <v>18</v>
      </c>
      <c r="J1955" s="132" t="str">
        <f>J1954</f>
        <v>Д`</v>
      </c>
      <c r="K1955" s="133" t="str">
        <f>IF(Таблица335[[#This Row],[условие]]="Да", "-", "")</f>
        <v>-</v>
      </c>
      <c r="L1955" s="101" t="s">
        <v>79</v>
      </c>
      <c r="M1955" s="114" t="str">
        <f>IF(Таблица335[[#This Row],[условие]]="Да", "", " - ")</f>
        <v/>
      </c>
      <c r="N1955" s="101"/>
      <c r="O1955" s="114" t="str">
        <f>IF(Таблица335[[#This Row],[условие]]="Да", "", " )")</f>
        <v/>
      </c>
      <c r="P1955" s="115"/>
      <c r="Q1955" s="101"/>
      <c r="R1955" s="101"/>
      <c r="S1955" s="116" t="str">
        <f>IF(Таблица335[[#This Row],[Тип СШ]]="Т3", " росп", "")</f>
        <v/>
      </c>
      <c r="T1955" s="116" t="str">
        <f>IF(AND(Таблица335[[#This Row],[Тип]]="Поперечник", Таблица335[[#This Row],[условие]]="Да", Таблица335[[#This Row],[№18]]=" росп"), "1,2,3",
"")</f>
        <v/>
      </c>
      <c r="U1955" s="116" t="str">
        <f>IF(AND(Таблица335[[#This Row],[Тип]]="Продол", Таблица335[[#This Row],[условие]]="Да", Таблица335[[#This Row],[№18]]=" росп"), "1,2",
"")</f>
        <v/>
      </c>
      <c r="V1955" s="101" t="s">
        <v>87</v>
      </c>
      <c r="W1955" s="229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385</v>
      </c>
      <c r="X1955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5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5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55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55" s="228">
        <f>VALUE(CONCATENATE(Таблица335[[#This Row],[ДлинаС18]],Таблица335[[#This Row],[ДлинаС4]],Таблица335[[#This Row],[ДлинаТ8]],Таблица335[[#This Row],[ДлинаТ3]]))</f>
        <v>385</v>
      </c>
      <c r="AC1955" s="152">
        <f>IF(Таблица335[[#This Row],[Тип СШ]]="Т3",
(IF(Таблица335[[#This Row],[Толщина]]&gt;16,"Δ8","Δ6")),Таблица335[[#This Row],[Толщина]])</f>
        <v>20</v>
      </c>
    </row>
    <row r="1956" spans="1:29" x14ac:dyDescent="0.2">
      <c r="A1956" s="117">
        <f t="shared" si="2050"/>
        <v>1956</v>
      </c>
      <c r="B1956" s="281" t="str">
        <f>IF(ISNUMBER(Таблица335[[#This Row],[№8]]), "Поперечник", "Продол")</f>
        <v>Поперечник</v>
      </c>
      <c r="C1956" s="282" t="str">
        <f>CONCATENATE(I1956,J1956,K1956,L1956,Таблица335[[#This Row],[№12]],N1956,O1956,P1956,Q1956,R1956,S1956,T1956,U1956,)</f>
        <v>18Д`-В  росп1,2,3</v>
      </c>
      <c r="D1956" s="11" t="str">
        <f t="shared" si="2080"/>
        <v>Т3</v>
      </c>
      <c r="E1956" s="282" t="str">
        <f t="shared" si="2081"/>
        <v>900 Δ8</v>
      </c>
      <c r="F1956" s="101"/>
      <c r="G1956" s="101"/>
      <c r="H1956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6" s="132">
        <f t="shared" ref="I1956:K1956" si="2092">I1955</f>
        <v>18</v>
      </c>
      <c r="J1956" s="134" t="str">
        <f t="shared" si="2092"/>
        <v>Д`</v>
      </c>
      <c r="K1956" s="133" t="str">
        <f>IF(Таблица335[[#This Row],[условие]]="Да", "-", "")</f>
        <v>-</v>
      </c>
      <c r="L1956" s="72" t="s">
        <v>41</v>
      </c>
      <c r="M1956" s="114" t="str">
        <f>IF(Таблица335[[#This Row],[условие]]="Да", "", " - ")</f>
        <v/>
      </c>
      <c r="N1956" s="72"/>
      <c r="O1956" s="114" t="str">
        <f>IF(Таблица335[[#This Row],[условие]]="Да", "", " )")</f>
        <v/>
      </c>
      <c r="P1956" s="115"/>
      <c r="Q1956" s="101" t="s">
        <v>141</v>
      </c>
      <c r="R1956" s="101"/>
      <c r="S1956" s="116" t="str">
        <f>IF(Таблица335[[#This Row],[Тип СШ]]="Т3", " росп", "")</f>
        <v xml:space="preserve"> росп</v>
      </c>
      <c r="T1956" s="116" t="str">
        <f>IF(AND(Таблица335[[#This Row],[Тип]]="Поперечник", Таблица335[[#This Row],[условие]]="Да", Таблица335[[#This Row],[№18]]=" росп"), "1,2,3",
"")</f>
        <v>1,2,3</v>
      </c>
      <c r="U1956" s="116" t="str">
        <f>IF(AND(Таблица335[[#This Row],[Тип]]="Продол", Таблица335[[#This Row],[условие]]="Да", Таблица335[[#This Row],[№18]]=" росп"), "1,2",
"")</f>
        <v/>
      </c>
      <c r="V1956" s="101" t="s">
        <v>88</v>
      </c>
      <c r="W1956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6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6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6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900</v>
      </c>
      <c r="AA1956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56" s="228">
        <f>VALUE(CONCATENATE(Таблица335[[#This Row],[ДлинаС18]],Таблица335[[#This Row],[ДлинаС4]],Таблица335[[#This Row],[ДлинаТ8]],Таблица335[[#This Row],[ДлинаТ3]]))</f>
        <v>900</v>
      </c>
      <c r="AC1956" s="152" t="str">
        <f>IF(Таблица335[[#This Row],[Тип СШ]]="Т3",
(IF(Таблица335[[#This Row],[Толщина]]&gt;16,"Δ8","Δ6")),Таблица335[[#This Row],[Толщина]])</f>
        <v>Δ8</v>
      </c>
    </row>
    <row r="1957" spans="1:29" x14ac:dyDescent="0.2">
      <c r="A1957" s="117">
        <f t="shared" si="2050"/>
        <v>1957</v>
      </c>
      <c r="B1957" s="281" t="str">
        <f>IF(ISNUMBER(Таблица335[[#This Row],[№8]]), "Поперечник", "Продол")</f>
        <v>Поперечник</v>
      </c>
      <c r="C1957" s="282" t="str">
        <f>CONCATENATE(I1957,J1957,K1957,L1957,Таблица335[[#This Row],[№12]],N1957,O1957,P1957,Q1957,R1957,S1957,T1957,U1957,)</f>
        <v>18Д`-ВП</v>
      </c>
      <c r="D1957" s="11" t="str">
        <f t="shared" si="2080"/>
        <v>С4</v>
      </c>
      <c r="E1957" s="282" t="str">
        <f t="shared" si="2081"/>
        <v>1845×14</v>
      </c>
      <c r="F1957" s="101"/>
      <c r="G1957" s="101"/>
      <c r="H1957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7" s="132">
        <f t="shared" ref="I1957:K1957" si="2093">I1956</f>
        <v>18</v>
      </c>
      <c r="J1957" s="132" t="str">
        <f t="shared" si="2093"/>
        <v>Д`</v>
      </c>
      <c r="K1957" s="133" t="str">
        <f>IF(Таблица335[[#This Row],[условие]]="Да", "-", "")</f>
        <v>-</v>
      </c>
      <c r="L1957" s="101" t="s">
        <v>35</v>
      </c>
      <c r="M1957" s="114" t="str">
        <f>IF(Таблица335[[#This Row],[условие]]="Да", "", " - ")</f>
        <v/>
      </c>
      <c r="N1957" s="101"/>
      <c r="O1957" s="114" t="str">
        <f>IF(Таблица335[[#This Row],[условие]]="Да", "", " )")</f>
        <v/>
      </c>
      <c r="P1957" s="115"/>
      <c r="Q1957" s="101"/>
      <c r="R1957" s="101"/>
      <c r="S1957" s="116" t="str">
        <f>IF(Таблица335[[#This Row],[Тип СШ]]="Т3", " росп", "")</f>
        <v/>
      </c>
      <c r="T1957" s="116" t="str">
        <f>IF(AND(Таблица335[[#This Row],[Тип]]="Поперечник", Таблица335[[#This Row],[условие]]="Да", Таблица335[[#This Row],[№18]]=" росп"), "1,2,3",
"")</f>
        <v/>
      </c>
      <c r="U1957" s="116" t="str">
        <f>IF(AND(Таблица335[[#This Row],[Тип]]="Продол", Таблица335[[#This Row],[условие]]="Да", Таблица335[[#This Row],[№18]]=" росп"), "1,2",
"")</f>
        <v/>
      </c>
      <c r="V1957" s="101" t="s">
        <v>109</v>
      </c>
      <c r="W1957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7" s="229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>1845</v>
      </c>
      <c r="Y1957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7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57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14</v>
      </c>
      <c r="AB1957" s="228">
        <f>VALUE(CONCATENATE(Таблица335[[#This Row],[ДлинаС18]],Таблица335[[#This Row],[ДлинаС4]],Таблица335[[#This Row],[ДлинаТ8]],Таблица335[[#This Row],[ДлинаТ3]]))</f>
        <v>1845</v>
      </c>
      <c r="AC1957" s="152">
        <f>IF(Таблица335[[#This Row],[Тип СШ]]="Т3",
(IF(Таблица335[[#This Row],[Толщина]]&gt;16,"Δ8","Δ6")),Таблица335[[#This Row],[Толщина]])</f>
        <v>14</v>
      </c>
    </row>
    <row r="1958" spans="1:29" x14ac:dyDescent="0.2">
      <c r="A1958" s="117">
        <f t="shared" si="2050"/>
        <v>1958</v>
      </c>
      <c r="B1958" s="281" t="str">
        <f>IF(ISNUMBER(Таблица335[[#This Row],[№8]]), "Поперечник", "Продол")</f>
        <v>Поперечник</v>
      </c>
      <c r="C1958" s="282" t="str">
        <f>CONCATENATE(I1958,J1958,K1958,L1958,Таблица335[[#This Row],[№12]],N1958,O1958,P1958,Q1958,R1958,S1958,T1958,U1958,)</f>
        <v>18Д`-ВП_Р1 росп1,2,3</v>
      </c>
      <c r="D1958" s="11" t="str">
        <f t="shared" si="2080"/>
        <v>Т3</v>
      </c>
      <c r="E1958" s="282" t="str">
        <f t="shared" si="2081"/>
        <v>528 Δ8</v>
      </c>
      <c r="F1958" s="101"/>
      <c r="G1958" s="101"/>
      <c r="H1958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8" s="132">
        <f t="shared" ref="I1958:K1958" si="2094">I1957</f>
        <v>18</v>
      </c>
      <c r="J1958" s="132" t="str">
        <f t="shared" si="2094"/>
        <v>Д`</v>
      </c>
      <c r="K1958" s="133" t="str">
        <f>IF(Таблица335[[#This Row],[условие]]="Да", "-", "")</f>
        <v>-</v>
      </c>
      <c r="L1958" s="101" t="s">
        <v>35</v>
      </c>
      <c r="M1958" s="114" t="str">
        <f>IF(Таблица335[[#This Row],[условие]]="Да", "", " - ")</f>
        <v/>
      </c>
      <c r="N1958" s="101"/>
      <c r="O1958" s="114" t="str">
        <f>IF(Таблица335[[#This Row],[условие]]="Да", "", " )")</f>
        <v/>
      </c>
      <c r="P1958" s="115"/>
      <c r="Q1958" s="101" t="s">
        <v>140</v>
      </c>
      <c r="R1958" s="101" t="s">
        <v>73</v>
      </c>
      <c r="S1958" s="116" t="str">
        <f>IF(Таблица335[[#This Row],[Тип СШ]]="Т3", " росп", "")</f>
        <v xml:space="preserve"> росп</v>
      </c>
      <c r="T1958" s="116" t="str">
        <f>IF(AND(Таблица335[[#This Row],[Тип]]="Поперечник", Таблица335[[#This Row],[условие]]="Да", Таблица335[[#This Row],[№18]]=" росп"), "1,2,3",
"")</f>
        <v>1,2,3</v>
      </c>
      <c r="U1958" s="116" t="str">
        <f>IF(AND(Таблица335[[#This Row],[Тип]]="Продол", Таблица335[[#This Row],[условие]]="Да", Таблица335[[#This Row],[№18]]=" росп"), "1,2",
"")</f>
        <v/>
      </c>
      <c r="V1958" s="101" t="s">
        <v>88</v>
      </c>
      <c r="W1958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8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8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8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58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58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58" s="152" t="str">
        <f>IF(Таблица335[[#This Row],[Тип СШ]]="Т3",
(IF(Таблица335[[#This Row],[Толщина]]&gt;16,"Δ8","Δ6")),Таблица335[[#This Row],[Толщина]])</f>
        <v>Δ8</v>
      </c>
    </row>
    <row r="1959" spans="1:29" x14ac:dyDescent="0.2">
      <c r="A1959" s="117">
        <f t="shared" si="2050"/>
        <v>1959</v>
      </c>
      <c r="B1959" s="281" t="str">
        <f>IF(ISNUMBER(Таблица335[[#This Row],[№8]]), "Поперечник", "Продол")</f>
        <v>Поперечник</v>
      </c>
      <c r="C1959" s="282" t="str">
        <f>CONCATENATE(I1959,J1959,K1959,L1959,Таблица335[[#This Row],[№12]],N1959,O1959,P1959,Q1959,R1959,S1959,T1959,U1959,)</f>
        <v>18Д`-ВП_Р2 росп1,2,3</v>
      </c>
      <c r="D1959" s="11" t="str">
        <f t="shared" si="2080"/>
        <v>Т3</v>
      </c>
      <c r="E1959" s="282" t="str">
        <f t="shared" si="2081"/>
        <v>528 Δ8</v>
      </c>
      <c r="F1959" s="101"/>
      <c r="G1959" s="101"/>
      <c r="H1959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59" s="132">
        <f t="shared" ref="I1959:K1959" si="2095">I1958</f>
        <v>18</v>
      </c>
      <c r="J1959" s="132" t="str">
        <f t="shared" si="2095"/>
        <v>Д`</v>
      </c>
      <c r="K1959" s="133" t="str">
        <f>IF(Таблица335[[#This Row],[условие]]="Да", "-", "")</f>
        <v>-</v>
      </c>
      <c r="L1959" s="101" t="s">
        <v>35</v>
      </c>
      <c r="M1959" s="114" t="str">
        <f>IF(Таблица335[[#This Row],[условие]]="Да", "", " - ")</f>
        <v/>
      </c>
      <c r="N1959" s="101"/>
      <c r="O1959" s="114" t="str">
        <f>IF(Таблица335[[#This Row],[условие]]="Да", "", " )")</f>
        <v/>
      </c>
      <c r="P1959" s="115"/>
      <c r="Q1959" s="101" t="s">
        <v>140</v>
      </c>
      <c r="R1959" s="101" t="s">
        <v>74</v>
      </c>
      <c r="S1959" s="116" t="str">
        <f>IF(Таблица335[[#This Row],[Тип СШ]]="Т3", " росп", "")</f>
        <v xml:space="preserve"> росп</v>
      </c>
      <c r="T1959" s="116" t="str">
        <f>IF(AND(Таблица335[[#This Row],[Тип]]="Поперечник", Таблица335[[#This Row],[условие]]="Да", Таблица335[[#This Row],[№18]]=" росп"), "1,2,3",
"")</f>
        <v>1,2,3</v>
      </c>
      <c r="U1959" s="116" t="str">
        <f>IF(AND(Таблица335[[#This Row],[Тип]]="Продол", Таблица335[[#This Row],[условие]]="Да", Таблица335[[#This Row],[№18]]=" росп"), "1,2",
"")</f>
        <v/>
      </c>
      <c r="V1959" s="101" t="s">
        <v>88</v>
      </c>
      <c r="W1959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59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59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59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59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59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59" s="152" t="str">
        <f>IF(Таблица335[[#This Row],[Тип СШ]]="Т3",
(IF(Таблица335[[#This Row],[Толщина]]&gt;16,"Δ8","Δ6")),Таблица335[[#This Row],[Толщина]])</f>
        <v>Δ8</v>
      </c>
    </row>
    <row r="1960" spans="1:29" x14ac:dyDescent="0.2">
      <c r="A1960" s="117">
        <f t="shared" si="2050"/>
        <v>1960</v>
      </c>
      <c r="B1960" s="281" t="str">
        <f>IF(ISNUMBER(Таблица335[[#This Row],[№8]]), "Поперечник", "Продол")</f>
        <v>Поперечник</v>
      </c>
      <c r="C1960" s="282" t="str">
        <f>CONCATENATE(I1960,J1960,K1960,L1960,Таблица335[[#This Row],[№12]],N1960,O1960,P1960,Q1960,R1960,S1960,T1960,U1960,)</f>
        <v>18Д`-ВП_Р3 росп1,2,3</v>
      </c>
      <c r="D1960" s="11" t="str">
        <f t="shared" si="2080"/>
        <v>Т3</v>
      </c>
      <c r="E1960" s="282" t="str">
        <f t="shared" si="2081"/>
        <v>528 Δ8</v>
      </c>
      <c r="F1960" s="101"/>
      <c r="G1960" s="101"/>
      <c r="H1960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60" s="132">
        <f t="shared" ref="I1960:K1960" si="2096">I1959</f>
        <v>18</v>
      </c>
      <c r="J1960" s="132" t="str">
        <f t="shared" si="2096"/>
        <v>Д`</v>
      </c>
      <c r="K1960" s="133" t="str">
        <f>IF(Таблица335[[#This Row],[условие]]="Да", "-", "")</f>
        <v>-</v>
      </c>
      <c r="L1960" s="101" t="s">
        <v>35</v>
      </c>
      <c r="M1960" s="114" t="str">
        <f>IF(Таблица335[[#This Row],[условие]]="Да", "", " - ")</f>
        <v/>
      </c>
      <c r="N1960" s="101"/>
      <c r="O1960" s="114" t="str">
        <f>IF(Таблица335[[#This Row],[условие]]="Да", "", " )")</f>
        <v/>
      </c>
      <c r="P1960" s="115"/>
      <c r="Q1960" s="101" t="s">
        <v>140</v>
      </c>
      <c r="R1960" s="101" t="s">
        <v>75</v>
      </c>
      <c r="S1960" s="116" t="str">
        <f>IF(Таблица335[[#This Row],[Тип СШ]]="Т3", " росп", "")</f>
        <v xml:space="preserve"> росп</v>
      </c>
      <c r="T1960" s="116" t="str">
        <f>IF(AND(Таблица335[[#This Row],[Тип]]="Поперечник", Таблица335[[#This Row],[условие]]="Да", Таблица335[[#This Row],[№18]]=" росп"), "1,2,3",
"")</f>
        <v>1,2,3</v>
      </c>
      <c r="U1960" s="116" t="str">
        <f>IF(AND(Таблица335[[#This Row],[Тип]]="Продол", Таблица335[[#This Row],[условие]]="Да", Таблица335[[#This Row],[№18]]=" росп"), "1,2",
"")</f>
        <v/>
      </c>
      <c r="V1960" s="101" t="s">
        <v>88</v>
      </c>
      <c r="W1960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60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60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60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60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60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60" s="152" t="str">
        <f>IF(Таблица335[[#This Row],[Тип СШ]]="Т3",
(IF(Таблица335[[#This Row],[Толщина]]&gt;16,"Δ8","Δ6")),Таблица335[[#This Row],[Толщина]])</f>
        <v>Δ8</v>
      </c>
    </row>
    <row r="1961" spans="1:29" x14ac:dyDescent="0.2">
      <c r="A1961" s="117">
        <f t="shared" si="2050"/>
        <v>1961</v>
      </c>
      <c r="B1961" s="281" t="str">
        <f>IF(ISNUMBER(Таблица335[[#This Row],[№8]]), "Поперечник", "Продол")</f>
        <v>Поперечник</v>
      </c>
      <c r="C1961" s="282" t="str">
        <f>CONCATENATE(I1961,J1961,K1961,L1961,Таблица335[[#This Row],[№12]],N1961,O1961,P1961,Q1961,R1961,S1961,T1961,U1961,)</f>
        <v>18Д`-ВП_Р4 росп1,2,3</v>
      </c>
      <c r="D1961" s="11" t="str">
        <f t="shared" si="2080"/>
        <v>Т3</v>
      </c>
      <c r="E1961" s="282" t="str">
        <f t="shared" si="2081"/>
        <v>528 Δ8</v>
      </c>
      <c r="F1961" s="101"/>
      <c r="G1961" s="101"/>
      <c r="H1961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61" s="132">
        <f t="shared" ref="I1961:K1961" si="2097">I1960</f>
        <v>18</v>
      </c>
      <c r="J1961" s="132" t="str">
        <f t="shared" si="2097"/>
        <v>Д`</v>
      </c>
      <c r="K1961" s="133" t="str">
        <f>IF(Таблица335[[#This Row],[условие]]="Да", "-", "")</f>
        <v>-</v>
      </c>
      <c r="L1961" s="101" t="s">
        <v>35</v>
      </c>
      <c r="M1961" s="114" t="str">
        <f>IF(Таблица335[[#This Row],[условие]]="Да", "", " - ")</f>
        <v/>
      </c>
      <c r="N1961" s="101"/>
      <c r="O1961" s="114" t="str">
        <f>IF(Таблица335[[#This Row],[условие]]="Да", "", " )")</f>
        <v/>
      </c>
      <c r="P1961" s="115"/>
      <c r="Q1961" s="101" t="s">
        <v>140</v>
      </c>
      <c r="R1961" s="101" t="s">
        <v>76</v>
      </c>
      <c r="S1961" s="116" t="str">
        <f>IF(Таблица335[[#This Row],[Тип СШ]]="Т3", " росп", "")</f>
        <v xml:space="preserve"> росп</v>
      </c>
      <c r="T1961" s="116" t="str">
        <f>IF(AND(Таблица335[[#This Row],[Тип]]="Поперечник", Таблица335[[#This Row],[условие]]="Да", Таблица335[[#This Row],[№18]]=" росп"), "1,2,3",
"")</f>
        <v>1,2,3</v>
      </c>
      <c r="U1961" s="116" t="str">
        <f>IF(AND(Таблица335[[#This Row],[Тип]]="Продол", Таблица335[[#This Row],[условие]]="Да", Таблица335[[#This Row],[№18]]=" росп"), "1,2",
"")</f>
        <v/>
      </c>
      <c r="V1961" s="101" t="s">
        <v>88</v>
      </c>
      <c r="W1961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61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61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61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61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61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61" s="152" t="str">
        <f>IF(Таблица335[[#This Row],[Тип СШ]]="Т3",
(IF(Таблица335[[#This Row],[Толщина]]&gt;16,"Δ8","Δ6")),Таблица335[[#This Row],[Толщина]])</f>
        <v>Δ8</v>
      </c>
    </row>
    <row r="1962" spans="1:29" x14ac:dyDescent="0.2">
      <c r="A1962" s="117">
        <f t="shared" si="2050"/>
        <v>1962</v>
      </c>
      <c r="B1962" s="281" t="str">
        <f>IF(ISNUMBER(Таблица335[[#This Row],[№8]]), "Поперечник", "Продол")</f>
        <v>Поперечник</v>
      </c>
      <c r="C1962" s="282" t="str">
        <f>CONCATENATE(I1962,J1962,K1962,L1962,Таблица335[[#This Row],[№12]],N1962,O1962,P1962,Q1962,R1962,S1962,T1962,U1962,)</f>
        <v>18Д`-ВП_Р5 росп1,2,3</v>
      </c>
      <c r="D1962" s="11" t="str">
        <f t="shared" si="2080"/>
        <v>Т3</v>
      </c>
      <c r="E1962" s="282" t="str">
        <f t="shared" si="2081"/>
        <v>528 Δ8</v>
      </c>
      <c r="F1962" s="101"/>
      <c r="G1962" s="101"/>
      <c r="H1962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62" s="132">
        <f t="shared" ref="I1962:K1962" si="2098">I1961</f>
        <v>18</v>
      </c>
      <c r="J1962" s="132" t="str">
        <f t="shared" si="2098"/>
        <v>Д`</v>
      </c>
      <c r="K1962" s="133" t="str">
        <f>IF(Таблица335[[#This Row],[условие]]="Да", "-", "")</f>
        <v>-</v>
      </c>
      <c r="L1962" s="101" t="s">
        <v>35</v>
      </c>
      <c r="M1962" s="114" t="str">
        <f>IF(Таблица335[[#This Row],[условие]]="Да", "", " - ")</f>
        <v/>
      </c>
      <c r="N1962" s="101"/>
      <c r="O1962" s="114" t="str">
        <f>IF(Таблица335[[#This Row],[условие]]="Да", "", " )")</f>
        <v/>
      </c>
      <c r="P1962" s="115"/>
      <c r="Q1962" s="101" t="s">
        <v>140</v>
      </c>
      <c r="R1962" s="101" t="s">
        <v>77</v>
      </c>
      <c r="S1962" s="116" t="str">
        <f>IF(Таблица335[[#This Row],[Тип СШ]]="Т3", " росп", "")</f>
        <v xml:space="preserve"> росп</v>
      </c>
      <c r="T1962" s="116" t="str">
        <f>IF(AND(Таблица335[[#This Row],[Тип]]="Поперечник", Таблица335[[#This Row],[условие]]="Да", Таблица335[[#This Row],[№18]]=" росп"), "1,2,3",
"")</f>
        <v>1,2,3</v>
      </c>
      <c r="U1962" s="116" t="str">
        <f>IF(AND(Таблица335[[#This Row],[Тип]]="Продол", Таблица335[[#This Row],[условие]]="Да", Таблица335[[#This Row],[№18]]=" росп"), "1,2",
"")</f>
        <v/>
      </c>
      <c r="V1962" s="101" t="s">
        <v>88</v>
      </c>
      <c r="W1962" s="229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62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62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62" s="229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62" s="229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62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62" s="152" t="str">
        <f>IF(Таблица335[[#This Row],[Тип СШ]]="Т3",
(IF(Таблица335[[#This Row],[Толщина]]&gt;16,"Δ8","Δ6")),Таблица335[[#This Row],[Толщина]])</f>
        <v>Δ8</v>
      </c>
    </row>
    <row r="1963" spans="1:29" x14ac:dyDescent="0.2">
      <c r="A1963" s="117">
        <f t="shared" si="2050"/>
        <v>1963</v>
      </c>
      <c r="B1963" s="281" t="str">
        <f>IF(ISNUMBER(Таблица335[[#This Row],[№8]]), "Поперечник", "Продол")</f>
        <v>Поперечник</v>
      </c>
      <c r="C1963" s="282" t="str">
        <f>CONCATENATE(I1963,J1963,K1963,L1963,Таблица335[[#This Row],[№12]],N1963,O1963,P1963,Q1963,R1963,S1963,T1963,U1963,)</f>
        <v>18Д`-ВП_Р6 росп1,2,3</v>
      </c>
      <c r="D1963" s="11" t="str">
        <f t="shared" si="2080"/>
        <v>Т3</v>
      </c>
      <c r="E1963" s="282" t="str">
        <f t="shared" si="2081"/>
        <v>528 Δ8</v>
      </c>
      <c r="F1963" s="101"/>
      <c r="G1963" s="101"/>
      <c r="H1963" s="132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63" s="158">
        <f>I1962</f>
        <v>18</v>
      </c>
      <c r="J1963" s="132" t="str">
        <f t="shared" ref="J1963:K1963" si="2099">J1962</f>
        <v>Д`</v>
      </c>
      <c r="K1963" s="160" t="str">
        <f>IF(Таблица335[[#This Row],[условие]]="Да", "-", "")</f>
        <v>-</v>
      </c>
      <c r="L1963" s="101" t="s">
        <v>35</v>
      </c>
      <c r="M1963" s="114" t="str">
        <f>IF(Таблица335[[#This Row],[условие]]="Да", "", " - ")</f>
        <v/>
      </c>
      <c r="N1963" s="162"/>
      <c r="O1963" s="114" t="str">
        <f>IF(Таблица335[[#This Row],[условие]]="Да", "", " )")</f>
        <v/>
      </c>
      <c r="P1963" s="115"/>
      <c r="Q1963" s="101" t="s">
        <v>140</v>
      </c>
      <c r="R1963" s="101" t="s">
        <v>80</v>
      </c>
      <c r="S1963" s="116" t="str">
        <f>IF(Таблица335[[#This Row],[Тип СШ]]="Т3", " росп", "")</f>
        <v xml:space="preserve"> росп</v>
      </c>
      <c r="T1963" s="116" t="str">
        <f>IF(AND(Таблица335[[#This Row],[Тип]]="Поперечник", Таблица335[[#This Row],[условие]]="Да", Таблица335[[#This Row],[№18]]=" росп"), "1,2,3",
"")</f>
        <v>1,2,3</v>
      </c>
      <c r="U1963" s="116" t="str">
        <f>IF(AND(Таблица335[[#This Row],[Тип]]="Продол", Таблица335[[#This Row],[условие]]="Да", Таблица335[[#This Row],[№18]]=" росп"), "1,2",
"")</f>
        <v/>
      </c>
      <c r="V1963" s="101" t="s">
        <v>88</v>
      </c>
      <c r="W1963" s="232" t="str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/>
      </c>
      <c r="X1963" s="232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63" s="232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63" s="231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>528</v>
      </c>
      <c r="AA1963" s="231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20</v>
      </c>
      <c r="AB1963" s="228">
        <f>VALUE(CONCATENATE(Таблица335[[#This Row],[ДлинаС18]],Таблица335[[#This Row],[ДлинаС4]],Таблица335[[#This Row],[ДлинаТ8]],Таблица335[[#This Row],[ДлинаТ3]]))</f>
        <v>528</v>
      </c>
      <c r="AC1963" s="164" t="str">
        <f>IF(Таблица335[[#This Row],[Тип СШ]]="Т3",
(IF(Таблица335[[#This Row],[Толщина]]&gt;16,"Δ8","Δ6")),Таблица335[[#This Row],[Толщина]])</f>
        <v>Δ8</v>
      </c>
    </row>
    <row r="1964" spans="1:29" x14ac:dyDescent="0.2">
      <c r="A1964" s="117">
        <f t="shared" si="2050"/>
        <v>1964</v>
      </c>
      <c r="B1964" s="281" t="str">
        <f>IF(ISNUMBER(Таблица335[[#This Row],[№8]]), "Поперечник", "Продол")</f>
        <v>Поперечник</v>
      </c>
      <c r="C1964" s="282" t="str">
        <f>CONCATENATE(I1964,J1964,K1964,L1964,Таблица335[[#This Row],[№12]],N1964,O1964,P1964,Q1964,R1964,S1964,T1964,U1964,)</f>
        <v>19А`-В1</v>
      </c>
      <c r="D1964" s="11" t="str">
        <f t="shared" si="2080"/>
        <v>С18</v>
      </c>
      <c r="E1964" s="282" t="e">
        <f t="shared" si="2081"/>
        <v>#N/A</v>
      </c>
      <c r="F1964" s="101">
        <f>F1855+1</f>
        <v>19</v>
      </c>
      <c r="G1964" s="101" t="s">
        <v>72</v>
      </c>
      <c r="H1964" s="134" t="str">
        <f>IF(OR(Таблица335[[#This Row],[№11]]="С", Таблица335[[#This Row],[№11]]="Д", Таблица335[[#This Row],[№11]]="В", Таблица335[[#This Row],[№11]]="В1", Таблица335[[#This Row],[№11]]="В2", Таблица335[[#This Row],[№11]]="ВП", Таблица335[[#This Row],[№11]]="Т1", Таблица335[[#This Row],[№11]]="НП", Таблица335[[#This Row],[№11]]="Т2"),"Да","Нет")</f>
        <v>Да</v>
      </c>
      <c r="I1964" s="134">
        <f>Таблица335[[#This Row],[№6]]</f>
        <v>19</v>
      </c>
      <c r="J1964" s="134" t="str">
        <f>Таблица335[[#This Row],[№7]]</f>
        <v>А`</v>
      </c>
      <c r="K1964" s="133" t="str">
        <f>IF(Таблица335[[#This Row],[условие]]="Да", "-", "")</f>
        <v>-</v>
      </c>
      <c r="L1964" s="72" t="s">
        <v>78</v>
      </c>
      <c r="M1964" s="114" t="str">
        <f>IF(Таблица335[[#This Row],[условие]]="Да", "", " - ")</f>
        <v/>
      </c>
      <c r="N1964" s="72"/>
      <c r="O1964" s="114" t="str">
        <f>IF(Таблица335[[#This Row],[условие]]="Да", "", " )")</f>
        <v/>
      </c>
      <c r="P1964" s="115"/>
      <c r="Q1964" s="93"/>
      <c r="R1964" s="93"/>
      <c r="S1964" s="116" t="str">
        <f>IF(Таблица335[[#This Row],[Тип СШ]]="Т3", " росп", "")</f>
        <v/>
      </c>
      <c r="T1964" s="116" t="str">
        <f>IF(AND(Таблица335[[#This Row],[Тип]]="Поперечник", Таблица335[[#This Row],[условие]]="Да", Таблица335[[#This Row],[№18]]=" росп"), "1,2,3",
"")</f>
        <v/>
      </c>
      <c r="U1964" s="116" t="str">
        <f>IF(AND(Таблица335[[#This Row],[Тип]]="Продол", Таблица335[[#This Row],[условие]]="Да", Таблица335[[#This Row],[№18]]=" росп"), "1,2",
"")</f>
        <v/>
      </c>
      <c r="V1964" s="93" t="s">
        <v>87</v>
      </c>
      <c r="W1964" s="229" t="e">
        <f>IF(AND(Таблица335[[#This Row],[Тип СШ]]="С18", Таблица335[[#This Row],[Тип]]="Поперечник"),
INDEX(Date!$C$48:$T$54, MATCH(Таблица335[[#This Row],[№9]],Date!$B$48:$B$54,0), MATCH(Таблица335[[#This Row],[№8]],Date!$C$47:$T$47,0)),
"")</f>
        <v>#N/A</v>
      </c>
      <c r="X1964" s="229" t="str">
        <f>IF(AND(Таблица335[[#This Row],[Тип СШ]]="С4", Таблица335[[#This Row],[Тип]]="Поперечник"),
INDEX(Date!$I$35:$I$41, MATCH(Таблица335[[#This Row],[№9]],Date!$H$35:$H$41,0), MATCH(Таблица335[[#This Row],[№11]],Date!$I$34,0)),
"")</f>
        <v/>
      </c>
      <c r="Y1964" s="229" t="str">
        <f>IF(AND(Таблица335[[#This Row],[Тип СШ]]="Т8", Таблица335[[#This Row],[Тип]]="Поперечник"),
INDEX(Date!$C$35:$L$41, MATCH(Таблица335[[#This Row],[№9]],Date!$B$35:$B$41,0), MATCH(Таблица335[[#This Row],[№11]],Date!$C$34:$N$34,0)),
"")</f>
        <v/>
      </c>
      <c r="Z1964" s="229" t="str">
        <f>IF(AND(Таблица335[[#This Row],[Тип СШ]]="Т3", Таблица335[[#This Row],[Тип]]="Поперечник"),
INDEX(Date!$C$35:$L$41, MATCH(Таблица335[[#This Row],[№9]],Date!$B$35:$B$41,0), MATCH(Таблица335[[#This Row],[№11]],Date!$C$34:$N$34,0)),
IF(AND(Таблица335[[#This Row],[Тип СШ]]="Т3", Таблица335[[#This Row],[Тип]]="Продол"),
INDEX(Date!$M$35:$N$40, MATCH(Таблица335[[#This Row],[№8]],Date!$L$35:$L$40,0), MATCH(Таблица335[[#This Row],[№11]],Date!$M$34:$N$34,0)),
""))</f>
        <v/>
      </c>
      <c r="AA1964" s="229" t="e">
        <f>IF(AND(Таблица335[[#This Row],[Тип]]="Поперечник", Таблица335[[#This Row],[Тип СШ]]="С18"),
INDEX(Date!$C$58:$T$64,MATCH(Таблица335[[#This Row],[№9]],Date!$B$58:$B$64,0),MATCH(Таблица335[[#This Row],[№8]],Date!$C$57:$T$57,0)),
IF(AND(Таблица335[[#This Row],[Тип]]="Поперечник", Таблица335[[#This Row],[Тип СШ]]="С4"),
INDEX(Date!$J$35:$J$41,MATCH(Таблица335[[#This Row],[№9]],Date!$H$35:$H$41,0),MATCH(Таблица335[[#This Row],[№11]],Date!$J$34,0)),
IF(AND(Таблица335[[#This Row],[Тип]]="Поперечник", OR(Таблица335[[#This Row],[Тип СШ]]="Т3", Таблица335[[#This Row],[Тип СШ]]="Т8")),
INDEX(Date!$C$24:$T$30, MATCH(Таблица335[[#This Row],[№9]], Date!$B$24:$B$30,0),MATCH(Таблица335[[#This Row],[№8]],Date!$C$23:$T$23,0)),
"!ОШИБКА!")))</f>
        <v>#N/A</v>
      </c>
      <c r="AB1964" s="228" t="e">
        <f>VALUE(CONCATENATE(Таблица335[[#This Row],[ДлинаС18]],Таблица335[[#This Row],[ДлинаС4]],Таблица335[[#This Row],[ДлинаТ8]],Таблица335[[#This Row],[ДлинаТ3]]))</f>
        <v>#N/A</v>
      </c>
      <c r="AC1964" s="152" t="e">
        <f>IF(Таблица335[[#This Row],[Тип СШ]]="Т3",
(IF(Таблица335[[#This Row],[Толщина]]&gt;16,"Δ8","Δ6")),Таблица335[[#This Row],[Толщина]])</f>
        <v>#N/A</v>
      </c>
    </row>
  </sheetData>
  <phoneticPr fontId="18" type="noConversion"/>
  <conditionalFormatting sqref="A1:F1">
    <cfRule type="containsText" dxfId="1438" priority="2699" operator="containsText" text="Пусто">
      <formula>NOT(ISERROR(SEARCH("Пусто",A1)))</formula>
    </cfRule>
    <cfRule type="containsErrors" dxfId="1437" priority="2700">
      <formula>ISERROR(A1)</formula>
    </cfRule>
  </conditionalFormatting>
  <conditionalFormatting sqref="B1:B1048576">
    <cfRule type="containsText" dxfId="1436" priority="2706" operator="containsText" text="Пусто">
      <formula>NOT(ISERROR(SEARCH("Пусто",B1)))</formula>
    </cfRule>
  </conditionalFormatting>
  <conditionalFormatting sqref="B1:U1 B2:E1964 AD1299:AJ1764 A1965:AE1048576 AB1:AC18 AB29:AC36 AB47:AC54 AB65:AC72 AB83:AC90 G112:L218 G220:L220 O2:P218 AD111 H219:L219 AD1765:AD1946 AB101:AC127 S112:AD220 N111:P220 AD221:AD1298 AB221:AC236 AB247:AC254 AB265:AC272 AB283:AC290 AB301:AC308 G330:L436 G438:L438 O221:P436 H437:L437 AB319:AC345 S330:AC438 N329:P438 AB439:AC454 AB465:AC472 AB483:AC490 AB501:AC508 AB519:AC526 G548:L654 G656:L656 O439:P654 H655:L655 AB537:AC563 S548:AC656 N547:P656 AB657:AC672 AB683:AC690 AB701:AC708 AB719:AC726 AB737:AC744 G766:L872 G874:L874 O657:P872 H873:L873 AB755:AC781 S766:AC874 N765:P874 AB875:AC890 AB901:AC908 AB919:AC926 AB937:AC944 AB955:AC962 G984:L1090 G1092:L1092 O875:P1090 H1091:L1091 AB973:AC999 S984:AC1092 N983:P1092 AB1093:AC1108 AB1119:AC1126 AB1137:AC1144 AB1155:AC1162 AB1173:AC1180 G1202:L1308 G1310:L1310 O1093:P1308 H1309:L1309 AB1191:AC1217 S1202:AC1310 N1201:P1310 AB1311:AC1326 AB1337:AC1344 AB1355:AC1362 AB1373:AC1380 AB1391:AC1398 G1420:L1526 G1528:L1528 O1311:P1526 H1527:L1527 AB1409:AC1435 S1420:AC1528 N1419:P1528 AB1529:AC1544 AB1555:AC1562 AB1573:AC1580 AB1591:AC1598 AB1609:AC1616 G1638:L1744 G1746:L1746 O1529:P1744 H1745:L1745 AB1627:AC1653 S1638:AC1746 N1637:P1746 A469:E1964 AD1947:AE1964 AB1747:AC1762 AB1773:AC1780 AB1791:AC1798 AB1809:AC1816 AB1827:AC1834 G1856:L1962 G1964:L1964 O1747:P1962 H1963:L1963 AB1845:AC1871 S1856:AC1964 N1855:P1964 H2:K1964 M2:M1964 A1:A1964">
    <cfRule type="containsErrors" dxfId="1435" priority="2709">
      <formula>ISERROR(A1)</formula>
    </cfRule>
  </conditionalFormatting>
  <conditionalFormatting sqref="C1:D1048576 E1299:E1764 AD1299:AJ1764">
    <cfRule type="expression" dxfId="1434" priority="2707">
      <formula>ЕПУСТО</formula>
    </cfRule>
    <cfRule type="containsText" dxfId="1433" priority="2708" operator="containsText" text="()">
      <formula>NOT(ISERROR(SEARCH("()",C1)))</formula>
    </cfRule>
  </conditionalFormatting>
  <conditionalFormatting sqref="F1:F1048576">
    <cfRule type="notContainsBlanks" dxfId="1432" priority="1529">
      <formula>LEN(TRIM(F1))&gt;0</formula>
    </cfRule>
  </conditionalFormatting>
  <conditionalFormatting sqref="F2:F1964">
    <cfRule type="containsText" dxfId="1431" priority="1662" operator="containsText" text="ОШИБКА">
      <formula>NOT(ISERROR(SEARCH("ОШИБКА",F2)))</formula>
    </cfRule>
    <cfRule type="containsErrors" dxfId="1430" priority="1663">
      <formula>ISERROR(F2)</formula>
    </cfRule>
  </conditionalFormatting>
  <conditionalFormatting sqref="F2:G2">
    <cfRule type="containsErrors" dxfId="1411" priority="2691">
      <formula>ISERROR(F2)</formula>
    </cfRule>
  </conditionalFormatting>
  <conditionalFormatting sqref="F111:G111">
    <cfRule type="containsErrors" dxfId="1410" priority="2225">
      <formula>ISERROR(F111)</formula>
    </cfRule>
  </conditionalFormatting>
  <conditionalFormatting sqref="F219:G219">
    <cfRule type="containsErrors" dxfId="1409" priority="1283">
      <formula>ISERROR(F219)</formula>
    </cfRule>
  </conditionalFormatting>
  <conditionalFormatting sqref="G1">
    <cfRule type="containsText" dxfId="1393" priority="2688" operator="containsText" text="Пусто">
      <formula>NOT(ISERROR(SEARCH("Пусто",G1)))</formula>
    </cfRule>
  </conditionalFormatting>
  <conditionalFormatting sqref="G1:G1964">
    <cfRule type="containsErrors" dxfId="1392" priority="1694">
      <formula>ISERROR(G1)</formula>
    </cfRule>
  </conditionalFormatting>
  <conditionalFormatting sqref="G1:G1048576">
    <cfRule type="cellIs" dxfId="1391" priority="1530" operator="equal">
      <formula>"А`"</formula>
    </cfRule>
    <cfRule type="cellIs" dxfId="1390" priority="1531" operator="equal">
      <formula>1</formula>
    </cfRule>
  </conditionalFormatting>
  <conditionalFormatting sqref="G2:G1964">
    <cfRule type="containsText" dxfId="1389" priority="1693" operator="containsText" text="ОШИБКА">
      <formula>NOT(ISERROR(SEARCH("ОШИБКА",G2)))</formula>
    </cfRule>
  </conditionalFormatting>
  <conditionalFormatting sqref="G219">
    <cfRule type="containsErrors" dxfId="1388" priority="1282">
      <formula>ISERROR(G219)</formula>
    </cfRule>
  </conditionalFormatting>
  <conditionalFormatting sqref="H1">
    <cfRule type="containsText" dxfId="1371" priority="2652" operator="containsText" text="Пусто">
      <formula>NOT(ISERROR(SEARCH("Пусто",H1)))</formula>
    </cfRule>
    <cfRule type="containsErrors" dxfId="1370" priority="2653">
      <formula>ISERROR(H1)</formula>
    </cfRule>
  </conditionalFormatting>
  <conditionalFormatting sqref="I1:U1">
    <cfRule type="containsText" dxfId="1369" priority="2684" operator="containsText" text="Пусто">
      <formula>NOT(ISERROR(SEARCH("Пусто",I1)))</formula>
    </cfRule>
    <cfRule type="containsErrors" dxfId="1368" priority="2685">
      <formula>ISERROR(I1)</formula>
    </cfRule>
  </conditionalFormatting>
  <conditionalFormatting sqref="L2:L1964">
    <cfRule type="containsErrors" dxfId="1367" priority="1893">
      <formula>ISERROR(L2)</formula>
    </cfRule>
  </conditionalFormatting>
  <conditionalFormatting sqref="L3 N3 L5:L10 N5:N10 L12:L28 N12:N28">
    <cfRule type="containsText" dxfId="1366" priority="2683" operator="containsText" text="ОШИБКА">
      <formula>NOT(ISERROR(SEARCH("ОШИБКА",L3)))</formula>
    </cfRule>
  </conditionalFormatting>
  <conditionalFormatting sqref="L30:L46">
    <cfRule type="containsText" dxfId="1365" priority="1898" operator="containsText" text="ОШИБКА">
      <formula>NOT(ISERROR(SEARCH("ОШИБКА",L30)))</formula>
    </cfRule>
  </conditionalFormatting>
  <conditionalFormatting sqref="L48:L64">
    <cfRule type="containsText" dxfId="1364" priority="1897" operator="containsText" text="ОШИБКА">
      <formula>NOT(ISERROR(SEARCH("ОШИБКА",L48)))</formula>
    </cfRule>
  </conditionalFormatting>
  <conditionalFormatting sqref="L66:L82">
    <cfRule type="containsText" dxfId="1363" priority="1895" operator="containsText" text="ОШИБКА">
      <formula>NOT(ISERROR(SEARCH("ОШИБКА",L66)))</formula>
    </cfRule>
  </conditionalFormatting>
  <conditionalFormatting sqref="L84:L100">
    <cfRule type="containsText" dxfId="1362" priority="1894" operator="containsText" text="ОШИБКА">
      <formula>NOT(ISERROR(SEARCH("ОШИБКА",L84)))</formula>
    </cfRule>
  </conditionalFormatting>
  <conditionalFormatting sqref="L102">
    <cfRule type="containsText" dxfId="1361" priority="1294" operator="containsText" text="ОШИБКА">
      <formula>NOT(ISERROR(SEARCH("ОШИБКА",L102)))</formula>
    </cfRule>
  </conditionalFormatting>
  <conditionalFormatting sqref="L112 L114:L119 L121:L137 L220 L330 L332:L337 L339:L355 L438 L548 L550:L555 L557:L573 L656 L766 L768:L773 L775:L791 L874 L984 L986:L991 L993:L1009 L1092 L1202 L1204:L1209 L1211:L1227 L1310 L1420 L1422:L1427 L1429:L1445 L1528 L1638 L1640:L1645 L1647:L1663 L1746">
    <cfRule type="containsText" dxfId="1360" priority="1290" operator="containsText" text="ОШИБКА">
      <formula>NOT(ISERROR(SEARCH("ОШИБКА",L112)))</formula>
    </cfRule>
  </conditionalFormatting>
  <conditionalFormatting sqref="L139:L155 L357:L373 L575:L591 L793:L809 L1011:L1027 L1229:L1245 L1447:L1463 L1665:L1681">
    <cfRule type="containsText" dxfId="1359" priority="1288" operator="containsText" text="ОШИБКА">
      <formula>NOT(ISERROR(SEARCH("ОШИБКА",L139)))</formula>
    </cfRule>
  </conditionalFormatting>
  <conditionalFormatting sqref="L157:L173 L375:L391 L593:L609 L811:L827 L1029:L1045 L1247:L1263 L1465:L1481 L1683:L1699">
    <cfRule type="containsText" dxfId="1358" priority="1287" operator="containsText" text="ОШИБКА">
      <formula>NOT(ISERROR(SEARCH("ОШИБКА",L157)))</formula>
    </cfRule>
  </conditionalFormatting>
  <conditionalFormatting sqref="L175:L191 L393:L409 L611:L627 L829:L845 L1047:L1063 L1265:L1281 L1483:L1499 L1701:L1717">
    <cfRule type="containsText" dxfId="1357" priority="1286" operator="containsText" text="ОШИБКА">
      <formula>NOT(ISERROR(SEARCH("ОШИБКА",L175)))</formula>
    </cfRule>
  </conditionalFormatting>
  <conditionalFormatting sqref="L193:L209 L411:L427 L629:L645 L847:L863 L1065:L1081 L1283:L1299 L1501:L1517 L1719:L1735">
    <cfRule type="containsText" dxfId="1356" priority="1285" operator="containsText" text="ОШИБКА">
      <formula>NOT(ISERROR(SEARCH("ОШИБКА",L193)))</formula>
    </cfRule>
  </conditionalFormatting>
  <conditionalFormatting sqref="L211">
    <cfRule type="containsText" dxfId="1355" priority="1284" operator="containsText" text="ОШИБКА">
      <formula>NOT(ISERROR(SEARCH("ОШИБКА",L211)))</formula>
    </cfRule>
  </conditionalFormatting>
  <conditionalFormatting sqref="L213:L218 L431:L436 L649:L654 L867:L872">
    <cfRule type="containsText" dxfId="1354" priority="1289" operator="containsText" text="ОШИБКА">
      <formula>NOT(ISERROR(SEARCH("ОШИБКА",L213)))</formula>
    </cfRule>
  </conditionalFormatting>
  <conditionalFormatting sqref="N2:N1964">
    <cfRule type="containsErrors" dxfId="1346" priority="1899">
      <formula>ISERROR(N2)</formula>
    </cfRule>
  </conditionalFormatting>
  <conditionalFormatting sqref="N30:N46">
    <cfRule type="containsText" dxfId="1345" priority="1904" operator="containsText" text="ОШИБКА">
      <formula>NOT(ISERROR(SEARCH("ОШИБКА",N30)))</formula>
    </cfRule>
  </conditionalFormatting>
  <conditionalFormatting sqref="N48:N64">
    <cfRule type="containsText" dxfId="1344" priority="1903" operator="containsText" text="ОШИБКА">
      <formula>NOT(ISERROR(SEARCH("ОШИБКА",N48)))</formula>
    </cfRule>
  </conditionalFormatting>
  <conditionalFormatting sqref="N66:N82">
    <cfRule type="containsText" dxfId="1343" priority="1901" operator="containsText" text="ОШИБКА">
      <formula>NOT(ISERROR(SEARCH("ОШИБКА",N66)))</formula>
    </cfRule>
  </conditionalFormatting>
  <conditionalFormatting sqref="N84:N100">
    <cfRule type="containsText" dxfId="1342" priority="1900" operator="containsText" text="ОШИБКА">
      <formula>NOT(ISERROR(SEARCH("ОШИБКА",N84)))</formula>
    </cfRule>
  </conditionalFormatting>
  <conditionalFormatting sqref="N102 L104:L110 N104:N110">
    <cfRule type="containsText" dxfId="1341" priority="2675" operator="containsText" text="ОШИБКА">
      <formula>NOT(ISERROR(SEARCH("ОШИБКА",L102)))</formula>
    </cfRule>
  </conditionalFormatting>
  <conditionalFormatting sqref="N112 N114:N119 N121:N137">
    <cfRule type="containsText" dxfId="1340" priority="1888" operator="containsText" text="ОШИБКА">
      <formula>NOT(ISERROR(SEARCH("ОШИБКА",N112)))</formula>
    </cfRule>
  </conditionalFormatting>
  <conditionalFormatting sqref="N139:N155">
    <cfRule type="containsText" dxfId="1339" priority="1869" operator="containsText" text="ОШИБКА">
      <formula>NOT(ISERROR(SEARCH("ОШИБКА",N139)))</formula>
    </cfRule>
  </conditionalFormatting>
  <conditionalFormatting sqref="N157:N173">
    <cfRule type="containsText" dxfId="1338" priority="1868" operator="containsText" text="ОШИБКА">
      <formula>NOT(ISERROR(SEARCH("ОШИБКА",N157)))</formula>
    </cfRule>
  </conditionalFormatting>
  <conditionalFormatting sqref="N175:N191">
    <cfRule type="containsText" dxfId="1337" priority="1867" operator="containsText" text="ОШИБКА">
      <formula>NOT(ISERROR(SEARCH("ОШИБКА",N175)))</formula>
    </cfRule>
  </conditionalFormatting>
  <conditionalFormatting sqref="N193:N209">
    <cfRule type="containsText" dxfId="1336" priority="1866" operator="containsText" text="ОШИБКА">
      <formula>NOT(ISERROR(SEARCH("ОШИБКА",N193)))</formula>
    </cfRule>
  </conditionalFormatting>
  <conditionalFormatting sqref="N211 N213:N218">
    <cfRule type="containsText" dxfId="1335" priority="1887" operator="containsText" text="ОШИБКА">
      <formula>NOT(ISERROR(SEARCH("ОШИБКА",N211)))</formula>
    </cfRule>
  </conditionalFormatting>
  <conditionalFormatting sqref="N220">
    <cfRule type="containsText" dxfId="1334" priority="1857" operator="containsText" text="ОШИБКА">
      <formula>NOT(ISERROR(SEARCH("ОШИБКА",N220)))</formula>
    </cfRule>
  </conditionalFormatting>
  <conditionalFormatting sqref="Q3:Q110">
    <cfRule type="containsText" dxfId="1268" priority="2659" operator="containsText" text="ОШИБКА">
      <formula>NOT(ISERROR(SEARCH("ОШИБКА",Q3)))</formula>
    </cfRule>
    <cfRule type="containsErrors" dxfId="1267" priority="2660">
      <formula>ISERROR(Q3)</formula>
    </cfRule>
  </conditionalFormatting>
  <conditionalFormatting sqref="Q112:Q218">
    <cfRule type="containsText" dxfId="1266" priority="1522" operator="containsText" text="ОШИБКА">
      <formula>NOT(ISERROR(SEARCH("ОШИБКА",Q112)))</formula>
    </cfRule>
    <cfRule type="containsErrors" dxfId="1265" priority="1523">
      <formula>ISERROR(Q112)</formula>
    </cfRule>
  </conditionalFormatting>
  <conditionalFormatting sqref="Q220 Q438 Q656 Q874 Q1092 Q1310 Q1528 Q1746">
    <cfRule type="containsText" dxfId="1264" priority="1517" operator="containsText" text="ОШИБКА">
      <formula>NOT(ISERROR(SEARCH("ОШИБКА",Q220)))</formula>
    </cfRule>
    <cfRule type="containsErrors" dxfId="1263" priority="1518">
      <formula>ISERROR(Q220)</formula>
    </cfRule>
  </conditionalFormatting>
  <conditionalFormatting sqref="Q2:R2">
    <cfRule type="containsErrors" dxfId="1256" priority="2663">
      <formula>ISERROR(Q2)</formula>
    </cfRule>
  </conditionalFormatting>
  <conditionalFormatting sqref="Q111:R111">
    <cfRule type="containsErrors" dxfId="1255" priority="1524">
      <formula>ISERROR(Q111)</formula>
    </cfRule>
  </conditionalFormatting>
  <conditionalFormatting sqref="Q219:R219">
    <cfRule type="containsErrors" dxfId="1254" priority="1519">
      <formula>ISERROR(Q219)</formula>
    </cfRule>
  </conditionalFormatting>
  <conditionalFormatting sqref="R3:R110">
    <cfRule type="containsText" dxfId="1250" priority="2654" operator="containsText" text="ОШИБКА">
      <formula>NOT(ISERROR(SEARCH("ОШИБКА",R3)))</formula>
    </cfRule>
    <cfRule type="containsErrors" dxfId="1249" priority="2655">
      <formula>ISERROR(R3)</formula>
    </cfRule>
  </conditionalFormatting>
  <conditionalFormatting sqref="R112:R218">
    <cfRule type="containsText" dxfId="1248" priority="1520" operator="containsText" text="ОШИБКА">
      <formula>NOT(ISERROR(SEARCH("ОШИБКА",R112)))</formula>
    </cfRule>
    <cfRule type="containsErrors" dxfId="1247" priority="1521">
      <formula>ISERROR(R112)</formula>
    </cfRule>
  </conditionalFormatting>
  <conditionalFormatting sqref="R220 R438 R656 R874 R1092 R1310 R1528 R1746">
    <cfRule type="containsText" dxfId="1246" priority="1515" operator="containsText" text="ОШИБКА">
      <formula>NOT(ISERROR(SEARCH("ОШИБКА",R220)))</formula>
    </cfRule>
    <cfRule type="containsErrors" dxfId="1245" priority="1516">
      <formula>ISERROR(R220)</formula>
    </cfRule>
  </conditionalFormatting>
  <conditionalFormatting sqref="S4:S110">
    <cfRule type="containsErrors" dxfId="1238" priority="2674">
      <formula>ISERROR(S4)</formula>
    </cfRule>
  </conditionalFormatting>
  <conditionalFormatting sqref="S113:S218">
    <cfRule type="containsErrors" dxfId="1237" priority="1886">
      <formula>ISERROR(S113)</formula>
    </cfRule>
  </conditionalFormatting>
  <conditionalFormatting sqref="S2:U2 S3:T3 U3:U110 T4:T110">
    <cfRule type="containsErrors" dxfId="1225" priority="2705">
      <formula>ISERROR(S2)</formula>
    </cfRule>
  </conditionalFormatting>
  <conditionalFormatting sqref="S111:U111 S112:T112 U112:U218 T113:T218">
    <cfRule type="containsErrors" dxfId="1224" priority="1892">
      <formula>ISERROR(S111)</formula>
    </cfRule>
  </conditionalFormatting>
  <conditionalFormatting sqref="S219:U220">
    <cfRule type="containsErrors" dxfId="1223" priority="1861">
      <formula>ISERROR(S219)</formula>
    </cfRule>
  </conditionalFormatting>
  <conditionalFormatting sqref="V1">
    <cfRule type="containsText" dxfId="1212" priority="2618" operator="containsText" text="Пусто">
      <formula>NOT(ISERROR(SEARCH("Пусто",V1)))</formula>
    </cfRule>
  </conditionalFormatting>
  <conditionalFormatting sqref="V1:V1964">
    <cfRule type="containsErrors" dxfId="1211" priority="1910">
      <formula>ISERROR(V1)</formula>
    </cfRule>
  </conditionalFormatting>
  <conditionalFormatting sqref="V3:V110">
    <cfRule type="containsText" dxfId="1210" priority="2616" operator="containsText" text="ОШИБКА">
      <formula>NOT(ISERROR(SEARCH("ОШИБКА",V3)))</formula>
    </cfRule>
  </conditionalFormatting>
  <conditionalFormatting sqref="V112:V218">
    <cfRule type="containsText" dxfId="1209" priority="1875" operator="containsText" text="ОШИБКА">
      <formula>NOT(ISERROR(SEARCH("ОШИБКА",V112)))</formula>
    </cfRule>
  </conditionalFormatting>
  <conditionalFormatting sqref="V220">
    <cfRule type="containsText" dxfId="1208" priority="1844" operator="containsText" text="ОШИБКА">
      <formula>NOT(ISERROR(SEARCH("ОШИБКА",V220)))</formula>
    </cfRule>
  </conditionalFormatting>
  <conditionalFormatting sqref="W3:W101">
    <cfRule type="containsErrors" dxfId="1197" priority="2615">
      <formula>ISERROR(W3)</formula>
    </cfRule>
  </conditionalFormatting>
  <conditionalFormatting sqref="W103:W110 Z103:Z110">
    <cfRule type="containsErrors" dxfId="1196" priority="2634">
      <formula>ISERROR(W103)</formula>
    </cfRule>
  </conditionalFormatting>
  <conditionalFormatting sqref="W112:W210">
    <cfRule type="containsErrors" dxfId="1195" priority="1874">
      <formula>ISERROR(W112)</formula>
    </cfRule>
  </conditionalFormatting>
  <conditionalFormatting sqref="W212:W218 Z212:Z218">
    <cfRule type="containsErrors" dxfId="1194" priority="1876">
      <formula>ISERROR(W212)</formula>
    </cfRule>
  </conditionalFormatting>
  <conditionalFormatting sqref="W220">
    <cfRule type="containsErrors" dxfId="1193" priority="1843">
      <formula>ISERROR(W220)</formula>
    </cfRule>
  </conditionalFormatting>
  <conditionalFormatting sqref="W1:AA1">
    <cfRule type="containsText" dxfId="1171" priority="2637" operator="containsText" text="Пусто">
      <formula>NOT(ISERROR(SEARCH("Пусто",W1)))</formula>
    </cfRule>
  </conditionalFormatting>
  <conditionalFormatting sqref="W1:AA2">
    <cfRule type="containsErrors" dxfId="1170" priority="2638">
      <formula>ISERROR(W1)</formula>
    </cfRule>
  </conditionalFormatting>
  <conditionalFormatting sqref="W111:AA111">
    <cfRule type="containsErrors" dxfId="1169" priority="1878">
      <formula>ISERROR(W111)</formula>
    </cfRule>
  </conditionalFormatting>
  <conditionalFormatting sqref="W219:AA219">
    <cfRule type="containsErrors" dxfId="1168" priority="1847">
      <formula>ISERROR(W219)</formula>
    </cfRule>
  </conditionalFormatting>
  <conditionalFormatting sqref="X3:AA101 W102:AA102 X103:Y110 AA103:AA110">
    <cfRule type="containsErrors" dxfId="1157" priority="2635">
      <formula>ISERROR(W3)</formula>
    </cfRule>
  </conditionalFormatting>
  <conditionalFormatting sqref="X112:AA210 W211:AA211 X212:Y218 AA212:AA218">
    <cfRule type="containsErrors" dxfId="1156" priority="1877">
      <formula>ISERROR(W112)</formula>
    </cfRule>
  </conditionalFormatting>
  <conditionalFormatting sqref="X220:AA220">
    <cfRule type="containsErrors" dxfId="1155" priority="1846">
      <formula>ISERROR(X220)</formula>
    </cfRule>
  </conditionalFormatting>
  <conditionalFormatting sqref="AB1">
    <cfRule type="containsText" dxfId="1144" priority="2627" operator="containsText" text="Пусто">
      <formula>NOT(ISERROR(SEARCH("Пусто",AB1)))</formula>
    </cfRule>
  </conditionalFormatting>
  <conditionalFormatting sqref="AB1:AB1964">
    <cfRule type="containsErrors" dxfId="1143" priority="2625">
      <formula>ISERROR(AB1)</formula>
    </cfRule>
  </conditionalFormatting>
  <conditionalFormatting sqref="AB2:AB1964">
    <cfRule type="cellIs" dxfId="1142" priority="2622" operator="equal">
      <formula>"С4"</formula>
    </cfRule>
    <cfRule type="cellIs" dxfId="1141" priority="2623" operator="equal">
      <formula>"С18"</formula>
    </cfRule>
    <cfRule type="containsText" dxfId="1140" priority="2624" operator="containsText" text="ОШИБКА">
      <formula>NOT(ISERROR(SEARCH("ОШИБКА",AB2)))</formula>
    </cfRule>
  </conditionalFormatting>
  <conditionalFormatting sqref="AC1">
    <cfRule type="containsText" dxfId="1139" priority="2645" operator="containsText" text="Пусто">
      <formula>NOT(ISERROR(SEARCH("Пусто",AC1)))</formula>
    </cfRule>
    <cfRule type="containsErrors" dxfId="1138" priority="2646">
      <formula>ISERROR(AC1)</formula>
    </cfRule>
  </conditionalFormatting>
  <conditionalFormatting sqref="AC19:AC28 AC37:AC46">
    <cfRule type="containsErrors" dxfId="1137" priority="2651">
      <formula>ISERROR(AC19)</formula>
    </cfRule>
  </conditionalFormatting>
  <conditionalFormatting sqref="AC55:AC64 AC73:AC82 AC91:AC100">
    <cfRule type="containsErrors" dxfId="1136" priority="2644">
      <formula>ISERROR(AC55)</formula>
    </cfRule>
  </conditionalFormatting>
  <conditionalFormatting sqref="AC128:AC137 AC146:AC155">
    <cfRule type="containsErrors" dxfId="1135" priority="1880">
      <formula>ISERROR(AC128)</formula>
    </cfRule>
  </conditionalFormatting>
  <conditionalFormatting sqref="AC164:AC173 AC182:AC191 AC200:AC209">
    <cfRule type="containsErrors" dxfId="1134" priority="1879">
      <formula>ISERROR(AC164)</formula>
    </cfRule>
  </conditionalFormatting>
  <conditionalFormatting sqref="G111">
    <cfRule type="containsErrors" dxfId="1111" priority="1049">
      <formula>ISERROR(G111)</formula>
    </cfRule>
  </conditionalFormatting>
  <conditionalFormatting sqref="G220">
    <cfRule type="containsErrors" dxfId="1110" priority="1033">
      <formula>ISERROR(G220)</formula>
    </cfRule>
  </conditionalFormatting>
  <conditionalFormatting sqref="L112 N112 L114:L119 N114:N119 L121:L137 N121:N137">
    <cfRule type="containsText" dxfId="1109" priority="1048" operator="containsText" text="ОШИБКА">
      <formula>NOT(ISERROR(SEARCH("ОШИБКА",L112)))</formula>
    </cfRule>
  </conditionalFormatting>
  <conditionalFormatting sqref="L139:L155">
    <cfRule type="containsText" dxfId="1108" priority="1028" operator="containsText" text="ОШИБКА">
      <formula>NOT(ISERROR(SEARCH("ОШИБКА",L139)))</formula>
    </cfRule>
  </conditionalFormatting>
  <conditionalFormatting sqref="L157:L173">
    <cfRule type="containsText" dxfId="1107" priority="1027" operator="containsText" text="ОШИБКА">
      <formula>NOT(ISERROR(SEARCH("ОШИБКА",L157)))</formula>
    </cfRule>
  </conditionalFormatting>
  <conditionalFormatting sqref="L175:L191">
    <cfRule type="containsText" dxfId="1106" priority="1026" operator="containsText" text="ОШИБКА">
      <formula>NOT(ISERROR(SEARCH("ОШИБКА",L175)))</formula>
    </cfRule>
  </conditionalFormatting>
  <conditionalFormatting sqref="L193:L209">
    <cfRule type="containsText" dxfId="1105" priority="1025" operator="containsText" text="ОШИБКА">
      <formula>NOT(ISERROR(SEARCH("ОШИБКА",L193)))</formula>
    </cfRule>
  </conditionalFormatting>
  <conditionalFormatting sqref="L211">
    <cfRule type="containsText" dxfId="1104" priority="1021" operator="containsText" text="ОШИБКА">
      <formula>NOT(ISERROR(SEARCH("ОШИБКА",L211)))</formula>
    </cfRule>
  </conditionalFormatting>
  <conditionalFormatting sqref="N139:N155">
    <cfRule type="containsText" dxfId="1103" priority="1032" operator="containsText" text="ОШИБКА">
      <formula>NOT(ISERROR(SEARCH("ОШИБКА",N139)))</formula>
    </cfRule>
  </conditionalFormatting>
  <conditionalFormatting sqref="N157:N173">
    <cfRule type="containsText" dxfId="1102" priority="1031" operator="containsText" text="ОШИБКА">
      <formula>NOT(ISERROR(SEARCH("ОШИБКА",N157)))</formula>
    </cfRule>
  </conditionalFormatting>
  <conditionalFormatting sqref="N175:N191">
    <cfRule type="containsText" dxfId="1101" priority="1030" operator="containsText" text="ОШИБКА">
      <formula>NOT(ISERROR(SEARCH("ОШИБКА",N175)))</formula>
    </cfRule>
  </conditionalFormatting>
  <conditionalFormatting sqref="N193:N209">
    <cfRule type="containsText" dxfId="1100" priority="1029" operator="containsText" text="ОШИБКА">
      <formula>NOT(ISERROR(SEARCH("ОШИБКА",N193)))</formula>
    </cfRule>
  </conditionalFormatting>
  <conditionalFormatting sqref="N211 L213:L219 N213:N219">
    <cfRule type="containsText" dxfId="1099" priority="1047" operator="containsText" text="ОШИБКА">
      <formula>NOT(ISERROR(SEARCH("ОШИБКА",L211)))</formula>
    </cfRule>
  </conditionalFormatting>
  <conditionalFormatting sqref="Q112:Q219">
    <cfRule type="containsText" dxfId="1098" priority="1043" operator="containsText" text="ОШИБКА">
      <formula>NOT(ISERROR(SEARCH("ОШИБКА",Q112)))</formula>
    </cfRule>
    <cfRule type="containsErrors" dxfId="1097" priority="1044">
      <formula>ISERROR(Q112)</formula>
    </cfRule>
  </conditionalFormatting>
  <conditionalFormatting sqref="Q111:R111">
    <cfRule type="containsErrors" dxfId="1096" priority="1045">
      <formula>ISERROR(Q111)</formula>
    </cfRule>
  </conditionalFormatting>
  <conditionalFormatting sqref="Q220:R220">
    <cfRule type="containsErrors" dxfId="1095" priority="1022">
      <formula>ISERROR(Q220)</formula>
    </cfRule>
  </conditionalFormatting>
  <conditionalFormatting sqref="R112:R219">
    <cfRule type="containsText" dxfId="1094" priority="1041" operator="containsText" text="ОШИБКА">
      <formula>NOT(ISERROR(SEARCH("ОШИБКА",R112)))</formula>
    </cfRule>
    <cfRule type="containsErrors" dxfId="1093" priority="1042">
      <formula>ISERROR(R112)</formula>
    </cfRule>
  </conditionalFormatting>
  <conditionalFormatting sqref="S113:S219">
    <cfRule type="containsErrors" dxfId="1092" priority="1046">
      <formula>ISERROR(S113)</formula>
    </cfRule>
  </conditionalFormatting>
  <conditionalFormatting sqref="S111:U111 S112:T112 U112:U219 T113:T219">
    <cfRule type="containsErrors" dxfId="1091" priority="1050">
      <formula>ISERROR(S111)</formula>
    </cfRule>
  </conditionalFormatting>
  <conditionalFormatting sqref="S220:U220">
    <cfRule type="containsErrors" dxfId="1090" priority="1024">
      <formula>ISERROR(S220)</formula>
    </cfRule>
  </conditionalFormatting>
  <conditionalFormatting sqref="V112:V219">
    <cfRule type="containsText" dxfId="1089" priority="1035" operator="containsText" text="ОШИБКА">
      <formula>NOT(ISERROR(SEARCH("ОШИБКА",V112)))</formula>
    </cfRule>
  </conditionalFormatting>
  <conditionalFormatting sqref="W112:W210">
    <cfRule type="containsErrors" dxfId="1088" priority="1034">
      <formula>ISERROR(W112)</formula>
    </cfRule>
  </conditionalFormatting>
  <conditionalFormatting sqref="W212:W219 Z212:Z219">
    <cfRule type="containsErrors" dxfId="1087" priority="1036">
      <formula>ISERROR(W212)</formula>
    </cfRule>
  </conditionalFormatting>
  <conditionalFormatting sqref="W111:AA111">
    <cfRule type="containsErrors" dxfId="1086" priority="1038">
      <formula>ISERROR(W111)</formula>
    </cfRule>
  </conditionalFormatting>
  <conditionalFormatting sqref="W220:AA220">
    <cfRule type="containsErrors" dxfId="1085" priority="1023">
      <formula>ISERROR(W220)</formula>
    </cfRule>
  </conditionalFormatting>
  <conditionalFormatting sqref="X112:AA210 W211:AA211 X212:Y219 AA212:AA219">
    <cfRule type="containsErrors" dxfId="1084" priority="1037">
      <formula>ISERROR(W112)</formula>
    </cfRule>
  </conditionalFormatting>
  <conditionalFormatting sqref="AC128:AC137 AC146:AC155">
    <cfRule type="containsErrors" dxfId="1083" priority="1040">
      <formula>ISERROR(AC128)</formula>
    </cfRule>
  </conditionalFormatting>
  <conditionalFormatting sqref="AC164:AC173 AC182:AC191 AC200:AC209">
    <cfRule type="containsErrors" dxfId="1082" priority="1039">
      <formula>ISERROR(AC164)</formula>
    </cfRule>
  </conditionalFormatting>
  <conditionalFormatting sqref="F329:G329">
    <cfRule type="containsErrors" dxfId="1081" priority="1006">
      <formula>ISERROR(F329)</formula>
    </cfRule>
  </conditionalFormatting>
  <conditionalFormatting sqref="F437:G437">
    <cfRule type="containsErrors" dxfId="1080" priority="968">
      <formula>ISERROR(F437)</formula>
    </cfRule>
  </conditionalFormatting>
  <conditionalFormatting sqref="G437">
    <cfRule type="containsErrors" dxfId="1079" priority="967">
      <formula>ISERROR(G437)</formula>
    </cfRule>
  </conditionalFormatting>
  <conditionalFormatting sqref="L221 N221 L223:L228 N223:N228 L230:L246 N230:N246">
    <cfRule type="containsText" dxfId="1078" priority="1019" operator="containsText" text="ОШИБКА">
      <formula>NOT(ISERROR(SEARCH("ОШИБКА",L221)))</formula>
    </cfRule>
  </conditionalFormatting>
  <conditionalFormatting sqref="L248:L264">
    <cfRule type="containsText" dxfId="1077" priority="1001" operator="containsText" text="ОШИБКА">
      <formula>NOT(ISERROR(SEARCH("ОШИБКА",L248)))</formula>
    </cfRule>
  </conditionalFormatting>
  <conditionalFormatting sqref="L266:L282">
    <cfRule type="containsText" dxfId="1076" priority="1000" operator="containsText" text="ОШИБКА">
      <formula>NOT(ISERROR(SEARCH("ОШИБКА",L266)))</formula>
    </cfRule>
  </conditionalFormatting>
  <conditionalFormatting sqref="L284:L300">
    <cfRule type="containsText" dxfId="1075" priority="999" operator="containsText" text="ОШИБКА">
      <formula>NOT(ISERROR(SEARCH("ОШИБКА",L284)))</formula>
    </cfRule>
  </conditionalFormatting>
  <conditionalFormatting sqref="L302:L318">
    <cfRule type="containsText" dxfId="1074" priority="998" operator="containsText" text="ОШИБКА">
      <formula>NOT(ISERROR(SEARCH("ОШИБКА",L302)))</formula>
    </cfRule>
  </conditionalFormatting>
  <conditionalFormatting sqref="L320">
    <cfRule type="containsText" dxfId="1073" priority="970" operator="containsText" text="ОШИБКА">
      <formula>NOT(ISERROR(SEARCH("ОШИБКА",L320)))</formula>
    </cfRule>
  </conditionalFormatting>
  <conditionalFormatting sqref="L429">
    <cfRule type="containsText" dxfId="1072" priority="969" operator="containsText" text="ОШИБКА">
      <formula>NOT(ISERROR(SEARCH("ОШИБКА",L429)))</formula>
    </cfRule>
  </conditionalFormatting>
  <conditionalFormatting sqref="N248:N264">
    <cfRule type="containsText" dxfId="1071" priority="1005" operator="containsText" text="ОШИБКА">
      <formula>NOT(ISERROR(SEARCH("ОШИБКА",N248)))</formula>
    </cfRule>
  </conditionalFormatting>
  <conditionalFormatting sqref="N266:N282">
    <cfRule type="containsText" dxfId="1070" priority="1004" operator="containsText" text="ОШИБКА">
      <formula>NOT(ISERROR(SEARCH("ОШИБКА",N266)))</formula>
    </cfRule>
  </conditionalFormatting>
  <conditionalFormatting sqref="N284:N300">
    <cfRule type="containsText" dxfId="1069" priority="1003" operator="containsText" text="ОШИБКА">
      <formula>NOT(ISERROR(SEARCH("ОШИБКА",N284)))</formula>
    </cfRule>
  </conditionalFormatting>
  <conditionalFormatting sqref="N302:N318">
    <cfRule type="containsText" dxfId="1068" priority="1002" operator="containsText" text="ОШИБКА">
      <formula>NOT(ISERROR(SEARCH("ОШИБКА",N302)))</formula>
    </cfRule>
  </conditionalFormatting>
  <conditionalFormatting sqref="N320 L322:L328 N322:N328">
    <cfRule type="containsText" dxfId="1067" priority="1018" operator="containsText" text="ОШИБКА">
      <formula>NOT(ISERROR(SEARCH("ОШИБКА",L320)))</formula>
    </cfRule>
  </conditionalFormatting>
  <conditionalFormatting sqref="N330 N332:N337 N339:N355">
    <cfRule type="containsText" dxfId="1066" priority="996" operator="containsText" text="ОШИБКА">
      <formula>NOT(ISERROR(SEARCH("ОШИБКА",N330)))</formula>
    </cfRule>
  </conditionalFormatting>
  <conditionalFormatting sqref="N357:N373">
    <cfRule type="containsText" dxfId="1065" priority="986" operator="containsText" text="ОШИБКА">
      <formula>NOT(ISERROR(SEARCH("ОШИБКА",N357)))</formula>
    </cfRule>
  </conditionalFormatting>
  <conditionalFormatting sqref="N375:N391">
    <cfRule type="containsText" dxfId="1064" priority="985" operator="containsText" text="ОШИБКА">
      <formula>NOT(ISERROR(SEARCH("ОШИБКА",N375)))</formula>
    </cfRule>
  </conditionalFormatting>
  <conditionalFormatting sqref="N393:N409">
    <cfRule type="containsText" dxfId="1063" priority="984" operator="containsText" text="ОШИБКА">
      <formula>NOT(ISERROR(SEARCH("ОШИБКА",N393)))</formula>
    </cfRule>
  </conditionalFormatting>
  <conditionalFormatting sqref="N411:N427">
    <cfRule type="containsText" dxfId="1062" priority="983" operator="containsText" text="ОШИБКА">
      <formula>NOT(ISERROR(SEARCH("ОШИБКА",N411)))</formula>
    </cfRule>
  </conditionalFormatting>
  <conditionalFormatting sqref="N429 N431:N436">
    <cfRule type="containsText" dxfId="1061" priority="995" operator="containsText" text="ОШИБКА">
      <formula>NOT(ISERROR(SEARCH("ОШИБКА",N429)))</formula>
    </cfRule>
  </conditionalFormatting>
  <conditionalFormatting sqref="N438">
    <cfRule type="containsText" dxfId="1060" priority="981" operator="containsText" text="ОШИБКА">
      <formula>NOT(ISERROR(SEARCH("ОШИБКА",N438)))</formula>
    </cfRule>
  </conditionalFormatting>
  <conditionalFormatting sqref="Q221:Q328">
    <cfRule type="containsText" dxfId="1059" priority="1015" operator="containsText" text="ОШИБКА">
      <formula>NOT(ISERROR(SEARCH("ОШИБКА",Q221)))</formula>
    </cfRule>
    <cfRule type="containsErrors" dxfId="1058" priority="1016">
      <formula>ISERROR(Q221)</formula>
    </cfRule>
  </conditionalFormatting>
  <conditionalFormatting sqref="Q330:Q436">
    <cfRule type="containsText" dxfId="1057" priority="974" operator="containsText" text="ОШИБКА">
      <formula>NOT(ISERROR(SEARCH("ОШИБКА",Q330)))</formula>
    </cfRule>
    <cfRule type="containsErrors" dxfId="1056" priority="975">
      <formula>ISERROR(Q330)</formula>
    </cfRule>
  </conditionalFormatting>
  <conditionalFormatting sqref="Q329:R329">
    <cfRule type="containsErrors" dxfId="1055" priority="976">
      <formula>ISERROR(Q329)</formula>
    </cfRule>
  </conditionalFormatting>
  <conditionalFormatting sqref="Q437:R437">
    <cfRule type="containsErrors" dxfId="1054" priority="971">
      <formula>ISERROR(Q437)</formula>
    </cfRule>
  </conditionalFormatting>
  <conditionalFormatting sqref="R221:R328">
    <cfRule type="containsText" dxfId="1053" priority="1013" operator="containsText" text="ОШИБКА">
      <formula>NOT(ISERROR(SEARCH("ОШИБКА",R221)))</formula>
    </cfRule>
    <cfRule type="containsErrors" dxfId="1052" priority="1014">
      <formula>ISERROR(R221)</formula>
    </cfRule>
  </conditionalFormatting>
  <conditionalFormatting sqref="R330:R436">
    <cfRule type="containsText" dxfId="1051" priority="972" operator="containsText" text="ОШИБКА">
      <formula>NOT(ISERROR(SEARCH("ОШИБКА",R330)))</formula>
    </cfRule>
    <cfRule type="containsErrors" dxfId="1050" priority="973">
      <formula>ISERROR(R330)</formula>
    </cfRule>
  </conditionalFormatting>
  <conditionalFormatting sqref="S222:S328">
    <cfRule type="containsErrors" dxfId="1049" priority="1017">
      <formula>ISERROR(S222)</formula>
    </cfRule>
  </conditionalFormatting>
  <conditionalFormatting sqref="S331:S436">
    <cfRule type="containsErrors" dxfId="1048" priority="994">
      <formula>ISERROR(S331)</formula>
    </cfRule>
  </conditionalFormatting>
  <conditionalFormatting sqref="S221:T221 U221:U328 T222:T328">
    <cfRule type="containsErrors" dxfId="1047" priority="1020">
      <formula>ISERROR(S221)</formula>
    </cfRule>
  </conditionalFormatting>
  <conditionalFormatting sqref="S329:U329 S330:T330 U330:U436 T331:T436">
    <cfRule type="containsErrors" dxfId="1046" priority="997">
      <formula>ISERROR(S329)</formula>
    </cfRule>
  </conditionalFormatting>
  <conditionalFormatting sqref="S437:U438">
    <cfRule type="containsErrors" dxfId="1045" priority="982">
      <formula>ISERROR(S437)</formula>
    </cfRule>
  </conditionalFormatting>
  <conditionalFormatting sqref="V221:V328">
    <cfRule type="containsText" dxfId="1044" priority="1008" operator="containsText" text="ОШИБКА">
      <formula>NOT(ISERROR(SEARCH("ОШИБКА",V221)))</formula>
    </cfRule>
  </conditionalFormatting>
  <conditionalFormatting sqref="V330:V436">
    <cfRule type="containsText" dxfId="1043" priority="988" operator="containsText" text="ОШИБКА">
      <formula>NOT(ISERROR(SEARCH("ОШИБКА",V330)))</formula>
    </cfRule>
  </conditionalFormatting>
  <conditionalFormatting sqref="V438">
    <cfRule type="containsText" dxfId="1042" priority="978" operator="containsText" text="ОШИБКА">
      <formula>NOT(ISERROR(SEARCH("ОШИБКА",V438)))</formula>
    </cfRule>
  </conditionalFormatting>
  <conditionalFormatting sqref="W221:W319">
    <cfRule type="containsErrors" dxfId="1041" priority="1007">
      <formula>ISERROR(W221)</formula>
    </cfRule>
  </conditionalFormatting>
  <conditionalFormatting sqref="W321:W328 Z321:Z328">
    <cfRule type="containsErrors" dxfId="1040" priority="1009">
      <formula>ISERROR(W321)</formula>
    </cfRule>
  </conditionalFormatting>
  <conditionalFormatting sqref="W330:W428">
    <cfRule type="containsErrors" dxfId="1039" priority="987">
      <formula>ISERROR(W330)</formula>
    </cfRule>
  </conditionalFormatting>
  <conditionalFormatting sqref="W430:W436 Z430:Z436">
    <cfRule type="containsErrors" dxfId="1038" priority="989">
      <formula>ISERROR(W430)</formula>
    </cfRule>
  </conditionalFormatting>
  <conditionalFormatting sqref="W438">
    <cfRule type="containsErrors" dxfId="1037" priority="977">
      <formula>ISERROR(W438)</formula>
    </cfRule>
  </conditionalFormatting>
  <conditionalFormatting sqref="W329:AA329">
    <cfRule type="containsErrors" dxfId="1036" priority="991">
      <formula>ISERROR(W329)</formula>
    </cfRule>
  </conditionalFormatting>
  <conditionalFormatting sqref="W437:AA437">
    <cfRule type="containsErrors" dxfId="1035" priority="980">
      <formula>ISERROR(W437)</formula>
    </cfRule>
  </conditionalFormatting>
  <conditionalFormatting sqref="X221:AA319 W320:AA320 X321:Y328 AA321:AA328">
    <cfRule type="containsErrors" dxfId="1034" priority="1010">
      <formula>ISERROR(W221)</formula>
    </cfRule>
  </conditionalFormatting>
  <conditionalFormatting sqref="X330:AA428 W429:AA429 X430:Y436 AA430:AA436">
    <cfRule type="containsErrors" dxfId="1033" priority="990">
      <formula>ISERROR(W330)</formula>
    </cfRule>
  </conditionalFormatting>
  <conditionalFormatting sqref="X438:AA438">
    <cfRule type="containsErrors" dxfId="1032" priority="979">
      <formula>ISERROR(X438)</formula>
    </cfRule>
  </conditionalFormatting>
  <conditionalFormatting sqref="AC237:AC246 AC255:AC264">
    <cfRule type="containsErrors" dxfId="1031" priority="1012">
      <formula>ISERROR(AC237)</formula>
    </cfRule>
  </conditionalFormatting>
  <conditionalFormatting sqref="AC273:AC282 AC291:AC300 AC309:AC318">
    <cfRule type="containsErrors" dxfId="1030" priority="1011">
      <formula>ISERROR(AC273)</formula>
    </cfRule>
  </conditionalFormatting>
  <conditionalFormatting sqref="AC346:AC355 AC364:AC373">
    <cfRule type="containsErrors" dxfId="1029" priority="993">
      <formula>ISERROR(AC346)</formula>
    </cfRule>
  </conditionalFormatting>
  <conditionalFormatting sqref="AC382:AC391 AC400:AC409 AC418:AC427">
    <cfRule type="containsErrors" dxfId="1028" priority="992">
      <formula>ISERROR(AC382)</formula>
    </cfRule>
  </conditionalFormatting>
  <conditionalFormatting sqref="G329">
    <cfRule type="containsErrors" dxfId="1027" priority="965">
      <formula>ISERROR(G329)</formula>
    </cfRule>
  </conditionalFormatting>
  <conditionalFormatting sqref="G438">
    <cfRule type="containsErrors" dxfId="1026" priority="949">
      <formula>ISERROR(G438)</formula>
    </cfRule>
  </conditionalFormatting>
  <conditionalFormatting sqref="L330 N330 L332:L337 N332:N337 L339:L355 N339:N355">
    <cfRule type="containsText" dxfId="1025" priority="964" operator="containsText" text="ОШИБКА">
      <formula>NOT(ISERROR(SEARCH("ОШИБКА",L330)))</formula>
    </cfRule>
  </conditionalFormatting>
  <conditionalFormatting sqref="L357:L373">
    <cfRule type="containsText" dxfId="1024" priority="944" operator="containsText" text="ОШИБКА">
      <formula>NOT(ISERROR(SEARCH("ОШИБКА",L357)))</formula>
    </cfRule>
  </conditionalFormatting>
  <conditionalFormatting sqref="L375:L391">
    <cfRule type="containsText" dxfId="1023" priority="943" operator="containsText" text="ОШИБКА">
      <formula>NOT(ISERROR(SEARCH("ОШИБКА",L375)))</formula>
    </cfRule>
  </conditionalFormatting>
  <conditionalFormatting sqref="L393:L409">
    <cfRule type="containsText" dxfId="1022" priority="942" operator="containsText" text="ОШИБКА">
      <formula>NOT(ISERROR(SEARCH("ОШИБКА",L393)))</formula>
    </cfRule>
  </conditionalFormatting>
  <conditionalFormatting sqref="L411:L427">
    <cfRule type="containsText" dxfId="1021" priority="941" operator="containsText" text="ОШИБКА">
      <formula>NOT(ISERROR(SEARCH("ОШИБКА",L411)))</formula>
    </cfRule>
  </conditionalFormatting>
  <conditionalFormatting sqref="L429">
    <cfRule type="containsText" dxfId="1020" priority="937" operator="containsText" text="ОШИБКА">
      <formula>NOT(ISERROR(SEARCH("ОШИБКА",L429)))</formula>
    </cfRule>
  </conditionalFormatting>
  <conditionalFormatting sqref="N357:N373">
    <cfRule type="containsText" dxfId="1019" priority="948" operator="containsText" text="ОШИБКА">
      <formula>NOT(ISERROR(SEARCH("ОШИБКА",N357)))</formula>
    </cfRule>
  </conditionalFormatting>
  <conditionalFormatting sqref="N375:N391">
    <cfRule type="containsText" dxfId="1018" priority="947" operator="containsText" text="ОШИБКА">
      <formula>NOT(ISERROR(SEARCH("ОШИБКА",N375)))</formula>
    </cfRule>
  </conditionalFormatting>
  <conditionalFormatting sqref="N393:N409">
    <cfRule type="containsText" dxfId="1017" priority="946" operator="containsText" text="ОШИБКА">
      <formula>NOT(ISERROR(SEARCH("ОШИБКА",N393)))</formula>
    </cfRule>
  </conditionalFormatting>
  <conditionalFormatting sqref="N411:N427">
    <cfRule type="containsText" dxfId="1016" priority="945" operator="containsText" text="ОШИБКА">
      <formula>NOT(ISERROR(SEARCH("ОШИБКА",N411)))</formula>
    </cfRule>
  </conditionalFormatting>
  <conditionalFormatting sqref="N429 L431:L437 N431:N437">
    <cfRule type="containsText" dxfId="1015" priority="963" operator="containsText" text="ОШИБКА">
      <formula>NOT(ISERROR(SEARCH("ОШИБКА",L429)))</formula>
    </cfRule>
  </conditionalFormatting>
  <conditionalFormatting sqref="Q330:Q437">
    <cfRule type="containsText" dxfId="1014" priority="959" operator="containsText" text="ОШИБКА">
      <formula>NOT(ISERROR(SEARCH("ОШИБКА",Q330)))</formula>
    </cfRule>
    <cfRule type="containsErrors" dxfId="1013" priority="960">
      <formula>ISERROR(Q330)</formula>
    </cfRule>
  </conditionalFormatting>
  <conditionalFormatting sqref="Q329:R329">
    <cfRule type="containsErrors" dxfId="1012" priority="961">
      <formula>ISERROR(Q329)</formula>
    </cfRule>
  </conditionalFormatting>
  <conditionalFormatting sqref="Q438:R438">
    <cfRule type="containsErrors" dxfId="1011" priority="938">
      <formula>ISERROR(Q438)</formula>
    </cfRule>
  </conditionalFormatting>
  <conditionalFormatting sqref="R330:R437">
    <cfRule type="containsText" dxfId="1010" priority="957" operator="containsText" text="ОШИБКА">
      <formula>NOT(ISERROR(SEARCH("ОШИБКА",R330)))</formula>
    </cfRule>
    <cfRule type="containsErrors" dxfId="1009" priority="958">
      <formula>ISERROR(R330)</formula>
    </cfRule>
  </conditionalFormatting>
  <conditionalFormatting sqref="S331:S437">
    <cfRule type="containsErrors" dxfId="1008" priority="962">
      <formula>ISERROR(S331)</formula>
    </cfRule>
  </conditionalFormatting>
  <conditionalFormatting sqref="S329:U329 S330:T330 U330:U437 T331:T437">
    <cfRule type="containsErrors" dxfId="1007" priority="966">
      <formula>ISERROR(S329)</formula>
    </cfRule>
  </conditionalFormatting>
  <conditionalFormatting sqref="S438:U438">
    <cfRule type="containsErrors" dxfId="1006" priority="940">
      <formula>ISERROR(S438)</formula>
    </cfRule>
  </conditionalFormatting>
  <conditionalFormatting sqref="V330:V437">
    <cfRule type="containsText" dxfId="1005" priority="951" operator="containsText" text="ОШИБКА">
      <formula>NOT(ISERROR(SEARCH("ОШИБКА",V330)))</formula>
    </cfRule>
  </conditionalFormatting>
  <conditionalFormatting sqref="W330:W428">
    <cfRule type="containsErrors" dxfId="1004" priority="950">
      <formula>ISERROR(W330)</formula>
    </cfRule>
  </conditionalFormatting>
  <conditionalFormatting sqref="W430:W437 Z430:Z437">
    <cfRule type="containsErrors" dxfId="1003" priority="952">
      <formula>ISERROR(W430)</formula>
    </cfRule>
  </conditionalFormatting>
  <conditionalFormatting sqref="W329:AA329">
    <cfRule type="containsErrors" dxfId="1002" priority="954">
      <formula>ISERROR(W329)</formula>
    </cfRule>
  </conditionalFormatting>
  <conditionalFormatting sqref="W438:AA438">
    <cfRule type="containsErrors" dxfId="1001" priority="939">
      <formula>ISERROR(W438)</formula>
    </cfRule>
  </conditionalFormatting>
  <conditionalFormatting sqref="X330:AA428 W429:AA429 X430:Y437 AA430:AA437">
    <cfRule type="containsErrors" dxfId="1000" priority="953">
      <formula>ISERROR(W330)</formula>
    </cfRule>
  </conditionalFormatting>
  <conditionalFormatting sqref="AC346:AC355 AC364:AC373">
    <cfRule type="containsErrors" dxfId="999" priority="956">
      <formula>ISERROR(AC346)</formula>
    </cfRule>
  </conditionalFormatting>
  <conditionalFormatting sqref="AC382:AC391 AC400:AC409 AC418:AC427">
    <cfRule type="containsErrors" dxfId="998" priority="955">
      <formula>ISERROR(AC382)</formula>
    </cfRule>
  </conditionalFormatting>
  <conditionalFormatting sqref="F547:G547">
    <cfRule type="containsErrors" dxfId="997" priority="922">
      <formula>ISERROR(F547)</formula>
    </cfRule>
  </conditionalFormatting>
  <conditionalFormatting sqref="F655:G655">
    <cfRule type="containsErrors" dxfId="996" priority="884">
      <formula>ISERROR(F655)</formula>
    </cfRule>
  </conditionalFormatting>
  <conditionalFormatting sqref="G655">
    <cfRule type="containsErrors" dxfId="995" priority="883">
      <formula>ISERROR(G655)</formula>
    </cfRule>
  </conditionalFormatting>
  <conditionalFormatting sqref="L439 N439 L441:L446 N441:N446 L448:L464 N448:N464">
    <cfRule type="containsText" dxfId="994" priority="935" operator="containsText" text="ОШИБКА">
      <formula>NOT(ISERROR(SEARCH("ОШИБКА",L439)))</formula>
    </cfRule>
  </conditionalFormatting>
  <conditionalFormatting sqref="L466:L482">
    <cfRule type="containsText" dxfId="993" priority="917" operator="containsText" text="ОШИБКА">
      <formula>NOT(ISERROR(SEARCH("ОШИБКА",L466)))</formula>
    </cfRule>
  </conditionalFormatting>
  <conditionalFormatting sqref="L484:L500">
    <cfRule type="containsText" dxfId="992" priority="916" operator="containsText" text="ОШИБКА">
      <formula>NOT(ISERROR(SEARCH("ОШИБКА",L484)))</formula>
    </cfRule>
  </conditionalFormatting>
  <conditionalFormatting sqref="L502:L518">
    <cfRule type="containsText" dxfId="991" priority="915" operator="containsText" text="ОШИБКА">
      <formula>NOT(ISERROR(SEARCH("ОШИБКА",L502)))</formula>
    </cfRule>
  </conditionalFormatting>
  <conditionalFormatting sqref="L520:L536">
    <cfRule type="containsText" dxfId="990" priority="914" operator="containsText" text="ОШИБКА">
      <formula>NOT(ISERROR(SEARCH("ОШИБКА",L520)))</formula>
    </cfRule>
  </conditionalFormatting>
  <conditionalFormatting sqref="L538">
    <cfRule type="containsText" dxfId="989" priority="886" operator="containsText" text="ОШИБКА">
      <formula>NOT(ISERROR(SEARCH("ОШИБКА",L538)))</formula>
    </cfRule>
  </conditionalFormatting>
  <conditionalFormatting sqref="L647">
    <cfRule type="containsText" dxfId="988" priority="885" operator="containsText" text="ОШИБКА">
      <formula>NOT(ISERROR(SEARCH("ОШИБКА",L647)))</formula>
    </cfRule>
  </conditionalFormatting>
  <conditionalFormatting sqref="N466:N482">
    <cfRule type="containsText" dxfId="987" priority="921" operator="containsText" text="ОШИБКА">
      <formula>NOT(ISERROR(SEARCH("ОШИБКА",N466)))</formula>
    </cfRule>
  </conditionalFormatting>
  <conditionalFormatting sqref="N484:N500">
    <cfRule type="containsText" dxfId="986" priority="920" operator="containsText" text="ОШИБКА">
      <formula>NOT(ISERROR(SEARCH("ОШИБКА",N484)))</formula>
    </cfRule>
  </conditionalFormatting>
  <conditionalFormatting sqref="N502:N518">
    <cfRule type="containsText" dxfId="985" priority="919" operator="containsText" text="ОШИБКА">
      <formula>NOT(ISERROR(SEARCH("ОШИБКА",N502)))</formula>
    </cfRule>
  </conditionalFormatting>
  <conditionalFormatting sqref="N520:N536">
    <cfRule type="containsText" dxfId="984" priority="918" operator="containsText" text="ОШИБКА">
      <formula>NOT(ISERROR(SEARCH("ОШИБКА",N520)))</formula>
    </cfRule>
  </conditionalFormatting>
  <conditionalFormatting sqref="N538 L540:L546 N540:N546">
    <cfRule type="containsText" dxfId="983" priority="934" operator="containsText" text="ОШИБКА">
      <formula>NOT(ISERROR(SEARCH("ОШИБКА",L538)))</formula>
    </cfRule>
  </conditionalFormatting>
  <conditionalFormatting sqref="N548 N550:N555 N557:N573">
    <cfRule type="containsText" dxfId="982" priority="912" operator="containsText" text="ОШИБКА">
      <formula>NOT(ISERROR(SEARCH("ОШИБКА",N548)))</formula>
    </cfRule>
  </conditionalFormatting>
  <conditionalFormatting sqref="N575:N591">
    <cfRule type="containsText" dxfId="981" priority="902" operator="containsText" text="ОШИБКА">
      <formula>NOT(ISERROR(SEARCH("ОШИБКА",N575)))</formula>
    </cfRule>
  </conditionalFormatting>
  <conditionalFormatting sqref="N593:N609">
    <cfRule type="containsText" dxfId="980" priority="901" operator="containsText" text="ОШИБКА">
      <formula>NOT(ISERROR(SEARCH("ОШИБКА",N593)))</formula>
    </cfRule>
  </conditionalFormatting>
  <conditionalFormatting sqref="N611:N627">
    <cfRule type="containsText" dxfId="979" priority="900" operator="containsText" text="ОШИБКА">
      <formula>NOT(ISERROR(SEARCH("ОШИБКА",N611)))</formula>
    </cfRule>
  </conditionalFormatting>
  <conditionalFormatting sqref="N629:N645">
    <cfRule type="containsText" dxfId="978" priority="899" operator="containsText" text="ОШИБКА">
      <formula>NOT(ISERROR(SEARCH("ОШИБКА",N629)))</formula>
    </cfRule>
  </conditionalFormatting>
  <conditionalFormatting sqref="N647 N649:N654">
    <cfRule type="containsText" dxfId="977" priority="911" operator="containsText" text="ОШИБКА">
      <formula>NOT(ISERROR(SEARCH("ОШИБКА",N647)))</formula>
    </cfRule>
  </conditionalFormatting>
  <conditionalFormatting sqref="N656">
    <cfRule type="containsText" dxfId="976" priority="897" operator="containsText" text="ОШИБКА">
      <formula>NOT(ISERROR(SEARCH("ОШИБКА",N656)))</formula>
    </cfRule>
  </conditionalFormatting>
  <conditionalFormatting sqref="Q439:Q546">
    <cfRule type="containsText" dxfId="975" priority="931" operator="containsText" text="ОШИБКА">
      <formula>NOT(ISERROR(SEARCH("ОШИБКА",Q439)))</formula>
    </cfRule>
    <cfRule type="containsErrors" dxfId="974" priority="932">
      <formula>ISERROR(Q439)</formula>
    </cfRule>
  </conditionalFormatting>
  <conditionalFormatting sqref="Q548:Q654">
    <cfRule type="containsText" dxfId="973" priority="890" operator="containsText" text="ОШИБКА">
      <formula>NOT(ISERROR(SEARCH("ОШИБКА",Q548)))</formula>
    </cfRule>
    <cfRule type="containsErrors" dxfId="972" priority="891">
      <formula>ISERROR(Q548)</formula>
    </cfRule>
  </conditionalFormatting>
  <conditionalFormatting sqref="Q547:R547">
    <cfRule type="containsErrors" dxfId="971" priority="892">
      <formula>ISERROR(Q547)</formula>
    </cfRule>
  </conditionalFormatting>
  <conditionalFormatting sqref="Q655:R655">
    <cfRule type="containsErrors" dxfId="970" priority="887">
      <formula>ISERROR(Q655)</formula>
    </cfRule>
  </conditionalFormatting>
  <conditionalFormatting sqref="R439:R546">
    <cfRule type="containsText" dxfId="969" priority="929" operator="containsText" text="ОШИБКА">
      <formula>NOT(ISERROR(SEARCH("ОШИБКА",R439)))</formula>
    </cfRule>
    <cfRule type="containsErrors" dxfId="968" priority="930">
      <formula>ISERROR(R439)</formula>
    </cfRule>
  </conditionalFormatting>
  <conditionalFormatting sqref="R548:R654">
    <cfRule type="containsText" dxfId="967" priority="888" operator="containsText" text="ОШИБКА">
      <formula>NOT(ISERROR(SEARCH("ОШИБКА",R548)))</formula>
    </cfRule>
    <cfRule type="containsErrors" dxfId="966" priority="889">
      <formula>ISERROR(R548)</formula>
    </cfRule>
  </conditionalFormatting>
  <conditionalFormatting sqref="S440:S546">
    <cfRule type="containsErrors" dxfId="965" priority="933">
      <formula>ISERROR(S440)</formula>
    </cfRule>
  </conditionalFormatting>
  <conditionalFormatting sqref="S549:S654">
    <cfRule type="containsErrors" dxfId="964" priority="910">
      <formula>ISERROR(S549)</formula>
    </cfRule>
  </conditionalFormatting>
  <conditionalFormatting sqref="S439:T439 U439:U546 T440:T546">
    <cfRule type="containsErrors" dxfId="963" priority="936">
      <formula>ISERROR(S439)</formula>
    </cfRule>
  </conditionalFormatting>
  <conditionalFormatting sqref="S547:U547 S548:T548 U548:U654 T549:T654">
    <cfRule type="containsErrors" dxfId="962" priority="913">
      <formula>ISERROR(S547)</formula>
    </cfRule>
  </conditionalFormatting>
  <conditionalFormatting sqref="S655:U656">
    <cfRule type="containsErrors" dxfId="961" priority="898">
      <formula>ISERROR(S655)</formula>
    </cfRule>
  </conditionalFormatting>
  <conditionalFormatting sqref="V439:V546">
    <cfRule type="containsText" dxfId="960" priority="924" operator="containsText" text="ОШИБКА">
      <formula>NOT(ISERROR(SEARCH("ОШИБКА",V439)))</formula>
    </cfRule>
  </conditionalFormatting>
  <conditionalFormatting sqref="V548:V654">
    <cfRule type="containsText" dxfId="959" priority="904" operator="containsText" text="ОШИБКА">
      <formula>NOT(ISERROR(SEARCH("ОШИБКА",V548)))</formula>
    </cfRule>
  </conditionalFormatting>
  <conditionalFormatting sqref="V656">
    <cfRule type="containsText" dxfId="958" priority="894" operator="containsText" text="ОШИБКА">
      <formula>NOT(ISERROR(SEARCH("ОШИБКА",V656)))</formula>
    </cfRule>
  </conditionalFormatting>
  <conditionalFormatting sqref="W439:W537">
    <cfRule type="containsErrors" dxfId="957" priority="923">
      <formula>ISERROR(W439)</formula>
    </cfRule>
  </conditionalFormatting>
  <conditionalFormatting sqref="W539:W546 Z539:Z546">
    <cfRule type="containsErrors" dxfId="956" priority="925">
      <formula>ISERROR(W539)</formula>
    </cfRule>
  </conditionalFormatting>
  <conditionalFormatting sqref="W548:W646">
    <cfRule type="containsErrors" dxfId="955" priority="903">
      <formula>ISERROR(W548)</formula>
    </cfRule>
  </conditionalFormatting>
  <conditionalFormatting sqref="W648:W654 Z648:Z654">
    <cfRule type="containsErrors" dxfId="954" priority="905">
      <formula>ISERROR(W648)</formula>
    </cfRule>
  </conditionalFormatting>
  <conditionalFormatting sqref="W656">
    <cfRule type="containsErrors" dxfId="953" priority="893">
      <formula>ISERROR(W656)</formula>
    </cfRule>
  </conditionalFormatting>
  <conditionalFormatting sqref="W547:AA547">
    <cfRule type="containsErrors" dxfId="952" priority="907">
      <formula>ISERROR(W547)</formula>
    </cfRule>
  </conditionalFormatting>
  <conditionalFormatting sqref="W655:AA655">
    <cfRule type="containsErrors" dxfId="951" priority="896">
      <formula>ISERROR(W655)</formula>
    </cfRule>
  </conditionalFormatting>
  <conditionalFormatting sqref="X439:AA537 W538:AA538 X539:Y546 AA539:AA546">
    <cfRule type="containsErrors" dxfId="950" priority="926">
      <formula>ISERROR(W439)</formula>
    </cfRule>
  </conditionalFormatting>
  <conditionalFormatting sqref="X548:AA646 W647:AA647 X648:Y654 AA648:AA654">
    <cfRule type="containsErrors" dxfId="949" priority="906">
      <formula>ISERROR(W548)</formula>
    </cfRule>
  </conditionalFormatting>
  <conditionalFormatting sqref="X656:AA656">
    <cfRule type="containsErrors" dxfId="948" priority="895">
      <formula>ISERROR(X656)</formula>
    </cfRule>
  </conditionalFormatting>
  <conditionalFormatting sqref="AC455:AC464 AC473:AC482">
    <cfRule type="containsErrors" dxfId="947" priority="928">
      <formula>ISERROR(AC455)</formula>
    </cfRule>
  </conditionalFormatting>
  <conditionalFormatting sqref="AC491:AC500 AC509:AC518 AC527:AC536">
    <cfRule type="containsErrors" dxfId="946" priority="927">
      <formula>ISERROR(AC491)</formula>
    </cfRule>
  </conditionalFormatting>
  <conditionalFormatting sqref="AC564:AC573 AC582:AC591">
    <cfRule type="containsErrors" dxfId="945" priority="909">
      <formula>ISERROR(AC564)</formula>
    </cfRule>
  </conditionalFormatting>
  <conditionalFormatting sqref="AC600:AC609 AC618:AC627 AC636:AC645">
    <cfRule type="containsErrors" dxfId="944" priority="908">
      <formula>ISERROR(AC600)</formula>
    </cfRule>
  </conditionalFormatting>
  <conditionalFormatting sqref="G547">
    <cfRule type="containsErrors" dxfId="943" priority="881">
      <formula>ISERROR(G547)</formula>
    </cfRule>
  </conditionalFormatting>
  <conditionalFormatting sqref="G656">
    <cfRule type="containsErrors" dxfId="942" priority="865">
      <formula>ISERROR(G656)</formula>
    </cfRule>
  </conditionalFormatting>
  <conditionalFormatting sqref="L548 N548 L550:L555 N550:N555 L557:L573 N557:N573">
    <cfRule type="containsText" dxfId="941" priority="880" operator="containsText" text="ОШИБКА">
      <formula>NOT(ISERROR(SEARCH("ОШИБКА",L548)))</formula>
    </cfRule>
  </conditionalFormatting>
  <conditionalFormatting sqref="L575:L591">
    <cfRule type="containsText" dxfId="940" priority="860" operator="containsText" text="ОШИБКА">
      <formula>NOT(ISERROR(SEARCH("ОШИБКА",L575)))</formula>
    </cfRule>
  </conditionalFormatting>
  <conditionalFormatting sqref="L593:L609">
    <cfRule type="containsText" dxfId="939" priority="859" operator="containsText" text="ОШИБКА">
      <formula>NOT(ISERROR(SEARCH("ОШИБКА",L593)))</formula>
    </cfRule>
  </conditionalFormatting>
  <conditionalFormatting sqref="L611:L627">
    <cfRule type="containsText" dxfId="938" priority="858" operator="containsText" text="ОШИБКА">
      <formula>NOT(ISERROR(SEARCH("ОШИБКА",L611)))</formula>
    </cfRule>
  </conditionalFormatting>
  <conditionalFormatting sqref="L629:L645">
    <cfRule type="containsText" dxfId="937" priority="857" operator="containsText" text="ОШИБКА">
      <formula>NOT(ISERROR(SEARCH("ОШИБКА",L629)))</formula>
    </cfRule>
  </conditionalFormatting>
  <conditionalFormatting sqref="L647">
    <cfRule type="containsText" dxfId="936" priority="853" operator="containsText" text="ОШИБКА">
      <formula>NOT(ISERROR(SEARCH("ОШИБКА",L647)))</formula>
    </cfRule>
  </conditionalFormatting>
  <conditionalFormatting sqref="N575:N591">
    <cfRule type="containsText" dxfId="935" priority="864" operator="containsText" text="ОШИБКА">
      <formula>NOT(ISERROR(SEARCH("ОШИБКА",N575)))</formula>
    </cfRule>
  </conditionalFormatting>
  <conditionalFormatting sqref="N593:N609">
    <cfRule type="containsText" dxfId="934" priority="863" operator="containsText" text="ОШИБКА">
      <formula>NOT(ISERROR(SEARCH("ОШИБКА",N593)))</formula>
    </cfRule>
  </conditionalFormatting>
  <conditionalFormatting sqref="N611:N627">
    <cfRule type="containsText" dxfId="933" priority="862" operator="containsText" text="ОШИБКА">
      <formula>NOT(ISERROR(SEARCH("ОШИБКА",N611)))</formula>
    </cfRule>
  </conditionalFormatting>
  <conditionalFormatting sqref="N629:N645">
    <cfRule type="containsText" dxfId="932" priority="861" operator="containsText" text="ОШИБКА">
      <formula>NOT(ISERROR(SEARCH("ОШИБКА",N629)))</formula>
    </cfRule>
  </conditionalFormatting>
  <conditionalFormatting sqref="N647 L649:L655 N649:N655">
    <cfRule type="containsText" dxfId="931" priority="879" operator="containsText" text="ОШИБКА">
      <formula>NOT(ISERROR(SEARCH("ОШИБКА",L647)))</formula>
    </cfRule>
  </conditionalFormatting>
  <conditionalFormatting sqref="Q548:Q655">
    <cfRule type="containsText" dxfId="930" priority="875" operator="containsText" text="ОШИБКА">
      <formula>NOT(ISERROR(SEARCH("ОШИБКА",Q548)))</formula>
    </cfRule>
    <cfRule type="containsErrors" dxfId="929" priority="876">
      <formula>ISERROR(Q548)</formula>
    </cfRule>
  </conditionalFormatting>
  <conditionalFormatting sqref="Q547:R547">
    <cfRule type="containsErrors" dxfId="928" priority="877">
      <formula>ISERROR(Q547)</formula>
    </cfRule>
  </conditionalFormatting>
  <conditionalFormatting sqref="Q656:R656">
    <cfRule type="containsErrors" dxfId="927" priority="854">
      <formula>ISERROR(Q656)</formula>
    </cfRule>
  </conditionalFormatting>
  <conditionalFormatting sqref="R548:R655">
    <cfRule type="containsText" dxfId="926" priority="873" operator="containsText" text="ОШИБКА">
      <formula>NOT(ISERROR(SEARCH("ОШИБКА",R548)))</formula>
    </cfRule>
    <cfRule type="containsErrors" dxfId="925" priority="874">
      <formula>ISERROR(R548)</formula>
    </cfRule>
  </conditionalFormatting>
  <conditionalFormatting sqref="S549:S655">
    <cfRule type="containsErrors" dxfId="924" priority="878">
      <formula>ISERROR(S549)</formula>
    </cfRule>
  </conditionalFormatting>
  <conditionalFormatting sqref="S547:U547 S548:T548 U548:U655 T549:T655">
    <cfRule type="containsErrors" dxfId="923" priority="882">
      <formula>ISERROR(S547)</formula>
    </cfRule>
  </conditionalFormatting>
  <conditionalFormatting sqref="S656:U656">
    <cfRule type="containsErrors" dxfId="922" priority="856">
      <formula>ISERROR(S656)</formula>
    </cfRule>
  </conditionalFormatting>
  <conditionalFormatting sqref="V548:V655">
    <cfRule type="containsText" dxfId="921" priority="867" operator="containsText" text="ОШИБКА">
      <formula>NOT(ISERROR(SEARCH("ОШИБКА",V548)))</formula>
    </cfRule>
  </conditionalFormatting>
  <conditionalFormatting sqref="W548:W646">
    <cfRule type="containsErrors" dxfId="920" priority="866">
      <formula>ISERROR(W548)</formula>
    </cfRule>
  </conditionalFormatting>
  <conditionalFormatting sqref="W648:W655 Z648:Z655">
    <cfRule type="containsErrors" dxfId="919" priority="868">
      <formula>ISERROR(W648)</formula>
    </cfRule>
  </conditionalFormatting>
  <conditionalFormatting sqref="W547:AA547">
    <cfRule type="containsErrors" dxfId="918" priority="870">
      <formula>ISERROR(W547)</formula>
    </cfRule>
  </conditionalFormatting>
  <conditionalFormatting sqref="W656:AA656">
    <cfRule type="containsErrors" dxfId="917" priority="855">
      <formula>ISERROR(W656)</formula>
    </cfRule>
  </conditionalFormatting>
  <conditionalFormatting sqref="X548:AA646 W647:AA647 X648:Y655 AA648:AA655">
    <cfRule type="containsErrors" dxfId="916" priority="869">
      <formula>ISERROR(W548)</formula>
    </cfRule>
  </conditionalFormatting>
  <conditionalFormatting sqref="AC564:AC573 AC582:AC591">
    <cfRule type="containsErrors" dxfId="915" priority="872">
      <formula>ISERROR(AC564)</formula>
    </cfRule>
  </conditionalFormatting>
  <conditionalFormatting sqref="AC600:AC609 AC618:AC627 AC636:AC645">
    <cfRule type="containsErrors" dxfId="914" priority="871">
      <formula>ISERROR(AC600)</formula>
    </cfRule>
  </conditionalFormatting>
  <conditionalFormatting sqref="F765:G765">
    <cfRule type="containsErrors" dxfId="913" priority="838">
      <formula>ISERROR(F765)</formula>
    </cfRule>
  </conditionalFormatting>
  <conditionalFormatting sqref="F873:G873">
    <cfRule type="containsErrors" dxfId="912" priority="800">
      <formula>ISERROR(F873)</formula>
    </cfRule>
  </conditionalFormatting>
  <conditionalFormatting sqref="G873">
    <cfRule type="containsErrors" dxfId="911" priority="799">
      <formula>ISERROR(G873)</formula>
    </cfRule>
  </conditionalFormatting>
  <conditionalFormatting sqref="L657 N657 L659:L664 N659:N664 L666:L682 N666:N682">
    <cfRule type="containsText" dxfId="910" priority="851" operator="containsText" text="ОШИБКА">
      <formula>NOT(ISERROR(SEARCH("ОШИБКА",L657)))</formula>
    </cfRule>
  </conditionalFormatting>
  <conditionalFormatting sqref="L684:L700">
    <cfRule type="containsText" dxfId="909" priority="833" operator="containsText" text="ОШИБКА">
      <formula>NOT(ISERROR(SEARCH("ОШИБКА",L684)))</formula>
    </cfRule>
  </conditionalFormatting>
  <conditionalFormatting sqref="L702:L718">
    <cfRule type="containsText" dxfId="908" priority="832" operator="containsText" text="ОШИБКА">
      <formula>NOT(ISERROR(SEARCH("ОШИБКА",L702)))</formula>
    </cfRule>
  </conditionalFormatting>
  <conditionalFormatting sqref="L720:L736">
    <cfRule type="containsText" dxfId="907" priority="831" operator="containsText" text="ОШИБКА">
      <formula>NOT(ISERROR(SEARCH("ОШИБКА",L720)))</formula>
    </cfRule>
  </conditionalFormatting>
  <conditionalFormatting sqref="L738:L754">
    <cfRule type="containsText" dxfId="906" priority="830" operator="containsText" text="ОШИБКА">
      <formula>NOT(ISERROR(SEARCH("ОШИБКА",L738)))</formula>
    </cfRule>
  </conditionalFormatting>
  <conditionalFormatting sqref="L756">
    <cfRule type="containsText" dxfId="905" priority="802" operator="containsText" text="ОШИБКА">
      <formula>NOT(ISERROR(SEARCH("ОШИБКА",L756)))</formula>
    </cfRule>
  </conditionalFormatting>
  <conditionalFormatting sqref="L865">
    <cfRule type="containsText" dxfId="904" priority="801" operator="containsText" text="ОШИБКА">
      <formula>NOT(ISERROR(SEARCH("ОШИБКА",L865)))</formula>
    </cfRule>
  </conditionalFormatting>
  <conditionalFormatting sqref="N684:N700">
    <cfRule type="containsText" dxfId="903" priority="837" operator="containsText" text="ОШИБКА">
      <formula>NOT(ISERROR(SEARCH("ОШИБКА",N684)))</formula>
    </cfRule>
  </conditionalFormatting>
  <conditionalFormatting sqref="N702:N718">
    <cfRule type="containsText" dxfId="902" priority="836" operator="containsText" text="ОШИБКА">
      <formula>NOT(ISERROR(SEARCH("ОШИБКА",N702)))</formula>
    </cfRule>
  </conditionalFormatting>
  <conditionalFormatting sqref="N720:N736">
    <cfRule type="containsText" dxfId="901" priority="835" operator="containsText" text="ОШИБКА">
      <formula>NOT(ISERROR(SEARCH("ОШИБКА",N720)))</formula>
    </cfRule>
  </conditionalFormatting>
  <conditionalFormatting sqref="N738:N754">
    <cfRule type="containsText" dxfId="900" priority="834" operator="containsText" text="ОШИБКА">
      <formula>NOT(ISERROR(SEARCH("ОШИБКА",N738)))</formula>
    </cfRule>
  </conditionalFormatting>
  <conditionalFormatting sqref="N756 L758:L764 N758:N764">
    <cfRule type="containsText" dxfId="899" priority="850" operator="containsText" text="ОШИБКА">
      <formula>NOT(ISERROR(SEARCH("ОШИБКА",L756)))</formula>
    </cfRule>
  </conditionalFormatting>
  <conditionalFormatting sqref="N766 N768:N773 N775:N791">
    <cfRule type="containsText" dxfId="898" priority="828" operator="containsText" text="ОШИБКА">
      <formula>NOT(ISERROR(SEARCH("ОШИБКА",N766)))</formula>
    </cfRule>
  </conditionalFormatting>
  <conditionalFormatting sqref="N793:N809">
    <cfRule type="containsText" dxfId="897" priority="818" operator="containsText" text="ОШИБКА">
      <formula>NOT(ISERROR(SEARCH("ОШИБКА",N793)))</formula>
    </cfRule>
  </conditionalFormatting>
  <conditionalFormatting sqref="N811:N827">
    <cfRule type="containsText" dxfId="896" priority="817" operator="containsText" text="ОШИБКА">
      <formula>NOT(ISERROR(SEARCH("ОШИБКА",N811)))</formula>
    </cfRule>
  </conditionalFormatting>
  <conditionalFormatting sqref="N829:N845">
    <cfRule type="containsText" dxfId="895" priority="816" operator="containsText" text="ОШИБКА">
      <formula>NOT(ISERROR(SEARCH("ОШИБКА",N829)))</formula>
    </cfRule>
  </conditionalFormatting>
  <conditionalFormatting sqref="N847:N863">
    <cfRule type="containsText" dxfId="894" priority="815" operator="containsText" text="ОШИБКА">
      <formula>NOT(ISERROR(SEARCH("ОШИБКА",N847)))</formula>
    </cfRule>
  </conditionalFormatting>
  <conditionalFormatting sqref="N865 N867:N872">
    <cfRule type="containsText" dxfId="893" priority="827" operator="containsText" text="ОШИБКА">
      <formula>NOT(ISERROR(SEARCH("ОШИБКА",N865)))</formula>
    </cfRule>
  </conditionalFormatting>
  <conditionalFormatting sqref="N874">
    <cfRule type="containsText" dxfId="892" priority="813" operator="containsText" text="ОШИБКА">
      <formula>NOT(ISERROR(SEARCH("ОШИБКА",N874)))</formula>
    </cfRule>
  </conditionalFormatting>
  <conditionalFormatting sqref="Q657:Q764">
    <cfRule type="containsText" dxfId="891" priority="847" operator="containsText" text="ОШИБКА">
      <formula>NOT(ISERROR(SEARCH("ОШИБКА",Q657)))</formula>
    </cfRule>
    <cfRule type="containsErrors" dxfId="890" priority="848">
      <formula>ISERROR(Q657)</formula>
    </cfRule>
  </conditionalFormatting>
  <conditionalFormatting sqref="Q766:Q872">
    <cfRule type="containsText" dxfId="889" priority="806" operator="containsText" text="ОШИБКА">
      <formula>NOT(ISERROR(SEARCH("ОШИБКА",Q766)))</formula>
    </cfRule>
    <cfRule type="containsErrors" dxfId="888" priority="807">
      <formula>ISERROR(Q766)</formula>
    </cfRule>
  </conditionalFormatting>
  <conditionalFormatting sqref="Q765:R765">
    <cfRule type="containsErrors" dxfId="887" priority="808">
      <formula>ISERROR(Q765)</formula>
    </cfRule>
  </conditionalFormatting>
  <conditionalFormatting sqref="Q873:R873">
    <cfRule type="containsErrors" dxfId="886" priority="803">
      <formula>ISERROR(Q873)</formula>
    </cfRule>
  </conditionalFormatting>
  <conditionalFormatting sqref="R657:R764">
    <cfRule type="containsText" dxfId="885" priority="845" operator="containsText" text="ОШИБКА">
      <formula>NOT(ISERROR(SEARCH("ОШИБКА",R657)))</formula>
    </cfRule>
    <cfRule type="containsErrors" dxfId="884" priority="846">
      <formula>ISERROR(R657)</formula>
    </cfRule>
  </conditionalFormatting>
  <conditionalFormatting sqref="R766:R872">
    <cfRule type="containsText" dxfId="883" priority="804" operator="containsText" text="ОШИБКА">
      <formula>NOT(ISERROR(SEARCH("ОШИБКА",R766)))</formula>
    </cfRule>
    <cfRule type="containsErrors" dxfId="882" priority="805">
      <formula>ISERROR(R766)</formula>
    </cfRule>
  </conditionalFormatting>
  <conditionalFormatting sqref="S658:S764">
    <cfRule type="containsErrors" dxfId="881" priority="849">
      <formula>ISERROR(S658)</formula>
    </cfRule>
  </conditionalFormatting>
  <conditionalFormatting sqref="S767:S872">
    <cfRule type="containsErrors" dxfId="880" priority="826">
      <formula>ISERROR(S767)</formula>
    </cfRule>
  </conditionalFormatting>
  <conditionalFormatting sqref="S657:T657 U657:U764 T658:T764">
    <cfRule type="containsErrors" dxfId="879" priority="852">
      <formula>ISERROR(S657)</formula>
    </cfRule>
  </conditionalFormatting>
  <conditionalFormatting sqref="S765:U765 S766:T766 U766:U872 T767:T872">
    <cfRule type="containsErrors" dxfId="878" priority="829">
      <formula>ISERROR(S765)</formula>
    </cfRule>
  </conditionalFormatting>
  <conditionalFormatting sqref="S873:U874">
    <cfRule type="containsErrors" dxfId="877" priority="814">
      <formula>ISERROR(S873)</formula>
    </cfRule>
  </conditionalFormatting>
  <conditionalFormatting sqref="V657:V764">
    <cfRule type="containsText" dxfId="876" priority="840" operator="containsText" text="ОШИБКА">
      <formula>NOT(ISERROR(SEARCH("ОШИБКА",V657)))</formula>
    </cfRule>
  </conditionalFormatting>
  <conditionalFormatting sqref="V766:V872">
    <cfRule type="containsText" dxfId="875" priority="820" operator="containsText" text="ОШИБКА">
      <formula>NOT(ISERROR(SEARCH("ОШИБКА",V766)))</formula>
    </cfRule>
  </conditionalFormatting>
  <conditionalFormatting sqref="V874">
    <cfRule type="containsText" dxfId="874" priority="810" operator="containsText" text="ОШИБКА">
      <formula>NOT(ISERROR(SEARCH("ОШИБКА",V874)))</formula>
    </cfRule>
  </conditionalFormatting>
  <conditionalFormatting sqref="W657:W755">
    <cfRule type="containsErrors" dxfId="873" priority="839">
      <formula>ISERROR(W657)</formula>
    </cfRule>
  </conditionalFormatting>
  <conditionalFormatting sqref="W757:W764 Z757:Z764">
    <cfRule type="containsErrors" dxfId="872" priority="841">
      <formula>ISERROR(W757)</formula>
    </cfRule>
  </conditionalFormatting>
  <conditionalFormatting sqref="W766:W864">
    <cfRule type="containsErrors" dxfId="871" priority="819">
      <formula>ISERROR(W766)</formula>
    </cfRule>
  </conditionalFormatting>
  <conditionalFormatting sqref="W866:W872 Z866:Z872">
    <cfRule type="containsErrors" dxfId="870" priority="821">
      <formula>ISERROR(W866)</formula>
    </cfRule>
  </conditionalFormatting>
  <conditionalFormatting sqref="W874">
    <cfRule type="containsErrors" dxfId="869" priority="809">
      <formula>ISERROR(W874)</formula>
    </cfRule>
  </conditionalFormatting>
  <conditionalFormatting sqref="W765:AA765">
    <cfRule type="containsErrors" dxfId="868" priority="823">
      <formula>ISERROR(W765)</formula>
    </cfRule>
  </conditionalFormatting>
  <conditionalFormatting sqref="W873:AA873">
    <cfRule type="containsErrors" dxfId="867" priority="812">
      <formula>ISERROR(W873)</formula>
    </cfRule>
  </conditionalFormatting>
  <conditionalFormatting sqref="X657:AA755 W756:AA756 X757:Y764 AA757:AA764">
    <cfRule type="containsErrors" dxfId="866" priority="842">
      <formula>ISERROR(W657)</formula>
    </cfRule>
  </conditionalFormatting>
  <conditionalFormatting sqref="X766:AA864 W865:AA865 X866:Y872 AA866:AA872">
    <cfRule type="containsErrors" dxfId="865" priority="822">
      <formula>ISERROR(W766)</formula>
    </cfRule>
  </conditionalFormatting>
  <conditionalFormatting sqref="X874:AA874">
    <cfRule type="containsErrors" dxfId="864" priority="811">
      <formula>ISERROR(X874)</formula>
    </cfRule>
  </conditionalFormatting>
  <conditionalFormatting sqref="AC673:AC682 AC691:AC700">
    <cfRule type="containsErrors" dxfId="863" priority="844">
      <formula>ISERROR(AC673)</formula>
    </cfRule>
  </conditionalFormatting>
  <conditionalFormatting sqref="AC709:AC718 AC727:AC736 AC745:AC754">
    <cfRule type="containsErrors" dxfId="862" priority="843">
      <formula>ISERROR(AC709)</formula>
    </cfRule>
  </conditionalFormatting>
  <conditionalFormatting sqref="AC782:AC791 AC800:AC809">
    <cfRule type="containsErrors" dxfId="861" priority="825">
      <formula>ISERROR(AC782)</formula>
    </cfRule>
  </conditionalFormatting>
  <conditionalFormatting sqref="AC818:AC827 AC836:AC845 AC854:AC863">
    <cfRule type="containsErrors" dxfId="860" priority="824">
      <formula>ISERROR(AC818)</formula>
    </cfRule>
  </conditionalFormatting>
  <conditionalFormatting sqref="G765">
    <cfRule type="containsErrors" dxfId="859" priority="797">
      <formula>ISERROR(G765)</formula>
    </cfRule>
  </conditionalFormatting>
  <conditionalFormatting sqref="G874">
    <cfRule type="containsErrors" dxfId="858" priority="781">
      <formula>ISERROR(G874)</formula>
    </cfRule>
  </conditionalFormatting>
  <conditionalFormatting sqref="L766 N766 L768:L773 N768:N773 L775:L791 N775:N791">
    <cfRule type="containsText" dxfId="857" priority="796" operator="containsText" text="ОШИБКА">
      <formula>NOT(ISERROR(SEARCH("ОШИБКА",L766)))</formula>
    </cfRule>
  </conditionalFormatting>
  <conditionalFormatting sqref="L793:L809">
    <cfRule type="containsText" dxfId="856" priority="776" operator="containsText" text="ОШИБКА">
      <formula>NOT(ISERROR(SEARCH("ОШИБКА",L793)))</formula>
    </cfRule>
  </conditionalFormatting>
  <conditionalFormatting sqref="L811:L827">
    <cfRule type="containsText" dxfId="855" priority="775" operator="containsText" text="ОШИБКА">
      <formula>NOT(ISERROR(SEARCH("ОШИБКА",L811)))</formula>
    </cfRule>
  </conditionalFormatting>
  <conditionalFormatting sqref="L829:L845">
    <cfRule type="containsText" dxfId="854" priority="774" operator="containsText" text="ОШИБКА">
      <formula>NOT(ISERROR(SEARCH("ОШИБКА",L829)))</formula>
    </cfRule>
  </conditionalFormatting>
  <conditionalFormatting sqref="L847:L863">
    <cfRule type="containsText" dxfId="853" priority="773" operator="containsText" text="ОШИБКА">
      <formula>NOT(ISERROR(SEARCH("ОШИБКА",L847)))</formula>
    </cfRule>
  </conditionalFormatting>
  <conditionalFormatting sqref="L865">
    <cfRule type="containsText" dxfId="852" priority="769" operator="containsText" text="ОШИБКА">
      <formula>NOT(ISERROR(SEARCH("ОШИБКА",L865)))</formula>
    </cfRule>
  </conditionalFormatting>
  <conditionalFormatting sqref="N793:N809">
    <cfRule type="containsText" dxfId="851" priority="780" operator="containsText" text="ОШИБКА">
      <formula>NOT(ISERROR(SEARCH("ОШИБКА",N793)))</formula>
    </cfRule>
  </conditionalFormatting>
  <conditionalFormatting sqref="N811:N827">
    <cfRule type="containsText" dxfId="850" priority="779" operator="containsText" text="ОШИБКА">
      <formula>NOT(ISERROR(SEARCH("ОШИБКА",N811)))</formula>
    </cfRule>
  </conditionalFormatting>
  <conditionalFormatting sqref="N829:N845">
    <cfRule type="containsText" dxfId="849" priority="778" operator="containsText" text="ОШИБКА">
      <formula>NOT(ISERROR(SEARCH("ОШИБКА",N829)))</formula>
    </cfRule>
  </conditionalFormatting>
  <conditionalFormatting sqref="N847:N863">
    <cfRule type="containsText" dxfId="848" priority="777" operator="containsText" text="ОШИБКА">
      <formula>NOT(ISERROR(SEARCH("ОШИБКА",N847)))</formula>
    </cfRule>
  </conditionalFormatting>
  <conditionalFormatting sqref="N865 L867:L873 N867:N873">
    <cfRule type="containsText" dxfId="847" priority="795" operator="containsText" text="ОШИБКА">
      <formula>NOT(ISERROR(SEARCH("ОШИБКА",L865)))</formula>
    </cfRule>
  </conditionalFormatting>
  <conditionalFormatting sqref="Q766:Q873">
    <cfRule type="containsText" dxfId="846" priority="791" operator="containsText" text="ОШИБКА">
      <formula>NOT(ISERROR(SEARCH("ОШИБКА",Q766)))</formula>
    </cfRule>
    <cfRule type="containsErrors" dxfId="845" priority="792">
      <formula>ISERROR(Q766)</formula>
    </cfRule>
  </conditionalFormatting>
  <conditionalFormatting sqref="Q765:R765">
    <cfRule type="containsErrors" dxfId="844" priority="793">
      <formula>ISERROR(Q765)</formula>
    </cfRule>
  </conditionalFormatting>
  <conditionalFormatting sqref="Q874:R874">
    <cfRule type="containsErrors" dxfId="843" priority="770">
      <formula>ISERROR(Q874)</formula>
    </cfRule>
  </conditionalFormatting>
  <conditionalFormatting sqref="R766:R873">
    <cfRule type="containsText" dxfId="842" priority="789" operator="containsText" text="ОШИБКА">
      <formula>NOT(ISERROR(SEARCH("ОШИБКА",R766)))</formula>
    </cfRule>
    <cfRule type="containsErrors" dxfId="841" priority="790">
      <formula>ISERROR(R766)</formula>
    </cfRule>
  </conditionalFormatting>
  <conditionalFormatting sqref="S767:S873">
    <cfRule type="containsErrors" dxfId="840" priority="794">
      <formula>ISERROR(S767)</formula>
    </cfRule>
  </conditionalFormatting>
  <conditionalFormatting sqref="S765:U765 S766:T766 U766:U873 T767:T873">
    <cfRule type="containsErrors" dxfId="839" priority="798">
      <formula>ISERROR(S765)</formula>
    </cfRule>
  </conditionalFormatting>
  <conditionalFormatting sqref="S874:U874">
    <cfRule type="containsErrors" dxfId="838" priority="772">
      <formula>ISERROR(S874)</formula>
    </cfRule>
  </conditionalFormatting>
  <conditionalFormatting sqref="V766:V873">
    <cfRule type="containsText" dxfId="837" priority="783" operator="containsText" text="ОШИБКА">
      <formula>NOT(ISERROR(SEARCH("ОШИБКА",V766)))</formula>
    </cfRule>
  </conditionalFormatting>
  <conditionalFormatting sqref="W766:W864">
    <cfRule type="containsErrors" dxfId="836" priority="782">
      <formula>ISERROR(W766)</formula>
    </cfRule>
  </conditionalFormatting>
  <conditionalFormatting sqref="W866:W873 Z866:Z873">
    <cfRule type="containsErrors" dxfId="835" priority="784">
      <formula>ISERROR(W866)</formula>
    </cfRule>
  </conditionalFormatting>
  <conditionalFormatting sqref="W765:AA765">
    <cfRule type="containsErrors" dxfId="834" priority="786">
      <formula>ISERROR(W765)</formula>
    </cfRule>
  </conditionalFormatting>
  <conditionalFormatting sqref="W874:AA874">
    <cfRule type="containsErrors" dxfId="833" priority="771">
      <formula>ISERROR(W874)</formula>
    </cfRule>
  </conditionalFormatting>
  <conditionalFormatting sqref="X766:AA864 W865:AA865 X866:Y873 AA866:AA873">
    <cfRule type="containsErrors" dxfId="832" priority="785">
      <formula>ISERROR(W766)</formula>
    </cfRule>
  </conditionalFormatting>
  <conditionalFormatting sqref="AC782:AC791 AC800:AC809">
    <cfRule type="containsErrors" dxfId="831" priority="788">
      <formula>ISERROR(AC782)</formula>
    </cfRule>
  </conditionalFormatting>
  <conditionalFormatting sqref="AC818:AC827 AC836:AC845 AC854:AC863">
    <cfRule type="containsErrors" dxfId="830" priority="787">
      <formula>ISERROR(AC818)</formula>
    </cfRule>
  </conditionalFormatting>
  <conditionalFormatting sqref="F983:G983">
    <cfRule type="containsErrors" dxfId="492" priority="417">
      <formula>ISERROR(F983)</formula>
    </cfRule>
  </conditionalFormatting>
  <conditionalFormatting sqref="F1091:G1091">
    <cfRule type="containsErrors" dxfId="491" priority="378">
      <formula>ISERROR(F1091)</formula>
    </cfRule>
  </conditionalFormatting>
  <conditionalFormatting sqref="G1091">
    <cfRule type="containsErrors" dxfId="490" priority="377">
      <formula>ISERROR(G1091)</formula>
    </cfRule>
  </conditionalFormatting>
  <conditionalFormatting sqref="L875 N875 L877:L882 N877:N882 L884:L900 N884:N900">
    <cfRule type="containsText" dxfId="489" priority="430" operator="containsText" text="ОШИБКА">
      <formula>NOT(ISERROR(SEARCH("ОШИБКА",L875)))</formula>
    </cfRule>
  </conditionalFormatting>
  <conditionalFormatting sqref="L902:L918">
    <cfRule type="containsText" dxfId="488" priority="412" operator="containsText" text="ОШИБКА">
      <formula>NOT(ISERROR(SEARCH("ОШИБКА",L902)))</formula>
    </cfRule>
  </conditionalFormatting>
  <conditionalFormatting sqref="L920:L936">
    <cfRule type="containsText" dxfId="487" priority="411" operator="containsText" text="ОШИБКА">
      <formula>NOT(ISERROR(SEARCH("ОШИБКА",L920)))</formula>
    </cfRule>
  </conditionalFormatting>
  <conditionalFormatting sqref="L938:L954">
    <cfRule type="containsText" dxfId="486" priority="410" operator="containsText" text="ОШИБКА">
      <formula>NOT(ISERROR(SEARCH("ОШИБКА",L938)))</formula>
    </cfRule>
  </conditionalFormatting>
  <conditionalFormatting sqref="L956:L972">
    <cfRule type="containsText" dxfId="485" priority="409" operator="containsText" text="ОШИБКА">
      <formula>NOT(ISERROR(SEARCH("ОШИБКА",L956)))</formula>
    </cfRule>
  </conditionalFormatting>
  <conditionalFormatting sqref="L974">
    <cfRule type="containsText" dxfId="484" priority="381" operator="containsText" text="ОШИБКА">
      <formula>NOT(ISERROR(SEARCH("ОШИБКА",L974)))</formula>
    </cfRule>
  </conditionalFormatting>
  <conditionalFormatting sqref="L1083">
    <cfRule type="containsText" dxfId="483" priority="379" operator="containsText" text="ОШИБКА">
      <formula>NOT(ISERROR(SEARCH("ОШИБКА",L1083)))</formula>
    </cfRule>
  </conditionalFormatting>
  <conditionalFormatting sqref="L1085:L1090 L1303:L1308 L1521:L1526 L1739:L1744">
    <cfRule type="containsText" dxfId="482" priority="380" operator="containsText" text="ОШИБКА">
      <formula>NOT(ISERROR(SEARCH("ОШИБКА",L1085)))</formula>
    </cfRule>
  </conditionalFormatting>
  <conditionalFormatting sqref="N902:N918">
    <cfRule type="containsText" dxfId="481" priority="416" operator="containsText" text="ОШИБКА">
      <formula>NOT(ISERROR(SEARCH("ОШИБКА",N902)))</formula>
    </cfRule>
  </conditionalFormatting>
  <conditionalFormatting sqref="N920:N936">
    <cfRule type="containsText" dxfId="480" priority="415" operator="containsText" text="ОШИБКА">
      <formula>NOT(ISERROR(SEARCH("ОШИБКА",N920)))</formula>
    </cfRule>
  </conditionalFormatting>
  <conditionalFormatting sqref="N938:N954">
    <cfRule type="containsText" dxfId="479" priority="414" operator="containsText" text="ОШИБКА">
      <formula>NOT(ISERROR(SEARCH("ОШИБКА",N938)))</formula>
    </cfRule>
  </conditionalFormatting>
  <conditionalFormatting sqref="N956:N972">
    <cfRule type="containsText" dxfId="478" priority="413" operator="containsText" text="ОШИБКА">
      <formula>NOT(ISERROR(SEARCH("ОШИБКА",N956)))</formula>
    </cfRule>
  </conditionalFormatting>
  <conditionalFormatting sqref="N974 L976:L982 N976:N982">
    <cfRule type="containsText" dxfId="477" priority="429" operator="containsText" text="ОШИБКА">
      <formula>NOT(ISERROR(SEARCH("ОШИБКА",L974)))</formula>
    </cfRule>
  </conditionalFormatting>
  <conditionalFormatting sqref="N984 N986:N991 N993:N1009">
    <cfRule type="containsText" dxfId="476" priority="407" operator="containsText" text="ОШИБКА">
      <formula>NOT(ISERROR(SEARCH("ОШИБКА",N984)))</formula>
    </cfRule>
  </conditionalFormatting>
  <conditionalFormatting sqref="N1011:N1027">
    <cfRule type="containsText" dxfId="475" priority="397" operator="containsText" text="ОШИБКА">
      <formula>NOT(ISERROR(SEARCH("ОШИБКА",N1011)))</formula>
    </cfRule>
  </conditionalFormatting>
  <conditionalFormatting sqref="N1029:N1045">
    <cfRule type="containsText" dxfId="474" priority="396" operator="containsText" text="ОШИБКА">
      <formula>NOT(ISERROR(SEARCH("ОШИБКА",N1029)))</formula>
    </cfRule>
  </conditionalFormatting>
  <conditionalFormatting sqref="N1047:N1063">
    <cfRule type="containsText" dxfId="473" priority="395" operator="containsText" text="ОШИБКА">
      <formula>NOT(ISERROR(SEARCH("ОШИБКА",N1047)))</formula>
    </cfRule>
  </conditionalFormatting>
  <conditionalFormatting sqref="N1065:N1081">
    <cfRule type="containsText" dxfId="472" priority="394" operator="containsText" text="ОШИБКА">
      <formula>NOT(ISERROR(SEARCH("ОШИБКА",N1065)))</formula>
    </cfRule>
  </conditionalFormatting>
  <conditionalFormatting sqref="N1083 N1085:N1090">
    <cfRule type="containsText" dxfId="471" priority="406" operator="containsText" text="ОШИБКА">
      <formula>NOT(ISERROR(SEARCH("ОШИБКА",N1083)))</formula>
    </cfRule>
  </conditionalFormatting>
  <conditionalFormatting sqref="N1092">
    <cfRule type="containsText" dxfId="470" priority="392" operator="containsText" text="ОШИБКА">
      <formula>NOT(ISERROR(SEARCH("ОШИБКА",N1092)))</formula>
    </cfRule>
  </conditionalFormatting>
  <conditionalFormatting sqref="Q875:Q982">
    <cfRule type="containsText" dxfId="469" priority="426" operator="containsText" text="ОШИБКА">
      <formula>NOT(ISERROR(SEARCH("ОШИБКА",Q875)))</formula>
    </cfRule>
    <cfRule type="containsErrors" dxfId="468" priority="427">
      <formula>ISERROR(Q875)</formula>
    </cfRule>
  </conditionalFormatting>
  <conditionalFormatting sqref="Q984:Q1090">
    <cfRule type="containsText" dxfId="467" priority="385" operator="containsText" text="ОШИБКА">
      <formula>NOT(ISERROR(SEARCH("ОШИБКА",Q984)))</formula>
    </cfRule>
    <cfRule type="containsErrors" dxfId="466" priority="386">
      <formula>ISERROR(Q984)</formula>
    </cfRule>
  </conditionalFormatting>
  <conditionalFormatting sqref="Q983:R983">
    <cfRule type="containsErrors" dxfId="465" priority="387">
      <formula>ISERROR(Q983)</formula>
    </cfRule>
  </conditionalFormatting>
  <conditionalFormatting sqref="Q1091:R1091">
    <cfRule type="containsErrors" dxfId="464" priority="382">
      <formula>ISERROR(Q1091)</formula>
    </cfRule>
  </conditionalFormatting>
  <conditionalFormatting sqref="R875:R982">
    <cfRule type="containsText" dxfId="463" priority="424" operator="containsText" text="ОШИБКА">
      <formula>NOT(ISERROR(SEARCH("ОШИБКА",R875)))</formula>
    </cfRule>
    <cfRule type="containsErrors" dxfId="462" priority="425">
      <formula>ISERROR(R875)</formula>
    </cfRule>
  </conditionalFormatting>
  <conditionalFormatting sqref="R984:R1090">
    <cfRule type="containsText" dxfId="461" priority="383" operator="containsText" text="ОШИБКА">
      <formula>NOT(ISERROR(SEARCH("ОШИБКА",R984)))</formula>
    </cfRule>
    <cfRule type="containsErrors" dxfId="460" priority="384">
      <formula>ISERROR(R984)</formula>
    </cfRule>
  </conditionalFormatting>
  <conditionalFormatting sqref="S876:S982">
    <cfRule type="containsErrors" dxfId="459" priority="428">
      <formula>ISERROR(S876)</formula>
    </cfRule>
  </conditionalFormatting>
  <conditionalFormatting sqref="S985:S1090">
    <cfRule type="containsErrors" dxfId="458" priority="405">
      <formula>ISERROR(S985)</formula>
    </cfRule>
  </conditionalFormatting>
  <conditionalFormatting sqref="S875:T875 U875:U982 T876:T982">
    <cfRule type="containsErrors" dxfId="457" priority="431">
      <formula>ISERROR(S875)</formula>
    </cfRule>
  </conditionalFormatting>
  <conditionalFormatting sqref="S983:U983 S984:T984 U984:U1090 T985:T1090">
    <cfRule type="containsErrors" dxfId="456" priority="408">
      <formula>ISERROR(S983)</formula>
    </cfRule>
  </conditionalFormatting>
  <conditionalFormatting sqref="S1091:U1092">
    <cfRule type="containsErrors" dxfId="455" priority="393">
      <formula>ISERROR(S1091)</formula>
    </cfRule>
  </conditionalFormatting>
  <conditionalFormatting sqref="V875:V982">
    <cfRule type="containsText" dxfId="454" priority="419" operator="containsText" text="ОШИБКА">
      <formula>NOT(ISERROR(SEARCH("ОШИБКА",V875)))</formula>
    </cfRule>
  </conditionalFormatting>
  <conditionalFormatting sqref="V984:V1090">
    <cfRule type="containsText" dxfId="453" priority="399" operator="containsText" text="ОШИБКА">
      <formula>NOT(ISERROR(SEARCH("ОШИБКА",V984)))</formula>
    </cfRule>
  </conditionalFormatting>
  <conditionalFormatting sqref="V1092">
    <cfRule type="containsText" dxfId="452" priority="389" operator="containsText" text="ОШИБКА">
      <formula>NOT(ISERROR(SEARCH("ОШИБКА",V1092)))</formula>
    </cfRule>
  </conditionalFormatting>
  <conditionalFormatting sqref="W875:W973">
    <cfRule type="containsErrors" dxfId="451" priority="418">
      <formula>ISERROR(W875)</formula>
    </cfRule>
  </conditionalFormatting>
  <conditionalFormatting sqref="W975:W982 Z975:Z982">
    <cfRule type="containsErrors" dxfId="450" priority="420">
      <formula>ISERROR(W975)</formula>
    </cfRule>
  </conditionalFormatting>
  <conditionalFormatting sqref="W984:W1082">
    <cfRule type="containsErrors" dxfId="449" priority="398">
      <formula>ISERROR(W984)</formula>
    </cfRule>
  </conditionalFormatting>
  <conditionalFormatting sqref="W1084:W1090 Z1084:Z1090">
    <cfRule type="containsErrors" dxfId="448" priority="400">
      <formula>ISERROR(W1084)</formula>
    </cfRule>
  </conditionalFormatting>
  <conditionalFormatting sqref="W1092">
    <cfRule type="containsErrors" dxfId="447" priority="388">
      <formula>ISERROR(W1092)</formula>
    </cfRule>
  </conditionalFormatting>
  <conditionalFormatting sqref="W983:AA983">
    <cfRule type="containsErrors" dxfId="446" priority="402">
      <formula>ISERROR(W983)</formula>
    </cfRule>
  </conditionalFormatting>
  <conditionalFormatting sqref="W1091:AA1091">
    <cfRule type="containsErrors" dxfId="445" priority="391">
      <formula>ISERROR(W1091)</formula>
    </cfRule>
  </conditionalFormatting>
  <conditionalFormatting sqref="X875:AA973 W974:AA974 X975:Y982 AA975:AA982">
    <cfRule type="containsErrors" dxfId="444" priority="421">
      <formula>ISERROR(W875)</formula>
    </cfRule>
  </conditionalFormatting>
  <conditionalFormatting sqref="X984:AA1082 W1083:AA1083 X1084:Y1090 AA1084:AA1090">
    <cfRule type="containsErrors" dxfId="443" priority="401">
      <formula>ISERROR(W984)</formula>
    </cfRule>
  </conditionalFormatting>
  <conditionalFormatting sqref="X1092:AA1092">
    <cfRule type="containsErrors" dxfId="442" priority="390">
      <formula>ISERROR(X1092)</formula>
    </cfRule>
  </conditionalFormatting>
  <conditionalFormatting sqref="AC891:AC900 AC909:AC918">
    <cfRule type="containsErrors" dxfId="441" priority="423">
      <formula>ISERROR(AC891)</formula>
    </cfRule>
  </conditionalFormatting>
  <conditionalFormatting sqref="AC927:AC936 AC945:AC954 AC963:AC972">
    <cfRule type="containsErrors" dxfId="440" priority="422">
      <formula>ISERROR(AC927)</formula>
    </cfRule>
  </conditionalFormatting>
  <conditionalFormatting sqref="AC1000:AC1009 AC1018:AC1027">
    <cfRule type="containsErrors" dxfId="439" priority="404">
      <formula>ISERROR(AC1000)</formula>
    </cfRule>
  </conditionalFormatting>
  <conditionalFormatting sqref="AC1036:AC1045 AC1054:AC1063 AC1072:AC1081">
    <cfRule type="containsErrors" dxfId="438" priority="403">
      <formula>ISERROR(AC1036)</formula>
    </cfRule>
  </conditionalFormatting>
  <conditionalFormatting sqref="G983">
    <cfRule type="containsErrors" dxfId="437" priority="375">
      <formula>ISERROR(G983)</formula>
    </cfRule>
  </conditionalFormatting>
  <conditionalFormatting sqref="G1092">
    <cfRule type="containsErrors" dxfId="436" priority="359">
      <formula>ISERROR(G1092)</formula>
    </cfRule>
  </conditionalFormatting>
  <conditionalFormatting sqref="L984 N984 L986:L991 N986:N991 L993:L1009 N993:N1009">
    <cfRule type="containsText" dxfId="435" priority="374" operator="containsText" text="ОШИБКА">
      <formula>NOT(ISERROR(SEARCH("ОШИБКА",L984)))</formula>
    </cfRule>
  </conditionalFormatting>
  <conditionalFormatting sqref="L1011:L1027">
    <cfRule type="containsText" dxfId="434" priority="354" operator="containsText" text="ОШИБКА">
      <formula>NOT(ISERROR(SEARCH("ОШИБКА",L1011)))</formula>
    </cfRule>
  </conditionalFormatting>
  <conditionalFormatting sqref="L1029:L1045">
    <cfRule type="containsText" dxfId="433" priority="353" operator="containsText" text="ОШИБКА">
      <formula>NOT(ISERROR(SEARCH("ОШИБКА",L1029)))</formula>
    </cfRule>
  </conditionalFormatting>
  <conditionalFormatting sqref="L1047:L1063">
    <cfRule type="containsText" dxfId="432" priority="352" operator="containsText" text="ОШИБКА">
      <formula>NOT(ISERROR(SEARCH("ОШИБКА",L1047)))</formula>
    </cfRule>
  </conditionalFormatting>
  <conditionalFormatting sqref="L1065:L1081">
    <cfRule type="containsText" dxfId="431" priority="351" operator="containsText" text="ОШИБКА">
      <formula>NOT(ISERROR(SEARCH("ОШИБКА",L1065)))</formula>
    </cfRule>
  </conditionalFormatting>
  <conditionalFormatting sqref="L1083">
    <cfRule type="containsText" dxfId="430" priority="347" operator="containsText" text="ОШИБКА">
      <formula>NOT(ISERROR(SEARCH("ОШИБКА",L1083)))</formula>
    </cfRule>
  </conditionalFormatting>
  <conditionalFormatting sqref="N1011:N1027">
    <cfRule type="containsText" dxfId="429" priority="358" operator="containsText" text="ОШИБКА">
      <formula>NOT(ISERROR(SEARCH("ОШИБКА",N1011)))</formula>
    </cfRule>
  </conditionalFormatting>
  <conditionalFormatting sqref="N1029:N1045">
    <cfRule type="containsText" dxfId="428" priority="357" operator="containsText" text="ОШИБКА">
      <formula>NOT(ISERROR(SEARCH("ОШИБКА",N1029)))</formula>
    </cfRule>
  </conditionalFormatting>
  <conditionalFormatting sqref="N1047:N1063">
    <cfRule type="containsText" dxfId="427" priority="356" operator="containsText" text="ОШИБКА">
      <formula>NOT(ISERROR(SEARCH("ОШИБКА",N1047)))</formula>
    </cfRule>
  </conditionalFormatting>
  <conditionalFormatting sqref="N1065:N1081">
    <cfRule type="containsText" dxfId="426" priority="355" operator="containsText" text="ОШИБКА">
      <formula>NOT(ISERROR(SEARCH("ОШИБКА",N1065)))</formula>
    </cfRule>
  </conditionalFormatting>
  <conditionalFormatting sqref="N1083 L1085:L1091 N1085:N1091">
    <cfRule type="containsText" dxfId="425" priority="373" operator="containsText" text="ОШИБКА">
      <formula>NOT(ISERROR(SEARCH("ОШИБКА",L1083)))</formula>
    </cfRule>
  </conditionalFormatting>
  <conditionalFormatting sqref="Q984:Q1091">
    <cfRule type="containsText" dxfId="424" priority="369" operator="containsText" text="ОШИБКА">
      <formula>NOT(ISERROR(SEARCH("ОШИБКА",Q984)))</formula>
    </cfRule>
    <cfRule type="containsErrors" dxfId="423" priority="370">
      <formula>ISERROR(Q984)</formula>
    </cfRule>
  </conditionalFormatting>
  <conditionalFormatting sqref="Q983:R983">
    <cfRule type="containsErrors" dxfId="422" priority="371">
      <formula>ISERROR(Q983)</formula>
    </cfRule>
  </conditionalFormatting>
  <conditionalFormatting sqref="Q1092:R1092">
    <cfRule type="containsErrors" dxfId="421" priority="348">
      <formula>ISERROR(Q1092)</formula>
    </cfRule>
  </conditionalFormatting>
  <conditionalFormatting sqref="R984:R1091">
    <cfRule type="containsText" dxfId="420" priority="367" operator="containsText" text="ОШИБКА">
      <formula>NOT(ISERROR(SEARCH("ОШИБКА",R984)))</formula>
    </cfRule>
    <cfRule type="containsErrors" dxfId="419" priority="368">
      <formula>ISERROR(R984)</formula>
    </cfRule>
  </conditionalFormatting>
  <conditionalFormatting sqref="S985:S1091">
    <cfRule type="containsErrors" dxfId="418" priority="372">
      <formula>ISERROR(S985)</formula>
    </cfRule>
  </conditionalFormatting>
  <conditionalFormatting sqref="S983:U983 S984:T984 U984:U1091 T985:T1091">
    <cfRule type="containsErrors" dxfId="417" priority="376">
      <formula>ISERROR(S983)</formula>
    </cfRule>
  </conditionalFormatting>
  <conditionalFormatting sqref="S1092:U1092">
    <cfRule type="containsErrors" dxfId="416" priority="350">
      <formula>ISERROR(S1092)</formula>
    </cfRule>
  </conditionalFormatting>
  <conditionalFormatting sqref="V984:V1091">
    <cfRule type="containsText" dxfId="415" priority="361" operator="containsText" text="ОШИБКА">
      <formula>NOT(ISERROR(SEARCH("ОШИБКА",V984)))</formula>
    </cfRule>
  </conditionalFormatting>
  <conditionalFormatting sqref="W984:W1082">
    <cfRule type="containsErrors" dxfId="414" priority="360">
      <formula>ISERROR(W984)</formula>
    </cfRule>
  </conditionalFormatting>
  <conditionalFormatting sqref="W1084:W1091 Z1084:Z1091">
    <cfRule type="containsErrors" dxfId="413" priority="362">
      <formula>ISERROR(W1084)</formula>
    </cfRule>
  </conditionalFormatting>
  <conditionalFormatting sqref="W983:AA983">
    <cfRule type="containsErrors" dxfId="412" priority="364">
      <formula>ISERROR(W983)</formula>
    </cfRule>
  </conditionalFormatting>
  <conditionalFormatting sqref="W1092:AA1092">
    <cfRule type="containsErrors" dxfId="411" priority="349">
      <formula>ISERROR(W1092)</formula>
    </cfRule>
  </conditionalFormatting>
  <conditionalFormatting sqref="X984:AA1082 W1083:AA1083 X1084:Y1091 AA1084:AA1091">
    <cfRule type="containsErrors" dxfId="410" priority="363">
      <formula>ISERROR(W984)</formula>
    </cfRule>
  </conditionalFormatting>
  <conditionalFormatting sqref="AC1000:AC1009 AC1018:AC1027">
    <cfRule type="containsErrors" dxfId="409" priority="366">
      <formula>ISERROR(AC1000)</formula>
    </cfRule>
  </conditionalFormatting>
  <conditionalFormatting sqref="AC1036:AC1045 AC1054:AC1063 AC1072:AC1081">
    <cfRule type="containsErrors" dxfId="408" priority="365">
      <formula>ISERROR(AC1036)</formula>
    </cfRule>
  </conditionalFormatting>
  <conditionalFormatting sqref="F1201:G1201">
    <cfRule type="containsErrors" dxfId="407" priority="332">
      <formula>ISERROR(F1201)</formula>
    </cfRule>
  </conditionalFormatting>
  <conditionalFormatting sqref="F1309:G1309">
    <cfRule type="containsErrors" dxfId="406" priority="294">
      <formula>ISERROR(F1309)</formula>
    </cfRule>
  </conditionalFormatting>
  <conditionalFormatting sqref="G1309">
    <cfRule type="containsErrors" dxfId="405" priority="293">
      <formula>ISERROR(G1309)</formula>
    </cfRule>
  </conditionalFormatting>
  <conditionalFormatting sqref="L1093 N1093 L1095:L1100 N1095:N1100 L1102:L1118 N1102:N1118">
    <cfRule type="containsText" dxfId="404" priority="345" operator="containsText" text="ОШИБКА">
      <formula>NOT(ISERROR(SEARCH("ОШИБКА",L1093)))</formula>
    </cfRule>
  </conditionalFormatting>
  <conditionalFormatting sqref="L1120:L1136">
    <cfRule type="containsText" dxfId="403" priority="327" operator="containsText" text="ОШИБКА">
      <formula>NOT(ISERROR(SEARCH("ОШИБКА",L1120)))</formula>
    </cfRule>
  </conditionalFormatting>
  <conditionalFormatting sqref="L1138:L1154">
    <cfRule type="containsText" dxfId="402" priority="326" operator="containsText" text="ОШИБКА">
      <formula>NOT(ISERROR(SEARCH("ОШИБКА",L1138)))</formula>
    </cfRule>
  </conditionalFormatting>
  <conditionalFormatting sqref="L1156:L1172">
    <cfRule type="containsText" dxfId="401" priority="325" operator="containsText" text="ОШИБКА">
      <formula>NOT(ISERROR(SEARCH("ОШИБКА",L1156)))</formula>
    </cfRule>
  </conditionalFormatting>
  <conditionalFormatting sqref="L1174:L1190">
    <cfRule type="containsText" dxfId="400" priority="324" operator="containsText" text="ОШИБКА">
      <formula>NOT(ISERROR(SEARCH("ОШИБКА",L1174)))</formula>
    </cfRule>
  </conditionalFormatting>
  <conditionalFormatting sqref="L1192">
    <cfRule type="containsText" dxfId="399" priority="296" operator="containsText" text="ОШИБКА">
      <formula>NOT(ISERROR(SEARCH("ОШИБКА",L1192)))</formula>
    </cfRule>
  </conditionalFormatting>
  <conditionalFormatting sqref="L1301">
    <cfRule type="containsText" dxfId="398" priority="295" operator="containsText" text="ОШИБКА">
      <formula>NOT(ISERROR(SEARCH("ОШИБКА",L1301)))</formula>
    </cfRule>
  </conditionalFormatting>
  <conditionalFormatting sqref="N1120:N1136">
    <cfRule type="containsText" dxfId="397" priority="331" operator="containsText" text="ОШИБКА">
      <formula>NOT(ISERROR(SEARCH("ОШИБКА",N1120)))</formula>
    </cfRule>
  </conditionalFormatting>
  <conditionalFormatting sqref="N1138:N1154">
    <cfRule type="containsText" dxfId="396" priority="330" operator="containsText" text="ОШИБКА">
      <formula>NOT(ISERROR(SEARCH("ОШИБКА",N1138)))</formula>
    </cfRule>
  </conditionalFormatting>
  <conditionalFormatting sqref="N1156:N1172">
    <cfRule type="containsText" dxfId="395" priority="329" operator="containsText" text="ОШИБКА">
      <formula>NOT(ISERROR(SEARCH("ОШИБКА",N1156)))</formula>
    </cfRule>
  </conditionalFormatting>
  <conditionalFormatting sqref="N1174:N1190">
    <cfRule type="containsText" dxfId="394" priority="328" operator="containsText" text="ОШИБКА">
      <formula>NOT(ISERROR(SEARCH("ОШИБКА",N1174)))</formula>
    </cfRule>
  </conditionalFormatting>
  <conditionalFormatting sqref="N1192 L1194:L1200 N1194:N1200">
    <cfRule type="containsText" dxfId="393" priority="344" operator="containsText" text="ОШИБКА">
      <formula>NOT(ISERROR(SEARCH("ОШИБКА",L1192)))</formula>
    </cfRule>
  </conditionalFormatting>
  <conditionalFormatting sqref="N1202 N1204:N1209 N1211:N1227">
    <cfRule type="containsText" dxfId="392" priority="322" operator="containsText" text="ОШИБКА">
      <formula>NOT(ISERROR(SEARCH("ОШИБКА",N1202)))</formula>
    </cfRule>
  </conditionalFormatting>
  <conditionalFormatting sqref="N1229:N1245">
    <cfRule type="containsText" dxfId="391" priority="312" operator="containsText" text="ОШИБКА">
      <formula>NOT(ISERROR(SEARCH("ОШИБКА",N1229)))</formula>
    </cfRule>
  </conditionalFormatting>
  <conditionalFormatting sqref="N1247:N1263">
    <cfRule type="containsText" dxfId="390" priority="311" operator="containsText" text="ОШИБКА">
      <formula>NOT(ISERROR(SEARCH("ОШИБКА",N1247)))</formula>
    </cfRule>
  </conditionalFormatting>
  <conditionalFormatting sqref="N1265:N1281">
    <cfRule type="containsText" dxfId="389" priority="310" operator="containsText" text="ОШИБКА">
      <formula>NOT(ISERROR(SEARCH("ОШИБКА",N1265)))</formula>
    </cfRule>
  </conditionalFormatting>
  <conditionalFormatting sqref="N1283:N1299">
    <cfRule type="containsText" dxfId="388" priority="309" operator="containsText" text="ОШИБКА">
      <formula>NOT(ISERROR(SEARCH("ОШИБКА",N1283)))</formula>
    </cfRule>
  </conditionalFormatting>
  <conditionalFormatting sqref="N1301 N1303:N1308">
    <cfRule type="containsText" dxfId="387" priority="321" operator="containsText" text="ОШИБКА">
      <formula>NOT(ISERROR(SEARCH("ОШИБКА",N1301)))</formula>
    </cfRule>
  </conditionalFormatting>
  <conditionalFormatting sqref="N1310">
    <cfRule type="containsText" dxfId="386" priority="307" operator="containsText" text="ОШИБКА">
      <formula>NOT(ISERROR(SEARCH("ОШИБКА",N1310)))</formula>
    </cfRule>
  </conditionalFormatting>
  <conditionalFormatting sqref="Q1093:Q1200">
    <cfRule type="containsText" dxfId="385" priority="341" operator="containsText" text="ОШИБКА">
      <formula>NOT(ISERROR(SEARCH("ОШИБКА",Q1093)))</formula>
    </cfRule>
    <cfRule type="containsErrors" dxfId="384" priority="342">
      <formula>ISERROR(Q1093)</formula>
    </cfRule>
  </conditionalFormatting>
  <conditionalFormatting sqref="Q1202:Q1308">
    <cfRule type="containsText" dxfId="383" priority="300" operator="containsText" text="ОШИБКА">
      <formula>NOT(ISERROR(SEARCH("ОШИБКА",Q1202)))</formula>
    </cfRule>
    <cfRule type="containsErrors" dxfId="382" priority="301">
      <formula>ISERROR(Q1202)</formula>
    </cfRule>
  </conditionalFormatting>
  <conditionalFormatting sqref="Q1201:R1201">
    <cfRule type="containsErrors" dxfId="381" priority="302">
      <formula>ISERROR(Q1201)</formula>
    </cfRule>
  </conditionalFormatting>
  <conditionalFormatting sqref="Q1309:R1309">
    <cfRule type="containsErrors" dxfId="380" priority="297">
      <formula>ISERROR(Q1309)</formula>
    </cfRule>
  </conditionalFormatting>
  <conditionalFormatting sqref="R1093:R1200">
    <cfRule type="containsText" dxfId="379" priority="339" operator="containsText" text="ОШИБКА">
      <formula>NOT(ISERROR(SEARCH("ОШИБКА",R1093)))</formula>
    </cfRule>
    <cfRule type="containsErrors" dxfId="378" priority="340">
      <formula>ISERROR(R1093)</formula>
    </cfRule>
  </conditionalFormatting>
  <conditionalFormatting sqref="R1202:R1308">
    <cfRule type="containsText" dxfId="377" priority="298" operator="containsText" text="ОШИБКА">
      <formula>NOT(ISERROR(SEARCH("ОШИБКА",R1202)))</formula>
    </cfRule>
    <cfRule type="containsErrors" dxfId="376" priority="299">
      <formula>ISERROR(R1202)</formula>
    </cfRule>
  </conditionalFormatting>
  <conditionalFormatting sqref="S1094:S1200">
    <cfRule type="containsErrors" dxfId="375" priority="343">
      <formula>ISERROR(S1094)</formula>
    </cfRule>
  </conditionalFormatting>
  <conditionalFormatting sqref="S1203:S1308">
    <cfRule type="containsErrors" dxfId="374" priority="320">
      <formula>ISERROR(S1203)</formula>
    </cfRule>
  </conditionalFormatting>
  <conditionalFormatting sqref="S1093:T1093 U1093:U1200 T1094:T1200">
    <cfRule type="containsErrors" dxfId="373" priority="346">
      <formula>ISERROR(S1093)</formula>
    </cfRule>
  </conditionalFormatting>
  <conditionalFormatting sqref="S1201:U1201 S1202:T1202 U1202:U1308 T1203:T1308">
    <cfRule type="containsErrors" dxfId="372" priority="323">
      <formula>ISERROR(S1201)</formula>
    </cfRule>
  </conditionalFormatting>
  <conditionalFormatting sqref="S1309:U1310">
    <cfRule type="containsErrors" dxfId="371" priority="308">
      <formula>ISERROR(S1309)</formula>
    </cfRule>
  </conditionalFormatting>
  <conditionalFormatting sqref="V1093:V1200">
    <cfRule type="containsText" dxfId="370" priority="334" operator="containsText" text="ОШИБКА">
      <formula>NOT(ISERROR(SEARCH("ОШИБКА",V1093)))</formula>
    </cfRule>
  </conditionalFormatting>
  <conditionalFormatting sqref="V1202:V1308">
    <cfRule type="containsText" dxfId="369" priority="314" operator="containsText" text="ОШИБКА">
      <formula>NOT(ISERROR(SEARCH("ОШИБКА",V1202)))</formula>
    </cfRule>
  </conditionalFormatting>
  <conditionalFormatting sqref="V1310">
    <cfRule type="containsText" dxfId="368" priority="304" operator="containsText" text="ОШИБКА">
      <formula>NOT(ISERROR(SEARCH("ОШИБКА",V1310)))</formula>
    </cfRule>
  </conditionalFormatting>
  <conditionalFormatting sqref="W1093:W1191">
    <cfRule type="containsErrors" dxfId="367" priority="333">
      <formula>ISERROR(W1093)</formula>
    </cfRule>
  </conditionalFormatting>
  <conditionalFormatting sqref="W1193:W1200 Z1193:Z1200">
    <cfRule type="containsErrors" dxfId="366" priority="335">
      <formula>ISERROR(W1193)</formula>
    </cfRule>
  </conditionalFormatting>
  <conditionalFormatting sqref="W1202:W1300">
    <cfRule type="containsErrors" dxfId="365" priority="313">
      <formula>ISERROR(W1202)</formula>
    </cfRule>
  </conditionalFormatting>
  <conditionalFormatting sqref="W1302:W1308 Z1302:Z1308">
    <cfRule type="containsErrors" dxfId="364" priority="315">
      <formula>ISERROR(W1302)</formula>
    </cfRule>
  </conditionalFormatting>
  <conditionalFormatting sqref="W1310">
    <cfRule type="containsErrors" dxfId="363" priority="303">
      <formula>ISERROR(W1310)</formula>
    </cfRule>
  </conditionalFormatting>
  <conditionalFormatting sqref="W1201:AA1201">
    <cfRule type="containsErrors" dxfId="362" priority="317">
      <formula>ISERROR(W1201)</formula>
    </cfRule>
  </conditionalFormatting>
  <conditionalFormatting sqref="W1309:AA1309">
    <cfRule type="containsErrors" dxfId="361" priority="306">
      <formula>ISERROR(W1309)</formula>
    </cfRule>
  </conditionalFormatting>
  <conditionalFormatting sqref="X1093:AA1191 W1192:AA1192 X1193:Y1200 AA1193:AA1200">
    <cfRule type="containsErrors" dxfId="360" priority="336">
      <formula>ISERROR(W1093)</formula>
    </cfRule>
  </conditionalFormatting>
  <conditionalFormatting sqref="X1202:AA1300 W1301:AA1301 X1302:Y1308 AA1302:AA1308">
    <cfRule type="containsErrors" dxfId="359" priority="316">
      <formula>ISERROR(W1202)</formula>
    </cfRule>
  </conditionalFormatting>
  <conditionalFormatting sqref="X1310:AA1310">
    <cfRule type="containsErrors" dxfId="358" priority="305">
      <formula>ISERROR(X1310)</formula>
    </cfRule>
  </conditionalFormatting>
  <conditionalFormatting sqref="AC1109:AC1118 AC1127:AC1136">
    <cfRule type="containsErrors" dxfId="357" priority="338">
      <formula>ISERROR(AC1109)</formula>
    </cfRule>
  </conditionalFormatting>
  <conditionalFormatting sqref="AC1145:AC1154 AC1163:AC1172 AC1181:AC1190">
    <cfRule type="containsErrors" dxfId="356" priority="337">
      <formula>ISERROR(AC1145)</formula>
    </cfRule>
  </conditionalFormatting>
  <conditionalFormatting sqref="AC1218:AC1227 AC1236:AC1245">
    <cfRule type="containsErrors" dxfId="355" priority="319">
      <formula>ISERROR(AC1218)</formula>
    </cfRule>
  </conditionalFormatting>
  <conditionalFormatting sqref="AC1254:AC1263 AC1272:AC1281 AC1290:AC1299">
    <cfRule type="containsErrors" dxfId="354" priority="318">
      <formula>ISERROR(AC1254)</formula>
    </cfRule>
  </conditionalFormatting>
  <conditionalFormatting sqref="G1201">
    <cfRule type="containsErrors" dxfId="353" priority="291">
      <formula>ISERROR(G1201)</formula>
    </cfRule>
  </conditionalFormatting>
  <conditionalFormatting sqref="G1310">
    <cfRule type="containsErrors" dxfId="352" priority="275">
      <formula>ISERROR(G1310)</formula>
    </cfRule>
  </conditionalFormatting>
  <conditionalFormatting sqref="L1202 N1202 L1204:L1209 N1204:N1209 L1211:L1227 N1211:N1227">
    <cfRule type="containsText" dxfId="351" priority="290" operator="containsText" text="ОШИБКА">
      <formula>NOT(ISERROR(SEARCH("ОШИБКА",L1202)))</formula>
    </cfRule>
  </conditionalFormatting>
  <conditionalFormatting sqref="L1229:L1245">
    <cfRule type="containsText" dxfId="350" priority="270" operator="containsText" text="ОШИБКА">
      <formula>NOT(ISERROR(SEARCH("ОШИБКА",L1229)))</formula>
    </cfRule>
  </conditionalFormatting>
  <conditionalFormatting sqref="L1247:L1263">
    <cfRule type="containsText" dxfId="349" priority="269" operator="containsText" text="ОШИБКА">
      <formula>NOT(ISERROR(SEARCH("ОШИБКА",L1247)))</formula>
    </cfRule>
  </conditionalFormatting>
  <conditionalFormatting sqref="L1265:L1281">
    <cfRule type="containsText" dxfId="348" priority="268" operator="containsText" text="ОШИБКА">
      <formula>NOT(ISERROR(SEARCH("ОШИБКА",L1265)))</formula>
    </cfRule>
  </conditionalFormatting>
  <conditionalFormatting sqref="L1283:L1299">
    <cfRule type="containsText" dxfId="347" priority="267" operator="containsText" text="ОШИБКА">
      <formula>NOT(ISERROR(SEARCH("ОШИБКА",L1283)))</formula>
    </cfRule>
  </conditionalFormatting>
  <conditionalFormatting sqref="L1301">
    <cfRule type="containsText" dxfId="346" priority="263" operator="containsText" text="ОШИБКА">
      <formula>NOT(ISERROR(SEARCH("ОШИБКА",L1301)))</formula>
    </cfRule>
  </conditionalFormatting>
  <conditionalFormatting sqref="N1229:N1245">
    <cfRule type="containsText" dxfId="345" priority="274" operator="containsText" text="ОШИБКА">
      <formula>NOT(ISERROR(SEARCH("ОШИБКА",N1229)))</formula>
    </cfRule>
  </conditionalFormatting>
  <conditionalFormatting sqref="N1247:N1263">
    <cfRule type="containsText" dxfId="344" priority="273" operator="containsText" text="ОШИБКА">
      <formula>NOT(ISERROR(SEARCH("ОШИБКА",N1247)))</formula>
    </cfRule>
  </conditionalFormatting>
  <conditionalFormatting sqref="N1265:N1281">
    <cfRule type="containsText" dxfId="343" priority="272" operator="containsText" text="ОШИБКА">
      <formula>NOT(ISERROR(SEARCH("ОШИБКА",N1265)))</formula>
    </cfRule>
  </conditionalFormatting>
  <conditionalFormatting sqref="N1283:N1299">
    <cfRule type="containsText" dxfId="342" priority="271" operator="containsText" text="ОШИБКА">
      <formula>NOT(ISERROR(SEARCH("ОШИБКА",N1283)))</formula>
    </cfRule>
  </conditionalFormatting>
  <conditionalFormatting sqref="N1301 L1303:L1309 N1303:N1309">
    <cfRule type="containsText" dxfId="341" priority="289" operator="containsText" text="ОШИБКА">
      <formula>NOT(ISERROR(SEARCH("ОШИБКА",L1301)))</formula>
    </cfRule>
  </conditionalFormatting>
  <conditionalFormatting sqref="Q1202:Q1309">
    <cfRule type="containsText" dxfId="340" priority="285" operator="containsText" text="ОШИБКА">
      <formula>NOT(ISERROR(SEARCH("ОШИБКА",Q1202)))</formula>
    </cfRule>
    <cfRule type="containsErrors" dxfId="339" priority="286">
      <formula>ISERROR(Q1202)</formula>
    </cfRule>
  </conditionalFormatting>
  <conditionalFormatting sqref="Q1201:R1201">
    <cfRule type="containsErrors" dxfId="338" priority="287">
      <formula>ISERROR(Q1201)</formula>
    </cfRule>
  </conditionalFormatting>
  <conditionalFormatting sqref="Q1310:R1310">
    <cfRule type="containsErrors" dxfId="337" priority="264">
      <formula>ISERROR(Q1310)</formula>
    </cfRule>
  </conditionalFormatting>
  <conditionalFormatting sqref="R1202:R1309">
    <cfRule type="containsText" dxfId="336" priority="283" operator="containsText" text="ОШИБКА">
      <formula>NOT(ISERROR(SEARCH("ОШИБКА",R1202)))</formula>
    </cfRule>
    <cfRule type="containsErrors" dxfId="335" priority="284">
      <formula>ISERROR(R1202)</formula>
    </cfRule>
  </conditionalFormatting>
  <conditionalFormatting sqref="S1203:S1309">
    <cfRule type="containsErrors" dxfId="334" priority="288">
      <formula>ISERROR(S1203)</formula>
    </cfRule>
  </conditionalFormatting>
  <conditionalFormatting sqref="S1201:U1201 S1202:T1202 U1202:U1309 T1203:T1309">
    <cfRule type="containsErrors" dxfId="333" priority="292">
      <formula>ISERROR(S1201)</formula>
    </cfRule>
  </conditionalFormatting>
  <conditionalFormatting sqref="S1310:U1310">
    <cfRule type="containsErrors" dxfId="332" priority="266">
      <formula>ISERROR(S1310)</formula>
    </cfRule>
  </conditionalFormatting>
  <conditionalFormatting sqref="V1202:V1309">
    <cfRule type="containsText" dxfId="331" priority="277" operator="containsText" text="ОШИБКА">
      <formula>NOT(ISERROR(SEARCH("ОШИБКА",V1202)))</formula>
    </cfRule>
  </conditionalFormatting>
  <conditionalFormatting sqref="W1202:W1300">
    <cfRule type="containsErrors" dxfId="330" priority="276">
      <formula>ISERROR(W1202)</formula>
    </cfRule>
  </conditionalFormatting>
  <conditionalFormatting sqref="W1302:W1309 Z1302:Z1309">
    <cfRule type="containsErrors" dxfId="329" priority="278">
      <formula>ISERROR(W1302)</formula>
    </cfRule>
  </conditionalFormatting>
  <conditionalFormatting sqref="W1201:AA1201">
    <cfRule type="containsErrors" dxfId="328" priority="280">
      <formula>ISERROR(W1201)</formula>
    </cfRule>
  </conditionalFormatting>
  <conditionalFormatting sqref="W1310:AA1310">
    <cfRule type="containsErrors" dxfId="327" priority="265">
      <formula>ISERROR(W1310)</formula>
    </cfRule>
  </conditionalFormatting>
  <conditionalFormatting sqref="X1202:AA1300 W1301:AA1301 X1302:Y1309 AA1302:AA1309">
    <cfRule type="containsErrors" dxfId="326" priority="279">
      <formula>ISERROR(W1202)</formula>
    </cfRule>
  </conditionalFormatting>
  <conditionalFormatting sqref="AC1218:AC1227 AC1236:AC1245">
    <cfRule type="containsErrors" dxfId="325" priority="282">
      <formula>ISERROR(AC1218)</formula>
    </cfRule>
  </conditionalFormatting>
  <conditionalFormatting sqref="AC1254:AC1263 AC1272:AC1281 AC1290:AC1299">
    <cfRule type="containsErrors" dxfId="324" priority="281">
      <formula>ISERROR(AC1254)</formula>
    </cfRule>
  </conditionalFormatting>
  <conditionalFormatting sqref="F1419:G1419">
    <cfRule type="containsErrors" dxfId="323" priority="248">
      <formula>ISERROR(F1419)</formula>
    </cfRule>
  </conditionalFormatting>
  <conditionalFormatting sqref="F1527:G1527">
    <cfRule type="containsErrors" dxfId="322" priority="210">
      <formula>ISERROR(F1527)</formula>
    </cfRule>
  </conditionalFormatting>
  <conditionalFormatting sqref="G1527">
    <cfRule type="containsErrors" dxfId="321" priority="209">
      <formula>ISERROR(G1527)</formula>
    </cfRule>
  </conditionalFormatting>
  <conditionalFormatting sqref="L1311 N1311 L1313:L1318 N1313:N1318 L1320:L1336 N1320:N1336">
    <cfRule type="containsText" dxfId="320" priority="261" operator="containsText" text="ОШИБКА">
      <formula>NOT(ISERROR(SEARCH("ОШИБКА",L1311)))</formula>
    </cfRule>
  </conditionalFormatting>
  <conditionalFormatting sqref="L1338:L1354">
    <cfRule type="containsText" dxfId="319" priority="243" operator="containsText" text="ОШИБКА">
      <formula>NOT(ISERROR(SEARCH("ОШИБКА",L1338)))</formula>
    </cfRule>
  </conditionalFormatting>
  <conditionalFormatting sqref="L1356:L1372">
    <cfRule type="containsText" dxfId="318" priority="242" operator="containsText" text="ОШИБКА">
      <formula>NOT(ISERROR(SEARCH("ОШИБКА",L1356)))</formula>
    </cfRule>
  </conditionalFormatting>
  <conditionalFormatting sqref="L1374:L1390">
    <cfRule type="containsText" dxfId="317" priority="241" operator="containsText" text="ОШИБКА">
      <formula>NOT(ISERROR(SEARCH("ОШИБКА",L1374)))</formula>
    </cfRule>
  </conditionalFormatting>
  <conditionalFormatting sqref="L1392:L1408">
    <cfRule type="containsText" dxfId="316" priority="240" operator="containsText" text="ОШИБКА">
      <formula>NOT(ISERROR(SEARCH("ОШИБКА",L1392)))</formula>
    </cfRule>
  </conditionalFormatting>
  <conditionalFormatting sqref="L1410">
    <cfRule type="containsText" dxfId="315" priority="212" operator="containsText" text="ОШИБКА">
      <formula>NOT(ISERROR(SEARCH("ОШИБКА",L1410)))</formula>
    </cfRule>
  </conditionalFormatting>
  <conditionalFormatting sqref="L1519">
    <cfRule type="containsText" dxfId="314" priority="211" operator="containsText" text="ОШИБКА">
      <formula>NOT(ISERROR(SEARCH("ОШИБКА",L1519)))</formula>
    </cfRule>
  </conditionalFormatting>
  <conditionalFormatting sqref="N1338:N1354">
    <cfRule type="containsText" dxfId="313" priority="247" operator="containsText" text="ОШИБКА">
      <formula>NOT(ISERROR(SEARCH("ОШИБКА",N1338)))</formula>
    </cfRule>
  </conditionalFormatting>
  <conditionalFormatting sqref="N1356:N1372">
    <cfRule type="containsText" dxfId="312" priority="246" operator="containsText" text="ОШИБКА">
      <formula>NOT(ISERROR(SEARCH("ОШИБКА",N1356)))</formula>
    </cfRule>
  </conditionalFormatting>
  <conditionalFormatting sqref="N1374:N1390">
    <cfRule type="containsText" dxfId="311" priority="245" operator="containsText" text="ОШИБКА">
      <formula>NOT(ISERROR(SEARCH("ОШИБКА",N1374)))</formula>
    </cfRule>
  </conditionalFormatting>
  <conditionalFormatting sqref="N1392:N1408">
    <cfRule type="containsText" dxfId="310" priority="244" operator="containsText" text="ОШИБКА">
      <formula>NOT(ISERROR(SEARCH("ОШИБКА",N1392)))</formula>
    </cfRule>
  </conditionalFormatting>
  <conditionalFormatting sqref="N1410 L1412:L1418 N1412:N1418">
    <cfRule type="containsText" dxfId="309" priority="260" operator="containsText" text="ОШИБКА">
      <formula>NOT(ISERROR(SEARCH("ОШИБКА",L1410)))</formula>
    </cfRule>
  </conditionalFormatting>
  <conditionalFormatting sqref="N1420 N1422:N1427 N1429:N1445">
    <cfRule type="containsText" dxfId="308" priority="238" operator="containsText" text="ОШИБКА">
      <formula>NOT(ISERROR(SEARCH("ОШИБКА",N1420)))</formula>
    </cfRule>
  </conditionalFormatting>
  <conditionalFormatting sqref="N1447:N1463">
    <cfRule type="containsText" dxfId="307" priority="228" operator="containsText" text="ОШИБКА">
      <formula>NOT(ISERROR(SEARCH("ОШИБКА",N1447)))</formula>
    </cfRule>
  </conditionalFormatting>
  <conditionalFormatting sqref="N1465:N1481">
    <cfRule type="containsText" dxfId="306" priority="227" operator="containsText" text="ОШИБКА">
      <formula>NOT(ISERROR(SEARCH("ОШИБКА",N1465)))</formula>
    </cfRule>
  </conditionalFormatting>
  <conditionalFormatting sqref="N1483:N1499">
    <cfRule type="containsText" dxfId="305" priority="226" operator="containsText" text="ОШИБКА">
      <formula>NOT(ISERROR(SEARCH("ОШИБКА",N1483)))</formula>
    </cfRule>
  </conditionalFormatting>
  <conditionalFormatting sqref="N1501:N1517">
    <cfRule type="containsText" dxfId="304" priority="225" operator="containsText" text="ОШИБКА">
      <formula>NOT(ISERROR(SEARCH("ОШИБКА",N1501)))</formula>
    </cfRule>
  </conditionalFormatting>
  <conditionalFormatting sqref="N1519 N1521:N1526">
    <cfRule type="containsText" dxfId="303" priority="237" operator="containsText" text="ОШИБКА">
      <formula>NOT(ISERROR(SEARCH("ОШИБКА",N1519)))</formula>
    </cfRule>
  </conditionalFormatting>
  <conditionalFormatting sqref="N1528">
    <cfRule type="containsText" dxfId="302" priority="223" operator="containsText" text="ОШИБКА">
      <formula>NOT(ISERROR(SEARCH("ОШИБКА",N1528)))</formula>
    </cfRule>
  </conditionalFormatting>
  <conditionalFormatting sqref="Q1311:Q1418">
    <cfRule type="containsText" dxfId="301" priority="257" operator="containsText" text="ОШИБКА">
      <formula>NOT(ISERROR(SEARCH("ОШИБКА",Q1311)))</formula>
    </cfRule>
    <cfRule type="containsErrors" dxfId="300" priority="258">
      <formula>ISERROR(Q1311)</formula>
    </cfRule>
  </conditionalFormatting>
  <conditionalFormatting sqref="Q1420:Q1526">
    <cfRule type="containsText" dxfId="299" priority="216" operator="containsText" text="ОШИБКА">
      <formula>NOT(ISERROR(SEARCH("ОШИБКА",Q1420)))</formula>
    </cfRule>
    <cfRule type="containsErrors" dxfId="298" priority="217">
      <formula>ISERROR(Q1420)</formula>
    </cfRule>
  </conditionalFormatting>
  <conditionalFormatting sqref="Q1419:R1419">
    <cfRule type="containsErrors" dxfId="297" priority="218">
      <formula>ISERROR(Q1419)</formula>
    </cfRule>
  </conditionalFormatting>
  <conditionalFormatting sqref="Q1527:R1527">
    <cfRule type="containsErrors" dxfId="296" priority="213">
      <formula>ISERROR(Q1527)</formula>
    </cfRule>
  </conditionalFormatting>
  <conditionalFormatting sqref="R1311:R1418">
    <cfRule type="containsText" dxfId="295" priority="255" operator="containsText" text="ОШИБКА">
      <formula>NOT(ISERROR(SEARCH("ОШИБКА",R1311)))</formula>
    </cfRule>
    <cfRule type="containsErrors" dxfId="294" priority="256">
      <formula>ISERROR(R1311)</formula>
    </cfRule>
  </conditionalFormatting>
  <conditionalFormatting sqref="R1420:R1526">
    <cfRule type="containsText" dxfId="293" priority="214" operator="containsText" text="ОШИБКА">
      <formula>NOT(ISERROR(SEARCH("ОШИБКА",R1420)))</formula>
    </cfRule>
    <cfRule type="containsErrors" dxfId="292" priority="215">
      <formula>ISERROR(R1420)</formula>
    </cfRule>
  </conditionalFormatting>
  <conditionalFormatting sqref="S1312:S1418">
    <cfRule type="containsErrors" dxfId="291" priority="259">
      <formula>ISERROR(S1312)</formula>
    </cfRule>
  </conditionalFormatting>
  <conditionalFormatting sqref="S1421:S1526">
    <cfRule type="containsErrors" dxfId="290" priority="236">
      <formula>ISERROR(S1421)</formula>
    </cfRule>
  </conditionalFormatting>
  <conditionalFormatting sqref="S1311:T1311 U1311:U1418 T1312:T1418">
    <cfRule type="containsErrors" dxfId="289" priority="262">
      <formula>ISERROR(S1311)</formula>
    </cfRule>
  </conditionalFormatting>
  <conditionalFormatting sqref="S1419:U1419 S1420:T1420 U1420:U1526 T1421:T1526">
    <cfRule type="containsErrors" dxfId="288" priority="239">
      <formula>ISERROR(S1419)</formula>
    </cfRule>
  </conditionalFormatting>
  <conditionalFormatting sqref="S1527:U1528">
    <cfRule type="containsErrors" dxfId="287" priority="224">
      <formula>ISERROR(S1527)</formula>
    </cfRule>
  </conditionalFormatting>
  <conditionalFormatting sqref="V1311:V1418">
    <cfRule type="containsText" dxfId="286" priority="250" operator="containsText" text="ОШИБКА">
      <formula>NOT(ISERROR(SEARCH("ОШИБКА",V1311)))</formula>
    </cfRule>
  </conditionalFormatting>
  <conditionalFormatting sqref="V1420:V1526">
    <cfRule type="containsText" dxfId="285" priority="230" operator="containsText" text="ОШИБКА">
      <formula>NOT(ISERROR(SEARCH("ОШИБКА",V1420)))</formula>
    </cfRule>
  </conditionalFormatting>
  <conditionalFormatting sqref="V1528">
    <cfRule type="containsText" dxfId="284" priority="220" operator="containsText" text="ОШИБКА">
      <formula>NOT(ISERROR(SEARCH("ОШИБКА",V1528)))</formula>
    </cfRule>
  </conditionalFormatting>
  <conditionalFormatting sqref="W1311:W1409">
    <cfRule type="containsErrors" dxfId="283" priority="249">
      <formula>ISERROR(W1311)</formula>
    </cfRule>
  </conditionalFormatting>
  <conditionalFormatting sqref="W1411:W1418 Z1411:Z1418">
    <cfRule type="containsErrors" dxfId="282" priority="251">
      <formula>ISERROR(W1411)</formula>
    </cfRule>
  </conditionalFormatting>
  <conditionalFormatting sqref="W1420:W1518">
    <cfRule type="containsErrors" dxfId="281" priority="229">
      <formula>ISERROR(W1420)</formula>
    </cfRule>
  </conditionalFormatting>
  <conditionalFormatting sqref="W1520:W1526 Z1520:Z1526">
    <cfRule type="containsErrors" dxfId="280" priority="231">
      <formula>ISERROR(W1520)</formula>
    </cfRule>
  </conditionalFormatting>
  <conditionalFormatting sqref="W1528">
    <cfRule type="containsErrors" dxfId="279" priority="219">
      <formula>ISERROR(W1528)</formula>
    </cfRule>
  </conditionalFormatting>
  <conditionalFormatting sqref="W1419:AA1419">
    <cfRule type="containsErrors" dxfId="278" priority="233">
      <formula>ISERROR(W1419)</formula>
    </cfRule>
  </conditionalFormatting>
  <conditionalFormatting sqref="W1527:AA1527">
    <cfRule type="containsErrors" dxfId="277" priority="222">
      <formula>ISERROR(W1527)</formula>
    </cfRule>
  </conditionalFormatting>
  <conditionalFormatting sqref="X1311:AA1409 W1410:AA1410 X1411:Y1418 AA1411:AA1418">
    <cfRule type="containsErrors" dxfId="276" priority="252">
      <formula>ISERROR(W1311)</formula>
    </cfRule>
  </conditionalFormatting>
  <conditionalFormatting sqref="X1420:AA1518 W1519:AA1519 X1520:Y1526 AA1520:AA1526">
    <cfRule type="containsErrors" dxfId="275" priority="232">
      <formula>ISERROR(W1420)</formula>
    </cfRule>
  </conditionalFormatting>
  <conditionalFormatting sqref="X1528:AA1528">
    <cfRule type="containsErrors" dxfId="274" priority="221">
      <formula>ISERROR(X1528)</formula>
    </cfRule>
  </conditionalFormatting>
  <conditionalFormatting sqref="AC1327:AC1336 AC1345:AC1354">
    <cfRule type="containsErrors" dxfId="273" priority="254">
      <formula>ISERROR(AC1327)</formula>
    </cfRule>
  </conditionalFormatting>
  <conditionalFormatting sqref="AC1363:AC1372 AC1381:AC1390 AC1399:AC1408">
    <cfRule type="containsErrors" dxfId="272" priority="253">
      <formula>ISERROR(AC1363)</formula>
    </cfRule>
  </conditionalFormatting>
  <conditionalFormatting sqref="AC1436:AC1445 AC1454:AC1463">
    <cfRule type="containsErrors" dxfId="271" priority="235">
      <formula>ISERROR(AC1436)</formula>
    </cfRule>
  </conditionalFormatting>
  <conditionalFormatting sqref="AC1472:AC1481 AC1490:AC1499 AC1508:AC1517">
    <cfRule type="containsErrors" dxfId="270" priority="234">
      <formula>ISERROR(AC1472)</formula>
    </cfRule>
  </conditionalFormatting>
  <conditionalFormatting sqref="G1419">
    <cfRule type="containsErrors" dxfId="269" priority="207">
      <formula>ISERROR(G1419)</formula>
    </cfRule>
  </conditionalFormatting>
  <conditionalFormatting sqref="G1528">
    <cfRule type="containsErrors" dxfId="268" priority="191">
      <formula>ISERROR(G1528)</formula>
    </cfRule>
  </conditionalFormatting>
  <conditionalFormatting sqref="L1420 N1420 L1422:L1427 N1422:N1427 L1429:L1445 N1429:N1445">
    <cfRule type="containsText" dxfId="267" priority="206" operator="containsText" text="ОШИБКА">
      <formula>NOT(ISERROR(SEARCH("ОШИБКА",L1420)))</formula>
    </cfRule>
  </conditionalFormatting>
  <conditionalFormatting sqref="L1447:L1463">
    <cfRule type="containsText" dxfId="266" priority="186" operator="containsText" text="ОШИБКА">
      <formula>NOT(ISERROR(SEARCH("ОШИБКА",L1447)))</formula>
    </cfRule>
  </conditionalFormatting>
  <conditionalFormatting sqref="L1465:L1481">
    <cfRule type="containsText" dxfId="265" priority="185" operator="containsText" text="ОШИБКА">
      <formula>NOT(ISERROR(SEARCH("ОШИБКА",L1465)))</formula>
    </cfRule>
  </conditionalFormatting>
  <conditionalFormatting sqref="L1483:L1499">
    <cfRule type="containsText" dxfId="264" priority="184" operator="containsText" text="ОШИБКА">
      <formula>NOT(ISERROR(SEARCH("ОШИБКА",L1483)))</formula>
    </cfRule>
  </conditionalFormatting>
  <conditionalFormatting sqref="L1501:L1517">
    <cfRule type="containsText" dxfId="263" priority="183" operator="containsText" text="ОШИБКА">
      <formula>NOT(ISERROR(SEARCH("ОШИБКА",L1501)))</formula>
    </cfRule>
  </conditionalFormatting>
  <conditionalFormatting sqref="L1519">
    <cfRule type="containsText" dxfId="262" priority="179" operator="containsText" text="ОШИБКА">
      <formula>NOT(ISERROR(SEARCH("ОШИБКА",L1519)))</formula>
    </cfRule>
  </conditionalFormatting>
  <conditionalFormatting sqref="N1447:N1463">
    <cfRule type="containsText" dxfId="261" priority="190" operator="containsText" text="ОШИБКА">
      <formula>NOT(ISERROR(SEARCH("ОШИБКА",N1447)))</formula>
    </cfRule>
  </conditionalFormatting>
  <conditionalFormatting sqref="N1465:N1481">
    <cfRule type="containsText" dxfId="260" priority="189" operator="containsText" text="ОШИБКА">
      <formula>NOT(ISERROR(SEARCH("ОШИБКА",N1465)))</formula>
    </cfRule>
  </conditionalFormatting>
  <conditionalFormatting sqref="N1483:N1499">
    <cfRule type="containsText" dxfId="259" priority="188" operator="containsText" text="ОШИБКА">
      <formula>NOT(ISERROR(SEARCH("ОШИБКА",N1483)))</formula>
    </cfRule>
  </conditionalFormatting>
  <conditionalFormatting sqref="N1501:N1517">
    <cfRule type="containsText" dxfId="258" priority="187" operator="containsText" text="ОШИБКА">
      <formula>NOT(ISERROR(SEARCH("ОШИБКА",N1501)))</formula>
    </cfRule>
  </conditionalFormatting>
  <conditionalFormatting sqref="N1519 L1521:L1527 N1521:N1527">
    <cfRule type="containsText" dxfId="257" priority="205" operator="containsText" text="ОШИБКА">
      <formula>NOT(ISERROR(SEARCH("ОШИБКА",L1519)))</formula>
    </cfRule>
  </conditionalFormatting>
  <conditionalFormatting sqref="Q1420:Q1527">
    <cfRule type="containsText" dxfId="256" priority="201" operator="containsText" text="ОШИБКА">
      <formula>NOT(ISERROR(SEARCH("ОШИБКА",Q1420)))</formula>
    </cfRule>
    <cfRule type="containsErrors" dxfId="255" priority="202">
      <formula>ISERROR(Q1420)</formula>
    </cfRule>
  </conditionalFormatting>
  <conditionalFormatting sqref="Q1419:R1419">
    <cfRule type="containsErrors" dxfId="254" priority="203">
      <formula>ISERROR(Q1419)</formula>
    </cfRule>
  </conditionalFormatting>
  <conditionalFormatting sqref="Q1528:R1528">
    <cfRule type="containsErrors" dxfId="253" priority="180">
      <formula>ISERROR(Q1528)</formula>
    </cfRule>
  </conditionalFormatting>
  <conditionalFormatting sqref="R1420:R1527">
    <cfRule type="containsText" dxfId="252" priority="199" operator="containsText" text="ОШИБКА">
      <formula>NOT(ISERROR(SEARCH("ОШИБКА",R1420)))</formula>
    </cfRule>
    <cfRule type="containsErrors" dxfId="251" priority="200">
      <formula>ISERROR(R1420)</formula>
    </cfRule>
  </conditionalFormatting>
  <conditionalFormatting sqref="S1421:S1527">
    <cfRule type="containsErrors" dxfId="250" priority="204">
      <formula>ISERROR(S1421)</formula>
    </cfRule>
  </conditionalFormatting>
  <conditionalFormatting sqref="S1419:U1419 S1420:T1420 U1420:U1527 T1421:T1527">
    <cfRule type="containsErrors" dxfId="249" priority="208">
      <formula>ISERROR(S1419)</formula>
    </cfRule>
  </conditionalFormatting>
  <conditionalFormatting sqref="S1528:U1528">
    <cfRule type="containsErrors" dxfId="248" priority="182">
      <formula>ISERROR(S1528)</formula>
    </cfRule>
  </conditionalFormatting>
  <conditionalFormatting sqref="V1420:V1527">
    <cfRule type="containsText" dxfId="247" priority="193" operator="containsText" text="ОШИБКА">
      <formula>NOT(ISERROR(SEARCH("ОШИБКА",V1420)))</formula>
    </cfRule>
  </conditionalFormatting>
  <conditionalFormatting sqref="W1420:W1518">
    <cfRule type="containsErrors" dxfId="246" priority="192">
      <formula>ISERROR(W1420)</formula>
    </cfRule>
  </conditionalFormatting>
  <conditionalFormatting sqref="W1520:W1527 Z1520:Z1527">
    <cfRule type="containsErrors" dxfId="245" priority="194">
      <formula>ISERROR(W1520)</formula>
    </cfRule>
  </conditionalFormatting>
  <conditionalFormatting sqref="W1419:AA1419">
    <cfRule type="containsErrors" dxfId="244" priority="196">
      <formula>ISERROR(W1419)</formula>
    </cfRule>
  </conditionalFormatting>
  <conditionalFormatting sqref="W1528:AA1528">
    <cfRule type="containsErrors" dxfId="243" priority="181">
      <formula>ISERROR(W1528)</formula>
    </cfRule>
  </conditionalFormatting>
  <conditionalFormatting sqref="X1420:AA1518 W1519:AA1519 X1520:Y1527 AA1520:AA1527">
    <cfRule type="containsErrors" dxfId="242" priority="195">
      <formula>ISERROR(W1420)</formula>
    </cfRule>
  </conditionalFormatting>
  <conditionalFormatting sqref="AC1436:AC1445 AC1454:AC1463">
    <cfRule type="containsErrors" dxfId="241" priority="198">
      <formula>ISERROR(AC1436)</formula>
    </cfRule>
  </conditionalFormatting>
  <conditionalFormatting sqref="AC1472:AC1481 AC1490:AC1499 AC1508:AC1517">
    <cfRule type="containsErrors" dxfId="240" priority="197">
      <formula>ISERROR(AC1472)</formula>
    </cfRule>
  </conditionalFormatting>
  <conditionalFormatting sqref="F1637:G1637">
    <cfRule type="containsErrors" dxfId="239" priority="164">
      <formula>ISERROR(F1637)</formula>
    </cfRule>
  </conditionalFormatting>
  <conditionalFormatting sqref="F1745:G1745">
    <cfRule type="containsErrors" dxfId="238" priority="126">
      <formula>ISERROR(F1745)</formula>
    </cfRule>
  </conditionalFormatting>
  <conditionalFormatting sqref="G1745">
    <cfRule type="containsErrors" dxfId="237" priority="125">
      <formula>ISERROR(G1745)</formula>
    </cfRule>
  </conditionalFormatting>
  <conditionalFormatting sqref="L1529 N1529 L1531:L1536 N1531:N1536 L1538:L1554 N1538:N1554">
    <cfRule type="containsText" dxfId="236" priority="177" operator="containsText" text="ОШИБКА">
      <formula>NOT(ISERROR(SEARCH("ОШИБКА",L1529)))</formula>
    </cfRule>
  </conditionalFormatting>
  <conditionalFormatting sqref="L1556:L1572">
    <cfRule type="containsText" dxfId="235" priority="159" operator="containsText" text="ОШИБКА">
      <formula>NOT(ISERROR(SEARCH("ОШИБКА",L1556)))</formula>
    </cfRule>
  </conditionalFormatting>
  <conditionalFormatting sqref="L1574:L1590">
    <cfRule type="containsText" dxfId="234" priority="158" operator="containsText" text="ОШИБКА">
      <formula>NOT(ISERROR(SEARCH("ОШИБКА",L1574)))</formula>
    </cfRule>
  </conditionalFormatting>
  <conditionalFormatting sqref="L1592:L1608">
    <cfRule type="containsText" dxfId="233" priority="157" operator="containsText" text="ОШИБКА">
      <formula>NOT(ISERROR(SEARCH("ОШИБКА",L1592)))</formula>
    </cfRule>
  </conditionalFormatting>
  <conditionalFormatting sqref="L1610:L1626">
    <cfRule type="containsText" dxfId="232" priority="156" operator="containsText" text="ОШИБКА">
      <formula>NOT(ISERROR(SEARCH("ОШИБКА",L1610)))</formula>
    </cfRule>
  </conditionalFormatting>
  <conditionalFormatting sqref="L1628">
    <cfRule type="containsText" dxfId="231" priority="128" operator="containsText" text="ОШИБКА">
      <formula>NOT(ISERROR(SEARCH("ОШИБКА",L1628)))</formula>
    </cfRule>
  </conditionalFormatting>
  <conditionalFormatting sqref="L1737">
    <cfRule type="containsText" dxfId="230" priority="127" operator="containsText" text="ОШИБКА">
      <formula>NOT(ISERROR(SEARCH("ОШИБКА",L1737)))</formula>
    </cfRule>
  </conditionalFormatting>
  <conditionalFormatting sqref="N1556:N1572">
    <cfRule type="containsText" dxfId="229" priority="163" operator="containsText" text="ОШИБКА">
      <formula>NOT(ISERROR(SEARCH("ОШИБКА",N1556)))</formula>
    </cfRule>
  </conditionalFormatting>
  <conditionalFormatting sqref="N1574:N1590">
    <cfRule type="containsText" dxfId="228" priority="162" operator="containsText" text="ОШИБКА">
      <formula>NOT(ISERROR(SEARCH("ОШИБКА",N1574)))</formula>
    </cfRule>
  </conditionalFormatting>
  <conditionalFormatting sqref="N1592:N1608">
    <cfRule type="containsText" dxfId="227" priority="161" operator="containsText" text="ОШИБКА">
      <formula>NOT(ISERROR(SEARCH("ОШИБКА",N1592)))</formula>
    </cfRule>
  </conditionalFormatting>
  <conditionalFormatting sqref="N1610:N1626">
    <cfRule type="containsText" dxfId="226" priority="160" operator="containsText" text="ОШИБКА">
      <formula>NOT(ISERROR(SEARCH("ОШИБКА",N1610)))</formula>
    </cfRule>
  </conditionalFormatting>
  <conditionalFormatting sqref="N1628 L1630:L1636 N1630:N1636">
    <cfRule type="containsText" dxfId="225" priority="176" operator="containsText" text="ОШИБКА">
      <formula>NOT(ISERROR(SEARCH("ОШИБКА",L1628)))</formula>
    </cfRule>
  </conditionalFormatting>
  <conditionalFormatting sqref="N1638 N1640:N1645 N1647:N1663">
    <cfRule type="containsText" dxfId="224" priority="154" operator="containsText" text="ОШИБКА">
      <formula>NOT(ISERROR(SEARCH("ОШИБКА",N1638)))</formula>
    </cfRule>
  </conditionalFormatting>
  <conditionalFormatting sqref="N1665:N1681">
    <cfRule type="containsText" dxfId="223" priority="144" operator="containsText" text="ОШИБКА">
      <formula>NOT(ISERROR(SEARCH("ОШИБКА",N1665)))</formula>
    </cfRule>
  </conditionalFormatting>
  <conditionalFormatting sqref="N1683:N1699">
    <cfRule type="containsText" dxfId="222" priority="143" operator="containsText" text="ОШИБКА">
      <formula>NOT(ISERROR(SEARCH("ОШИБКА",N1683)))</formula>
    </cfRule>
  </conditionalFormatting>
  <conditionalFormatting sqref="N1701:N1717">
    <cfRule type="containsText" dxfId="221" priority="142" operator="containsText" text="ОШИБКА">
      <formula>NOT(ISERROR(SEARCH("ОШИБКА",N1701)))</formula>
    </cfRule>
  </conditionalFormatting>
  <conditionalFormatting sqref="N1719:N1735">
    <cfRule type="containsText" dxfId="220" priority="141" operator="containsText" text="ОШИБКА">
      <formula>NOT(ISERROR(SEARCH("ОШИБКА",N1719)))</formula>
    </cfRule>
  </conditionalFormatting>
  <conditionalFormatting sqref="N1737 N1739:N1744">
    <cfRule type="containsText" dxfId="219" priority="153" operator="containsText" text="ОШИБКА">
      <formula>NOT(ISERROR(SEARCH("ОШИБКА",N1737)))</formula>
    </cfRule>
  </conditionalFormatting>
  <conditionalFormatting sqref="N1746">
    <cfRule type="containsText" dxfId="218" priority="139" operator="containsText" text="ОШИБКА">
      <formula>NOT(ISERROR(SEARCH("ОШИБКА",N1746)))</formula>
    </cfRule>
  </conditionalFormatting>
  <conditionalFormatting sqref="Q1529:Q1636">
    <cfRule type="containsText" dxfId="217" priority="173" operator="containsText" text="ОШИБКА">
      <formula>NOT(ISERROR(SEARCH("ОШИБКА",Q1529)))</formula>
    </cfRule>
    <cfRule type="containsErrors" dxfId="216" priority="174">
      <formula>ISERROR(Q1529)</formula>
    </cfRule>
  </conditionalFormatting>
  <conditionalFormatting sqref="Q1638:Q1744">
    <cfRule type="containsText" dxfId="215" priority="132" operator="containsText" text="ОШИБКА">
      <formula>NOT(ISERROR(SEARCH("ОШИБКА",Q1638)))</formula>
    </cfRule>
    <cfRule type="containsErrors" dxfId="214" priority="133">
      <formula>ISERROR(Q1638)</formula>
    </cfRule>
  </conditionalFormatting>
  <conditionalFormatting sqref="Q1637:R1637">
    <cfRule type="containsErrors" dxfId="213" priority="134">
      <formula>ISERROR(Q1637)</formula>
    </cfRule>
  </conditionalFormatting>
  <conditionalFormatting sqref="Q1745:R1745">
    <cfRule type="containsErrors" dxfId="212" priority="129">
      <formula>ISERROR(Q1745)</formula>
    </cfRule>
  </conditionalFormatting>
  <conditionalFormatting sqref="R1529:R1636">
    <cfRule type="containsText" dxfId="211" priority="171" operator="containsText" text="ОШИБКА">
      <formula>NOT(ISERROR(SEARCH("ОШИБКА",R1529)))</formula>
    </cfRule>
    <cfRule type="containsErrors" dxfId="210" priority="172">
      <formula>ISERROR(R1529)</formula>
    </cfRule>
  </conditionalFormatting>
  <conditionalFormatting sqref="R1638:R1744">
    <cfRule type="containsText" dxfId="209" priority="130" operator="containsText" text="ОШИБКА">
      <formula>NOT(ISERROR(SEARCH("ОШИБКА",R1638)))</formula>
    </cfRule>
    <cfRule type="containsErrors" dxfId="208" priority="131">
      <formula>ISERROR(R1638)</formula>
    </cfRule>
  </conditionalFormatting>
  <conditionalFormatting sqref="S1530:S1636">
    <cfRule type="containsErrors" dxfId="207" priority="175">
      <formula>ISERROR(S1530)</formula>
    </cfRule>
  </conditionalFormatting>
  <conditionalFormatting sqref="S1639:S1744">
    <cfRule type="containsErrors" dxfId="206" priority="152">
      <formula>ISERROR(S1639)</formula>
    </cfRule>
  </conditionalFormatting>
  <conditionalFormatting sqref="S1529:T1529 U1529:U1636 T1530:T1636">
    <cfRule type="containsErrors" dxfId="205" priority="178">
      <formula>ISERROR(S1529)</formula>
    </cfRule>
  </conditionalFormatting>
  <conditionalFormatting sqref="S1637:U1637 S1638:T1638 U1638:U1744 T1639:T1744">
    <cfRule type="containsErrors" dxfId="204" priority="155">
      <formula>ISERROR(S1637)</formula>
    </cfRule>
  </conditionalFormatting>
  <conditionalFormatting sqref="S1745:U1746">
    <cfRule type="containsErrors" dxfId="203" priority="140">
      <formula>ISERROR(S1745)</formula>
    </cfRule>
  </conditionalFormatting>
  <conditionalFormatting sqref="V1529:V1636">
    <cfRule type="containsText" dxfId="202" priority="166" operator="containsText" text="ОШИБКА">
      <formula>NOT(ISERROR(SEARCH("ОШИБКА",V1529)))</formula>
    </cfRule>
  </conditionalFormatting>
  <conditionalFormatting sqref="V1638:V1744">
    <cfRule type="containsText" dxfId="201" priority="146" operator="containsText" text="ОШИБКА">
      <formula>NOT(ISERROR(SEARCH("ОШИБКА",V1638)))</formula>
    </cfRule>
  </conditionalFormatting>
  <conditionalFormatting sqref="V1746">
    <cfRule type="containsText" dxfId="200" priority="136" operator="containsText" text="ОШИБКА">
      <formula>NOT(ISERROR(SEARCH("ОШИБКА",V1746)))</formula>
    </cfRule>
  </conditionalFormatting>
  <conditionalFormatting sqref="W1529:W1627">
    <cfRule type="containsErrors" dxfId="199" priority="165">
      <formula>ISERROR(W1529)</formula>
    </cfRule>
  </conditionalFormatting>
  <conditionalFormatting sqref="W1629:W1636 Z1629:Z1636">
    <cfRule type="containsErrors" dxfId="198" priority="167">
      <formula>ISERROR(W1629)</formula>
    </cfRule>
  </conditionalFormatting>
  <conditionalFormatting sqref="W1638:W1736">
    <cfRule type="containsErrors" dxfId="197" priority="145">
      <formula>ISERROR(W1638)</formula>
    </cfRule>
  </conditionalFormatting>
  <conditionalFormatting sqref="W1738:W1744 Z1738:Z1744">
    <cfRule type="containsErrors" dxfId="196" priority="147">
      <formula>ISERROR(W1738)</formula>
    </cfRule>
  </conditionalFormatting>
  <conditionalFormatting sqref="W1746">
    <cfRule type="containsErrors" dxfId="195" priority="135">
      <formula>ISERROR(W1746)</formula>
    </cfRule>
  </conditionalFormatting>
  <conditionalFormatting sqref="W1637:AA1637">
    <cfRule type="containsErrors" dxfId="194" priority="149">
      <formula>ISERROR(W1637)</formula>
    </cfRule>
  </conditionalFormatting>
  <conditionalFormatting sqref="W1745:AA1745">
    <cfRule type="containsErrors" dxfId="193" priority="138">
      <formula>ISERROR(W1745)</formula>
    </cfRule>
  </conditionalFormatting>
  <conditionalFormatting sqref="X1529:AA1627 W1628:AA1628 X1629:Y1636 AA1629:AA1636">
    <cfRule type="containsErrors" dxfId="192" priority="168">
      <formula>ISERROR(W1529)</formula>
    </cfRule>
  </conditionalFormatting>
  <conditionalFormatting sqref="X1638:AA1736 W1737:AA1737 X1738:Y1744 AA1738:AA1744">
    <cfRule type="containsErrors" dxfId="191" priority="148">
      <formula>ISERROR(W1638)</formula>
    </cfRule>
  </conditionalFormatting>
  <conditionalFormatting sqref="X1746:AA1746">
    <cfRule type="containsErrors" dxfId="190" priority="137">
      <formula>ISERROR(X1746)</formula>
    </cfRule>
  </conditionalFormatting>
  <conditionalFormatting sqref="AC1545:AC1554 AC1563:AC1572">
    <cfRule type="containsErrors" dxfId="189" priority="170">
      <formula>ISERROR(AC1545)</formula>
    </cfRule>
  </conditionalFormatting>
  <conditionalFormatting sqref="AC1581:AC1590 AC1599:AC1608 AC1617:AC1626">
    <cfRule type="containsErrors" dxfId="188" priority="169">
      <formula>ISERROR(AC1581)</formula>
    </cfRule>
  </conditionalFormatting>
  <conditionalFormatting sqref="AC1654:AC1663 AC1672:AC1681">
    <cfRule type="containsErrors" dxfId="187" priority="151">
      <formula>ISERROR(AC1654)</formula>
    </cfRule>
  </conditionalFormatting>
  <conditionalFormatting sqref="AC1690:AC1699 AC1708:AC1717 AC1726:AC1735">
    <cfRule type="containsErrors" dxfId="186" priority="150">
      <formula>ISERROR(AC1690)</formula>
    </cfRule>
  </conditionalFormatting>
  <conditionalFormatting sqref="G1637">
    <cfRule type="containsErrors" dxfId="185" priority="123">
      <formula>ISERROR(G1637)</formula>
    </cfRule>
  </conditionalFormatting>
  <conditionalFormatting sqref="G1746">
    <cfRule type="containsErrors" dxfId="184" priority="107">
      <formula>ISERROR(G1746)</formula>
    </cfRule>
  </conditionalFormatting>
  <conditionalFormatting sqref="L1638 N1638 L1640:L1645 N1640:N1645 L1647:L1663 N1647:N1663">
    <cfRule type="containsText" dxfId="183" priority="122" operator="containsText" text="ОШИБКА">
      <formula>NOT(ISERROR(SEARCH("ОШИБКА",L1638)))</formula>
    </cfRule>
  </conditionalFormatting>
  <conditionalFormatting sqref="L1665:L1681">
    <cfRule type="containsText" dxfId="182" priority="102" operator="containsText" text="ОШИБКА">
      <formula>NOT(ISERROR(SEARCH("ОШИБКА",L1665)))</formula>
    </cfRule>
  </conditionalFormatting>
  <conditionalFormatting sqref="L1683:L1699">
    <cfRule type="containsText" dxfId="181" priority="101" operator="containsText" text="ОШИБКА">
      <formula>NOT(ISERROR(SEARCH("ОШИБКА",L1683)))</formula>
    </cfRule>
  </conditionalFormatting>
  <conditionalFormatting sqref="L1701:L1717">
    <cfRule type="containsText" dxfId="180" priority="100" operator="containsText" text="ОШИБКА">
      <formula>NOT(ISERROR(SEARCH("ОШИБКА",L1701)))</formula>
    </cfRule>
  </conditionalFormatting>
  <conditionalFormatting sqref="L1719:L1735">
    <cfRule type="containsText" dxfId="179" priority="99" operator="containsText" text="ОШИБКА">
      <formula>NOT(ISERROR(SEARCH("ОШИБКА",L1719)))</formula>
    </cfRule>
  </conditionalFormatting>
  <conditionalFormatting sqref="L1737">
    <cfRule type="containsText" dxfId="178" priority="95" operator="containsText" text="ОШИБКА">
      <formula>NOT(ISERROR(SEARCH("ОШИБКА",L1737)))</formula>
    </cfRule>
  </conditionalFormatting>
  <conditionalFormatting sqref="N1665:N1681">
    <cfRule type="containsText" dxfId="177" priority="106" operator="containsText" text="ОШИБКА">
      <formula>NOT(ISERROR(SEARCH("ОШИБКА",N1665)))</formula>
    </cfRule>
  </conditionalFormatting>
  <conditionalFormatting sqref="N1683:N1699">
    <cfRule type="containsText" dxfId="176" priority="105" operator="containsText" text="ОШИБКА">
      <formula>NOT(ISERROR(SEARCH("ОШИБКА",N1683)))</formula>
    </cfRule>
  </conditionalFormatting>
  <conditionalFormatting sqref="N1701:N1717">
    <cfRule type="containsText" dxfId="175" priority="104" operator="containsText" text="ОШИБКА">
      <formula>NOT(ISERROR(SEARCH("ОШИБКА",N1701)))</formula>
    </cfRule>
  </conditionalFormatting>
  <conditionalFormatting sqref="N1719:N1735">
    <cfRule type="containsText" dxfId="174" priority="103" operator="containsText" text="ОШИБКА">
      <formula>NOT(ISERROR(SEARCH("ОШИБКА",N1719)))</formula>
    </cfRule>
  </conditionalFormatting>
  <conditionalFormatting sqref="N1737 L1739:L1745 N1739:N1745">
    <cfRule type="containsText" dxfId="173" priority="121" operator="containsText" text="ОШИБКА">
      <formula>NOT(ISERROR(SEARCH("ОШИБКА",L1737)))</formula>
    </cfRule>
  </conditionalFormatting>
  <conditionalFormatting sqref="Q1638:Q1745">
    <cfRule type="containsText" dxfId="172" priority="117" operator="containsText" text="ОШИБКА">
      <formula>NOT(ISERROR(SEARCH("ОШИБКА",Q1638)))</formula>
    </cfRule>
    <cfRule type="containsErrors" dxfId="171" priority="118">
      <formula>ISERROR(Q1638)</formula>
    </cfRule>
  </conditionalFormatting>
  <conditionalFormatting sqref="Q1637:R1637">
    <cfRule type="containsErrors" dxfId="170" priority="119">
      <formula>ISERROR(Q1637)</formula>
    </cfRule>
  </conditionalFormatting>
  <conditionalFormatting sqref="Q1746:R1746">
    <cfRule type="containsErrors" dxfId="169" priority="96">
      <formula>ISERROR(Q1746)</formula>
    </cfRule>
  </conditionalFormatting>
  <conditionalFormatting sqref="R1638:R1745">
    <cfRule type="containsText" dxfId="168" priority="115" operator="containsText" text="ОШИБКА">
      <formula>NOT(ISERROR(SEARCH("ОШИБКА",R1638)))</formula>
    </cfRule>
    <cfRule type="containsErrors" dxfId="167" priority="116">
      <formula>ISERROR(R1638)</formula>
    </cfRule>
  </conditionalFormatting>
  <conditionalFormatting sqref="S1639:S1745">
    <cfRule type="containsErrors" dxfId="166" priority="120">
      <formula>ISERROR(S1639)</formula>
    </cfRule>
  </conditionalFormatting>
  <conditionalFormatting sqref="S1637:U1637 S1638:T1638 U1638:U1745 T1639:T1745">
    <cfRule type="containsErrors" dxfId="165" priority="124">
      <formula>ISERROR(S1637)</formula>
    </cfRule>
  </conditionalFormatting>
  <conditionalFormatting sqref="S1746:U1746">
    <cfRule type="containsErrors" dxfId="164" priority="98">
      <formula>ISERROR(S1746)</formula>
    </cfRule>
  </conditionalFormatting>
  <conditionalFormatting sqref="V1638:V1745">
    <cfRule type="containsText" dxfId="163" priority="109" operator="containsText" text="ОШИБКА">
      <formula>NOT(ISERROR(SEARCH("ОШИБКА",V1638)))</formula>
    </cfRule>
  </conditionalFormatting>
  <conditionalFormatting sqref="W1638:W1736">
    <cfRule type="containsErrors" dxfId="162" priority="108">
      <formula>ISERROR(W1638)</formula>
    </cfRule>
  </conditionalFormatting>
  <conditionalFormatting sqref="W1738:W1745 Z1738:Z1745">
    <cfRule type="containsErrors" dxfId="161" priority="110">
      <formula>ISERROR(W1738)</formula>
    </cfRule>
  </conditionalFormatting>
  <conditionalFormatting sqref="W1637:AA1637">
    <cfRule type="containsErrors" dxfId="160" priority="112">
      <formula>ISERROR(W1637)</formula>
    </cfRule>
  </conditionalFormatting>
  <conditionalFormatting sqref="W1746:AA1746">
    <cfRule type="containsErrors" dxfId="159" priority="97">
      <formula>ISERROR(W1746)</formula>
    </cfRule>
  </conditionalFormatting>
  <conditionalFormatting sqref="X1638:AA1736 W1737:AA1737 X1738:Y1745 AA1738:AA1745">
    <cfRule type="containsErrors" dxfId="158" priority="111">
      <formula>ISERROR(W1638)</formula>
    </cfRule>
  </conditionalFormatting>
  <conditionalFormatting sqref="AC1654:AC1663 AC1672:AC1681">
    <cfRule type="containsErrors" dxfId="157" priority="114">
      <formula>ISERROR(AC1654)</formula>
    </cfRule>
  </conditionalFormatting>
  <conditionalFormatting sqref="AC1690:AC1699 AC1708:AC1717 AC1726:AC1735">
    <cfRule type="containsErrors" dxfId="156" priority="113">
      <formula>ISERROR(AC1690)</formula>
    </cfRule>
  </conditionalFormatting>
  <conditionalFormatting sqref="L1856 L1858:L1863 L1865:L1881 L1964">
    <cfRule type="containsText" dxfId="155" priority="90" operator="containsText" text="ОШИБКА">
      <formula>NOT(ISERROR(SEARCH("ОШИБКА",L1856)))</formula>
    </cfRule>
  </conditionalFormatting>
  <conditionalFormatting sqref="L1883:L1899">
    <cfRule type="containsText" dxfId="154" priority="89" operator="containsText" text="ОШИБКА">
      <formula>NOT(ISERROR(SEARCH("ОШИБКА",L1883)))</formula>
    </cfRule>
  </conditionalFormatting>
  <conditionalFormatting sqref="L1901:L1917">
    <cfRule type="containsText" dxfId="153" priority="88" operator="containsText" text="ОШИБКА">
      <formula>NOT(ISERROR(SEARCH("ОШИБКА",L1901)))</formula>
    </cfRule>
  </conditionalFormatting>
  <conditionalFormatting sqref="L1919:L1935">
    <cfRule type="containsText" dxfId="152" priority="87" operator="containsText" text="ОШИБКА">
      <formula>NOT(ISERROR(SEARCH("ОШИБКА",L1919)))</formula>
    </cfRule>
  </conditionalFormatting>
  <conditionalFormatting sqref="L1937:L1953">
    <cfRule type="containsText" dxfId="151" priority="86" operator="containsText" text="ОШИБКА">
      <formula>NOT(ISERROR(SEARCH("ОШИБКА",L1937)))</formula>
    </cfRule>
  </conditionalFormatting>
  <conditionalFormatting sqref="Q1964">
    <cfRule type="containsText" dxfId="150" priority="93" operator="containsText" text="ОШИБКА">
      <formula>NOT(ISERROR(SEARCH("ОШИБКА",Q1964)))</formula>
    </cfRule>
    <cfRule type="containsErrors" dxfId="149" priority="94">
      <formula>ISERROR(Q1964)</formula>
    </cfRule>
  </conditionalFormatting>
  <conditionalFormatting sqref="R1964">
    <cfRule type="containsText" dxfId="148" priority="91" operator="containsText" text="ОШИБКА">
      <formula>NOT(ISERROR(SEARCH("ОШИБКА",R1964)))</formula>
    </cfRule>
    <cfRule type="containsErrors" dxfId="147" priority="92">
      <formula>ISERROR(R1964)</formula>
    </cfRule>
  </conditionalFormatting>
  <conditionalFormatting sqref="L1957:L1962">
    <cfRule type="containsText" dxfId="146" priority="85" operator="containsText" text="ОШИБКА">
      <formula>NOT(ISERROR(SEARCH("ОШИБКА",L1957)))</formula>
    </cfRule>
  </conditionalFormatting>
  <conditionalFormatting sqref="F1855:G1855">
    <cfRule type="containsErrors" dxfId="145" priority="70">
      <formula>ISERROR(F1855)</formula>
    </cfRule>
  </conditionalFormatting>
  <conditionalFormatting sqref="F1963:G1963">
    <cfRule type="containsErrors" dxfId="144" priority="32">
      <formula>ISERROR(F1963)</formula>
    </cfRule>
  </conditionalFormatting>
  <conditionalFormatting sqref="G1963">
    <cfRule type="containsErrors" dxfId="143" priority="31">
      <formula>ISERROR(G1963)</formula>
    </cfRule>
  </conditionalFormatting>
  <conditionalFormatting sqref="L1747 N1747 L1749:L1754 N1749:N1754 L1756:L1772 N1756:N1772">
    <cfRule type="containsText" dxfId="142" priority="83" operator="containsText" text="ОШИБКА">
      <formula>NOT(ISERROR(SEARCH("ОШИБКА",L1747)))</formula>
    </cfRule>
  </conditionalFormatting>
  <conditionalFormatting sqref="L1774:L1790">
    <cfRule type="containsText" dxfId="141" priority="65" operator="containsText" text="ОШИБКА">
      <formula>NOT(ISERROR(SEARCH("ОШИБКА",L1774)))</formula>
    </cfRule>
  </conditionalFormatting>
  <conditionalFormatting sqref="L1792:L1808">
    <cfRule type="containsText" dxfId="140" priority="64" operator="containsText" text="ОШИБКА">
      <formula>NOT(ISERROR(SEARCH("ОШИБКА",L1792)))</formula>
    </cfRule>
  </conditionalFormatting>
  <conditionalFormatting sqref="L1810:L1826">
    <cfRule type="containsText" dxfId="139" priority="63" operator="containsText" text="ОШИБКА">
      <formula>NOT(ISERROR(SEARCH("ОШИБКА",L1810)))</formula>
    </cfRule>
  </conditionalFormatting>
  <conditionalFormatting sqref="L1828:L1844">
    <cfRule type="containsText" dxfId="138" priority="62" operator="containsText" text="ОШИБКА">
      <formula>NOT(ISERROR(SEARCH("ОШИБКА",L1828)))</formula>
    </cfRule>
  </conditionalFormatting>
  <conditionalFormatting sqref="L1846">
    <cfRule type="containsText" dxfId="137" priority="34" operator="containsText" text="ОШИБКА">
      <formula>NOT(ISERROR(SEARCH("ОШИБКА",L1846)))</formula>
    </cfRule>
  </conditionalFormatting>
  <conditionalFormatting sqref="L1955">
    <cfRule type="containsText" dxfId="136" priority="33" operator="containsText" text="ОШИБКА">
      <formula>NOT(ISERROR(SEARCH("ОШИБКА",L1955)))</formula>
    </cfRule>
  </conditionalFormatting>
  <conditionalFormatting sqref="N1774:N1790">
    <cfRule type="containsText" dxfId="135" priority="69" operator="containsText" text="ОШИБКА">
      <formula>NOT(ISERROR(SEARCH("ОШИБКА",N1774)))</formula>
    </cfRule>
  </conditionalFormatting>
  <conditionalFormatting sqref="N1792:N1808">
    <cfRule type="containsText" dxfId="134" priority="68" operator="containsText" text="ОШИБКА">
      <formula>NOT(ISERROR(SEARCH("ОШИБКА",N1792)))</formula>
    </cfRule>
  </conditionalFormatting>
  <conditionalFormatting sqref="N1810:N1826">
    <cfRule type="containsText" dxfId="133" priority="67" operator="containsText" text="ОШИБКА">
      <formula>NOT(ISERROR(SEARCH("ОШИБКА",N1810)))</formula>
    </cfRule>
  </conditionalFormatting>
  <conditionalFormatting sqref="N1828:N1844">
    <cfRule type="containsText" dxfId="132" priority="66" operator="containsText" text="ОШИБКА">
      <formula>NOT(ISERROR(SEARCH("ОШИБКА",N1828)))</formula>
    </cfRule>
  </conditionalFormatting>
  <conditionalFormatting sqref="N1846 L1848:L1854 N1848:N1854">
    <cfRule type="containsText" dxfId="131" priority="82" operator="containsText" text="ОШИБКА">
      <formula>NOT(ISERROR(SEARCH("ОШИБКА",L1846)))</formula>
    </cfRule>
  </conditionalFormatting>
  <conditionalFormatting sqref="N1856 N1858:N1863 N1865:N1881">
    <cfRule type="containsText" dxfId="130" priority="60" operator="containsText" text="ОШИБКА">
      <formula>NOT(ISERROR(SEARCH("ОШИБКА",N1856)))</formula>
    </cfRule>
  </conditionalFormatting>
  <conditionalFormatting sqref="N1883:N1899">
    <cfRule type="containsText" dxfId="129" priority="50" operator="containsText" text="ОШИБКА">
      <formula>NOT(ISERROR(SEARCH("ОШИБКА",N1883)))</formula>
    </cfRule>
  </conditionalFormatting>
  <conditionalFormatting sqref="N1901:N1917">
    <cfRule type="containsText" dxfId="128" priority="49" operator="containsText" text="ОШИБКА">
      <formula>NOT(ISERROR(SEARCH("ОШИБКА",N1901)))</formula>
    </cfRule>
  </conditionalFormatting>
  <conditionalFormatting sqref="N1919:N1935">
    <cfRule type="containsText" dxfId="127" priority="48" operator="containsText" text="ОШИБКА">
      <formula>NOT(ISERROR(SEARCH("ОШИБКА",N1919)))</formula>
    </cfRule>
  </conditionalFormatting>
  <conditionalFormatting sqref="N1937:N1953">
    <cfRule type="containsText" dxfId="126" priority="47" operator="containsText" text="ОШИБКА">
      <formula>NOT(ISERROR(SEARCH("ОШИБКА",N1937)))</formula>
    </cfRule>
  </conditionalFormatting>
  <conditionalFormatting sqref="N1955 N1957:N1962">
    <cfRule type="containsText" dxfId="125" priority="59" operator="containsText" text="ОШИБКА">
      <formula>NOT(ISERROR(SEARCH("ОШИБКА",N1955)))</formula>
    </cfRule>
  </conditionalFormatting>
  <conditionalFormatting sqref="N1964">
    <cfRule type="containsText" dxfId="124" priority="45" operator="containsText" text="ОШИБКА">
      <formula>NOT(ISERROR(SEARCH("ОШИБКА",N1964)))</formula>
    </cfRule>
  </conditionalFormatting>
  <conditionalFormatting sqref="Q1747:Q1854">
    <cfRule type="containsText" dxfId="123" priority="79" operator="containsText" text="ОШИБКА">
      <formula>NOT(ISERROR(SEARCH("ОШИБКА",Q1747)))</formula>
    </cfRule>
    <cfRule type="containsErrors" dxfId="122" priority="80">
      <formula>ISERROR(Q1747)</formula>
    </cfRule>
  </conditionalFormatting>
  <conditionalFormatting sqref="Q1856:Q1962">
    <cfRule type="containsText" dxfId="121" priority="38" operator="containsText" text="ОШИБКА">
      <formula>NOT(ISERROR(SEARCH("ОШИБКА",Q1856)))</formula>
    </cfRule>
    <cfRule type="containsErrors" dxfId="120" priority="39">
      <formula>ISERROR(Q1856)</formula>
    </cfRule>
  </conditionalFormatting>
  <conditionalFormatting sqref="Q1855:R1855">
    <cfRule type="containsErrors" dxfId="119" priority="40">
      <formula>ISERROR(Q1855)</formula>
    </cfRule>
  </conditionalFormatting>
  <conditionalFormatting sqref="Q1963:R1963">
    <cfRule type="containsErrors" dxfId="118" priority="35">
      <formula>ISERROR(Q1963)</formula>
    </cfRule>
  </conditionalFormatting>
  <conditionalFormatting sqref="R1747:R1854">
    <cfRule type="containsText" dxfId="117" priority="77" operator="containsText" text="ОШИБКА">
      <formula>NOT(ISERROR(SEARCH("ОШИБКА",R1747)))</formula>
    </cfRule>
    <cfRule type="containsErrors" dxfId="116" priority="78">
      <formula>ISERROR(R1747)</formula>
    </cfRule>
  </conditionalFormatting>
  <conditionalFormatting sqref="R1856:R1962">
    <cfRule type="containsText" dxfId="115" priority="36" operator="containsText" text="ОШИБКА">
      <formula>NOT(ISERROR(SEARCH("ОШИБКА",R1856)))</formula>
    </cfRule>
    <cfRule type="containsErrors" dxfId="114" priority="37">
      <formula>ISERROR(R1856)</formula>
    </cfRule>
  </conditionalFormatting>
  <conditionalFormatting sqref="S1748:S1854">
    <cfRule type="containsErrors" dxfId="113" priority="81">
      <formula>ISERROR(S1748)</formula>
    </cfRule>
  </conditionalFormatting>
  <conditionalFormatting sqref="S1857:S1962">
    <cfRule type="containsErrors" dxfId="112" priority="58">
      <formula>ISERROR(S1857)</formula>
    </cfRule>
  </conditionalFormatting>
  <conditionalFormatting sqref="S1747:T1747 U1747:U1854 T1748:T1854">
    <cfRule type="containsErrors" dxfId="111" priority="84">
      <formula>ISERROR(S1747)</formula>
    </cfRule>
  </conditionalFormatting>
  <conditionalFormatting sqref="S1855:U1855 S1856:T1856 U1856:U1962 T1857:T1962">
    <cfRule type="containsErrors" dxfId="110" priority="61">
      <formula>ISERROR(S1855)</formula>
    </cfRule>
  </conditionalFormatting>
  <conditionalFormatting sqref="S1963:U1964">
    <cfRule type="containsErrors" dxfId="109" priority="46">
      <formula>ISERROR(S1963)</formula>
    </cfRule>
  </conditionalFormatting>
  <conditionalFormatting sqref="V1747:V1854">
    <cfRule type="containsText" dxfId="108" priority="72" operator="containsText" text="ОШИБКА">
      <formula>NOT(ISERROR(SEARCH("ОШИБКА",V1747)))</formula>
    </cfRule>
  </conditionalFormatting>
  <conditionalFormatting sqref="V1856:V1962">
    <cfRule type="containsText" dxfId="107" priority="52" operator="containsText" text="ОШИБКА">
      <formula>NOT(ISERROR(SEARCH("ОШИБКА",V1856)))</formula>
    </cfRule>
  </conditionalFormatting>
  <conditionalFormatting sqref="V1964">
    <cfRule type="containsText" dxfId="106" priority="42" operator="containsText" text="ОШИБКА">
      <formula>NOT(ISERROR(SEARCH("ОШИБКА",V1964)))</formula>
    </cfRule>
  </conditionalFormatting>
  <conditionalFormatting sqref="W1747:W1845">
    <cfRule type="containsErrors" dxfId="105" priority="71">
      <formula>ISERROR(W1747)</formula>
    </cfRule>
  </conditionalFormatting>
  <conditionalFormatting sqref="W1847:W1854 Z1847:Z1854">
    <cfRule type="containsErrors" dxfId="104" priority="73">
      <formula>ISERROR(W1847)</formula>
    </cfRule>
  </conditionalFormatting>
  <conditionalFormatting sqref="W1856:W1954">
    <cfRule type="containsErrors" dxfId="103" priority="51">
      <formula>ISERROR(W1856)</formula>
    </cfRule>
  </conditionalFormatting>
  <conditionalFormatting sqref="W1956:W1962 Z1956:Z1962">
    <cfRule type="containsErrors" dxfId="102" priority="53">
      <formula>ISERROR(W1956)</formula>
    </cfRule>
  </conditionalFormatting>
  <conditionalFormatting sqref="W1964">
    <cfRule type="containsErrors" dxfId="101" priority="41">
      <formula>ISERROR(W1964)</formula>
    </cfRule>
  </conditionalFormatting>
  <conditionalFormatting sqref="W1855:AA1855">
    <cfRule type="containsErrors" dxfId="100" priority="55">
      <formula>ISERROR(W1855)</formula>
    </cfRule>
  </conditionalFormatting>
  <conditionalFormatting sqref="W1963:AA1963">
    <cfRule type="containsErrors" dxfId="99" priority="44">
      <formula>ISERROR(W1963)</formula>
    </cfRule>
  </conditionalFormatting>
  <conditionalFormatting sqref="X1747:AA1845 W1846:AA1846 X1847:Y1854 AA1847:AA1854">
    <cfRule type="containsErrors" dxfId="98" priority="74">
      <formula>ISERROR(W1747)</formula>
    </cfRule>
  </conditionalFormatting>
  <conditionalFormatting sqref="X1856:AA1954 W1955:AA1955 X1956:Y1962 AA1956:AA1962">
    <cfRule type="containsErrors" dxfId="97" priority="54">
      <formula>ISERROR(W1856)</formula>
    </cfRule>
  </conditionalFormatting>
  <conditionalFormatting sqref="X1964:AA1964">
    <cfRule type="containsErrors" dxfId="96" priority="43">
      <formula>ISERROR(X1964)</formula>
    </cfRule>
  </conditionalFormatting>
  <conditionalFormatting sqref="AC1763:AC1772 AC1781:AC1790">
    <cfRule type="containsErrors" dxfId="95" priority="76">
      <formula>ISERROR(AC1763)</formula>
    </cfRule>
  </conditionalFormatting>
  <conditionalFormatting sqref="AC1799:AC1808 AC1817:AC1826 AC1835:AC1844">
    <cfRule type="containsErrors" dxfId="94" priority="75">
      <formula>ISERROR(AC1799)</formula>
    </cfRule>
  </conditionalFormatting>
  <conditionalFormatting sqref="AC1872:AC1881 AC1890:AC1899">
    <cfRule type="containsErrors" dxfId="93" priority="57">
      <formula>ISERROR(AC1872)</formula>
    </cfRule>
  </conditionalFormatting>
  <conditionalFormatting sqref="AC1908:AC1917 AC1926:AC1935 AC1944:AC1953">
    <cfRule type="containsErrors" dxfId="92" priority="56">
      <formula>ISERROR(AC1908)</formula>
    </cfRule>
  </conditionalFormatting>
  <conditionalFormatting sqref="G1855">
    <cfRule type="containsErrors" dxfId="91" priority="29">
      <formula>ISERROR(G1855)</formula>
    </cfRule>
  </conditionalFormatting>
  <conditionalFormatting sqref="G1964">
    <cfRule type="containsErrors" dxfId="90" priority="13">
      <formula>ISERROR(G1964)</formula>
    </cfRule>
  </conditionalFormatting>
  <conditionalFormatting sqref="L1856 N1856 L1858:L1863 N1858:N1863 L1865:L1881 N1865:N1881">
    <cfRule type="containsText" dxfId="89" priority="28" operator="containsText" text="ОШИБКА">
      <formula>NOT(ISERROR(SEARCH("ОШИБКА",L1856)))</formula>
    </cfRule>
  </conditionalFormatting>
  <conditionalFormatting sqref="L1883:L1899">
    <cfRule type="containsText" dxfId="88" priority="8" operator="containsText" text="ОШИБКА">
      <formula>NOT(ISERROR(SEARCH("ОШИБКА",L1883)))</formula>
    </cfRule>
  </conditionalFormatting>
  <conditionalFormatting sqref="L1901:L1917">
    <cfRule type="containsText" dxfId="87" priority="7" operator="containsText" text="ОШИБКА">
      <formula>NOT(ISERROR(SEARCH("ОШИБКА",L1901)))</formula>
    </cfRule>
  </conditionalFormatting>
  <conditionalFormatting sqref="L1919:L1935">
    <cfRule type="containsText" dxfId="86" priority="6" operator="containsText" text="ОШИБКА">
      <formula>NOT(ISERROR(SEARCH("ОШИБКА",L1919)))</formula>
    </cfRule>
  </conditionalFormatting>
  <conditionalFormatting sqref="L1937:L1953">
    <cfRule type="containsText" dxfId="85" priority="5" operator="containsText" text="ОШИБКА">
      <formula>NOT(ISERROR(SEARCH("ОШИБКА",L1937)))</formula>
    </cfRule>
  </conditionalFormatting>
  <conditionalFormatting sqref="L1955">
    <cfRule type="containsText" dxfId="84" priority="1" operator="containsText" text="ОШИБКА">
      <formula>NOT(ISERROR(SEARCH("ОШИБКА",L1955)))</formula>
    </cfRule>
  </conditionalFormatting>
  <conditionalFormatting sqref="N1883:N1899">
    <cfRule type="containsText" dxfId="83" priority="12" operator="containsText" text="ОШИБКА">
      <formula>NOT(ISERROR(SEARCH("ОШИБКА",N1883)))</formula>
    </cfRule>
  </conditionalFormatting>
  <conditionalFormatting sqref="N1901:N1917">
    <cfRule type="containsText" dxfId="82" priority="11" operator="containsText" text="ОШИБКА">
      <formula>NOT(ISERROR(SEARCH("ОШИБКА",N1901)))</formula>
    </cfRule>
  </conditionalFormatting>
  <conditionalFormatting sqref="N1919:N1935">
    <cfRule type="containsText" dxfId="81" priority="10" operator="containsText" text="ОШИБКА">
      <formula>NOT(ISERROR(SEARCH("ОШИБКА",N1919)))</formula>
    </cfRule>
  </conditionalFormatting>
  <conditionalFormatting sqref="N1937:N1953">
    <cfRule type="containsText" dxfId="80" priority="9" operator="containsText" text="ОШИБКА">
      <formula>NOT(ISERROR(SEARCH("ОШИБКА",N1937)))</formula>
    </cfRule>
  </conditionalFormatting>
  <conditionalFormatting sqref="N1955 L1957:L1963 N1957:N1963">
    <cfRule type="containsText" dxfId="79" priority="27" operator="containsText" text="ОШИБКА">
      <formula>NOT(ISERROR(SEARCH("ОШИБКА",L1955)))</formula>
    </cfRule>
  </conditionalFormatting>
  <conditionalFormatting sqref="Q1856:Q1963">
    <cfRule type="containsText" dxfId="78" priority="23" operator="containsText" text="ОШИБКА">
      <formula>NOT(ISERROR(SEARCH("ОШИБКА",Q1856)))</formula>
    </cfRule>
    <cfRule type="containsErrors" dxfId="77" priority="24">
      <formula>ISERROR(Q1856)</formula>
    </cfRule>
  </conditionalFormatting>
  <conditionalFormatting sqref="Q1855:R1855">
    <cfRule type="containsErrors" dxfId="76" priority="25">
      <formula>ISERROR(Q1855)</formula>
    </cfRule>
  </conditionalFormatting>
  <conditionalFormatting sqref="Q1964:R1964">
    <cfRule type="containsErrors" dxfId="75" priority="2">
      <formula>ISERROR(Q1964)</formula>
    </cfRule>
  </conditionalFormatting>
  <conditionalFormatting sqref="R1856:R1963">
    <cfRule type="containsText" dxfId="74" priority="21" operator="containsText" text="ОШИБКА">
      <formula>NOT(ISERROR(SEARCH("ОШИБКА",R1856)))</formula>
    </cfRule>
    <cfRule type="containsErrors" dxfId="73" priority="22">
      <formula>ISERROR(R1856)</formula>
    </cfRule>
  </conditionalFormatting>
  <conditionalFormatting sqref="S1857:S1963">
    <cfRule type="containsErrors" dxfId="72" priority="26">
      <formula>ISERROR(S1857)</formula>
    </cfRule>
  </conditionalFormatting>
  <conditionalFormatting sqref="S1855:U1855 S1856:T1856 U1856:U1963 T1857:T1963">
    <cfRule type="containsErrors" dxfId="71" priority="30">
      <formula>ISERROR(S1855)</formula>
    </cfRule>
  </conditionalFormatting>
  <conditionalFormatting sqref="S1964:U1964">
    <cfRule type="containsErrors" dxfId="70" priority="4">
      <formula>ISERROR(S1964)</formula>
    </cfRule>
  </conditionalFormatting>
  <conditionalFormatting sqref="V1856:V1963">
    <cfRule type="containsText" dxfId="69" priority="15" operator="containsText" text="ОШИБКА">
      <formula>NOT(ISERROR(SEARCH("ОШИБКА",V1856)))</formula>
    </cfRule>
  </conditionalFormatting>
  <conditionalFormatting sqref="W1856:W1954">
    <cfRule type="containsErrors" dxfId="68" priority="14">
      <formula>ISERROR(W1856)</formula>
    </cfRule>
  </conditionalFormatting>
  <conditionalFormatting sqref="W1956:W1963 Z1956:Z1963">
    <cfRule type="containsErrors" dxfId="67" priority="16">
      <formula>ISERROR(W1956)</formula>
    </cfRule>
  </conditionalFormatting>
  <conditionalFormatting sqref="W1855:AA1855">
    <cfRule type="containsErrors" dxfId="66" priority="18">
      <formula>ISERROR(W1855)</formula>
    </cfRule>
  </conditionalFormatting>
  <conditionalFormatting sqref="W1964:AA1964">
    <cfRule type="containsErrors" dxfId="65" priority="3">
      <formula>ISERROR(W1964)</formula>
    </cfRule>
  </conditionalFormatting>
  <conditionalFormatting sqref="X1856:AA1954 W1955:AA1955 X1956:Y1963 AA1956:AA1963">
    <cfRule type="containsErrors" dxfId="64" priority="17">
      <formula>ISERROR(W1856)</formula>
    </cfRule>
  </conditionalFormatting>
  <conditionalFormatting sqref="AC1872:AC1881 AC1890:AC1899">
    <cfRule type="containsErrors" dxfId="63" priority="20">
      <formula>ISERROR(AC1872)</formula>
    </cfRule>
  </conditionalFormatting>
  <conditionalFormatting sqref="AC1908:AC1917 AC1926:AC1935 AC1944:AC1953">
    <cfRule type="containsErrors" dxfId="62" priority="19">
      <formula>ISERROR(AC1908)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96E6A-036F-48C0-BD37-987561257DC4}">
  <dimension ref="B4:AA107"/>
  <sheetViews>
    <sheetView tabSelected="1" view="pageBreakPreview" topLeftCell="B1" zoomScale="85" zoomScaleNormal="85" zoomScaleSheetLayoutView="85" workbookViewId="0">
      <selection activeCell="N22" sqref="N22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v1</v>
      </c>
      <c r="L9" s="87">
        <v>1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7/5ВК от 15 Мая 2024г.</v>
      </c>
      <c r="K14" s="14"/>
      <c r="L14" s="10">
        <v>7</v>
      </c>
      <c r="M14" s="17">
        <v>5</v>
      </c>
      <c r="N14" s="33" t="s">
        <v>170</v>
      </c>
      <c r="O14" s="17" t="s">
        <v>171</v>
      </c>
      <c r="P14" s="10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/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 t="s">
        <v>105</v>
      </c>
      <c r="S30" s="75"/>
      <c r="T30" s="75"/>
      <c r="U30" s="75"/>
      <c r="V30" s="75"/>
      <c r="W30" s="75"/>
      <c r="X30" s="76" t="str">
        <f>CONCATENATE(L14, "/", M14, "ВК")</f>
        <v>7/5ВК</v>
      </c>
      <c r="Y30" s="76" t="str">
        <f>CONCATENATE(N14, " ", O14)</f>
        <v>15 Мая</v>
      </c>
      <c r="Z30" s="13"/>
      <c r="AA30" s="65">
        <f>IFERROR(SUM(AA71:AA80),0)</f>
        <v>0</v>
      </c>
    </row>
    <row r="31" spans="2:27" ht="13.5" customHeight="1" thickBot="1" x14ac:dyDescent="0.25">
      <c r="B31" s="11">
        <v>1</v>
      </c>
      <c r="C31" s="11" t="str">
        <f t="shared" ref="C31:E46" ca="1" si="0">X31</f>
        <v>8А`-В1</v>
      </c>
      <c r="D31" s="11" t="str">
        <f t="shared" ca="1" si="0"/>
        <v>С18</v>
      </c>
      <c r="E31" s="254" t="str">
        <f t="shared" ca="1" si="0"/>
        <v>385×20</v>
      </c>
      <c r="F31" s="254"/>
      <c r="G31" s="255" t="s">
        <v>9</v>
      </c>
      <c r="H31" s="256"/>
      <c r="I31" s="23" t="str">
        <f t="shared" ref="I31:I39" si="1">IF(G31="недопустимых дефектов не обнаружено", "годен", "НЕ годен")</f>
        <v>годен</v>
      </c>
      <c r="J31" s="23" t="str">
        <f t="shared" ref="J31:J39" si="2">CONCATENATE(M31, ".", N31, ".",O31)</f>
        <v>15.05.2024г.</v>
      </c>
      <c r="K31" s="13"/>
      <c r="L31" s="13"/>
      <c r="M31" s="21" t="s">
        <v>170</v>
      </c>
      <c r="N31" s="21" t="s">
        <v>172</v>
      </c>
      <c r="O31" s="21" t="s">
        <v>36</v>
      </c>
      <c r="Q31" s="65" t="s">
        <v>86</v>
      </c>
      <c r="R31" s="96">
        <v>765</v>
      </c>
      <c r="S31" s="77">
        <v>3</v>
      </c>
      <c r="T31" s="77">
        <v>4</v>
      </c>
      <c r="U31" s="77">
        <v>5</v>
      </c>
      <c r="V31" s="78">
        <v>28</v>
      </c>
      <c r="W31" s="13"/>
      <c r="X31" s="234" t="str" cm="1">
        <f t="array" aca="1" ref="X31" ca="1">INDIRECT(ADDRESS(R31,S31,1,1,Q31))</f>
        <v>8А`-В1</v>
      </c>
      <c r="Y31" s="32" t="str" cm="1">
        <f t="array" aca="1" ref="Y31" ca="1">INDIRECT(ADDRESS(R31,T31,1,1,Q31))</f>
        <v>С18</v>
      </c>
      <c r="Z31" s="32" t="str" cm="1">
        <f t="array" aca="1" ref="Z31" ca="1">INDIRECT(ADDRESS(R31,U31,1,1,Q31))</f>
        <v>385×20</v>
      </c>
      <c r="AA31" s="226" cm="1">
        <f t="array" aca="1" ref="AA31" ca="1">INDIRECT(ADDRESS(R31,V31,1,1,$Q$31))</f>
        <v>385</v>
      </c>
    </row>
    <row r="32" spans="2:27" ht="13.5" customHeight="1" thickBot="1" x14ac:dyDescent="0.25">
      <c r="B32" s="11">
        <v>2</v>
      </c>
      <c r="C32" s="11" t="str">
        <f t="shared" ca="1" si="0"/>
        <v>8А`-В2</v>
      </c>
      <c r="D32" s="11" t="str">
        <f t="shared" ca="1" si="0"/>
        <v>С18</v>
      </c>
      <c r="E32" s="254" t="str">
        <f t="shared" ca="1" si="0"/>
        <v>385×20</v>
      </c>
      <c r="F32" s="254"/>
      <c r="G32" s="255" t="s">
        <v>9</v>
      </c>
      <c r="H32" s="256"/>
      <c r="I32" s="23" t="str">
        <f t="shared" si="1"/>
        <v>годен</v>
      </c>
      <c r="J32" s="23" t="str">
        <f t="shared" si="2"/>
        <v>15.05.2024г.</v>
      </c>
      <c r="K32" s="13"/>
      <c r="L32" s="13"/>
      <c r="M32" s="21" t="s">
        <v>170</v>
      </c>
      <c r="N32" s="21" t="s">
        <v>172</v>
      </c>
      <c r="O32" s="21" t="s">
        <v>36</v>
      </c>
      <c r="Q32" s="65" t="s">
        <v>86</v>
      </c>
      <c r="R32" s="79">
        <f>R31+1</f>
        <v>766</v>
      </c>
      <c r="S32" s="13">
        <v>3</v>
      </c>
      <c r="T32" s="13">
        <v>4</v>
      </c>
      <c r="U32" s="13">
        <v>5</v>
      </c>
      <c r="V32" s="80">
        <v>28</v>
      </c>
      <c r="W32" s="13"/>
      <c r="X32" s="234" t="str" cm="1">
        <f t="array" aca="1" ref="X32" ca="1">INDIRECT(ADDRESS(R32,S32,1,1,Q32))</f>
        <v>8А`-В2</v>
      </c>
      <c r="Y32" s="32" t="str" cm="1">
        <f t="array" aca="1" ref="Y32" ca="1">INDIRECT(ADDRESS(R32,T32,1,1,Q32))</f>
        <v>С18</v>
      </c>
      <c r="Z32" s="32" t="str" cm="1">
        <f t="array" aca="1" ref="Z32" ca="1">INDIRECT(ADDRESS(R32,U32,1,1,Q32))</f>
        <v>385×20</v>
      </c>
      <c r="AA32" s="226" cm="1">
        <f t="array" aca="1" ref="AA32" ca="1">INDIRECT(ADDRESS(R32,V32,1,1,$Q$31))</f>
        <v>385</v>
      </c>
    </row>
    <row r="33" spans="2:27" ht="13.5" customHeight="1" thickBot="1" x14ac:dyDescent="0.25">
      <c r="B33" s="11">
        <v>3</v>
      </c>
      <c r="C33" s="11" t="str">
        <f t="shared" ca="1" si="0"/>
        <v>8А`-В росп1,2,3</v>
      </c>
      <c r="D33" s="11" t="str">
        <f t="shared" ca="1" si="0"/>
        <v>Т3</v>
      </c>
      <c r="E33" s="254" t="str">
        <f t="shared" ca="1" si="0"/>
        <v>900 Δ8</v>
      </c>
      <c r="F33" s="254"/>
      <c r="G33" s="255" t="s">
        <v>9</v>
      </c>
      <c r="H33" s="256"/>
      <c r="I33" s="23" t="str">
        <f t="shared" si="1"/>
        <v>годен</v>
      </c>
      <c r="J33" s="23" t="str">
        <f t="shared" si="2"/>
        <v>15.05.2024г.</v>
      </c>
      <c r="K33" s="13"/>
      <c r="L33" s="13"/>
      <c r="M33" s="21" t="s">
        <v>170</v>
      </c>
      <c r="N33" s="21" t="s">
        <v>172</v>
      </c>
      <c r="O33" s="21" t="s">
        <v>36</v>
      </c>
      <c r="Q33" s="65" t="s">
        <v>86</v>
      </c>
      <c r="R33" s="79">
        <f t="shared" ref="R33:R39" si="3">R32+1</f>
        <v>767</v>
      </c>
      <c r="S33" s="13">
        <v>3</v>
      </c>
      <c r="T33" s="13">
        <v>4</v>
      </c>
      <c r="U33" s="13">
        <v>5</v>
      </c>
      <c r="V33" s="80">
        <v>28</v>
      </c>
      <c r="W33" s="13"/>
      <c r="X33" s="234" t="str" cm="1">
        <f t="array" aca="1" ref="X33" ca="1">INDIRECT(ADDRESS(R33,S33,1,1,Q33))</f>
        <v>8А`-В росп1,2,3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900 Δ8</v>
      </c>
      <c r="AA33" s="226" cm="1">
        <f t="array" aca="1" ref="AA33" ca="1">INDIRECT(ADDRESS(R33,V33,1,1,$Q$31))</f>
        <v>900</v>
      </c>
    </row>
    <row r="34" spans="2:27" ht="13.5" customHeight="1" thickBot="1" x14ac:dyDescent="0.25">
      <c r="B34" s="11">
        <v>4</v>
      </c>
      <c r="C34" s="11" t="str">
        <f t="shared" ca="1" si="0"/>
        <v>8А`-ВП</v>
      </c>
      <c r="D34" s="11" t="str">
        <f t="shared" ca="1" si="0"/>
        <v>С4</v>
      </c>
      <c r="E34" s="254" t="str">
        <f t="shared" ca="1" si="0"/>
        <v>1726×14</v>
      </c>
      <c r="F34" s="254"/>
      <c r="G34" s="255" t="s">
        <v>9</v>
      </c>
      <c r="H34" s="256"/>
      <c r="I34" s="23" t="str">
        <f t="shared" si="1"/>
        <v>годен</v>
      </c>
      <c r="J34" s="23" t="str">
        <f t="shared" si="2"/>
        <v>15.05.2024г.</v>
      </c>
      <c r="K34" s="13"/>
      <c r="L34" s="13"/>
      <c r="M34" s="21" t="s">
        <v>170</v>
      </c>
      <c r="N34" s="21" t="s">
        <v>172</v>
      </c>
      <c r="O34" s="21" t="s">
        <v>36</v>
      </c>
      <c r="Q34" s="65" t="s">
        <v>86</v>
      </c>
      <c r="R34" s="79">
        <f t="shared" si="3"/>
        <v>768</v>
      </c>
      <c r="S34" s="13">
        <v>3</v>
      </c>
      <c r="T34" s="13">
        <v>4</v>
      </c>
      <c r="U34" s="13">
        <v>5</v>
      </c>
      <c r="V34" s="80">
        <v>28</v>
      </c>
      <c r="W34" s="13"/>
      <c r="X34" s="234" t="str" cm="1">
        <f t="array" aca="1" ref="X34" ca="1">INDIRECT(ADDRESS(R34,S34,1,1,Q34))</f>
        <v>8А`-ВП</v>
      </c>
      <c r="Y34" s="32" t="str" cm="1">
        <f t="array" aca="1" ref="Y34" ca="1">INDIRECT(ADDRESS(R34,T34,1,1,Q34))</f>
        <v>С4</v>
      </c>
      <c r="Z34" s="32" t="str" cm="1">
        <f t="array" aca="1" ref="Z34" ca="1">INDIRECT(ADDRESS(R34,U34,1,1,Q34))</f>
        <v>1726×14</v>
      </c>
      <c r="AA34" s="226" cm="1">
        <f t="array" aca="1" ref="AA34" ca="1">INDIRECT(ADDRESS(R34,V34,1,1,$Q$31))</f>
        <v>1726</v>
      </c>
    </row>
    <row r="35" spans="2:27" ht="13.5" customHeight="1" thickBot="1" x14ac:dyDescent="0.25">
      <c r="B35" s="11">
        <v>5</v>
      </c>
      <c r="C35" s="11" t="str">
        <f t="shared" ca="1" si="0"/>
        <v>8А`-ВП_Р1 росп1,2,3</v>
      </c>
      <c r="D35" s="11" t="str">
        <f t="shared" ca="1" si="0"/>
        <v>Т3</v>
      </c>
      <c r="E35" s="254" t="str">
        <f t="shared" ca="1" si="0"/>
        <v>528 Δ8</v>
      </c>
      <c r="F35" s="254"/>
      <c r="G35" s="255" t="s">
        <v>9</v>
      </c>
      <c r="H35" s="256"/>
      <c r="I35" s="23" t="str">
        <f t="shared" si="1"/>
        <v>годен</v>
      </c>
      <c r="J35" s="23" t="str">
        <f t="shared" si="2"/>
        <v>15.05.2024г.</v>
      </c>
      <c r="K35" s="13"/>
      <c r="L35" s="13"/>
      <c r="M35" s="21" t="s">
        <v>170</v>
      </c>
      <c r="N35" s="21" t="s">
        <v>172</v>
      </c>
      <c r="O35" s="21" t="s">
        <v>36</v>
      </c>
      <c r="Q35" s="65" t="s">
        <v>86</v>
      </c>
      <c r="R35" s="79">
        <f t="shared" si="3"/>
        <v>769</v>
      </c>
      <c r="S35" s="13">
        <v>3</v>
      </c>
      <c r="T35" s="13">
        <v>4</v>
      </c>
      <c r="U35" s="13">
        <v>5</v>
      </c>
      <c r="V35" s="80">
        <v>28</v>
      </c>
      <c r="W35" s="13"/>
      <c r="X35" s="234" t="str" cm="1">
        <f t="array" aca="1" ref="X35" ca="1">INDIRECT(ADDRESS(R35,S35,1,1,Q35))</f>
        <v>8А`-ВП_Р1 росп1,2,3</v>
      </c>
      <c r="Y35" s="32" t="str" cm="1">
        <f t="array" aca="1" ref="Y35" ca="1">INDIRECT(ADDRESS(R35,T35,1,1,Q35))</f>
        <v>Т3</v>
      </c>
      <c r="Z35" s="32" t="str" cm="1">
        <f t="array" aca="1" ref="Z35" ca="1">INDIRECT(ADDRESS(R35,U35,1,1,Q35))</f>
        <v>528 Δ8</v>
      </c>
      <c r="AA35" s="226" cm="1">
        <f t="array" aca="1" ref="AA35" ca="1">INDIRECT(ADDRESS(R35,V35,1,1,$Q$31))</f>
        <v>528</v>
      </c>
    </row>
    <row r="36" spans="2:27" ht="13.5" customHeight="1" thickBot="1" x14ac:dyDescent="0.25">
      <c r="B36" s="11">
        <v>6</v>
      </c>
      <c r="C36" s="11" t="str">
        <f t="shared" ca="1" si="0"/>
        <v>8А`-ВП_Р2 росп1,2,3</v>
      </c>
      <c r="D36" s="11" t="str">
        <f t="shared" ca="1" si="0"/>
        <v>Т3</v>
      </c>
      <c r="E36" s="254" t="str">
        <f t="shared" ca="1" si="0"/>
        <v>528 Δ8</v>
      </c>
      <c r="F36" s="254"/>
      <c r="G36" s="255" t="s">
        <v>9</v>
      </c>
      <c r="H36" s="256"/>
      <c r="I36" s="23" t="str">
        <f t="shared" si="1"/>
        <v>годен</v>
      </c>
      <c r="J36" s="23" t="str">
        <f t="shared" si="2"/>
        <v>15.05.2024г.</v>
      </c>
      <c r="K36" s="13"/>
      <c r="L36" s="13"/>
      <c r="M36" s="21" t="s">
        <v>170</v>
      </c>
      <c r="N36" s="21" t="s">
        <v>172</v>
      </c>
      <c r="O36" s="21" t="s">
        <v>36</v>
      </c>
      <c r="Q36" s="65" t="s">
        <v>86</v>
      </c>
      <c r="R36" s="79">
        <f t="shared" si="3"/>
        <v>770</v>
      </c>
      <c r="S36" s="13">
        <v>3</v>
      </c>
      <c r="T36" s="13">
        <v>4</v>
      </c>
      <c r="U36" s="13">
        <v>5</v>
      </c>
      <c r="V36" s="80">
        <v>28</v>
      </c>
      <c r="W36" s="13"/>
      <c r="X36" s="234" t="str" cm="1">
        <f t="array" aca="1" ref="X36" ca="1">INDIRECT(ADDRESS(R36,S36,1,1,Q36))</f>
        <v>8А`-ВП_Р2 росп1,2,3</v>
      </c>
      <c r="Y36" s="32" t="str" cm="1">
        <f t="array" aca="1" ref="Y36" ca="1">INDIRECT(ADDRESS(R36,T36,1,1,Q36))</f>
        <v>Т3</v>
      </c>
      <c r="Z36" s="32" t="str" cm="1">
        <f t="array" aca="1" ref="Z36" ca="1">INDIRECT(ADDRESS(R36,U36,1,1,Q36))</f>
        <v>528 Δ8</v>
      </c>
      <c r="AA36" s="226" cm="1">
        <f t="array" aca="1" ref="AA36" ca="1">INDIRECT(ADDRESS(R36,V36,1,1,$Q$31))</f>
        <v>528</v>
      </c>
    </row>
    <row r="37" spans="2:27" ht="13.5" customHeight="1" thickBot="1" x14ac:dyDescent="0.25">
      <c r="B37" s="11">
        <v>7</v>
      </c>
      <c r="C37" s="11" t="str">
        <f t="shared" ca="1" si="0"/>
        <v>8А`-ВП_Р3 росп1,2,3</v>
      </c>
      <c r="D37" s="11" t="str">
        <f t="shared" ca="1" si="0"/>
        <v>Т3</v>
      </c>
      <c r="E37" s="254" t="str">
        <f t="shared" ca="1" si="0"/>
        <v>528 Δ8</v>
      </c>
      <c r="F37" s="254"/>
      <c r="G37" s="255" t="s">
        <v>9</v>
      </c>
      <c r="H37" s="256"/>
      <c r="I37" s="23" t="str">
        <f t="shared" si="1"/>
        <v>годен</v>
      </c>
      <c r="J37" s="23" t="str">
        <f t="shared" si="2"/>
        <v>15.05.2024г.</v>
      </c>
      <c r="K37" s="13"/>
      <c r="L37" s="13"/>
      <c r="M37" s="21" t="s">
        <v>170</v>
      </c>
      <c r="N37" s="21" t="s">
        <v>172</v>
      </c>
      <c r="O37" s="21" t="s">
        <v>36</v>
      </c>
      <c r="Q37" s="65" t="s">
        <v>86</v>
      </c>
      <c r="R37" s="79">
        <f t="shared" si="3"/>
        <v>771</v>
      </c>
      <c r="S37" s="13">
        <v>3</v>
      </c>
      <c r="T37" s="13">
        <v>4</v>
      </c>
      <c r="U37" s="13">
        <v>5</v>
      </c>
      <c r="V37" s="80">
        <v>28</v>
      </c>
      <c r="W37" s="13"/>
      <c r="X37" s="234" t="str" cm="1">
        <f t="array" aca="1" ref="X37" ca="1">INDIRECT(ADDRESS(R37,S37,1,1,Q37))</f>
        <v>8А`-ВП_Р3 росп1,2,3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528 Δ8</v>
      </c>
      <c r="AA37" s="226" cm="1">
        <f t="array" aca="1" ref="AA37" ca="1">INDIRECT(ADDRESS(R37,V37,1,1,$Q$31))</f>
        <v>528</v>
      </c>
    </row>
    <row r="38" spans="2:27" ht="13.5" customHeight="1" thickBot="1" x14ac:dyDescent="0.25">
      <c r="B38" s="11">
        <v>8</v>
      </c>
      <c r="C38" s="11" t="str">
        <f t="shared" ca="1" si="0"/>
        <v>8А`-ВП_Р4 росп1,2,3</v>
      </c>
      <c r="D38" s="11" t="str">
        <f t="shared" ca="1" si="0"/>
        <v>Т3</v>
      </c>
      <c r="E38" s="254" t="str">
        <f t="shared" ca="1" si="0"/>
        <v>528 Δ8</v>
      </c>
      <c r="F38" s="254"/>
      <c r="G38" s="255" t="s">
        <v>9</v>
      </c>
      <c r="H38" s="256"/>
      <c r="I38" s="23" t="str">
        <f t="shared" si="1"/>
        <v>годен</v>
      </c>
      <c r="J38" s="23" t="str">
        <f t="shared" si="2"/>
        <v>15.05.2024г.</v>
      </c>
      <c r="K38" s="13"/>
      <c r="L38" s="13"/>
      <c r="M38" s="21" t="s">
        <v>170</v>
      </c>
      <c r="N38" s="21" t="s">
        <v>172</v>
      </c>
      <c r="O38" s="21" t="s">
        <v>36</v>
      </c>
      <c r="Q38" s="65" t="s">
        <v>86</v>
      </c>
      <c r="R38" s="79">
        <f t="shared" si="3"/>
        <v>772</v>
      </c>
      <c r="S38" s="13">
        <v>3</v>
      </c>
      <c r="T38" s="13">
        <v>4</v>
      </c>
      <c r="U38" s="13">
        <v>5</v>
      </c>
      <c r="V38" s="80">
        <v>28</v>
      </c>
      <c r="W38" s="13"/>
      <c r="X38" s="234" t="str" cm="1">
        <f t="array" aca="1" ref="X38" ca="1">INDIRECT(ADDRESS(R38,S38,1,1,Q38))</f>
        <v>8А`-ВП_Р4 росп1,2,3</v>
      </c>
      <c r="Y38" s="32" t="str" cm="1">
        <f t="array" aca="1" ref="Y38" ca="1">INDIRECT(ADDRESS(R38,T38,1,1,Q38))</f>
        <v>Т3</v>
      </c>
      <c r="Z38" s="32" t="str" cm="1">
        <f t="array" aca="1" ref="Z38" ca="1">INDIRECT(ADDRESS(R38,U38,1,1,Q38))</f>
        <v>528 Δ8</v>
      </c>
      <c r="AA38" s="226" cm="1">
        <f t="array" aca="1" ref="AA38" ca="1">INDIRECT(ADDRESS(R38,V38,1,1,$Q$31))</f>
        <v>528</v>
      </c>
    </row>
    <row r="39" spans="2:27" ht="13.5" customHeight="1" thickBot="1" x14ac:dyDescent="0.25">
      <c r="B39" s="11">
        <v>9</v>
      </c>
      <c r="C39" s="11" t="str">
        <f t="shared" ca="1" si="0"/>
        <v>8А`-ВП_Р5 росп1,2,3</v>
      </c>
      <c r="D39" s="11" t="str">
        <f t="shared" ca="1" si="0"/>
        <v>Т3</v>
      </c>
      <c r="E39" s="254" t="str">
        <f t="shared" ca="1" si="0"/>
        <v>528 Δ8</v>
      </c>
      <c r="F39" s="254"/>
      <c r="G39" s="255" t="s">
        <v>9</v>
      </c>
      <c r="H39" s="256"/>
      <c r="I39" s="23" t="str">
        <f t="shared" si="1"/>
        <v>годен</v>
      </c>
      <c r="J39" s="23" t="str">
        <f t="shared" si="2"/>
        <v>15.05.2024г.</v>
      </c>
      <c r="K39" s="13"/>
      <c r="L39" s="13"/>
      <c r="M39" s="21" t="s">
        <v>170</v>
      </c>
      <c r="N39" s="21" t="s">
        <v>172</v>
      </c>
      <c r="O39" s="21" t="s">
        <v>36</v>
      </c>
      <c r="Q39" s="65" t="s">
        <v>86</v>
      </c>
      <c r="R39" s="79">
        <f t="shared" si="3"/>
        <v>773</v>
      </c>
      <c r="S39" s="13">
        <v>3</v>
      </c>
      <c r="T39" s="13">
        <v>4</v>
      </c>
      <c r="U39" s="13">
        <v>5</v>
      </c>
      <c r="V39" s="80">
        <v>28</v>
      </c>
      <c r="W39" s="13"/>
      <c r="X39" s="234" t="str" cm="1">
        <f t="array" aca="1" ref="X39" ca="1">INDIRECT(ADDRESS(R39,S39,1,1,Q39))</f>
        <v>8А`-ВП_Р5 росп1,2,3</v>
      </c>
      <c r="Y39" s="32" t="str" cm="1">
        <f t="array" aca="1" ref="Y39" ca="1">INDIRECT(ADDRESS(R39,T39,1,1,Q39))</f>
        <v>Т3</v>
      </c>
      <c r="Z39" s="32" t="str" cm="1">
        <f t="array" aca="1" ref="Z39" ca="1">INDIRECT(ADDRESS(R39,U39,1,1,Q39))</f>
        <v>528 Δ8</v>
      </c>
      <c r="AA39" s="226" cm="1">
        <f t="array" aca="1" ref="AA39" ca="1">INDIRECT(ADDRESS(R39,V39,1,1,$Q$31))</f>
        <v>528</v>
      </c>
    </row>
    <row r="40" spans="2:27" ht="13.5" customHeight="1" thickBot="1" x14ac:dyDescent="0.25">
      <c r="B40" s="11">
        <v>10</v>
      </c>
      <c r="C40" s="11" t="str">
        <f ca="1">X40</f>
        <v>8Д`-В1</v>
      </c>
      <c r="D40" s="11" t="str">
        <f t="shared" ca="1" si="0"/>
        <v>С18</v>
      </c>
      <c r="E40" s="254" t="str">
        <f t="shared" ca="1" si="0"/>
        <v>385×20</v>
      </c>
      <c r="F40" s="254"/>
      <c r="G40" s="255" t="s">
        <v>9</v>
      </c>
      <c r="H40" s="256"/>
      <c r="I40" s="23" t="str">
        <f>IF(G40="недопустимых дефектов не обнаружено", "годен", "НЕ годен")</f>
        <v>годен</v>
      </c>
      <c r="J40" s="23" t="str">
        <f>CONCATENATE(M40, ".", N40, ".",O40)</f>
        <v>15.05.2024г.</v>
      </c>
      <c r="K40" s="13"/>
      <c r="L40" s="13"/>
      <c r="M40" s="21" t="s">
        <v>170</v>
      </c>
      <c r="N40" s="21" t="s">
        <v>172</v>
      </c>
      <c r="O40" s="21" t="s">
        <v>36</v>
      </c>
      <c r="Q40" s="65" t="s">
        <v>86</v>
      </c>
      <c r="R40" s="96">
        <v>864</v>
      </c>
      <c r="S40" s="13">
        <v>3</v>
      </c>
      <c r="T40" s="13">
        <v>4</v>
      </c>
      <c r="U40" s="13">
        <v>5</v>
      </c>
      <c r="V40" s="80">
        <v>28</v>
      </c>
      <c r="W40" s="13"/>
      <c r="X40" s="234" t="str" cm="1">
        <f t="array" aca="1" ref="X40" ca="1">INDIRECT(ADDRESS(R40,S40,1,1,Q40))</f>
        <v>8Д`-В1</v>
      </c>
      <c r="Y40" s="32" t="str" cm="1">
        <f t="array" aca="1" ref="Y40" ca="1">INDIRECT(ADDRESS(R40,T40,1,1,Q40))</f>
        <v>С18</v>
      </c>
      <c r="Z40" s="32" t="str" cm="1">
        <f t="array" aca="1" ref="Z40" ca="1">INDIRECT(ADDRESS(R40,U40,1,1,Q40))</f>
        <v>385×20</v>
      </c>
      <c r="AA40" s="226" cm="1">
        <f t="array" aca="1" ref="AA40" ca="1">INDIRECT(ADDRESS(R40,V40,1,1,$Q$31))</f>
        <v>385</v>
      </c>
    </row>
    <row r="41" spans="2:27" ht="13.5" customHeight="1" thickBot="1" x14ac:dyDescent="0.25">
      <c r="B41" s="11">
        <v>11</v>
      </c>
      <c r="C41" s="11" t="str">
        <f ca="1">X41</f>
        <v>8Д`-В2</v>
      </c>
      <c r="D41" s="11" t="str">
        <f t="shared" ca="1" si="0"/>
        <v>С18</v>
      </c>
      <c r="E41" s="254" t="str">
        <f t="shared" ca="1" si="0"/>
        <v>385×20</v>
      </c>
      <c r="F41" s="254"/>
      <c r="G41" s="255" t="s">
        <v>9</v>
      </c>
      <c r="H41" s="256"/>
      <c r="I41" s="23" t="str">
        <f>IF(G41="недопустимых дефектов не обнаружено", "годен", "НЕ годен")</f>
        <v>годен</v>
      </c>
      <c r="J41" s="23" t="str">
        <f>CONCATENATE(M41, ".", N41, ".",O41)</f>
        <v>15.05.2024г.</v>
      </c>
      <c r="K41" s="13"/>
      <c r="L41" s="13"/>
      <c r="M41" s="21" t="s">
        <v>170</v>
      </c>
      <c r="N41" s="21" t="s">
        <v>172</v>
      </c>
      <c r="O41" s="21" t="s">
        <v>36</v>
      </c>
      <c r="Q41" s="65" t="s">
        <v>86</v>
      </c>
      <c r="R41" s="96">
        <f t="shared" ref="R41:R49" si="4">R40+1</f>
        <v>865</v>
      </c>
      <c r="S41" s="13">
        <v>3</v>
      </c>
      <c r="T41" s="13">
        <v>4</v>
      </c>
      <c r="U41" s="13">
        <v>5</v>
      </c>
      <c r="V41" s="80">
        <v>28</v>
      </c>
      <c r="W41" s="13"/>
      <c r="X41" s="234" t="str" cm="1">
        <f t="array" aca="1" ref="X41" ca="1">INDIRECT(ADDRESS(R41,S41,1,1,Q41))</f>
        <v>8Д`-В2</v>
      </c>
      <c r="Y41" s="32" t="str" cm="1">
        <f t="array" aca="1" ref="Y41" ca="1">INDIRECT(ADDRESS(R41,T41,1,1,Q41))</f>
        <v>С18</v>
      </c>
      <c r="Z41" s="32" t="str" cm="1">
        <f t="array" aca="1" ref="Z41" ca="1">INDIRECT(ADDRESS(R41,U41,1,1,Q41))</f>
        <v>385×20</v>
      </c>
      <c r="AA41" s="226" cm="1">
        <f t="array" aca="1" ref="AA41" ca="1">INDIRECT(ADDRESS(R41,V41,1,1,$Q$31))</f>
        <v>385</v>
      </c>
    </row>
    <row r="42" spans="2:27" ht="13.5" customHeight="1" thickBot="1" x14ac:dyDescent="0.3">
      <c r="B42" s="11">
        <v>12</v>
      </c>
      <c r="C42" s="11" t="str">
        <f ca="1">X42</f>
        <v>8Д`-В  росп1,2,3</v>
      </c>
      <c r="D42" s="11" t="str">
        <f t="shared" ca="1" si="0"/>
        <v>Т3</v>
      </c>
      <c r="E42" s="254" t="str">
        <f t="shared" ca="1" si="0"/>
        <v>900 Δ8</v>
      </c>
      <c r="F42" s="254"/>
      <c r="G42" s="255" t="s">
        <v>9</v>
      </c>
      <c r="H42" s="256"/>
      <c r="I42" s="23" t="str">
        <f>IF(G42="недопустимых дефектов не обнаружено", "годен", "НЕ годен")</f>
        <v>годен</v>
      </c>
      <c r="J42" s="23" t="str">
        <f>CONCATENATE(M42, ".", N42, ".",O42)</f>
        <v>15.05.2024г.</v>
      </c>
      <c r="K42" s="13"/>
      <c r="L42" s="7"/>
      <c r="M42" s="21" t="s">
        <v>170</v>
      </c>
      <c r="N42" s="21" t="s">
        <v>172</v>
      </c>
      <c r="O42" s="21" t="s">
        <v>36</v>
      </c>
      <c r="Q42" s="65" t="s">
        <v>86</v>
      </c>
      <c r="R42" s="79">
        <f t="shared" si="4"/>
        <v>866</v>
      </c>
      <c r="S42" s="13">
        <v>3</v>
      </c>
      <c r="T42" s="13">
        <v>4</v>
      </c>
      <c r="U42" s="13">
        <v>5</v>
      </c>
      <c r="V42" s="80">
        <v>28</v>
      </c>
      <c r="W42" s="13"/>
      <c r="X42" s="234" t="str" cm="1">
        <f t="array" aca="1" ref="X42" ca="1">INDIRECT(ADDRESS(R42,S42,1,1,Q42))</f>
        <v>8Д`-В  росп1,2,3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900 Δ8</v>
      </c>
      <c r="AA42" s="226" cm="1">
        <f t="array" aca="1" ref="AA42" ca="1">INDIRECT(ADDRESS(R42,V42,1,1,$Q$31))</f>
        <v>900</v>
      </c>
    </row>
    <row r="43" spans="2:27" ht="13.5" customHeight="1" thickBot="1" x14ac:dyDescent="0.3">
      <c r="B43" s="11">
        <v>13</v>
      </c>
      <c r="C43" s="11" t="str">
        <f ca="1">X43</f>
        <v>8Д`-ВП</v>
      </c>
      <c r="D43" s="11" t="str">
        <f t="shared" ca="1" si="0"/>
        <v>С4</v>
      </c>
      <c r="E43" s="254" t="str">
        <f t="shared" ca="1" si="0"/>
        <v>1845×14</v>
      </c>
      <c r="F43" s="254"/>
      <c r="G43" s="255" t="s">
        <v>9</v>
      </c>
      <c r="H43" s="256"/>
      <c r="I43" s="23" t="str">
        <f>IF(G43="недопустимых дефектов не обнаружено", "годен", "НЕ годен")</f>
        <v>годен</v>
      </c>
      <c r="J43" s="23" t="str">
        <f>CONCATENATE(M43, ".", N43, ".",O43)</f>
        <v>15.05.2024г.</v>
      </c>
      <c r="K43" s="13"/>
      <c r="L43" s="7"/>
      <c r="M43" s="21" t="s">
        <v>170</v>
      </c>
      <c r="N43" s="21" t="s">
        <v>172</v>
      </c>
      <c r="O43" s="21" t="s">
        <v>36</v>
      </c>
      <c r="Q43" s="65" t="s">
        <v>86</v>
      </c>
      <c r="R43" s="96">
        <f t="shared" si="4"/>
        <v>867</v>
      </c>
      <c r="S43" s="13">
        <v>3</v>
      </c>
      <c r="T43" s="13">
        <v>4</v>
      </c>
      <c r="U43" s="13">
        <v>5</v>
      </c>
      <c r="V43" s="80">
        <v>28</v>
      </c>
      <c r="W43" s="13"/>
      <c r="X43" s="234" t="str" cm="1">
        <f t="array" aca="1" ref="X43" ca="1">INDIRECT(ADDRESS(R43,S43,1,1,Q43))</f>
        <v>8Д`-ВП</v>
      </c>
      <c r="Y43" s="32" t="str" cm="1">
        <f t="array" aca="1" ref="Y43" ca="1">INDIRECT(ADDRESS(R43,T43,1,1,Q43))</f>
        <v>С4</v>
      </c>
      <c r="Z43" s="32" t="str" cm="1">
        <f t="array" aca="1" ref="Z43" ca="1">INDIRECT(ADDRESS(R43,U43,1,1,Q43))</f>
        <v>1845×14</v>
      </c>
      <c r="AA43" s="226" cm="1">
        <f t="array" aca="1" ref="AA43" ca="1">INDIRECT(ADDRESS(R43,V43,1,1,$Q$31))</f>
        <v>1845</v>
      </c>
    </row>
    <row r="44" spans="2:27" ht="13.5" customHeight="1" thickBot="1" x14ac:dyDescent="0.3">
      <c r="B44" s="11">
        <v>14</v>
      </c>
      <c r="C44" s="11" t="str">
        <f t="shared" ref="C44:E49" ca="1" si="5">X44</f>
        <v>8Д`-ВП_Р1 росп1,2,3</v>
      </c>
      <c r="D44" s="11" t="str">
        <f t="shared" ca="1" si="0"/>
        <v>Т3</v>
      </c>
      <c r="E44" s="254" t="str">
        <f t="shared" ca="1" si="0"/>
        <v>528 Δ8</v>
      </c>
      <c r="F44" s="254"/>
      <c r="G44" s="255" t="s">
        <v>9</v>
      </c>
      <c r="H44" s="256"/>
      <c r="I44" s="23" t="str">
        <f t="shared" ref="I44:I49" si="6">IF(G44="недопустимых дефектов не обнаружено", "годен", "НЕ годен")</f>
        <v>годен</v>
      </c>
      <c r="J44" s="23" t="str">
        <f t="shared" ref="J44:J49" si="7">CONCATENATE(M44, ".", N44, ".",O44)</f>
        <v>15.05.2024г.</v>
      </c>
      <c r="K44" s="13"/>
      <c r="L44" s="7"/>
      <c r="M44" s="21" t="s">
        <v>170</v>
      </c>
      <c r="N44" s="21" t="s">
        <v>172</v>
      </c>
      <c r="O44" s="21" t="s">
        <v>36</v>
      </c>
      <c r="Q44" s="65" t="s">
        <v>86</v>
      </c>
      <c r="R44" s="79">
        <f t="shared" si="4"/>
        <v>868</v>
      </c>
      <c r="S44" s="13">
        <v>3</v>
      </c>
      <c r="T44" s="13">
        <v>4</v>
      </c>
      <c r="U44" s="13">
        <v>5</v>
      </c>
      <c r="V44" s="80">
        <v>28</v>
      </c>
      <c r="W44" s="13"/>
      <c r="X44" s="234" t="str" cm="1">
        <f t="array" aca="1" ref="X44" ca="1">INDIRECT(ADDRESS(R44,S44,1,1,Q44))</f>
        <v>8Д`-ВП_Р1 росп1,2,3</v>
      </c>
      <c r="Y44" s="32" t="str" cm="1">
        <f t="array" aca="1" ref="Y44" ca="1">INDIRECT(ADDRESS(R44,T44,1,1,Q44))</f>
        <v>Т3</v>
      </c>
      <c r="Z44" s="32" t="str" cm="1">
        <f t="array" aca="1" ref="Z44" ca="1">INDIRECT(ADDRESS(R44,U44,1,1,Q44))</f>
        <v>528 Δ8</v>
      </c>
      <c r="AA44" s="226" cm="1">
        <f t="array" aca="1" ref="AA44" ca="1">INDIRECT(ADDRESS(R44,V44,1,1,$Q$31))</f>
        <v>528</v>
      </c>
    </row>
    <row r="45" spans="2:27" ht="13.5" customHeight="1" thickBot="1" x14ac:dyDescent="0.3">
      <c r="B45" s="11">
        <v>15</v>
      </c>
      <c r="C45" s="11" t="str">
        <f t="shared" ca="1" si="5"/>
        <v>8Д`-ВП_Р2 росп1,2,3</v>
      </c>
      <c r="D45" s="11" t="str">
        <f t="shared" ca="1" si="0"/>
        <v>Т3</v>
      </c>
      <c r="E45" s="254" t="str">
        <f t="shared" ca="1" si="0"/>
        <v>528 Δ8</v>
      </c>
      <c r="F45" s="254"/>
      <c r="G45" s="255" t="s">
        <v>9</v>
      </c>
      <c r="H45" s="256"/>
      <c r="I45" s="23" t="str">
        <f t="shared" si="6"/>
        <v>годен</v>
      </c>
      <c r="J45" s="23" t="str">
        <f t="shared" si="7"/>
        <v>15.05.2024г.</v>
      </c>
      <c r="K45" s="13"/>
      <c r="L45" s="7"/>
      <c r="M45" s="21" t="s">
        <v>170</v>
      </c>
      <c r="N45" s="21" t="s">
        <v>172</v>
      </c>
      <c r="O45" s="21" t="s">
        <v>36</v>
      </c>
      <c r="Q45" s="65" t="s">
        <v>86</v>
      </c>
      <c r="R45" s="79">
        <f t="shared" si="4"/>
        <v>869</v>
      </c>
      <c r="S45" s="13">
        <v>3</v>
      </c>
      <c r="T45" s="13">
        <v>4</v>
      </c>
      <c r="U45" s="13">
        <v>5</v>
      </c>
      <c r="V45" s="80">
        <v>28</v>
      </c>
      <c r="W45" s="13"/>
      <c r="X45" s="234" t="str" cm="1">
        <f t="array" aca="1" ref="X45" ca="1">INDIRECT(ADDRESS(R45,S45,1,1,Q45))</f>
        <v>8Д`-ВП_Р2 росп1,2,3</v>
      </c>
      <c r="Y45" s="32" t="str" cm="1">
        <f t="array" aca="1" ref="Y45" ca="1">INDIRECT(ADDRESS(R45,T45,1,1,Q45))</f>
        <v>Т3</v>
      </c>
      <c r="Z45" s="32" t="str" cm="1">
        <f t="array" aca="1" ref="Z45" ca="1">INDIRECT(ADDRESS(R45,U45,1,1,Q45))</f>
        <v>528 Δ8</v>
      </c>
      <c r="AA45" s="226" cm="1">
        <f t="array" aca="1" ref="AA45" ca="1">INDIRECT(ADDRESS(R45,V45,1,1,$Q$31))</f>
        <v>528</v>
      </c>
    </row>
    <row r="46" spans="2:27" ht="13.5" customHeight="1" thickBot="1" x14ac:dyDescent="0.3">
      <c r="B46" s="11">
        <v>16</v>
      </c>
      <c r="C46" s="11" t="str">
        <f t="shared" ca="1" si="5"/>
        <v>8Д`-ВП_Р3 росп1,2,3</v>
      </c>
      <c r="D46" s="11" t="str">
        <f t="shared" ca="1" si="0"/>
        <v>Т3</v>
      </c>
      <c r="E46" s="254" t="str">
        <f t="shared" ca="1" si="0"/>
        <v>528 Δ8</v>
      </c>
      <c r="F46" s="254"/>
      <c r="G46" s="255" t="s">
        <v>9</v>
      </c>
      <c r="H46" s="256"/>
      <c r="I46" s="23" t="str">
        <f t="shared" si="6"/>
        <v>годен</v>
      </c>
      <c r="J46" s="23" t="str">
        <f t="shared" si="7"/>
        <v>15.05.2024г.</v>
      </c>
      <c r="K46" s="13"/>
      <c r="L46" s="7"/>
      <c r="M46" s="21" t="s">
        <v>170</v>
      </c>
      <c r="N46" s="21" t="s">
        <v>172</v>
      </c>
      <c r="O46" s="21" t="s">
        <v>36</v>
      </c>
      <c r="Q46" s="65" t="s">
        <v>86</v>
      </c>
      <c r="R46" s="79">
        <f t="shared" si="4"/>
        <v>870</v>
      </c>
      <c r="S46" s="13">
        <v>3</v>
      </c>
      <c r="T46" s="13">
        <v>4</v>
      </c>
      <c r="U46" s="13">
        <v>5</v>
      </c>
      <c r="V46" s="80">
        <v>28</v>
      </c>
      <c r="W46" s="13"/>
      <c r="X46" s="234" t="str" cm="1">
        <f t="array" aca="1" ref="X46" ca="1">INDIRECT(ADDRESS(R46,S46,1,1,Q46))</f>
        <v>8Д`-ВП_Р3 росп1,2,3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528 Δ8</v>
      </c>
      <c r="AA46" s="226" cm="1">
        <f t="array" aca="1" ref="AA46" ca="1">INDIRECT(ADDRESS(R46,V46,1,1,$Q$31))</f>
        <v>528</v>
      </c>
    </row>
    <row r="47" spans="2:27" ht="13.5" customHeight="1" thickBot="1" x14ac:dyDescent="0.3">
      <c r="B47" s="11">
        <v>17</v>
      </c>
      <c r="C47" s="11" t="str">
        <f t="shared" ca="1" si="5"/>
        <v>8Д`-ВП_Р4 росп1,2,3</v>
      </c>
      <c r="D47" s="11" t="str">
        <f t="shared" ca="1" si="5"/>
        <v>Т3</v>
      </c>
      <c r="E47" s="254" t="str">
        <f t="shared" ca="1" si="5"/>
        <v>528 Δ8</v>
      </c>
      <c r="F47" s="254"/>
      <c r="G47" s="255" t="s">
        <v>9</v>
      </c>
      <c r="H47" s="256"/>
      <c r="I47" s="23" t="str">
        <f t="shared" si="6"/>
        <v>годен</v>
      </c>
      <c r="J47" s="23" t="str">
        <f t="shared" si="7"/>
        <v>15.05.2024г.</v>
      </c>
      <c r="K47" s="13"/>
      <c r="L47" s="7"/>
      <c r="M47" s="21" t="s">
        <v>170</v>
      </c>
      <c r="N47" s="21" t="s">
        <v>172</v>
      </c>
      <c r="O47" s="21" t="s">
        <v>36</v>
      </c>
      <c r="Q47" s="65" t="s">
        <v>86</v>
      </c>
      <c r="R47" s="79">
        <f t="shared" si="4"/>
        <v>871</v>
      </c>
      <c r="S47" s="13">
        <v>3</v>
      </c>
      <c r="T47" s="13">
        <v>4</v>
      </c>
      <c r="U47" s="13">
        <v>5</v>
      </c>
      <c r="V47" s="80">
        <v>28</v>
      </c>
      <c r="W47" s="13"/>
      <c r="X47" s="234" t="str" cm="1">
        <f t="array" aca="1" ref="X47" ca="1">INDIRECT(ADDRESS(R47,S47,1,1,Q47))</f>
        <v>8Д`-ВП_Р4 росп1,2,3</v>
      </c>
      <c r="Y47" s="32" t="str" cm="1">
        <f t="array" aca="1" ref="Y47" ca="1">INDIRECT(ADDRESS(R47,T47,1,1,Q47))</f>
        <v>Т3</v>
      </c>
      <c r="Z47" s="32" t="str" cm="1">
        <f t="array" aca="1" ref="Z47" ca="1">INDIRECT(ADDRESS(R47,U47,1,1,Q47))</f>
        <v>528 Δ8</v>
      </c>
      <c r="AA47" s="226" cm="1">
        <f t="array" aca="1" ref="AA47" ca="1">INDIRECT(ADDRESS(R47,V47,1,1,$Q$31))</f>
        <v>528</v>
      </c>
    </row>
    <row r="48" spans="2:27" ht="13.5" customHeight="1" thickBot="1" x14ac:dyDescent="0.3">
      <c r="B48" s="11">
        <v>18</v>
      </c>
      <c r="C48" s="11" t="str">
        <f t="shared" ca="1" si="5"/>
        <v>8Д`-ВП_Р5 росп1,2,3</v>
      </c>
      <c r="D48" s="11" t="str">
        <f t="shared" ca="1" si="5"/>
        <v>Т3</v>
      </c>
      <c r="E48" s="254" t="str">
        <f t="shared" ca="1" si="5"/>
        <v>528 Δ8</v>
      </c>
      <c r="F48" s="254"/>
      <c r="G48" s="255" t="s">
        <v>9</v>
      </c>
      <c r="H48" s="256"/>
      <c r="I48" s="23" t="str">
        <f t="shared" si="6"/>
        <v>годен</v>
      </c>
      <c r="J48" s="23" t="str">
        <f t="shared" si="7"/>
        <v>15.05.2024г.</v>
      </c>
      <c r="K48" s="13"/>
      <c r="L48" s="7"/>
      <c r="M48" s="21" t="s">
        <v>170</v>
      </c>
      <c r="N48" s="21" t="s">
        <v>172</v>
      </c>
      <c r="O48" s="21" t="s">
        <v>36</v>
      </c>
      <c r="Q48" s="65" t="s">
        <v>86</v>
      </c>
      <c r="R48" s="79">
        <f t="shared" si="4"/>
        <v>872</v>
      </c>
      <c r="S48" s="13">
        <v>3</v>
      </c>
      <c r="T48" s="13">
        <v>4</v>
      </c>
      <c r="U48" s="13">
        <v>5</v>
      </c>
      <c r="V48" s="80">
        <v>28</v>
      </c>
      <c r="W48" s="13"/>
      <c r="X48" s="234" t="str" cm="1">
        <f t="array" aca="1" ref="X48" ca="1">INDIRECT(ADDRESS(R48,S48,1,1,Q48))</f>
        <v>8Д`-ВП_Р5 росп1,2,3</v>
      </c>
      <c r="Y48" s="32" t="str" cm="1">
        <f t="array" aca="1" ref="Y48" ca="1">INDIRECT(ADDRESS(R48,T48,1,1,Q48))</f>
        <v>Т3</v>
      </c>
      <c r="Z48" s="32" t="str" cm="1">
        <f t="array" aca="1" ref="Z48" ca="1">INDIRECT(ADDRESS(R48,U48,1,1,Q48))</f>
        <v>528 Δ8</v>
      </c>
      <c r="AA48" s="226" cm="1">
        <f t="array" aca="1" ref="AA48" ca="1">INDIRECT(ADDRESS(R48,V48,1,1,$Q$31))</f>
        <v>528</v>
      </c>
    </row>
    <row r="49" spans="2:27" ht="13.5" customHeight="1" thickBot="1" x14ac:dyDescent="0.3">
      <c r="B49" s="11">
        <v>19</v>
      </c>
      <c r="C49" s="11" t="str">
        <f t="shared" ca="1" si="5"/>
        <v>8Д`-ВП_Р6 росп1,2,3</v>
      </c>
      <c r="D49" s="11" t="str">
        <f t="shared" ca="1" si="5"/>
        <v>Т3</v>
      </c>
      <c r="E49" s="254" t="str">
        <f t="shared" ca="1" si="5"/>
        <v>528 Δ8</v>
      </c>
      <c r="F49" s="254"/>
      <c r="G49" s="255" t="s">
        <v>9</v>
      </c>
      <c r="H49" s="256"/>
      <c r="I49" s="23" t="str">
        <f t="shared" si="6"/>
        <v>годен</v>
      </c>
      <c r="J49" s="23" t="str">
        <f t="shared" si="7"/>
        <v>15.05.2024г.</v>
      </c>
      <c r="K49" s="13"/>
      <c r="L49" s="7"/>
      <c r="M49" s="21" t="s">
        <v>170</v>
      </c>
      <c r="N49" s="21" t="s">
        <v>172</v>
      </c>
      <c r="O49" s="21" t="s">
        <v>36</v>
      </c>
      <c r="Q49" s="65" t="s">
        <v>86</v>
      </c>
      <c r="R49" s="79">
        <f t="shared" si="4"/>
        <v>873</v>
      </c>
      <c r="S49" s="13">
        <v>3</v>
      </c>
      <c r="T49" s="13">
        <v>4</v>
      </c>
      <c r="U49" s="13">
        <v>5</v>
      </c>
      <c r="V49" s="80">
        <v>28</v>
      </c>
      <c r="W49" s="13"/>
      <c r="X49" s="234" t="str" cm="1">
        <f t="array" aca="1" ref="X49" ca="1">INDIRECT(ADDRESS(R49,S49,1,1,Q49))</f>
        <v>8Д`-ВП_Р6 росп1,2,3</v>
      </c>
      <c r="Y49" s="32" t="str" cm="1">
        <f t="array" aca="1" ref="Y49" ca="1">INDIRECT(ADDRESS(R49,T49,1,1,Q49))</f>
        <v>Т3</v>
      </c>
      <c r="Z49" s="32" t="str" cm="1">
        <f t="array" aca="1" ref="Z49" ca="1">INDIRECT(ADDRESS(R49,U49,1,1,Q49))</f>
        <v>528 Δ8</v>
      </c>
      <c r="AA49" s="226" cm="1">
        <f t="array" aca="1" ref="AA49" ca="1">INDIRECT(ADDRESS(R49,V49,1,1,$Q$31))</f>
        <v>528</v>
      </c>
    </row>
    <row r="50" spans="2:27" ht="13.5" customHeight="1" x14ac:dyDescent="0.25">
      <c r="B50" s="85"/>
      <c r="C50" s="85"/>
      <c r="D50" s="85"/>
      <c r="E50" s="85"/>
      <c r="F50" s="85"/>
      <c r="G50" s="85"/>
      <c r="H50" s="85"/>
      <c r="I50" s="81"/>
      <c r="J50" s="81"/>
      <c r="K50" s="13"/>
      <c r="L50" s="7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2:27" ht="13.5" customHeight="1" x14ac:dyDescent="0.25">
      <c r="C51" s="7" t="s">
        <v>11</v>
      </c>
      <c r="D51" s="7"/>
      <c r="E51" s="7"/>
      <c r="F51" s="7"/>
      <c r="G51" s="7"/>
      <c r="H51" s="29"/>
      <c r="I51" s="30" t="s">
        <v>1</v>
      </c>
      <c r="K51" s="13"/>
      <c r="L51" s="7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2:27" ht="13.5" customHeight="1" x14ac:dyDescent="0.25">
      <c r="C52" s="5"/>
      <c r="D52" s="8"/>
      <c r="E52" s="8"/>
      <c r="F52" s="7"/>
      <c r="G52" s="7"/>
      <c r="H52" s="7"/>
      <c r="I52" s="30"/>
      <c r="K52" s="13"/>
      <c r="L52" s="7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2:27" ht="13.5" customHeight="1" x14ac:dyDescent="0.25">
      <c r="C53" s="5"/>
      <c r="D53" s="8"/>
      <c r="E53" s="8"/>
      <c r="F53" s="283"/>
      <c r="G53" s="283"/>
      <c r="H53" s="283"/>
      <c r="I53" s="30"/>
      <c r="K53" s="13"/>
      <c r="L53" s="7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2:27" ht="13.5" customHeight="1" x14ac:dyDescent="0.25">
      <c r="C54" s="5"/>
      <c r="D54" s="8"/>
      <c r="E54" s="8"/>
      <c r="F54" s="283"/>
      <c r="G54" s="283"/>
      <c r="H54" s="283"/>
      <c r="I54" s="30"/>
      <c r="K54" s="13"/>
      <c r="L54" s="7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2:27" ht="13.5" customHeight="1" x14ac:dyDescent="0.25">
      <c r="C55" s="5"/>
      <c r="D55" s="8"/>
      <c r="E55" s="8"/>
      <c r="F55" s="283"/>
      <c r="G55" s="283"/>
      <c r="H55" s="283"/>
      <c r="I55" s="30"/>
      <c r="K55" s="13"/>
      <c r="L55" s="7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2:27" ht="13.5" customHeight="1" x14ac:dyDescent="0.25">
      <c r="C56" s="5"/>
      <c r="D56" s="8"/>
      <c r="E56" s="8"/>
      <c r="F56" s="283"/>
      <c r="G56" s="283"/>
      <c r="H56" s="283"/>
      <c r="I56" s="30"/>
      <c r="K56" s="13"/>
      <c r="L56" s="7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2:27" ht="13.5" customHeight="1" x14ac:dyDescent="0.25">
      <c r="C57" s="5"/>
      <c r="D57" s="8"/>
      <c r="E57" s="8"/>
      <c r="F57" s="283"/>
      <c r="G57" s="283"/>
      <c r="H57" s="283"/>
      <c r="I57" s="30"/>
      <c r="K57" s="13"/>
      <c r="L57" s="7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2:27" ht="13.5" customHeight="1" x14ac:dyDescent="0.25">
      <c r="C58" s="5"/>
      <c r="D58" s="8"/>
      <c r="E58" s="8"/>
      <c r="F58" s="283"/>
      <c r="G58" s="283"/>
      <c r="H58" s="283"/>
      <c r="I58" s="30"/>
      <c r="K58" s="13"/>
      <c r="L58" s="7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2:27" ht="13.5" customHeight="1" x14ac:dyDescent="0.25">
      <c r="C59" s="5"/>
      <c r="D59" s="8"/>
      <c r="E59" s="8"/>
      <c r="F59" s="283"/>
      <c r="G59" s="283"/>
      <c r="H59" s="283"/>
      <c r="I59" s="30"/>
      <c r="K59" s="13"/>
      <c r="L59" s="7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2:27" ht="13.5" customHeight="1" x14ac:dyDescent="0.25">
      <c r="C60" s="5"/>
      <c r="D60" s="8"/>
      <c r="E60" s="8"/>
      <c r="F60" s="283"/>
      <c r="G60" s="283"/>
      <c r="H60" s="283"/>
      <c r="I60" s="30"/>
      <c r="K60" s="13"/>
      <c r="L60" s="7"/>
      <c r="M60" s="21"/>
      <c r="N60" s="21"/>
      <c r="O60" s="2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226"/>
    </row>
    <row r="61" spans="2:27" ht="13.5" customHeight="1" x14ac:dyDescent="0.25">
      <c r="C61" s="5"/>
      <c r="D61" s="8"/>
      <c r="E61" s="8"/>
      <c r="F61" s="283"/>
      <c r="G61" s="283"/>
      <c r="H61" s="283"/>
      <c r="I61" s="30"/>
      <c r="K61" s="13"/>
      <c r="L61" s="7"/>
      <c r="M61" s="21"/>
      <c r="N61" s="21"/>
      <c r="O61" s="2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226"/>
    </row>
    <row r="62" spans="2:27" ht="13.5" customHeight="1" x14ac:dyDescent="0.25">
      <c r="C62" s="5"/>
      <c r="D62" s="8"/>
      <c r="E62" s="8"/>
      <c r="F62" s="7"/>
      <c r="G62" s="7"/>
      <c r="H62" s="7"/>
      <c r="I62" s="30"/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226"/>
    </row>
    <row r="63" spans="2:27" ht="13.5" customHeight="1" x14ac:dyDescent="0.25">
      <c r="C63" s="5"/>
      <c r="D63" s="8"/>
      <c r="E63" s="8"/>
      <c r="F63" s="7"/>
      <c r="G63" s="7"/>
      <c r="H63" s="7"/>
      <c r="I63" s="30"/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226"/>
    </row>
    <row r="64" spans="2:27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226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7/5УК от 15 Мая 2024г.</v>
      </c>
      <c r="K78" s="14"/>
      <c r="L78" s="17">
        <f>L14</f>
        <v>7</v>
      </c>
      <c r="M78" s="17">
        <f>M14</f>
        <v>5</v>
      </c>
      <c r="N78" s="17" t="str">
        <f>N14</f>
        <v>15</v>
      </c>
      <c r="O78" s="17" t="str">
        <f>O14</f>
        <v>Мая</v>
      </c>
      <c r="P78" s="17" t="str">
        <f>P14</f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7/5УК</v>
      </c>
      <c r="Y94" s="76" t="str">
        <f>CONCATENATE(N78, " ", O78)</f>
        <v>15 Мая</v>
      </c>
      <c r="Z94" s="13"/>
      <c r="AA94" s="65">
        <f>IFERROR(SUM(#REF!),0)</f>
        <v>0</v>
      </c>
    </row>
    <row r="95" spans="2:27" ht="13.5" customHeight="1" thickBot="1" x14ac:dyDescent="0.25">
      <c r="B95" s="11">
        <v>1</v>
      </c>
      <c r="C95" s="11" t="str">
        <f ca="1">X95</f>
        <v>8А`-В1</v>
      </c>
      <c r="D95" s="11" t="str">
        <f ca="1">Y95</f>
        <v>С18</v>
      </c>
      <c r="E95" s="254" t="str">
        <f ca="1">Z95</f>
        <v>385×20</v>
      </c>
      <c r="F95" s="254"/>
      <c r="G95" s="255" t="s">
        <v>9</v>
      </c>
      <c r="H95" s="256"/>
      <c r="I95" s="23" t="str">
        <f>IF(G95="недопустимых дефектов не обнаружено", "годен", "НЕ годен")</f>
        <v>годен</v>
      </c>
      <c r="J95" s="23" t="str">
        <f>CONCATENATE(M95, ".", N95, ".",O95)</f>
        <v>15.05.2024г.</v>
      </c>
      <c r="K95" s="13"/>
      <c r="L95" s="13"/>
      <c r="M95" s="21" t="s">
        <v>170</v>
      </c>
      <c r="N95" s="21" t="s">
        <v>172</v>
      </c>
      <c r="O95" s="21" t="s">
        <v>36</v>
      </c>
      <c r="Q95" s="65" t="s">
        <v>86</v>
      </c>
      <c r="R95" s="96">
        <v>765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8А`-В1</v>
      </c>
      <c r="Y95" s="32" t="str" cm="1">
        <f t="array" aca="1" ref="Y95" ca="1">INDIRECT(ADDRESS(R95,T95,1,1,Q95))</f>
        <v>С18</v>
      </c>
      <c r="Z95" s="32" t="str" cm="1">
        <f t="array" aca="1" ref="Z95" ca="1">INDIRECT(ADDRESS(R95,U95,1,1,Q95))</f>
        <v>385×20</v>
      </c>
      <c r="AA95" s="226" cm="1">
        <f t="array" aca="1" ref="AA95" ca="1">INDIRECT(ADDRESS(R95,V95,1,1,$Q$31))</f>
        <v>385</v>
      </c>
    </row>
    <row r="96" spans="2:27" ht="13.5" customHeight="1" thickBot="1" x14ac:dyDescent="0.25">
      <c r="B96" s="11">
        <v>2</v>
      </c>
      <c r="C96" s="11" t="str">
        <f t="shared" ref="C96:E100" ca="1" si="8">X96</f>
        <v>8А`-В2</v>
      </c>
      <c r="D96" s="11" t="str">
        <f t="shared" ca="1" si="8"/>
        <v>С18</v>
      </c>
      <c r="E96" s="254" t="str">
        <f t="shared" ca="1" si="8"/>
        <v>385×20</v>
      </c>
      <c r="F96" s="254"/>
      <c r="G96" s="255" t="s">
        <v>9</v>
      </c>
      <c r="H96" s="256"/>
      <c r="I96" s="23" t="str">
        <f t="shared" ref="I96:I100" si="9">IF(G96="недопустимых дефектов не обнаружено", "годен", "НЕ годен")</f>
        <v>годен</v>
      </c>
      <c r="J96" s="23" t="str">
        <f t="shared" ref="J96:J100" si="10">CONCATENATE(M96, ".", N96, ".",O96)</f>
        <v>15.05.2024г.</v>
      </c>
      <c r="K96" s="13"/>
      <c r="L96" s="13"/>
      <c r="M96" s="21" t="s">
        <v>170</v>
      </c>
      <c r="N96" s="21" t="s">
        <v>172</v>
      </c>
      <c r="O96" s="21" t="s">
        <v>36</v>
      </c>
      <c r="Q96" s="65" t="s">
        <v>86</v>
      </c>
      <c r="R96" s="79">
        <f>R95+1</f>
        <v>766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8А`-В2</v>
      </c>
      <c r="Y96" s="32" t="str" cm="1">
        <f t="array" aca="1" ref="Y96" ca="1">INDIRECT(ADDRESS(R96,T96,1,1,Q96))</f>
        <v>С18</v>
      </c>
      <c r="Z96" s="32" t="str" cm="1">
        <f t="array" aca="1" ref="Z96" ca="1">INDIRECT(ADDRESS(R96,U96,1,1,Q96))</f>
        <v>385×20</v>
      </c>
      <c r="AA96" s="226" cm="1">
        <f t="array" aca="1" ref="AA96" ca="1">INDIRECT(ADDRESS(R96,V96,1,1,$Q$31))</f>
        <v>385</v>
      </c>
    </row>
    <row r="97" spans="2:27" ht="13.5" customHeight="1" thickBot="1" x14ac:dyDescent="0.25">
      <c r="B97" s="11">
        <v>3</v>
      </c>
      <c r="C97" s="11" t="str">
        <f t="shared" ca="1" si="8"/>
        <v>8А`-ВП</v>
      </c>
      <c r="D97" s="11" t="str">
        <f t="shared" ca="1" si="8"/>
        <v>С4</v>
      </c>
      <c r="E97" s="254" t="str">
        <f t="shared" ca="1" si="8"/>
        <v>1726×14</v>
      </c>
      <c r="F97" s="254"/>
      <c r="G97" s="255" t="s">
        <v>9</v>
      </c>
      <c r="H97" s="256"/>
      <c r="I97" s="23" t="str">
        <f t="shared" si="9"/>
        <v>годен</v>
      </c>
      <c r="J97" s="23" t="str">
        <f t="shared" si="10"/>
        <v>15.05.2024г.</v>
      </c>
      <c r="K97" s="13"/>
      <c r="L97" s="13"/>
      <c r="M97" s="21" t="s">
        <v>170</v>
      </c>
      <c r="N97" s="21" t="s">
        <v>172</v>
      </c>
      <c r="O97" s="21" t="s">
        <v>36</v>
      </c>
      <c r="Q97" s="65" t="s">
        <v>86</v>
      </c>
      <c r="R97" s="79">
        <f>R96+2</f>
        <v>768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8А`-ВП</v>
      </c>
      <c r="Y97" s="32" t="str" cm="1">
        <f t="array" aca="1" ref="Y97" ca="1">INDIRECT(ADDRESS(R97,T97,1,1,Q97))</f>
        <v>С4</v>
      </c>
      <c r="Z97" s="32" t="str" cm="1">
        <f t="array" aca="1" ref="Z97" ca="1">INDIRECT(ADDRESS(R97,U97,1,1,Q97))</f>
        <v>1726×14</v>
      </c>
      <c r="AA97" s="226" cm="1">
        <f t="array" aca="1" ref="AA97" ca="1">INDIRECT(ADDRESS(R97,V97,1,1,$Q$31))</f>
        <v>1726</v>
      </c>
    </row>
    <row r="98" spans="2:27" ht="13.5" customHeight="1" thickBot="1" x14ac:dyDescent="0.25">
      <c r="B98" s="11">
        <v>4</v>
      </c>
      <c r="C98" s="11" t="str">
        <f t="shared" ca="1" si="8"/>
        <v>8Д`-В1</v>
      </c>
      <c r="D98" s="11" t="str">
        <f t="shared" ca="1" si="8"/>
        <v>С18</v>
      </c>
      <c r="E98" s="254" t="str">
        <f t="shared" ca="1" si="8"/>
        <v>385×20</v>
      </c>
      <c r="F98" s="254"/>
      <c r="G98" s="255" t="s">
        <v>9</v>
      </c>
      <c r="H98" s="256"/>
      <c r="I98" s="23" t="str">
        <f t="shared" si="9"/>
        <v>годен</v>
      </c>
      <c r="J98" s="23" t="str">
        <f t="shared" si="10"/>
        <v>15.05.2024г.</v>
      </c>
      <c r="K98" s="13"/>
      <c r="L98" s="13"/>
      <c r="M98" s="21" t="s">
        <v>170</v>
      </c>
      <c r="N98" s="21" t="s">
        <v>172</v>
      </c>
      <c r="O98" s="21" t="s">
        <v>36</v>
      </c>
      <c r="Q98" s="65" t="s">
        <v>86</v>
      </c>
      <c r="R98" s="96">
        <v>864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8Д`-В1</v>
      </c>
      <c r="Y98" s="32" t="str" cm="1">
        <f t="array" aca="1" ref="Y98" ca="1">INDIRECT(ADDRESS(R98,T98,1,1,Q98))</f>
        <v>С18</v>
      </c>
      <c r="Z98" s="32" t="str" cm="1">
        <f t="array" aca="1" ref="Z98" ca="1">INDIRECT(ADDRESS(R98,U98,1,1,Q98))</f>
        <v>385×20</v>
      </c>
      <c r="AA98" s="226" cm="1">
        <f t="array" aca="1" ref="AA98" ca="1">INDIRECT(ADDRESS(R98,V98,1,1,$Q$31))</f>
        <v>385</v>
      </c>
    </row>
    <row r="99" spans="2:27" ht="13.5" customHeight="1" thickBot="1" x14ac:dyDescent="0.25">
      <c r="B99" s="11">
        <v>5</v>
      </c>
      <c r="C99" s="11" t="str">
        <f t="shared" ca="1" si="8"/>
        <v>8Д`-В2</v>
      </c>
      <c r="D99" s="11" t="str">
        <f t="shared" ca="1" si="8"/>
        <v>С18</v>
      </c>
      <c r="E99" s="254" t="str">
        <f t="shared" ca="1" si="8"/>
        <v>385×20</v>
      </c>
      <c r="F99" s="254"/>
      <c r="G99" s="255" t="s">
        <v>9</v>
      </c>
      <c r="H99" s="256"/>
      <c r="I99" s="23" t="str">
        <f t="shared" si="9"/>
        <v>годен</v>
      </c>
      <c r="J99" s="23" t="str">
        <f t="shared" si="10"/>
        <v>15.05.2024г.</v>
      </c>
      <c r="K99" s="13"/>
      <c r="L99" s="13"/>
      <c r="M99" s="21" t="s">
        <v>170</v>
      </c>
      <c r="N99" s="21" t="s">
        <v>172</v>
      </c>
      <c r="O99" s="21" t="s">
        <v>36</v>
      </c>
      <c r="Q99" s="65" t="s">
        <v>86</v>
      </c>
      <c r="R99" s="79">
        <v>865</v>
      </c>
      <c r="S99" s="13">
        <v>3</v>
      </c>
      <c r="T99" s="13">
        <v>4</v>
      </c>
      <c r="U99" s="13">
        <v>5</v>
      </c>
      <c r="V99" s="80">
        <v>28</v>
      </c>
      <c r="W99" s="13"/>
      <c r="X99" s="32" t="str" cm="1">
        <f t="array" aca="1" ref="X99" ca="1">INDIRECT(ADDRESS(R99,S99,1,1,Q99))</f>
        <v>8Д`-В2</v>
      </c>
      <c r="Y99" s="32" t="str" cm="1">
        <f t="array" aca="1" ref="Y99" ca="1">INDIRECT(ADDRESS(R99,T99,1,1,Q99))</f>
        <v>С18</v>
      </c>
      <c r="Z99" s="32" t="str" cm="1">
        <f t="array" aca="1" ref="Z99" ca="1">INDIRECT(ADDRESS(R99,U99,1,1,Q99))</f>
        <v>385×20</v>
      </c>
      <c r="AA99" s="226" cm="1">
        <f t="array" aca="1" ref="AA99" ca="1">INDIRECT(ADDRESS(R99,V99,1,1,$Q$31))</f>
        <v>385</v>
      </c>
    </row>
    <row r="100" spans="2:27" ht="13.5" customHeight="1" thickBot="1" x14ac:dyDescent="0.25">
      <c r="B100" s="11">
        <v>6</v>
      </c>
      <c r="C100" s="11" t="str">
        <f t="shared" ca="1" si="8"/>
        <v>8Д`-ВП</v>
      </c>
      <c r="D100" s="11" t="str">
        <f t="shared" ca="1" si="8"/>
        <v>С4</v>
      </c>
      <c r="E100" s="254" t="str">
        <f t="shared" ca="1" si="8"/>
        <v>1845×14</v>
      </c>
      <c r="F100" s="254"/>
      <c r="G100" s="255" t="s">
        <v>9</v>
      </c>
      <c r="H100" s="256"/>
      <c r="I100" s="23" t="str">
        <f t="shared" si="9"/>
        <v>годен</v>
      </c>
      <c r="J100" s="23" t="str">
        <f t="shared" si="10"/>
        <v>15.05.2024г.</v>
      </c>
      <c r="K100" s="13"/>
      <c r="L100" s="13"/>
      <c r="M100" s="21" t="s">
        <v>170</v>
      </c>
      <c r="N100" s="21" t="s">
        <v>172</v>
      </c>
      <c r="O100" s="21" t="s">
        <v>36</v>
      </c>
      <c r="Q100" s="65" t="s">
        <v>86</v>
      </c>
      <c r="R100" s="79">
        <v>867</v>
      </c>
      <c r="S100" s="13">
        <v>3</v>
      </c>
      <c r="T100" s="13">
        <v>4</v>
      </c>
      <c r="U100" s="13">
        <v>5</v>
      </c>
      <c r="V100" s="80">
        <v>28</v>
      </c>
      <c r="W100" s="13"/>
      <c r="X100" s="32" t="str" cm="1">
        <f t="array" aca="1" ref="X100" ca="1">INDIRECT(ADDRESS(R100,S100,1,1,Q100))</f>
        <v>8Д`-ВП</v>
      </c>
      <c r="Y100" s="32" t="str" cm="1">
        <f t="array" aca="1" ref="Y100" ca="1">INDIRECT(ADDRESS(R100,T100,1,1,Q100))</f>
        <v>С4</v>
      </c>
      <c r="Z100" s="32" t="str" cm="1">
        <f t="array" aca="1" ref="Z100" ca="1">INDIRECT(ADDRESS(R100,U100,1,1,Q100))</f>
        <v>1845×14</v>
      </c>
      <c r="AA100" s="226" cm="1">
        <f t="array" aca="1" ref="AA100" ca="1">INDIRECT(ADDRESS(R100,V100,1,1,$Q$31))</f>
        <v>1845</v>
      </c>
    </row>
    <row r="101" spans="2:27" ht="13.5" customHeight="1" x14ac:dyDescent="0.25">
      <c r="B101" s="85"/>
      <c r="C101" s="85"/>
      <c r="D101" s="85"/>
      <c r="E101" s="85"/>
      <c r="F101" s="85"/>
      <c r="G101" s="85"/>
      <c r="H101" s="85"/>
      <c r="I101" s="81"/>
      <c r="J101" s="81"/>
      <c r="K101" s="13"/>
      <c r="L101" s="7"/>
      <c r="M101" s="21"/>
      <c r="N101" s="21"/>
      <c r="O101" s="2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226"/>
    </row>
    <row r="102" spans="2:27" ht="13.5" customHeight="1" x14ac:dyDescent="0.25">
      <c r="C102" s="7" t="s">
        <v>11</v>
      </c>
      <c r="D102" s="7"/>
      <c r="E102" s="7"/>
      <c r="F102" s="7"/>
      <c r="G102" s="7"/>
      <c r="H102" s="29"/>
      <c r="I102" s="30" t="s">
        <v>1</v>
      </c>
      <c r="K102" s="13"/>
      <c r="L102" s="7"/>
      <c r="M102" s="21"/>
      <c r="N102" s="21"/>
      <c r="O102" s="2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226"/>
    </row>
    <row r="103" spans="2:27" ht="13.5" customHeight="1" x14ac:dyDescent="0.25">
      <c r="C103" s="5"/>
      <c r="D103" s="8"/>
      <c r="E103" s="8"/>
      <c r="F103" s="7"/>
      <c r="G103" s="7"/>
      <c r="H103" s="7"/>
      <c r="I103" s="30"/>
      <c r="K103" s="13"/>
      <c r="L103" s="7"/>
      <c r="M103" s="21"/>
      <c r="N103" s="21"/>
      <c r="O103" s="2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226"/>
    </row>
    <row r="104" spans="2:27" ht="13.5" customHeight="1" x14ac:dyDescent="0.25">
      <c r="C104" s="5"/>
      <c r="D104" s="8"/>
      <c r="E104" s="8"/>
      <c r="F104" s="7"/>
      <c r="G104" s="7"/>
      <c r="H104" s="7"/>
      <c r="I104" s="30"/>
      <c r="K104" s="13"/>
      <c r="L104" s="7"/>
      <c r="M104" s="21"/>
      <c r="N104" s="21"/>
      <c r="O104" s="2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226"/>
    </row>
    <row r="105" spans="2:27" ht="13.5" customHeight="1" x14ac:dyDescent="0.25">
      <c r="C105" s="5"/>
      <c r="D105" s="8"/>
      <c r="E105" s="8"/>
      <c r="F105" s="7"/>
      <c r="G105" s="7"/>
      <c r="H105" s="7"/>
      <c r="I105" s="30"/>
      <c r="K105" s="13"/>
      <c r="L105" s="7"/>
      <c r="M105" s="21"/>
      <c r="N105" s="21"/>
      <c r="O105" s="2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226"/>
    </row>
    <row r="106" spans="2:27" ht="13.5" customHeight="1" x14ac:dyDescent="0.25">
      <c r="C106" s="5"/>
      <c r="D106" s="8"/>
      <c r="E106" s="8"/>
      <c r="F106" s="7"/>
      <c r="G106" s="7"/>
      <c r="H106" s="7"/>
      <c r="I106" s="30"/>
      <c r="K106" s="13"/>
      <c r="L106" s="7"/>
      <c r="M106" s="21"/>
      <c r="N106" s="21"/>
      <c r="O106" s="2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226"/>
    </row>
    <row r="107" spans="2:27" ht="13.5" customHeight="1" x14ac:dyDescent="0.25">
      <c r="C107" s="5"/>
      <c r="D107" s="8"/>
      <c r="E107" s="8"/>
      <c r="F107" s="7"/>
      <c r="G107" s="7"/>
      <c r="H107" s="7"/>
      <c r="I107" s="30"/>
      <c r="K107" s="13"/>
      <c r="L107" s="7"/>
      <c r="M107" s="21"/>
      <c r="N107" s="21"/>
      <c r="O107" s="2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226"/>
    </row>
  </sheetData>
  <mergeCells count="106">
    <mergeCell ref="E98:F98"/>
    <mergeCell ref="G98:H98"/>
    <mergeCell ref="E99:F99"/>
    <mergeCell ref="G99:H99"/>
    <mergeCell ref="E100:F100"/>
    <mergeCell ref="G100:H100"/>
    <mergeCell ref="J93:J94"/>
    <mergeCell ref="E95:F95"/>
    <mergeCell ref="G95:H95"/>
    <mergeCell ref="E96:F96"/>
    <mergeCell ref="G96:H96"/>
    <mergeCell ref="E97:F97"/>
    <mergeCell ref="G97:H97"/>
    <mergeCell ref="C83:J83"/>
    <mergeCell ref="C84:J84"/>
    <mergeCell ref="C85:J85"/>
    <mergeCell ref="I92:J92"/>
    <mergeCell ref="B93:B94"/>
    <mergeCell ref="C93:C94"/>
    <mergeCell ref="D93:D94"/>
    <mergeCell ref="E93:F94"/>
    <mergeCell ref="G93:H94"/>
    <mergeCell ref="I93:I94"/>
    <mergeCell ref="H75:K75"/>
    <mergeCell ref="I77:J77"/>
    <mergeCell ref="B79:J79"/>
    <mergeCell ref="B80:J80"/>
    <mergeCell ref="C81:J81"/>
    <mergeCell ref="C82:J82"/>
    <mergeCell ref="B71:J71"/>
    <mergeCell ref="L71:O71"/>
    <mergeCell ref="B72:J72"/>
    <mergeCell ref="L72:O72"/>
    <mergeCell ref="B74:C74"/>
    <mergeCell ref="H74:K74"/>
    <mergeCell ref="B68:J68"/>
    <mergeCell ref="B69:J69"/>
    <mergeCell ref="L69:O69"/>
    <mergeCell ref="B70:J70"/>
    <mergeCell ref="L70:O70"/>
    <mergeCell ref="E49:F49"/>
    <mergeCell ref="G49:H49"/>
    <mergeCell ref="E46:F46"/>
    <mergeCell ref="G46:H46"/>
    <mergeCell ref="E47:F47"/>
    <mergeCell ref="G47:H47"/>
    <mergeCell ref="E48:F48"/>
    <mergeCell ref="G48:H48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31:F31"/>
    <mergeCell ref="G31:H31"/>
    <mergeCell ref="E32:F32"/>
    <mergeCell ref="G32:H32"/>
    <mergeCell ref="E33:F33"/>
    <mergeCell ref="G33:H33"/>
    <mergeCell ref="C21:J21"/>
    <mergeCell ref="I28:J28"/>
    <mergeCell ref="B29:B30"/>
    <mergeCell ref="C29:C30"/>
    <mergeCell ref="D29:D30"/>
    <mergeCell ref="E29:F30"/>
    <mergeCell ref="G29:H30"/>
    <mergeCell ref="I29:I30"/>
    <mergeCell ref="J29:J30"/>
    <mergeCell ref="B15:J15"/>
    <mergeCell ref="B16:J16"/>
    <mergeCell ref="C17:J17"/>
    <mergeCell ref="C18:J18"/>
    <mergeCell ref="C19:J19"/>
    <mergeCell ref="C20:J20"/>
    <mergeCell ref="B8:J8"/>
    <mergeCell ref="L8:O8"/>
    <mergeCell ref="B10:C10"/>
    <mergeCell ref="H10:K10"/>
    <mergeCell ref="H11:K11"/>
    <mergeCell ref="I13:J13"/>
    <mergeCell ref="B4:J4"/>
    <mergeCell ref="B5:J5"/>
    <mergeCell ref="L5:O5"/>
    <mergeCell ref="B6:J6"/>
    <mergeCell ref="L6:O6"/>
    <mergeCell ref="B7:J7"/>
    <mergeCell ref="L7:O7"/>
  </mergeCells>
  <conditionalFormatting sqref="Q60:Z64 Q101:Z107">
    <cfRule type="containsText" dxfId="61" priority="11" operator="containsText" text="ОШИБКА">
      <formula>NOT(ISERROR(SEARCH("ОШИБКА",Q60)))</formula>
    </cfRule>
  </conditionalFormatting>
  <conditionalFormatting sqref="R31">
    <cfRule type="containsErrors" dxfId="60" priority="10">
      <formula>ISERROR(R31)</formula>
    </cfRule>
  </conditionalFormatting>
  <conditionalFormatting sqref="R95">
    <cfRule type="containsErrors" dxfId="57" priority="8">
      <formula>ISERROR(R95)</formula>
    </cfRule>
  </conditionalFormatting>
  <conditionalFormatting sqref="R40:R41">
    <cfRule type="containsErrors" dxfId="53" priority="3">
      <formula>ISERROR(R40)</formula>
    </cfRule>
  </conditionalFormatting>
  <conditionalFormatting sqref="R43">
    <cfRule type="containsErrors" dxfId="52" priority="2">
      <formula>ISERROR(R43)</formula>
    </cfRule>
  </conditionalFormatting>
  <conditionalFormatting sqref="R98">
    <cfRule type="containsErrors" dxfId="51" priority="1">
      <formula>ISERROR(R98)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0C9F-663C-44B2-88A1-50BEF10DA84B}">
  <dimension ref="B4:AB105"/>
  <sheetViews>
    <sheetView view="pageBreakPreview" topLeftCell="B1" zoomScale="85" zoomScaleNormal="85" zoomScaleSheetLayoutView="85" workbookViewId="0">
      <selection activeCell="L10" sqref="L10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v1</v>
      </c>
      <c r="L9" s="87">
        <v>1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6/5ВК от 15 Мая 2024г.</v>
      </c>
      <c r="K14" s="14"/>
      <c r="L14" s="10">
        <v>6</v>
      </c>
      <c r="M14" s="17">
        <v>5</v>
      </c>
      <c r="N14" s="33" t="s">
        <v>170</v>
      </c>
      <c r="O14" s="17" t="s">
        <v>171</v>
      </c>
      <c r="P14" s="10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/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 t="s">
        <v>105</v>
      </c>
      <c r="S30" s="75"/>
      <c r="T30" s="75"/>
      <c r="U30" s="75"/>
      <c r="V30" s="75"/>
      <c r="W30" s="75"/>
      <c r="X30" s="76" t="str">
        <f>CONCATENATE(L14, "/", M14, "ВК")</f>
        <v>6/5ВК</v>
      </c>
      <c r="Y30" s="76" t="str">
        <f>CONCATENATE(N14, " ", O14)</f>
        <v>15 Мая</v>
      </c>
      <c r="Z30" s="13"/>
      <c r="AA30" s="65">
        <f>IFERROR(SUM(AA71:AA80),0)</f>
        <v>0</v>
      </c>
    </row>
    <row r="31" spans="2:27" ht="13.5" customHeight="1" thickBot="1" x14ac:dyDescent="0.25">
      <c r="B31" s="11">
        <v>1</v>
      </c>
      <c r="C31" s="11" t="str">
        <f t="shared" ref="C31:E46" ca="1" si="0">X31</f>
        <v>ДД` (7 - 8 )</v>
      </c>
      <c r="D31" s="11" t="str">
        <f t="shared" ca="1" si="0"/>
        <v>С4</v>
      </c>
      <c r="E31" s="254" t="str">
        <f t="shared" ca="1" si="0"/>
        <v>10800×14</v>
      </c>
      <c r="F31" s="254"/>
      <c r="G31" s="255" t="s">
        <v>9</v>
      </c>
      <c r="H31" s="256"/>
      <c r="I31" s="23" t="str">
        <f t="shared" ref="I31:I48" si="1">IF(G31="недопустимых дефектов не обнаружено", "годен", "НЕ годен")</f>
        <v>годен</v>
      </c>
      <c r="J31" s="23" t="str">
        <f t="shared" ref="J31:J48" si="2">CONCATENATE(M31, ".", N31, ".",O31)</f>
        <v>15.05.2024г.</v>
      </c>
      <c r="K31" s="13"/>
      <c r="L31" s="13"/>
      <c r="M31" s="21" t="s">
        <v>170</v>
      </c>
      <c r="N31" s="21" t="s">
        <v>172</v>
      </c>
      <c r="O31" s="21" t="s">
        <v>36</v>
      </c>
      <c r="Q31" s="94" t="s">
        <v>105</v>
      </c>
      <c r="R31" s="96">
        <v>558</v>
      </c>
      <c r="S31" s="77">
        <v>3</v>
      </c>
      <c r="T31" s="77">
        <v>4</v>
      </c>
      <c r="U31" s="77">
        <v>5</v>
      </c>
      <c r="V31" s="78">
        <v>28</v>
      </c>
      <c r="W31" s="13"/>
      <c r="X31" s="234" t="str" cm="1">
        <f t="array" aca="1" ref="X31" ca="1">INDIRECT(ADDRESS(R31,S31,1,1,Q31))</f>
        <v>ДД` (7 - 8 )</v>
      </c>
      <c r="Y31" s="32" t="str" cm="1">
        <f t="array" aca="1" ref="Y31" ca="1">INDIRECT(ADDRESS(R31,T31,1,1,Q31))</f>
        <v>С4</v>
      </c>
      <c r="Z31" s="32" t="str" cm="1">
        <f t="array" aca="1" ref="Z31" ca="1">INDIRECT(ADDRESS(R31,U31,1,1,Q31))</f>
        <v>10800×14</v>
      </c>
      <c r="AA31" s="226" cm="1">
        <f t="array" aca="1" ref="AA31" ca="1">INDIRECT(ADDRESS(R31,V31,1,1,$Q$31))</f>
        <v>10800</v>
      </c>
    </row>
    <row r="32" spans="2:27" ht="13.5" customHeight="1" thickBot="1" x14ac:dyDescent="0.25">
      <c r="B32" s="11">
        <v>2</v>
      </c>
      <c r="C32" s="11" t="str">
        <f t="shared" ca="1" si="0"/>
        <v>ДД` - С22 росп1,2</v>
      </c>
      <c r="D32" s="11" t="str">
        <f t="shared" ca="1" si="0"/>
        <v>Т3</v>
      </c>
      <c r="E32" s="254" t="str">
        <f t="shared" ca="1" si="0"/>
        <v>140 Δ6</v>
      </c>
      <c r="F32" s="254"/>
      <c r="G32" s="255" t="s">
        <v>9</v>
      </c>
      <c r="H32" s="256"/>
      <c r="I32" s="23" t="str">
        <f t="shared" si="1"/>
        <v>годен</v>
      </c>
      <c r="J32" s="23" t="str">
        <f t="shared" si="2"/>
        <v>15.05.2024г.</v>
      </c>
      <c r="K32" s="13"/>
      <c r="L32" s="13"/>
      <c r="M32" s="21" t="s">
        <v>170</v>
      </c>
      <c r="N32" s="21" t="s">
        <v>172</v>
      </c>
      <c r="O32" s="21" t="s">
        <v>36</v>
      </c>
      <c r="Q32" s="94" t="s">
        <v>105</v>
      </c>
      <c r="R32" s="79">
        <f>R31+1</f>
        <v>559</v>
      </c>
      <c r="S32" s="13">
        <v>3</v>
      </c>
      <c r="T32" s="13">
        <v>4</v>
      </c>
      <c r="U32" s="13">
        <v>5</v>
      </c>
      <c r="V32" s="80">
        <v>28</v>
      </c>
      <c r="W32" s="13"/>
      <c r="X32" s="234" t="str" cm="1">
        <f t="array" aca="1" ref="X32" ca="1">INDIRECT(ADDRESS(R32,S32,1,1,Q32))</f>
        <v>ДД` - С22 росп1,2</v>
      </c>
      <c r="Y32" s="32" t="str" cm="1">
        <f t="array" aca="1" ref="Y32" ca="1">INDIRECT(ADDRESS(R32,T32,1,1,Q32))</f>
        <v>Т3</v>
      </c>
      <c r="Z32" s="32" t="str" cm="1">
        <f t="array" aca="1" ref="Z32" ca="1">INDIRECT(ADDRESS(R32,U32,1,1,Q32))</f>
        <v>140 Δ6</v>
      </c>
      <c r="AA32" s="226" cm="1">
        <f t="array" aca="1" ref="AA32" ca="1">INDIRECT(ADDRESS(R32,V32,1,1,$Q$31))</f>
        <v>140</v>
      </c>
    </row>
    <row r="33" spans="2:27" ht="13.5" customHeight="1" thickBot="1" x14ac:dyDescent="0.25">
      <c r="B33" s="11">
        <v>3</v>
      </c>
      <c r="C33" s="11" t="str">
        <f t="shared" ca="1" si="0"/>
        <v>ДД` - С23 росп1,2</v>
      </c>
      <c r="D33" s="11" t="str">
        <f t="shared" ca="1" si="0"/>
        <v>Т3</v>
      </c>
      <c r="E33" s="254" t="str">
        <f t="shared" ca="1" si="0"/>
        <v>140 Δ6</v>
      </c>
      <c r="F33" s="254"/>
      <c r="G33" s="255" t="s">
        <v>9</v>
      </c>
      <c r="H33" s="256"/>
      <c r="I33" s="23" t="str">
        <f t="shared" si="1"/>
        <v>годен</v>
      </c>
      <c r="J33" s="23" t="str">
        <f t="shared" si="2"/>
        <v>15.05.2024г.</v>
      </c>
      <c r="K33" s="13"/>
      <c r="L33" s="13"/>
      <c r="M33" s="21" t="s">
        <v>170</v>
      </c>
      <c r="N33" s="21" t="s">
        <v>172</v>
      </c>
      <c r="O33" s="21" t="s">
        <v>36</v>
      </c>
      <c r="Q33" s="94" t="s">
        <v>105</v>
      </c>
      <c r="R33" s="79">
        <f t="shared" ref="R33:R48" si="3">R32+1</f>
        <v>560</v>
      </c>
      <c r="S33" s="13">
        <v>3</v>
      </c>
      <c r="T33" s="13">
        <v>4</v>
      </c>
      <c r="U33" s="13">
        <v>5</v>
      </c>
      <c r="V33" s="80">
        <v>28</v>
      </c>
      <c r="W33" s="13"/>
      <c r="X33" s="234" t="str" cm="1">
        <f t="array" aca="1" ref="X33" ca="1">INDIRECT(ADDRESS(R33,S33,1,1,Q33))</f>
        <v>ДД` - С23 росп1,2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140 Δ6</v>
      </c>
      <c r="AA33" s="226" cm="1">
        <f t="array" aca="1" ref="AA33" ca="1">INDIRECT(ADDRESS(R33,V33,1,1,$Q$31))</f>
        <v>140</v>
      </c>
    </row>
    <row r="34" spans="2:27" ht="13.5" customHeight="1" thickBot="1" x14ac:dyDescent="0.25">
      <c r="B34" s="11">
        <v>4</v>
      </c>
      <c r="C34" s="11" t="str">
        <f t="shared" ca="1" si="0"/>
        <v>ДД` - С24 росп1,2</v>
      </c>
      <c r="D34" s="11" t="str">
        <f t="shared" ca="1" si="0"/>
        <v>Т3</v>
      </c>
      <c r="E34" s="254" t="str">
        <f t="shared" ca="1" si="0"/>
        <v>140 Δ6</v>
      </c>
      <c r="F34" s="254"/>
      <c r="G34" s="255" t="s">
        <v>9</v>
      </c>
      <c r="H34" s="256"/>
      <c r="I34" s="23" t="str">
        <f t="shared" si="1"/>
        <v>годен</v>
      </c>
      <c r="J34" s="23" t="str">
        <f t="shared" si="2"/>
        <v>15.05.2024г.</v>
      </c>
      <c r="K34" s="13"/>
      <c r="L34" s="13"/>
      <c r="M34" s="21" t="s">
        <v>170</v>
      </c>
      <c r="N34" s="21" t="s">
        <v>172</v>
      </c>
      <c r="O34" s="21" t="s">
        <v>36</v>
      </c>
      <c r="Q34" s="94" t="s">
        <v>105</v>
      </c>
      <c r="R34" s="79">
        <f t="shared" si="3"/>
        <v>561</v>
      </c>
      <c r="S34" s="13">
        <v>3</v>
      </c>
      <c r="T34" s="13">
        <v>4</v>
      </c>
      <c r="U34" s="13">
        <v>5</v>
      </c>
      <c r="V34" s="80">
        <v>28</v>
      </c>
      <c r="W34" s="13"/>
      <c r="X34" s="234" t="str" cm="1">
        <f t="array" aca="1" ref="X34" ca="1">INDIRECT(ADDRESS(R34,S34,1,1,Q34))</f>
        <v>ДД` - С24 росп1,2</v>
      </c>
      <c r="Y34" s="32" t="str" cm="1">
        <f t="array" aca="1" ref="Y34" ca="1">INDIRECT(ADDRESS(R34,T34,1,1,Q34))</f>
        <v>Т3</v>
      </c>
      <c r="Z34" s="32" t="str" cm="1">
        <f t="array" aca="1" ref="Z34" ca="1">INDIRECT(ADDRESS(R34,U34,1,1,Q34))</f>
        <v>140 Δ6</v>
      </c>
      <c r="AA34" s="226" cm="1">
        <f t="array" aca="1" ref="AA34" ca="1">INDIRECT(ADDRESS(R34,V34,1,1,$Q$31))</f>
        <v>140</v>
      </c>
    </row>
    <row r="35" spans="2:27" ht="13.5" customHeight="1" thickBot="1" x14ac:dyDescent="0.25">
      <c r="B35" s="11">
        <v>5</v>
      </c>
      <c r="C35" s="11" t="str">
        <f t="shared" ca="1" si="0"/>
        <v>ДД` - С25 росп1,2</v>
      </c>
      <c r="D35" s="11" t="str">
        <f t="shared" ca="1" si="0"/>
        <v>Т3</v>
      </c>
      <c r="E35" s="254" t="str">
        <f t="shared" ca="1" si="0"/>
        <v>140 Δ6</v>
      </c>
      <c r="F35" s="254"/>
      <c r="G35" s="255" t="s">
        <v>9</v>
      </c>
      <c r="H35" s="256"/>
      <c r="I35" s="23" t="str">
        <f t="shared" si="1"/>
        <v>годен</v>
      </c>
      <c r="J35" s="23" t="str">
        <f t="shared" si="2"/>
        <v>15.05.2024г.</v>
      </c>
      <c r="K35" s="13"/>
      <c r="L35" s="13"/>
      <c r="M35" s="21" t="s">
        <v>170</v>
      </c>
      <c r="N35" s="21" t="s">
        <v>172</v>
      </c>
      <c r="O35" s="21" t="s">
        <v>36</v>
      </c>
      <c r="Q35" s="94" t="s">
        <v>105</v>
      </c>
      <c r="R35" s="79">
        <f t="shared" si="3"/>
        <v>562</v>
      </c>
      <c r="S35" s="13">
        <v>3</v>
      </c>
      <c r="T35" s="13">
        <v>4</v>
      </c>
      <c r="U35" s="13">
        <v>5</v>
      </c>
      <c r="V35" s="80">
        <v>28</v>
      </c>
      <c r="W35" s="13"/>
      <c r="X35" s="234" t="str" cm="1">
        <f t="array" aca="1" ref="X35" ca="1">INDIRECT(ADDRESS(R35,S35,1,1,Q35))</f>
        <v>ДД` - С25 росп1,2</v>
      </c>
      <c r="Y35" s="32" t="str" cm="1">
        <f t="array" aca="1" ref="Y35" ca="1">INDIRECT(ADDRESS(R35,T35,1,1,Q35))</f>
        <v>Т3</v>
      </c>
      <c r="Z35" s="32" t="str" cm="1">
        <f t="array" aca="1" ref="Z35" ca="1">INDIRECT(ADDRESS(R35,U35,1,1,Q35))</f>
        <v>140 Δ6</v>
      </c>
      <c r="AA35" s="226" cm="1">
        <f t="array" aca="1" ref="AA35" ca="1">INDIRECT(ADDRESS(R35,V35,1,1,$Q$31))</f>
        <v>140</v>
      </c>
    </row>
    <row r="36" spans="2:27" ht="13.5" customHeight="1" thickBot="1" x14ac:dyDescent="0.25">
      <c r="B36" s="11">
        <v>6</v>
      </c>
      <c r="C36" s="11" t="str">
        <f t="shared" ca="1" si="0"/>
        <v>ДД` (8 - 9 )</v>
      </c>
      <c r="D36" s="11" t="str">
        <f t="shared" ca="1" si="0"/>
        <v>С4</v>
      </c>
      <c r="E36" s="254" t="str">
        <f t="shared" ca="1" si="0"/>
        <v>9920×14</v>
      </c>
      <c r="F36" s="254"/>
      <c r="G36" s="255" t="s">
        <v>9</v>
      </c>
      <c r="H36" s="256"/>
      <c r="I36" s="23" t="str">
        <f t="shared" si="1"/>
        <v>годен</v>
      </c>
      <c r="J36" s="23" t="str">
        <f t="shared" si="2"/>
        <v>15.05.2024г.</v>
      </c>
      <c r="K36" s="13"/>
      <c r="L36" s="13"/>
      <c r="M36" s="21" t="s">
        <v>170</v>
      </c>
      <c r="N36" s="21" t="s">
        <v>172</v>
      </c>
      <c r="O36" s="21" t="s">
        <v>36</v>
      </c>
      <c r="Q36" s="94" t="s">
        <v>105</v>
      </c>
      <c r="R36" s="96">
        <f t="shared" si="3"/>
        <v>563</v>
      </c>
      <c r="S36" s="13">
        <v>3</v>
      </c>
      <c r="T36" s="13">
        <v>4</v>
      </c>
      <c r="U36" s="13">
        <v>5</v>
      </c>
      <c r="V36" s="80">
        <v>28</v>
      </c>
      <c r="W36" s="13"/>
      <c r="X36" s="234" t="str" cm="1">
        <f t="array" aca="1" ref="X36" ca="1">INDIRECT(ADDRESS(R36,S36,1,1,Q36))</f>
        <v>ДД` (8 - 9 )</v>
      </c>
      <c r="Y36" s="32" t="str" cm="1">
        <f t="array" aca="1" ref="Y36" ca="1">INDIRECT(ADDRESS(R36,T36,1,1,Q36))</f>
        <v>С4</v>
      </c>
      <c r="Z36" s="32" t="str" cm="1">
        <f t="array" aca="1" ref="Z36" ca="1">INDIRECT(ADDRESS(R36,U36,1,1,Q36))</f>
        <v>9920×14</v>
      </c>
      <c r="AA36" s="226" cm="1">
        <f t="array" aca="1" ref="AA36" ca="1">INDIRECT(ADDRESS(R36,V36,1,1,$Q$31))</f>
        <v>9920</v>
      </c>
    </row>
    <row r="37" spans="2:27" ht="13.5" customHeight="1" thickBot="1" x14ac:dyDescent="0.25">
      <c r="B37" s="11">
        <v>7</v>
      </c>
      <c r="C37" s="11" t="str">
        <f t="shared" ca="1" si="0"/>
        <v>ДД` - С26 росп1,2</v>
      </c>
      <c r="D37" s="11" t="str">
        <f t="shared" ca="1" si="0"/>
        <v>Т3</v>
      </c>
      <c r="E37" s="254" t="str">
        <f t="shared" ca="1" si="0"/>
        <v>140 Δ6</v>
      </c>
      <c r="F37" s="254"/>
      <c r="G37" s="255" t="s">
        <v>9</v>
      </c>
      <c r="H37" s="256"/>
      <c r="I37" s="23" t="str">
        <f t="shared" si="1"/>
        <v>годен</v>
      </c>
      <c r="J37" s="23" t="str">
        <f t="shared" si="2"/>
        <v>15.05.2024г.</v>
      </c>
      <c r="K37" s="13"/>
      <c r="L37" s="13"/>
      <c r="M37" s="21" t="s">
        <v>170</v>
      </c>
      <c r="N37" s="21" t="s">
        <v>172</v>
      </c>
      <c r="O37" s="21" t="s">
        <v>36</v>
      </c>
      <c r="Q37" s="94" t="s">
        <v>105</v>
      </c>
      <c r="R37" s="79">
        <f t="shared" si="3"/>
        <v>564</v>
      </c>
      <c r="S37" s="13">
        <v>3</v>
      </c>
      <c r="T37" s="13">
        <v>4</v>
      </c>
      <c r="U37" s="13">
        <v>5</v>
      </c>
      <c r="V37" s="80">
        <v>28</v>
      </c>
      <c r="W37" s="13"/>
      <c r="X37" s="234" t="str" cm="1">
        <f t="array" aca="1" ref="X37" ca="1">INDIRECT(ADDRESS(R37,S37,1,1,Q37))</f>
        <v>ДД` - С26 росп1,2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140 Δ6</v>
      </c>
      <c r="AA37" s="226" cm="1">
        <f t="array" aca="1" ref="AA37" ca="1">INDIRECT(ADDRESS(R37,V37,1,1,$Q$31))</f>
        <v>140</v>
      </c>
    </row>
    <row r="38" spans="2:27" ht="13.5" customHeight="1" thickBot="1" x14ac:dyDescent="0.25">
      <c r="B38" s="11">
        <v>8</v>
      </c>
      <c r="C38" s="11" t="str">
        <f t="shared" ca="1" si="0"/>
        <v>ДД` - С27 росп1,2</v>
      </c>
      <c r="D38" s="11" t="str">
        <f t="shared" ca="1" si="0"/>
        <v>Т3</v>
      </c>
      <c r="E38" s="254" t="str">
        <f t="shared" ca="1" si="0"/>
        <v>140 Δ6</v>
      </c>
      <c r="F38" s="254"/>
      <c r="G38" s="255" t="s">
        <v>9</v>
      </c>
      <c r="H38" s="256"/>
      <c r="I38" s="23" t="str">
        <f t="shared" si="1"/>
        <v>годен</v>
      </c>
      <c r="J38" s="23" t="str">
        <f t="shared" si="2"/>
        <v>15.05.2024г.</v>
      </c>
      <c r="K38" s="13"/>
      <c r="L38" s="13"/>
      <c r="M38" s="21" t="s">
        <v>170</v>
      </c>
      <c r="N38" s="21" t="s">
        <v>172</v>
      </c>
      <c r="O38" s="21" t="s">
        <v>36</v>
      </c>
      <c r="Q38" s="94" t="s">
        <v>105</v>
      </c>
      <c r="R38" s="79">
        <f t="shared" si="3"/>
        <v>565</v>
      </c>
      <c r="S38" s="13">
        <v>3</v>
      </c>
      <c r="T38" s="13">
        <v>4</v>
      </c>
      <c r="U38" s="13">
        <v>5</v>
      </c>
      <c r="V38" s="80">
        <v>28</v>
      </c>
      <c r="W38" s="13"/>
      <c r="X38" s="234" t="str" cm="1">
        <f t="array" aca="1" ref="X38" ca="1">INDIRECT(ADDRESS(R38,S38,1,1,Q38))</f>
        <v>ДД` - С27 росп1,2</v>
      </c>
      <c r="Y38" s="32" t="str" cm="1">
        <f t="array" aca="1" ref="Y38" ca="1">INDIRECT(ADDRESS(R38,T38,1,1,Q38))</f>
        <v>Т3</v>
      </c>
      <c r="Z38" s="32" t="str" cm="1">
        <f t="array" aca="1" ref="Z38" ca="1">INDIRECT(ADDRESS(R38,U38,1,1,Q38))</f>
        <v>140 Δ6</v>
      </c>
      <c r="AA38" s="226" cm="1">
        <f t="array" aca="1" ref="AA38" ca="1">INDIRECT(ADDRESS(R38,V38,1,1,$Q$31))</f>
        <v>140</v>
      </c>
    </row>
    <row r="39" spans="2:27" ht="13.5" customHeight="1" thickBot="1" x14ac:dyDescent="0.25">
      <c r="B39" s="11">
        <v>9</v>
      </c>
      <c r="C39" s="11" t="str">
        <f t="shared" ca="1" si="0"/>
        <v>ДД` - С28 росп1,2</v>
      </c>
      <c r="D39" s="11" t="str">
        <f t="shared" ca="1" si="0"/>
        <v>Т3</v>
      </c>
      <c r="E39" s="254" t="str">
        <f t="shared" ca="1" si="0"/>
        <v>140 Δ6</v>
      </c>
      <c r="F39" s="254"/>
      <c r="G39" s="255" t="s">
        <v>9</v>
      </c>
      <c r="H39" s="256"/>
      <c r="I39" s="23" t="str">
        <f t="shared" si="1"/>
        <v>годен</v>
      </c>
      <c r="J39" s="23" t="str">
        <f t="shared" si="2"/>
        <v>15.05.2024г.</v>
      </c>
      <c r="K39" s="13"/>
      <c r="L39" s="13"/>
      <c r="M39" s="21" t="s">
        <v>170</v>
      </c>
      <c r="N39" s="21" t="s">
        <v>172</v>
      </c>
      <c r="O39" s="21" t="s">
        <v>36</v>
      </c>
      <c r="Q39" s="94" t="s">
        <v>105</v>
      </c>
      <c r="R39" s="79">
        <f t="shared" si="3"/>
        <v>566</v>
      </c>
      <c r="S39" s="13">
        <v>3</v>
      </c>
      <c r="T39" s="13">
        <v>4</v>
      </c>
      <c r="U39" s="13">
        <v>5</v>
      </c>
      <c r="V39" s="80">
        <v>28</v>
      </c>
      <c r="W39" s="13"/>
      <c r="X39" s="234" t="str" cm="1">
        <f t="array" aca="1" ref="X39" ca="1">INDIRECT(ADDRESS(R39,S39,1,1,Q39))</f>
        <v>ДД` - С28 росп1,2</v>
      </c>
      <c r="Y39" s="32" t="str" cm="1">
        <f t="array" aca="1" ref="Y39" ca="1">INDIRECT(ADDRESS(R39,T39,1,1,Q39))</f>
        <v>Т3</v>
      </c>
      <c r="Z39" s="32" t="str" cm="1">
        <f t="array" aca="1" ref="Z39" ca="1">INDIRECT(ADDRESS(R39,U39,1,1,Q39))</f>
        <v>140 Δ6</v>
      </c>
      <c r="AA39" s="226" cm="1">
        <f t="array" aca="1" ref="AA39" ca="1">INDIRECT(ADDRESS(R39,V39,1,1,$Q$31))</f>
        <v>140</v>
      </c>
    </row>
    <row r="40" spans="2:27" ht="13.5" customHeight="1" thickBot="1" x14ac:dyDescent="0.3">
      <c r="B40" s="11">
        <v>10</v>
      </c>
      <c r="C40" s="11" t="str">
        <f t="shared" ca="1" si="0"/>
        <v>А`А (7 - 8 )</v>
      </c>
      <c r="D40" s="11" t="str">
        <f t="shared" ca="1" si="0"/>
        <v>С4</v>
      </c>
      <c r="E40" s="254" t="str">
        <f t="shared" ca="1" si="0"/>
        <v>10800×14</v>
      </c>
      <c r="F40" s="254"/>
      <c r="G40" s="255" t="s">
        <v>9</v>
      </c>
      <c r="H40" s="256"/>
      <c r="I40" s="23" t="str">
        <f t="shared" si="1"/>
        <v>годен</v>
      </c>
      <c r="J40" s="23" t="str">
        <f t="shared" si="2"/>
        <v>15.05.2024г.</v>
      </c>
      <c r="K40" s="13"/>
      <c r="L40" s="7"/>
      <c r="M40" s="21" t="s">
        <v>170</v>
      </c>
      <c r="N40" s="21" t="s">
        <v>172</v>
      </c>
      <c r="O40" s="21" t="s">
        <v>36</v>
      </c>
      <c r="Q40" s="94" t="s">
        <v>105</v>
      </c>
      <c r="R40" s="96">
        <v>30</v>
      </c>
      <c r="S40" s="13">
        <v>3</v>
      </c>
      <c r="T40" s="13">
        <v>4</v>
      </c>
      <c r="U40" s="13">
        <v>5</v>
      </c>
      <c r="V40" s="80">
        <v>28</v>
      </c>
      <c r="W40" s="13"/>
      <c r="X40" s="32" t="str" cm="1">
        <f t="array" aca="1" ref="X40" ca="1">INDIRECT(ADDRESS(R40,S40,1,1,Q40))</f>
        <v>А`А (7 - 8 )</v>
      </c>
      <c r="Y40" s="32" t="str" cm="1">
        <f t="array" aca="1" ref="Y40" ca="1">INDIRECT(ADDRESS(R40,T40,1,1,Q40))</f>
        <v>С4</v>
      </c>
      <c r="Z40" s="32" t="str" cm="1">
        <f t="array" aca="1" ref="Z40" ca="1">INDIRECT(ADDRESS(R40,U40,1,1,Q40))</f>
        <v>10800×14</v>
      </c>
      <c r="AA40" s="226" cm="1">
        <f t="array" aca="1" ref="AA40" ca="1">INDIRECT(ADDRESS(R40,V40,1,1,$Q$31))</f>
        <v>10800</v>
      </c>
    </row>
    <row r="41" spans="2:27" ht="13.5" customHeight="1" thickBot="1" x14ac:dyDescent="0.3">
      <c r="B41" s="11">
        <v>11</v>
      </c>
      <c r="C41" s="11" t="str">
        <f t="shared" ca="1" si="0"/>
        <v>А`А - С22 росп1,2</v>
      </c>
      <c r="D41" s="11" t="str">
        <f t="shared" ca="1" si="0"/>
        <v>Т3</v>
      </c>
      <c r="E41" s="254" t="str">
        <f t="shared" ca="1" si="0"/>
        <v>140 Δ6</v>
      </c>
      <c r="F41" s="254"/>
      <c r="G41" s="255" t="s">
        <v>9</v>
      </c>
      <c r="H41" s="256"/>
      <c r="I41" s="23" t="str">
        <f t="shared" si="1"/>
        <v>годен</v>
      </c>
      <c r="J41" s="23" t="str">
        <f t="shared" si="2"/>
        <v>15.05.2024г.</v>
      </c>
      <c r="K41" s="13"/>
      <c r="L41" s="7"/>
      <c r="M41" s="21" t="s">
        <v>170</v>
      </c>
      <c r="N41" s="21" t="s">
        <v>172</v>
      </c>
      <c r="O41" s="21" t="s">
        <v>36</v>
      </c>
      <c r="Q41" s="94" t="s">
        <v>105</v>
      </c>
      <c r="R41" s="79">
        <f t="shared" si="3"/>
        <v>31</v>
      </c>
      <c r="S41" s="13">
        <v>3</v>
      </c>
      <c r="T41" s="13">
        <v>4</v>
      </c>
      <c r="U41" s="13">
        <v>5</v>
      </c>
      <c r="V41" s="80">
        <v>28</v>
      </c>
      <c r="W41" s="13"/>
      <c r="X41" s="32" t="str" cm="1">
        <f t="array" aca="1" ref="X41" ca="1">INDIRECT(ADDRESS(R41,S41,1,1,Q41))</f>
        <v>А`А - С22 росп1,2</v>
      </c>
      <c r="Y41" s="32" t="str" cm="1">
        <f t="array" aca="1" ref="Y41" ca="1">INDIRECT(ADDRESS(R41,T41,1,1,Q41))</f>
        <v>Т3</v>
      </c>
      <c r="Z41" s="32" t="str" cm="1">
        <f t="array" aca="1" ref="Z41" ca="1">INDIRECT(ADDRESS(R41,U41,1,1,Q41))</f>
        <v>140 Δ6</v>
      </c>
      <c r="AA41" s="226" cm="1">
        <f t="array" aca="1" ref="AA41" ca="1">INDIRECT(ADDRESS(R41,V41,1,1,$Q$31))</f>
        <v>140</v>
      </c>
    </row>
    <row r="42" spans="2:27" ht="13.5" customHeight="1" thickBot="1" x14ac:dyDescent="0.3">
      <c r="B42" s="11">
        <v>12</v>
      </c>
      <c r="C42" s="11" t="str">
        <f t="shared" ca="1" si="0"/>
        <v>А`А - С23 росп1,2</v>
      </c>
      <c r="D42" s="11" t="str">
        <f t="shared" ca="1" si="0"/>
        <v>Т3</v>
      </c>
      <c r="E42" s="254" t="str">
        <f t="shared" ca="1" si="0"/>
        <v>140 Δ6</v>
      </c>
      <c r="F42" s="254"/>
      <c r="G42" s="255" t="s">
        <v>9</v>
      </c>
      <c r="H42" s="256"/>
      <c r="I42" s="23" t="str">
        <f t="shared" si="1"/>
        <v>годен</v>
      </c>
      <c r="J42" s="23" t="str">
        <f t="shared" si="2"/>
        <v>15.05.2024г.</v>
      </c>
      <c r="K42" s="13"/>
      <c r="L42" s="7"/>
      <c r="M42" s="21" t="s">
        <v>170</v>
      </c>
      <c r="N42" s="21" t="s">
        <v>172</v>
      </c>
      <c r="O42" s="21" t="s">
        <v>36</v>
      </c>
      <c r="Q42" s="94" t="s">
        <v>105</v>
      </c>
      <c r="R42" s="79">
        <f t="shared" si="3"/>
        <v>32</v>
      </c>
      <c r="S42" s="13">
        <v>3</v>
      </c>
      <c r="T42" s="13">
        <v>4</v>
      </c>
      <c r="U42" s="13">
        <v>5</v>
      </c>
      <c r="V42" s="80">
        <v>28</v>
      </c>
      <c r="W42" s="13"/>
      <c r="X42" s="32" t="str" cm="1">
        <f t="array" aca="1" ref="X42" ca="1">INDIRECT(ADDRESS(R42,S42,1,1,Q42))</f>
        <v>А`А - С23 росп1,2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140 Δ6</v>
      </c>
      <c r="AA42" s="226" cm="1">
        <f t="array" aca="1" ref="AA42" ca="1">INDIRECT(ADDRESS(R42,V42,1,1,$Q$31))</f>
        <v>140</v>
      </c>
    </row>
    <row r="43" spans="2:27" ht="13.5" customHeight="1" thickBot="1" x14ac:dyDescent="0.3">
      <c r="B43" s="11">
        <v>13</v>
      </c>
      <c r="C43" s="11" t="str">
        <f t="shared" ca="1" si="0"/>
        <v>А`А - С24 росп1,2</v>
      </c>
      <c r="D43" s="11" t="str">
        <f t="shared" ca="1" si="0"/>
        <v>Т3</v>
      </c>
      <c r="E43" s="254" t="str">
        <f t="shared" ca="1" si="0"/>
        <v>140 Δ6</v>
      </c>
      <c r="F43" s="254"/>
      <c r="G43" s="255" t="s">
        <v>9</v>
      </c>
      <c r="H43" s="256"/>
      <c r="I43" s="23" t="str">
        <f t="shared" si="1"/>
        <v>годен</v>
      </c>
      <c r="J43" s="23" t="str">
        <f t="shared" si="2"/>
        <v>15.05.2024г.</v>
      </c>
      <c r="K43" s="13"/>
      <c r="L43" s="7"/>
      <c r="M43" s="21" t="s">
        <v>170</v>
      </c>
      <c r="N43" s="21" t="s">
        <v>172</v>
      </c>
      <c r="O43" s="21" t="s">
        <v>36</v>
      </c>
      <c r="Q43" s="94" t="s">
        <v>105</v>
      </c>
      <c r="R43" s="79">
        <f t="shared" si="3"/>
        <v>33</v>
      </c>
      <c r="S43" s="13">
        <v>3</v>
      </c>
      <c r="T43" s="13">
        <v>4</v>
      </c>
      <c r="U43" s="13">
        <v>5</v>
      </c>
      <c r="V43" s="80">
        <v>28</v>
      </c>
      <c r="W43" s="13"/>
      <c r="X43" s="32" t="str" cm="1">
        <f t="array" aca="1" ref="X43" ca="1">INDIRECT(ADDRESS(R43,S43,1,1,Q43))</f>
        <v>А`А - С24 росп1,2</v>
      </c>
      <c r="Y43" s="32" t="str" cm="1">
        <f t="array" aca="1" ref="Y43" ca="1">INDIRECT(ADDRESS(R43,T43,1,1,Q43))</f>
        <v>Т3</v>
      </c>
      <c r="Z43" s="32" t="str" cm="1">
        <f t="array" aca="1" ref="Z43" ca="1">INDIRECT(ADDRESS(R43,U43,1,1,Q43))</f>
        <v>140 Δ6</v>
      </c>
      <c r="AA43" s="226" cm="1">
        <f t="array" aca="1" ref="AA43" ca="1">INDIRECT(ADDRESS(R43,V43,1,1,$Q$31))</f>
        <v>140</v>
      </c>
    </row>
    <row r="44" spans="2:27" ht="13.5" customHeight="1" thickBot="1" x14ac:dyDescent="0.3">
      <c r="B44" s="11">
        <v>14</v>
      </c>
      <c r="C44" s="11" t="str">
        <f t="shared" ca="1" si="0"/>
        <v>А`А - С25 росп1,2</v>
      </c>
      <c r="D44" s="11" t="str">
        <f t="shared" ca="1" si="0"/>
        <v>Т3</v>
      </c>
      <c r="E44" s="254" t="str">
        <f t="shared" ca="1" si="0"/>
        <v>140 Δ6</v>
      </c>
      <c r="F44" s="254"/>
      <c r="G44" s="255" t="s">
        <v>9</v>
      </c>
      <c r="H44" s="256"/>
      <c r="I44" s="23" t="str">
        <f t="shared" si="1"/>
        <v>годен</v>
      </c>
      <c r="J44" s="23" t="str">
        <f t="shared" si="2"/>
        <v>15.05.2024г.</v>
      </c>
      <c r="K44" s="13"/>
      <c r="L44" s="7"/>
      <c r="M44" s="21" t="s">
        <v>170</v>
      </c>
      <c r="N44" s="21" t="s">
        <v>172</v>
      </c>
      <c r="O44" s="21" t="s">
        <v>36</v>
      </c>
      <c r="Q44" s="94" t="s">
        <v>105</v>
      </c>
      <c r="R44" s="79">
        <f t="shared" si="3"/>
        <v>34</v>
      </c>
      <c r="S44" s="13">
        <v>3</v>
      </c>
      <c r="T44" s="13">
        <v>4</v>
      </c>
      <c r="U44" s="13">
        <v>5</v>
      </c>
      <c r="V44" s="80">
        <v>28</v>
      </c>
      <c r="W44" s="13"/>
      <c r="X44" s="32" t="str" cm="1">
        <f t="array" aca="1" ref="X44" ca="1">INDIRECT(ADDRESS(R44,S44,1,1,Q44))</f>
        <v>А`А - С25 росп1,2</v>
      </c>
      <c r="Y44" s="32" t="str" cm="1">
        <f t="array" aca="1" ref="Y44" ca="1">INDIRECT(ADDRESS(R44,T44,1,1,Q44))</f>
        <v>Т3</v>
      </c>
      <c r="Z44" s="32" t="str" cm="1">
        <f t="array" aca="1" ref="Z44" ca="1">INDIRECT(ADDRESS(R44,U44,1,1,Q44))</f>
        <v>140 Δ6</v>
      </c>
      <c r="AA44" s="226" cm="1">
        <f t="array" aca="1" ref="AA44" ca="1">INDIRECT(ADDRESS(R44,V44,1,1,$Q$31))</f>
        <v>140</v>
      </c>
    </row>
    <row r="45" spans="2:27" ht="13.5" customHeight="1" thickBot="1" x14ac:dyDescent="0.3">
      <c r="B45" s="11">
        <v>15</v>
      </c>
      <c r="C45" s="11" t="str">
        <f t="shared" ca="1" si="0"/>
        <v>А`А (8 - 9 )</v>
      </c>
      <c r="D45" s="11" t="str">
        <f t="shared" ca="1" si="0"/>
        <v>С4</v>
      </c>
      <c r="E45" s="254" t="str">
        <f t="shared" ca="1" si="0"/>
        <v>9920×14</v>
      </c>
      <c r="F45" s="254"/>
      <c r="G45" s="255" t="s">
        <v>9</v>
      </c>
      <c r="H45" s="256"/>
      <c r="I45" s="23" t="str">
        <f t="shared" si="1"/>
        <v>годен</v>
      </c>
      <c r="J45" s="23" t="str">
        <f t="shared" si="2"/>
        <v>15.05.2024г.</v>
      </c>
      <c r="K45" s="13"/>
      <c r="L45" s="7"/>
      <c r="M45" s="21" t="s">
        <v>170</v>
      </c>
      <c r="N45" s="21" t="s">
        <v>172</v>
      </c>
      <c r="O45" s="21" t="s">
        <v>36</v>
      </c>
      <c r="Q45" s="94" t="s">
        <v>105</v>
      </c>
      <c r="R45" s="96">
        <f t="shared" si="3"/>
        <v>35</v>
      </c>
      <c r="S45" s="13">
        <v>3</v>
      </c>
      <c r="T45" s="13">
        <v>4</v>
      </c>
      <c r="U45" s="13">
        <v>5</v>
      </c>
      <c r="V45" s="80">
        <v>28</v>
      </c>
      <c r="W45" s="13"/>
      <c r="X45" s="32" t="str" cm="1">
        <f t="array" aca="1" ref="X45" ca="1">INDIRECT(ADDRESS(R45,S45,1,1,Q45))</f>
        <v>А`А (8 - 9 )</v>
      </c>
      <c r="Y45" s="32" t="str" cm="1">
        <f t="array" aca="1" ref="Y45" ca="1">INDIRECT(ADDRESS(R45,T45,1,1,Q45))</f>
        <v>С4</v>
      </c>
      <c r="Z45" s="32" t="str" cm="1">
        <f t="array" aca="1" ref="Z45" ca="1">INDIRECT(ADDRESS(R45,U45,1,1,Q45))</f>
        <v>9920×14</v>
      </c>
      <c r="AA45" s="226" cm="1">
        <f t="array" aca="1" ref="AA45" ca="1">INDIRECT(ADDRESS(R45,V45,1,1,$Q$31))</f>
        <v>9920</v>
      </c>
    </row>
    <row r="46" spans="2:27" ht="13.5" customHeight="1" thickBot="1" x14ac:dyDescent="0.3">
      <c r="B46" s="11">
        <v>16</v>
      </c>
      <c r="C46" s="11" t="str">
        <f t="shared" ca="1" si="0"/>
        <v>А`А - С26 росп1,2</v>
      </c>
      <c r="D46" s="11" t="str">
        <f t="shared" ca="1" si="0"/>
        <v>Т3</v>
      </c>
      <c r="E46" s="254" t="str">
        <f t="shared" ca="1" si="0"/>
        <v>140 Δ6</v>
      </c>
      <c r="F46" s="254"/>
      <c r="G46" s="255" t="s">
        <v>9</v>
      </c>
      <c r="H46" s="256"/>
      <c r="I46" s="23" t="str">
        <f t="shared" si="1"/>
        <v>годен</v>
      </c>
      <c r="J46" s="23" t="str">
        <f t="shared" si="2"/>
        <v>15.05.2024г.</v>
      </c>
      <c r="K46" s="13"/>
      <c r="L46" s="7"/>
      <c r="M46" s="21" t="s">
        <v>170</v>
      </c>
      <c r="N46" s="21" t="s">
        <v>172</v>
      </c>
      <c r="O46" s="21" t="s">
        <v>36</v>
      </c>
      <c r="Q46" s="94" t="s">
        <v>105</v>
      </c>
      <c r="R46" s="79">
        <f t="shared" si="3"/>
        <v>36</v>
      </c>
      <c r="S46" s="13">
        <v>3</v>
      </c>
      <c r="T46" s="13">
        <v>4</v>
      </c>
      <c r="U46" s="13">
        <v>5</v>
      </c>
      <c r="V46" s="80">
        <v>28</v>
      </c>
      <c r="W46" s="13"/>
      <c r="X46" s="32" t="str" cm="1">
        <f t="array" aca="1" ref="X46" ca="1">INDIRECT(ADDRESS(R46,S46,1,1,Q46))</f>
        <v>А`А - С26 росп1,2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140 Δ6</v>
      </c>
      <c r="AA46" s="226" cm="1">
        <f t="array" aca="1" ref="AA46" ca="1">INDIRECT(ADDRESS(R46,V46,1,1,$Q$31))</f>
        <v>140</v>
      </c>
    </row>
    <row r="47" spans="2:27" ht="13.5" customHeight="1" thickBot="1" x14ac:dyDescent="0.3">
      <c r="B47" s="11">
        <v>17</v>
      </c>
      <c r="C47" s="11" t="str">
        <f t="shared" ref="C47:C48" ca="1" si="4">X47</f>
        <v>А`А - С27 росп1,2</v>
      </c>
      <c r="D47" s="11" t="str">
        <f t="shared" ref="D47:D48" ca="1" si="5">Y47</f>
        <v>Т3</v>
      </c>
      <c r="E47" s="254" t="str">
        <f t="shared" ref="E47:E48" ca="1" si="6">Z47</f>
        <v>140 Δ6</v>
      </c>
      <c r="F47" s="254"/>
      <c r="G47" s="255" t="s">
        <v>9</v>
      </c>
      <c r="H47" s="256"/>
      <c r="I47" s="23" t="str">
        <f t="shared" si="1"/>
        <v>годен</v>
      </c>
      <c r="J47" s="23" t="str">
        <f t="shared" si="2"/>
        <v>15.05.2024г.</v>
      </c>
      <c r="K47" s="13"/>
      <c r="L47" s="7"/>
      <c r="M47" s="21" t="s">
        <v>170</v>
      </c>
      <c r="N47" s="21" t="s">
        <v>172</v>
      </c>
      <c r="O47" s="21" t="s">
        <v>36</v>
      </c>
      <c r="Q47" s="94" t="s">
        <v>105</v>
      </c>
      <c r="R47" s="79">
        <f t="shared" si="3"/>
        <v>37</v>
      </c>
      <c r="S47" s="13">
        <v>3</v>
      </c>
      <c r="T47" s="13">
        <v>4</v>
      </c>
      <c r="U47" s="13">
        <v>5</v>
      </c>
      <c r="V47" s="80">
        <v>28</v>
      </c>
      <c r="W47" s="13"/>
      <c r="X47" s="32" t="str" cm="1">
        <f t="array" aca="1" ref="X47" ca="1">INDIRECT(ADDRESS(R47,S47,1,1,Q47))</f>
        <v>А`А - С27 росп1,2</v>
      </c>
      <c r="Y47" s="32" t="str" cm="1">
        <f t="array" aca="1" ref="Y47" ca="1">INDIRECT(ADDRESS(R47,T47,1,1,Q47))</f>
        <v>Т3</v>
      </c>
      <c r="Z47" s="32" t="str" cm="1">
        <f t="array" aca="1" ref="Z47" ca="1">INDIRECT(ADDRESS(R47,U47,1,1,Q47))</f>
        <v>140 Δ6</v>
      </c>
      <c r="AA47" s="226" cm="1">
        <f t="array" aca="1" ref="AA47" ca="1">INDIRECT(ADDRESS(R47,V47,1,1,$Q$31))</f>
        <v>140</v>
      </c>
    </row>
    <row r="48" spans="2:27" ht="13.5" customHeight="1" thickBot="1" x14ac:dyDescent="0.3">
      <c r="B48" s="11">
        <v>18</v>
      </c>
      <c r="C48" s="11" t="str">
        <f t="shared" ca="1" si="4"/>
        <v>А`А - С28 росп1,2</v>
      </c>
      <c r="D48" s="11" t="str">
        <f t="shared" ca="1" si="5"/>
        <v>Т3</v>
      </c>
      <c r="E48" s="254" t="str">
        <f t="shared" ca="1" si="6"/>
        <v>140 Δ6</v>
      </c>
      <c r="F48" s="254"/>
      <c r="G48" s="255" t="s">
        <v>9</v>
      </c>
      <c r="H48" s="256"/>
      <c r="I48" s="23" t="str">
        <f t="shared" si="1"/>
        <v>годен</v>
      </c>
      <c r="J48" s="23" t="str">
        <f t="shared" si="2"/>
        <v>15.05.2024г.</v>
      </c>
      <c r="K48" s="13"/>
      <c r="L48" s="7"/>
      <c r="M48" s="21" t="s">
        <v>170</v>
      </c>
      <c r="N48" s="21" t="s">
        <v>172</v>
      </c>
      <c r="O48" s="21" t="s">
        <v>36</v>
      </c>
      <c r="Q48" s="94" t="s">
        <v>105</v>
      </c>
      <c r="R48" s="79">
        <f t="shared" si="3"/>
        <v>38</v>
      </c>
      <c r="S48" s="13">
        <v>3</v>
      </c>
      <c r="T48" s="13">
        <v>4</v>
      </c>
      <c r="U48" s="13">
        <v>5</v>
      </c>
      <c r="V48" s="80">
        <v>28</v>
      </c>
      <c r="W48" s="13"/>
      <c r="X48" s="32" t="str" cm="1">
        <f t="array" aca="1" ref="X48" ca="1">INDIRECT(ADDRESS(R48,S48,1,1,Q48))</f>
        <v>А`А - С28 росп1,2</v>
      </c>
      <c r="Y48" s="32" t="str" cm="1">
        <f t="array" aca="1" ref="Y48" ca="1">INDIRECT(ADDRESS(R48,T48,1,1,Q48))</f>
        <v>Т3</v>
      </c>
      <c r="Z48" s="32" t="str" cm="1">
        <f t="array" aca="1" ref="Z48" ca="1">INDIRECT(ADDRESS(R48,U48,1,1,Q48))</f>
        <v>140 Δ6</v>
      </c>
      <c r="AA48" s="226" cm="1">
        <f t="array" aca="1" ref="AA48" ca="1">INDIRECT(ADDRESS(R48,V48,1,1,$Q$31))</f>
        <v>140</v>
      </c>
    </row>
    <row r="49" spans="2:28" ht="13.5" customHeight="1" x14ac:dyDescent="0.25">
      <c r="B49" s="85"/>
      <c r="C49" s="85"/>
      <c r="D49" s="85"/>
      <c r="E49" s="85"/>
      <c r="F49" s="85"/>
      <c r="G49" s="85"/>
      <c r="H49" s="85"/>
      <c r="I49" s="81"/>
      <c r="J49" s="81"/>
      <c r="K49" s="13"/>
      <c r="L49" s="7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spans="2:28" ht="13.5" customHeight="1" x14ac:dyDescent="0.25">
      <c r="C50" s="7" t="s">
        <v>11</v>
      </c>
      <c r="D50" s="7"/>
      <c r="E50" s="7"/>
      <c r="F50" s="7"/>
      <c r="G50" s="7"/>
      <c r="H50" s="29"/>
      <c r="I50" s="30" t="s">
        <v>1</v>
      </c>
      <c r="K50" s="13"/>
      <c r="L50" s="7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spans="2:28" ht="13.5" customHeight="1" x14ac:dyDescent="0.25">
      <c r="C51" s="5"/>
      <c r="D51" s="8"/>
      <c r="E51" s="8"/>
      <c r="F51" s="7"/>
      <c r="G51" s="7"/>
      <c r="H51" s="7"/>
      <c r="I51" s="30"/>
      <c r="K51" s="13"/>
      <c r="L51" s="7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spans="2:28" ht="13.5" customHeight="1" x14ac:dyDescent="0.25">
      <c r="C52" s="5"/>
      <c r="D52" s="8"/>
      <c r="E52" s="8"/>
      <c r="F52" s="7"/>
      <c r="G52" s="7"/>
      <c r="H52" s="7"/>
      <c r="I52" s="30"/>
      <c r="K52" s="13"/>
      <c r="L52" s="7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spans="2:28" ht="13.5" customHeight="1" x14ac:dyDescent="0.25">
      <c r="C53" s="5"/>
      <c r="D53" s="8"/>
      <c r="E53" s="8"/>
      <c r="F53" s="7"/>
      <c r="G53" s="7"/>
      <c r="H53" s="7"/>
      <c r="I53" s="30"/>
      <c r="K53" s="13"/>
      <c r="L53" s="7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spans="2:28" ht="13.5" customHeight="1" x14ac:dyDescent="0.25">
      <c r="K54" s="13"/>
      <c r="L54" s="7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spans="2:28" ht="13.5" customHeight="1" x14ac:dyDescent="0.25">
      <c r="K55" s="13"/>
      <c r="L55" s="7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spans="2:28" ht="13.5" customHeight="1" x14ac:dyDescent="0.25">
      <c r="K56" s="13"/>
      <c r="L56" s="7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spans="2:28" ht="13.5" customHeight="1" x14ac:dyDescent="0.25">
      <c r="C57" s="5"/>
      <c r="D57" s="8"/>
      <c r="E57" s="8"/>
      <c r="F57" s="7"/>
      <c r="G57" s="7"/>
      <c r="H57" s="7"/>
      <c r="I57" s="30"/>
      <c r="K57" s="13"/>
      <c r="L57" s="7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</row>
    <row r="58" spans="2:28" ht="13.5" customHeight="1" x14ac:dyDescent="0.25">
      <c r="C58" s="5"/>
      <c r="D58" s="8"/>
      <c r="E58" s="8"/>
      <c r="F58" s="7"/>
      <c r="G58" s="7"/>
      <c r="H58" s="7"/>
      <c r="I58" s="30"/>
      <c r="K58" s="13"/>
      <c r="L58" s="7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</row>
    <row r="59" spans="2:28" ht="13.5" customHeight="1" x14ac:dyDescent="0.25">
      <c r="K59" s="13"/>
      <c r="L59" s="7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</row>
    <row r="60" spans="2:28" ht="13.5" customHeight="1" x14ac:dyDescent="0.25">
      <c r="K60" s="13"/>
      <c r="L60" s="7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</row>
    <row r="61" spans="2:28" ht="13.5" customHeight="1" x14ac:dyDescent="0.25">
      <c r="K61" s="13"/>
      <c r="L61" s="7"/>
      <c r="M61" s="21"/>
      <c r="N61" s="21"/>
      <c r="O61" s="2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226"/>
    </row>
    <row r="62" spans="2:28" ht="13.5" customHeight="1" x14ac:dyDescent="0.25"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226"/>
    </row>
    <row r="63" spans="2:28" ht="13.5" customHeight="1" x14ac:dyDescent="0.25">
      <c r="C63" s="5"/>
      <c r="D63" s="8"/>
      <c r="E63" s="8"/>
      <c r="F63" s="7"/>
      <c r="G63" s="7"/>
      <c r="H63" s="7"/>
      <c r="I63" s="30"/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226"/>
    </row>
    <row r="64" spans="2:28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226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6/5УК от 15 Мая 2024г.</v>
      </c>
      <c r="K78" s="14"/>
      <c r="L78" s="17">
        <f>L14</f>
        <v>6</v>
      </c>
      <c r="M78" s="17">
        <f>M14</f>
        <v>5</v>
      </c>
      <c r="N78" s="17" t="str">
        <f>N14</f>
        <v>15</v>
      </c>
      <c r="O78" s="17" t="str">
        <f>O14</f>
        <v>Мая</v>
      </c>
      <c r="P78" s="17" t="str">
        <f>P14</f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6/5УК</v>
      </c>
      <c r="Y94" s="76" t="str">
        <f>CONCATENATE(N78, " ", O78)</f>
        <v>15 Мая</v>
      </c>
      <c r="Z94" s="13"/>
      <c r="AA94" s="65">
        <f>IFERROR(SUM(#REF!),0)</f>
        <v>0</v>
      </c>
    </row>
    <row r="95" spans="2:27" ht="13.5" customHeight="1" thickBot="1" x14ac:dyDescent="0.25">
      <c r="B95" s="11">
        <v>1</v>
      </c>
      <c r="C95" s="11" t="str">
        <f ca="1">X95</f>
        <v>ДД` (7 - 8 )</v>
      </c>
      <c r="D95" s="11" t="str">
        <f ca="1">Y95</f>
        <v>С4</v>
      </c>
      <c r="E95" s="254" t="str">
        <f ca="1">Z95</f>
        <v>10800×14</v>
      </c>
      <c r="F95" s="254"/>
      <c r="G95" s="255" t="s">
        <v>9</v>
      </c>
      <c r="H95" s="256"/>
      <c r="I95" s="23" t="str">
        <f>IF(G95="недопустимых дефектов не обнаружено", "годен", "НЕ годен")</f>
        <v>годен</v>
      </c>
      <c r="J95" s="23" t="str">
        <f>CONCATENATE(M95, ".", N95, ".",O95)</f>
        <v>15.05.2024г.</v>
      </c>
      <c r="K95" s="13"/>
      <c r="L95" s="13"/>
      <c r="M95" s="21" t="s">
        <v>170</v>
      </c>
      <c r="N95" s="21" t="s">
        <v>172</v>
      </c>
      <c r="O95" s="21" t="s">
        <v>36</v>
      </c>
      <c r="Q95" s="94" t="s">
        <v>105</v>
      </c>
      <c r="R95" s="96">
        <v>558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ДД` (7 - 8 )</v>
      </c>
      <c r="Y95" s="32" t="str" cm="1">
        <f t="array" aca="1" ref="Y95" ca="1">INDIRECT(ADDRESS(R95,T95,1,1,Q95))</f>
        <v>С4</v>
      </c>
      <c r="Z95" s="32" t="str" cm="1">
        <f t="array" aca="1" ref="Z95" ca="1">INDIRECT(ADDRESS(R95,U95,1,1,Q95))</f>
        <v>10800×14</v>
      </c>
      <c r="AA95" s="226" cm="1">
        <f t="array" aca="1" ref="AA95" ca="1">INDIRECT(ADDRESS(R95,V95,1,1,$Q$31))</f>
        <v>10800</v>
      </c>
    </row>
    <row r="96" spans="2:27" ht="13.5" customHeight="1" thickBot="1" x14ac:dyDescent="0.25">
      <c r="B96" s="11">
        <v>2</v>
      </c>
      <c r="C96" s="11" t="str">
        <f t="shared" ref="C96:E98" ca="1" si="7">X96</f>
        <v>ДД` (8 - 9 )</v>
      </c>
      <c r="D96" s="11" t="str">
        <f t="shared" ca="1" si="7"/>
        <v>С4</v>
      </c>
      <c r="E96" s="254" t="str">
        <f t="shared" ca="1" si="7"/>
        <v>9920×14</v>
      </c>
      <c r="F96" s="254"/>
      <c r="G96" s="255" t="s">
        <v>9</v>
      </c>
      <c r="H96" s="256"/>
      <c r="I96" s="23" t="str">
        <f t="shared" ref="I96:I98" si="8">IF(G96="недопустимых дефектов не обнаружено", "годен", "НЕ годен")</f>
        <v>годен</v>
      </c>
      <c r="J96" s="23" t="str">
        <f t="shared" ref="J96:J98" si="9">CONCATENATE(M96, ".", N96, ".",O96)</f>
        <v>15.05.2024г.</v>
      </c>
      <c r="K96" s="13"/>
      <c r="L96" s="13"/>
      <c r="M96" s="21" t="s">
        <v>170</v>
      </c>
      <c r="N96" s="21" t="s">
        <v>172</v>
      </c>
      <c r="O96" s="21" t="s">
        <v>36</v>
      </c>
      <c r="Q96" s="94" t="s">
        <v>105</v>
      </c>
      <c r="R96" s="96">
        <v>563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ДД` (8 - 9 )</v>
      </c>
      <c r="Y96" s="32" t="str" cm="1">
        <f t="array" aca="1" ref="Y96" ca="1">INDIRECT(ADDRESS(R96,T96,1,1,Q96))</f>
        <v>С4</v>
      </c>
      <c r="Z96" s="32" t="str" cm="1">
        <f t="array" aca="1" ref="Z96" ca="1">INDIRECT(ADDRESS(R96,U96,1,1,Q96))</f>
        <v>9920×14</v>
      </c>
      <c r="AA96" s="226" cm="1">
        <f t="array" aca="1" ref="AA96" ca="1">INDIRECT(ADDRESS(R96,V96,1,1,$Q$31))</f>
        <v>9920</v>
      </c>
    </row>
    <row r="97" spans="2:27" ht="13.5" customHeight="1" thickBot="1" x14ac:dyDescent="0.25">
      <c r="B97" s="11">
        <v>3</v>
      </c>
      <c r="C97" s="11" t="str">
        <f t="shared" ca="1" si="7"/>
        <v>А`А (7 - 8 )</v>
      </c>
      <c r="D97" s="11" t="str">
        <f t="shared" ca="1" si="7"/>
        <v>С4</v>
      </c>
      <c r="E97" s="254" t="str">
        <f t="shared" ca="1" si="7"/>
        <v>10800×14</v>
      </c>
      <c r="F97" s="254"/>
      <c r="G97" s="255" t="s">
        <v>9</v>
      </c>
      <c r="H97" s="256"/>
      <c r="I97" s="23" t="str">
        <f t="shared" si="8"/>
        <v>годен</v>
      </c>
      <c r="J97" s="23" t="str">
        <f t="shared" si="9"/>
        <v>15.05.2024г.</v>
      </c>
      <c r="K97" s="13"/>
      <c r="L97" s="13"/>
      <c r="M97" s="21" t="s">
        <v>170</v>
      </c>
      <c r="N97" s="21" t="s">
        <v>172</v>
      </c>
      <c r="O97" s="21" t="s">
        <v>36</v>
      </c>
      <c r="Q97" s="94" t="s">
        <v>105</v>
      </c>
      <c r="R97" s="96">
        <v>30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А`А (7 - 8 )</v>
      </c>
      <c r="Y97" s="32" t="str" cm="1">
        <f t="array" aca="1" ref="Y97" ca="1">INDIRECT(ADDRESS(R97,T97,1,1,Q97))</f>
        <v>С4</v>
      </c>
      <c r="Z97" s="32" t="str" cm="1">
        <f t="array" aca="1" ref="Z97" ca="1">INDIRECT(ADDRESS(R97,U97,1,1,Q97))</f>
        <v>10800×14</v>
      </c>
      <c r="AA97" s="226" cm="1">
        <f t="array" aca="1" ref="AA97" ca="1">INDIRECT(ADDRESS(R97,V97,1,1,$Q$31))</f>
        <v>10800</v>
      </c>
    </row>
    <row r="98" spans="2:27" ht="13.5" customHeight="1" thickBot="1" x14ac:dyDescent="0.25">
      <c r="B98" s="11">
        <v>4</v>
      </c>
      <c r="C98" s="11" t="str">
        <f t="shared" ca="1" si="7"/>
        <v>А`А (8 - 9 )</v>
      </c>
      <c r="D98" s="11" t="str">
        <f t="shared" ca="1" si="7"/>
        <v>С4</v>
      </c>
      <c r="E98" s="254" t="str">
        <f t="shared" ca="1" si="7"/>
        <v>9920×14</v>
      </c>
      <c r="F98" s="254"/>
      <c r="G98" s="255" t="s">
        <v>9</v>
      </c>
      <c r="H98" s="256"/>
      <c r="I98" s="23" t="str">
        <f t="shared" si="8"/>
        <v>годен</v>
      </c>
      <c r="J98" s="23" t="str">
        <f t="shared" si="9"/>
        <v>15.05.2024г.</v>
      </c>
      <c r="K98" s="13"/>
      <c r="L98" s="13"/>
      <c r="M98" s="21" t="s">
        <v>170</v>
      </c>
      <c r="N98" s="21" t="s">
        <v>172</v>
      </c>
      <c r="O98" s="21" t="s">
        <v>36</v>
      </c>
      <c r="Q98" s="94" t="s">
        <v>105</v>
      </c>
      <c r="R98" s="96">
        <v>35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А`А (8 - 9 )</v>
      </c>
      <c r="Y98" s="32" t="str" cm="1">
        <f t="array" aca="1" ref="Y98" ca="1">INDIRECT(ADDRESS(R98,T98,1,1,Q98))</f>
        <v>С4</v>
      </c>
      <c r="Z98" s="32" t="str" cm="1">
        <f t="array" aca="1" ref="Z98" ca="1">INDIRECT(ADDRESS(R98,U98,1,1,Q98))</f>
        <v>9920×14</v>
      </c>
      <c r="AA98" s="226" cm="1">
        <f t="array" aca="1" ref="AA98" ca="1">INDIRECT(ADDRESS(R98,V98,1,1,$Q$31))</f>
        <v>9920</v>
      </c>
    </row>
    <row r="99" spans="2:27" ht="13.5" customHeight="1" x14ac:dyDescent="0.25">
      <c r="B99" s="85"/>
      <c r="C99" s="85"/>
      <c r="D99" s="85"/>
      <c r="E99" s="85"/>
      <c r="F99" s="85"/>
      <c r="G99" s="85"/>
      <c r="H99" s="85"/>
      <c r="I99" s="81"/>
      <c r="J99" s="81"/>
      <c r="K99" s="13"/>
      <c r="L99" s="7"/>
      <c r="M99" s="21"/>
      <c r="N99" s="21"/>
      <c r="O99" s="2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226"/>
    </row>
    <row r="100" spans="2:27" ht="13.5" customHeight="1" x14ac:dyDescent="0.25">
      <c r="C100" s="7" t="s">
        <v>11</v>
      </c>
      <c r="D100" s="7"/>
      <c r="E100" s="7"/>
      <c r="F100" s="7"/>
      <c r="G100" s="7"/>
      <c r="H100" s="29"/>
      <c r="I100" s="30" t="s">
        <v>1</v>
      </c>
      <c r="K100" s="13"/>
      <c r="L100" s="7"/>
      <c r="M100" s="21"/>
      <c r="N100" s="21"/>
      <c r="O100" s="2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226"/>
    </row>
    <row r="101" spans="2:27" ht="13.5" customHeight="1" x14ac:dyDescent="0.25">
      <c r="C101" s="5"/>
      <c r="D101" s="8"/>
      <c r="E101" s="8"/>
      <c r="F101" s="7"/>
      <c r="G101" s="7"/>
      <c r="H101" s="7"/>
      <c r="I101" s="30"/>
      <c r="K101" s="13"/>
      <c r="L101" s="7"/>
      <c r="M101" s="21"/>
      <c r="N101" s="21"/>
      <c r="O101" s="2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226"/>
    </row>
    <row r="102" spans="2:27" ht="13.5" customHeight="1" x14ac:dyDescent="0.25">
      <c r="C102" s="5"/>
      <c r="D102" s="8"/>
      <c r="E102" s="8"/>
      <c r="F102" s="7"/>
      <c r="G102" s="7"/>
      <c r="H102" s="7"/>
      <c r="I102" s="30"/>
      <c r="K102" s="13"/>
      <c r="L102" s="7"/>
      <c r="M102" s="21"/>
      <c r="N102" s="21"/>
      <c r="O102" s="2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226"/>
    </row>
    <row r="103" spans="2:27" ht="13.5" customHeight="1" x14ac:dyDescent="0.25">
      <c r="C103" s="5"/>
      <c r="D103" s="8"/>
      <c r="E103" s="8"/>
      <c r="F103" s="7"/>
      <c r="G103" s="7"/>
      <c r="H103" s="7"/>
      <c r="I103" s="30"/>
      <c r="K103" s="13"/>
      <c r="L103" s="7"/>
      <c r="M103" s="21"/>
      <c r="N103" s="21"/>
      <c r="O103" s="2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226"/>
    </row>
    <row r="104" spans="2:27" ht="13.5" customHeight="1" x14ac:dyDescent="0.25">
      <c r="C104" s="5"/>
      <c r="D104" s="8"/>
      <c r="E104" s="8"/>
      <c r="F104" s="7"/>
      <c r="G104" s="7"/>
      <c r="H104" s="7"/>
      <c r="I104" s="30"/>
      <c r="K104" s="13"/>
      <c r="L104" s="7"/>
      <c r="M104" s="21"/>
      <c r="N104" s="21"/>
      <c r="O104" s="2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226"/>
    </row>
    <row r="105" spans="2:27" ht="13.5" customHeight="1" x14ac:dyDescent="0.25">
      <c r="C105" s="5"/>
      <c r="D105" s="8"/>
      <c r="E105" s="8"/>
      <c r="F105" s="7"/>
      <c r="G105" s="7"/>
      <c r="H105" s="7"/>
      <c r="I105" s="30"/>
      <c r="K105" s="13"/>
      <c r="L105" s="7"/>
      <c r="M105" s="21"/>
      <c r="N105" s="21"/>
      <c r="O105" s="2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226"/>
    </row>
  </sheetData>
  <mergeCells count="100">
    <mergeCell ref="B4:J4"/>
    <mergeCell ref="B5:J5"/>
    <mergeCell ref="L5:O5"/>
    <mergeCell ref="B6:J6"/>
    <mergeCell ref="L6:O6"/>
    <mergeCell ref="B7:J7"/>
    <mergeCell ref="L7:O7"/>
    <mergeCell ref="B15:J15"/>
    <mergeCell ref="B16:J16"/>
    <mergeCell ref="C17:J17"/>
    <mergeCell ref="C18:J18"/>
    <mergeCell ref="C19:J19"/>
    <mergeCell ref="C20:J20"/>
    <mergeCell ref="B8:J8"/>
    <mergeCell ref="L8:O8"/>
    <mergeCell ref="B10:C10"/>
    <mergeCell ref="H10:K10"/>
    <mergeCell ref="H11:K11"/>
    <mergeCell ref="I13:J13"/>
    <mergeCell ref="E31:F31"/>
    <mergeCell ref="G31:H31"/>
    <mergeCell ref="E32:F32"/>
    <mergeCell ref="G32:H32"/>
    <mergeCell ref="E33:F33"/>
    <mergeCell ref="G33:H33"/>
    <mergeCell ref="C21:J21"/>
    <mergeCell ref="I28:J28"/>
    <mergeCell ref="B29:B30"/>
    <mergeCell ref="C29:C30"/>
    <mergeCell ref="D29:D30"/>
    <mergeCell ref="E29:F30"/>
    <mergeCell ref="G29:H30"/>
    <mergeCell ref="I29:I30"/>
    <mergeCell ref="J29:J30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46:F46"/>
    <mergeCell ref="G46:H46"/>
    <mergeCell ref="E47:F47"/>
    <mergeCell ref="G47:H47"/>
    <mergeCell ref="E48:F48"/>
    <mergeCell ref="G48:H48"/>
    <mergeCell ref="B68:J68"/>
    <mergeCell ref="B69:J69"/>
    <mergeCell ref="L69:O69"/>
    <mergeCell ref="B70:J70"/>
    <mergeCell ref="L70:O70"/>
    <mergeCell ref="B71:J71"/>
    <mergeCell ref="L71:O71"/>
    <mergeCell ref="B79:J79"/>
    <mergeCell ref="B80:J80"/>
    <mergeCell ref="C81:J81"/>
    <mergeCell ref="C82:J82"/>
    <mergeCell ref="C83:J83"/>
    <mergeCell ref="C84:J84"/>
    <mergeCell ref="B72:J72"/>
    <mergeCell ref="L72:O72"/>
    <mergeCell ref="B74:C74"/>
    <mergeCell ref="H74:K74"/>
    <mergeCell ref="H75:K75"/>
    <mergeCell ref="I77:J77"/>
    <mergeCell ref="C85:J85"/>
    <mergeCell ref="I92:J92"/>
    <mergeCell ref="B93:B94"/>
    <mergeCell ref="C93:C94"/>
    <mergeCell ref="D93:D94"/>
    <mergeCell ref="E93:F94"/>
    <mergeCell ref="G93:H94"/>
    <mergeCell ref="I93:I94"/>
    <mergeCell ref="J93:J94"/>
    <mergeCell ref="E98:F98"/>
    <mergeCell ref="G98:H98"/>
    <mergeCell ref="E95:F95"/>
    <mergeCell ref="G95:H95"/>
    <mergeCell ref="E96:F96"/>
    <mergeCell ref="G96:H96"/>
    <mergeCell ref="E97:F97"/>
    <mergeCell ref="G97:H97"/>
  </mergeCells>
  <conditionalFormatting sqref="Q61:Z64 Q99:Z105">
    <cfRule type="containsText" dxfId="50" priority="12" operator="containsText" text="ОШИБКА">
      <formula>NOT(ISERROR(SEARCH("ОШИБКА",Q61)))</formula>
    </cfRule>
  </conditionalFormatting>
  <conditionalFormatting sqref="R31">
    <cfRule type="containsErrors" dxfId="49" priority="11">
      <formula>ISERROR(R31)</formula>
    </cfRule>
  </conditionalFormatting>
  <conditionalFormatting sqref="R36">
    <cfRule type="containsErrors" dxfId="48" priority="10">
      <formula>ISERROR(R36)</formula>
    </cfRule>
  </conditionalFormatting>
  <conditionalFormatting sqref="R95:R98">
    <cfRule type="containsErrors" dxfId="44" priority="7">
      <formula>ISERROR(R95)</formula>
    </cfRule>
  </conditionalFormatting>
  <conditionalFormatting sqref="R40">
    <cfRule type="containsErrors" dxfId="40" priority="2">
      <formula>ISERROR(R40)</formula>
    </cfRule>
  </conditionalFormatting>
  <conditionalFormatting sqref="R45">
    <cfRule type="containsErrors" dxfId="39" priority="1">
      <formula>ISERROR(R45)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A84AC-A20D-49A2-9B22-08564ED15061}">
  <dimension ref="B4:AA109"/>
  <sheetViews>
    <sheetView view="pageBreakPreview" topLeftCell="D16" zoomScaleNormal="85" zoomScaleSheetLayoutView="100" workbookViewId="0">
      <selection activeCell="Y10" sqref="Y10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v4</v>
      </c>
      <c r="L9" s="87">
        <v>4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5/5ВК от 17 Апреля 2024г.</v>
      </c>
      <c r="K14" s="14"/>
      <c r="L14" s="17">
        <v>5</v>
      </c>
      <c r="M14" s="17">
        <v>5</v>
      </c>
      <c r="N14" s="33" t="s">
        <v>113</v>
      </c>
      <c r="O14" s="17" t="s">
        <v>114</v>
      </c>
      <c r="P14" s="17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/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 t="s">
        <v>105</v>
      </c>
      <c r="S30" s="75"/>
      <c r="T30" s="75"/>
      <c r="U30" s="75"/>
      <c r="V30" s="75"/>
      <c r="W30" s="75"/>
      <c r="X30" s="76" t="str">
        <f>CONCATENATE(L14, "/", M14, "ВК")</f>
        <v>5/5ВК</v>
      </c>
      <c r="Y30" s="76" t="str">
        <f>CONCATENATE(N14, " ", O14)</f>
        <v>17 Апреля</v>
      </c>
      <c r="Z30" s="13"/>
      <c r="AA30" s="65">
        <f>IFERROR(SUM(#REF!),0)</f>
        <v>0</v>
      </c>
    </row>
    <row r="31" spans="2:27" ht="13.5" customHeight="1" thickBot="1" x14ac:dyDescent="0.3">
      <c r="B31" s="11">
        <v>1</v>
      </c>
      <c r="C31" s="11" t="str">
        <f t="shared" ref="C31:E43" ca="1" si="0">X31</f>
        <v>АБ - С24 росп1,2</v>
      </c>
      <c r="D31" s="11" t="str">
        <f t="shared" ref="D31:E33" ca="1" si="1">Y31</f>
        <v>Т3</v>
      </c>
      <c r="E31" s="254" t="str">
        <f t="shared" ca="1" si="1"/>
        <v>140 Δ6</v>
      </c>
      <c r="F31" s="254"/>
      <c r="G31" s="255" t="s">
        <v>9</v>
      </c>
      <c r="H31" s="256"/>
      <c r="I31" s="23" t="str">
        <f t="shared" ref="I31:I39" si="2">IF(G31="недопустимых дефектов не обнаружено", "годен", "НЕ годен")</f>
        <v>годен</v>
      </c>
      <c r="J31" s="23" t="str">
        <f t="shared" ref="J31:J39" si="3">CONCATENATE(M31, ".", N31, ".",O31)</f>
        <v>11.04.2024г.</v>
      </c>
      <c r="K31" s="13"/>
      <c r="L31" s="7"/>
      <c r="M31" s="21" t="s">
        <v>111</v>
      </c>
      <c r="N31" s="21" t="s">
        <v>112</v>
      </c>
      <c r="O31" s="21" t="s">
        <v>36</v>
      </c>
      <c r="Q31" s="94" t="s">
        <v>105</v>
      </c>
      <c r="R31" s="96">
        <v>125</v>
      </c>
      <c r="S31" s="77">
        <v>3</v>
      </c>
      <c r="T31" s="77">
        <v>4</v>
      </c>
      <c r="U31" s="77">
        <v>5</v>
      </c>
      <c r="V31" s="78">
        <v>28</v>
      </c>
      <c r="W31" s="13"/>
      <c r="X31" s="32" t="str" cm="1">
        <f t="array" aca="1" ref="X31" ca="1">INDIRECT(ADDRESS(R31,S31,1,1,Q31))</f>
        <v>АБ - С24 росп1,2</v>
      </c>
      <c r="Y31" s="32" t="str" cm="1">
        <f t="array" aca="1" ref="Y31" ca="1">INDIRECT(ADDRESS(R31,T31,1,1,Q31))</f>
        <v>Т3</v>
      </c>
      <c r="Z31" s="32" t="str" cm="1">
        <f t="array" aca="1" ref="Z31" ca="1">INDIRECT(ADDRESS(R31,U31,1,1,Q31))</f>
        <v>140 Δ6</v>
      </c>
      <c r="AA31" s="74" cm="1">
        <f t="array" aca="1" ref="AA31" ca="1">INDIRECT(ADDRESS(R31,V31,1,1,$Q$31))</f>
        <v>140</v>
      </c>
    </row>
    <row r="32" spans="2:27" ht="13.5" customHeight="1" thickBot="1" x14ac:dyDescent="0.3">
      <c r="B32" s="11">
        <v>2</v>
      </c>
      <c r="C32" s="11" t="str">
        <f t="shared" ca="1" si="0"/>
        <v>АБ - Д24</v>
      </c>
      <c r="D32" s="11" t="str">
        <f t="shared" ca="1" si="1"/>
        <v>С18</v>
      </c>
      <c r="E32" s="254" t="str">
        <f t="shared" ca="1" si="1"/>
        <v>420×32</v>
      </c>
      <c r="F32" s="254"/>
      <c r="G32" s="255" t="s">
        <v>9</v>
      </c>
      <c r="H32" s="256"/>
      <c r="I32" s="23" t="str">
        <f t="shared" si="2"/>
        <v>годен</v>
      </c>
      <c r="J32" s="23" t="str">
        <f t="shared" si="3"/>
        <v>11.04.2024г.</v>
      </c>
      <c r="K32" s="13"/>
      <c r="L32" s="7"/>
      <c r="M32" s="21" t="s">
        <v>111</v>
      </c>
      <c r="N32" s="21" t="s">
        <v>112</v>
      </c>
      <c r="O32" s="21" t="s">
        <v>36</v>
      </c>
      <c r="Q32" s="94" t="s">
        <v>105</v>
      </c>
      <c r="R32" s="79">
        <f>R31+1</f>
        <v>126</v>
      </c>
      <c r="S32" s="13">
        <v>3</v>
      </c>
      <c r="T32" s="13">
        <v>4</v>
      </c>
      <c r="U32" s="13">
        <v>5</v>
      </c>
      <c r="V32" s="80">
        <v>28</v>
      </c>
      <c r="W32" s="13"/>
      <c r="X32" s="32" t="str" cm="1">
        <f t="array" aca="1" ref="X32" ca="1">INDIRECT(ADDRESS(R32,S32,1,1,Q32))</f>
        <v>АБ - Д24</v>
      </c>
      <c r="Y32" s="32" t="str" cm="1">
        <f t="array" aca="1" ref="Y32" ca="1">INDIRECT(ADDRESS(R32,T32,1,1,Q32))</f>
        <v>С18</v>
      </c>
      <c r="Z32" s="32" t="str" cm="1">
        <f t="array" aca="1" ref="Z32" ca="1">INDIRECT(ADDRESS(R32,U32,1,1,Q32))</f>
        <v>420×32</v>
      </c>
      <c r="AA32" s="74" cm="1">
        <f t="array" aca="1" ref="AA32" ca="1">INDIRECT(ADDRESS(R32,V32,1,1,$Q$31))</f>
        <v>420</v>
      </c>
    </row>
    <row r="33" spans="2:27" ht="13.5" customHeight="1" thickBot="1" x14ac:dyDescent="0.3">
      <c r="B33" s="11">
        <v>3</v>
      </c>
      <c r="C33" s="11" t="str">
        <f t="shared" ca="1" si="0"/>
        <v>АБ - Д24 росп1,2</v>
      </c>
      <c r="D33" s="11" t="str">
        <f t="shared" ca="1" si="1"/>
        <v>Т3</v>
      </c>
      <c r="E33" s="254" t="str">
        <f t="shared" ca="1" si="1"/>
        <v>428 Δ6</v>
      </c>
      <c r="F33" s="254"/>
      <c r="G33" s="255" t="s">
        <v>9</v>
      </c>
      <c r="H33" s="256"/>
      <c r="I33" s="23" t="str">
        <f t="shared" si="2"/>
        <v>годен</v>
      </c>
      <c r="J33" s="23" t="str">
        <f t="shared" si="3"/>
        <v>11.04.2024г.</v>
      </c>
      <c r="K33" s="13"/>
      <c r="L33" s="7"/>
      <c r="M33" s="21" t="s">
        <v>111</v>
      </c>
      <c r="N33" s="21" t="s">
        <v>112</v>
      </c>
      <c r="O33" s="21" t="s">
        <v>36</v>
      </c>
      <c r="Q33" s="94" t="s">
        <v>105</v>
      </c>
      <c r="R33" s="79">
        <f t="shared" ref="R33:R54" si="4">R32+1</f>
        <v>127</v>
      </c>
      <c r="S33" s="13">
        <v>3</v>
      </c>
      <c r="T33" s="13">
        <v>4</v>
      </c>
      <c r="U33" s="13">
        <v>5</v>
      </c>
      <c r="V33" s="80">
        <v>28</v>
      </c>
      <c r="W33" s="13"/>
      <c r="X33" s="32" t="str" cm="1">
        <f t="array" aca="1" ref="X33" ca="1">INDIRECT(ADDRESS(R33,S33,1,1,Q33))</f>
        <v>АБ - Д24 росп1,2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428 Δ6</v>
      </c>
      <c r="AA33" s="74" cm="1">
        <f t="array" aca="1" ref="AA33" ca="1">INDIRECT(ADDRESS(R33,V33,1,1,$Q$31))</f>
        <v>428</v>
      </c>
    </row>
    <row r="34" spans="2:27" ht="13.5" customHeight="1" thickBot="1" x14ac:dyDescent="0.3">
      <c r="B34" s="11">
        <v>4</v>
      </c>
      <c r="C34" s="11" t="str">
        <f t="shared" ca="1" si="0"/>
        <v>БВ - С24 росп1,2</v>
      </c>
      <c r="D34" s="11" t="str">
        <f t="shared" ca="1" si="0"/>
        <v>Т3</v>
      </c>
      <c r="E34" s="254" t="str">
        <f t="shared" ca="1" si="0"/>
        <v>140 Δ6</v>
      </c>
      <c r="F34" s="254"/>
      <c r="G34" s="255" t="s">
        <v>9</v>
      </c>
      <c r="H34" s="256"/>
      <c r="I34" s="23" t="str">
        <f t="shared" si="2"/>
        <v>годен</v>
      </c>
      <c r="J34" s="23" t="str">
        <f t="shared" si="3"/>
        <v>11.04.2024г.</v>
      </c>
      <c r="K34" s="13"/>
      <c r="L34" s="7"/>
      <c r="M34" s="21" t="s">
        <v>111</v>
      </c>
      <c r="N34" s="21" t="s">
        <v>112</v>
      </c>
      <c r="O34" s="21" t="s">
        <v>36</v>
      </c>
      <c r="Q34" s="94" t="s">
        <v>105</v>
      </c>
      <c r="R34" s="201">
        <f>R31+112</f>
        <v>237</v>
      </c>
      <c r="S34" s="13">
        <v>3</v>
      </c>
      <c r="T34" s="13">
        <v>4</v>
      </c>
      <c r="U34" s="13">
        <v>5</v>
      </c>
      <c r="V34" s="80">
        <v>28</v>
      </c>
      <c r="W34" s="13"/>
      <c r="X34" s="32" t="str" cm="1">
        <f t="array" aca="1" ref="X34" ca="1">INDIRECT(ADDRESS(R34,S34,1,1,Q34))</f>
        <v>БВ - С24 росп1,2</v>
      </c>
      <c r="Y34" s="32" t="str" cm="1">
        <f t="array" aca="1" ref="Y34" ca="1">INDIRECT(ADDRESS(R34,T34,1,1,Q34))</f>
        <v>Т3</v>
      </c>
      <c r="Z34" s="32" t="str" cm="1">
        <f t="array" aca="1" ref="Z34" ca="1">INDIRECT(ADDRESS(R34,U34,1,1,Q34))</f>
        <v>140 Δ6</v>
      </c>
      <c r="AA34" s="74" cm="1">
        <f t="array" aca="1" ref="AA34" ca="1">INDIRECT(ADDRESS(R34,V34,1,1,$Q$31))</f>
        <v>140</v>
      </c>
    </row>
    <row r="35" spans="2:27" ht="13.5" customHeight="1" thickBot="1" x14ac:dyDescent="0.3">
      <c r="B35" s="11">
        <v>5</v>
      </c>
      <c r="C35" s="11" t="str">
        <f t="shared" ca="1" si="0"/>
        <v>БВ - Д24</v>
      </c>
      <c r="D35" s="11" t="str">
        <f t="shared" ca="1" si="0"/>
        <v>С18</v>
      </c>
      <c r="E35" s="254" t="str">
        <f t="shared" ca="1" si="0"/>
        <v>420×25/32</v>
      </c>
      <c r="F35" s="254"/>
      <c r="G35" s="255" t="s">
        <v>9</v>
      </c>
      <c r="H35" s="256"/>
      <c r="I35" s="23" t="str">
        <f t="shared" si="2"/>
        <v>годен</v>
      </c>
      <c r="J35" s="23" t="str">
        <f t="shared" si="3"/>
        <v>17.04.2024г.</v>
      </c>
      <c r="K35" s="13"/>
      <c r="L35" s="7"/>
      <c r="M35" s="21" t="s">
        <v>113</v>
      </c>
      <c r="N35" s="21" t="s">
        <v>112</v>
      </c>
      <c r="O35" s="21" t="s">
        <v>36</v>
      </c>
      <c r="Q35" s="94" t="s">
        <v>105</v>
      </c>
      <c r="R35" s="79">
        <f t="shared" si="4"/>
        <v>238</v>
      </c>
      <c r="S35" s="13">
        <v>3</v>
      </c>
      <c r="T35" s="13">
        <v>4</v>
      </c>
      <c r="U35" s="13">
        <v>5</v>
      </c>
      <c r="V35" s="80">
        <v>28</v>
      </c>
      <c r="W35" s="13"/>
      <c r="X35" s="32" t="str" cm="1">
        <f t="array" aca="1" ref="X35" ca="1">INDIRECT(ADDRESS(R35,S35,1,1,Q35))</f>
        <v>БВ - Д24</v>
      </c>
      <c r="Y35" s="32" t="str" cm="1">
        <f t="array" aca="1" ref="Y35" ca="1">INDIRECT(ADDRESS(R35,T35,1,1,Q35))</f>
        <v>С18</v>
      </c>
      <c r="Z35" s="32" t="str" cm="1">
        <f t="array" aca="1" ref="Z35" ca="1">INDIRECT(ADDRESS(R35,U35,1,1,Q35))</f>
        <v>420×25/32</v>
      </c>
      <c r="AA35" s="74" cm="1">
        <f t="array" aca="1" ref="AA35" ca="1">INDIRECT(ADDRESS(R35,V35,1,1,$Q$31))</f>
        <v>420</v>
      </c>
    </row>
    <row r="36" spans="2:27" ht="13.5" customHeight="1" thickBot="1" x14ac:dyDescent="0.3">
      <c r="B36" s="11">
        <v>6</v>
      </c>
      <c r="C36" s="11" t="str">
        <f t="shared" ca="1" si="0"/>
        <v>БВ - Д24 росп1,2</v>
      </c>
      <c r="D36" s="11" t="str">
        <f t="shared" ca="1" si="0"/>
        <v>Т3</v>
      </c>
      <c r="E36" s="254" t="str">
        <f t="shared" ca="1" si="0"/>
        <v>428 Δ6</v>
      </c>
      <c r="F36" s="254"/>
      <c r="G36" s="255" t="s">
        <v>9</v>
      </c>
      <c r="H36" s="256"/>
      <c r="I36" s="23" t="str">
        <f t="shared" si="2"/>
        <v>годен</v>
      </c>
      <c r="J36" s="23" t="str">
        <f t="shared" si="3"/>
        <v>17.04.2024г.</v>
      </c>
      <c r="K36" s="13"/>
      <c r="L36" s="7"/>
      <c r="M36" s="21" t="s">
        <v>113</v>
      </c>
      <c r="N36" s="21" t="s">
        <v>112</v>
      </c>
      <c r="O36" s="21" t="s">
        <v>36</v>
      </c>
      <c r="Q36" s="94" t="s">
        <v>105</v>
      </c>
      <c r="R36" s="79">
        <f t="shared" si="4"/>
        <v>239</v>
      </c>
      <c r="S36" s="13">
        <v>3</v>
      </c>
      <c r="T36" s="13">
        <v>4</v>
      </c>
      <c r="U36" s="13">
        <v>5</v>
      </c>
      <c r="V36" s="80">
        <v>28</v>
      </c>
      <c r="W36" s="13"/>
      <c r="X36" s="32" t="str" cm="1">
        <f t="array" aca="1" ref="X36" ca="1">INDIRECT(ADDRESS(R36,S36,1,1,Q36))</f>
        <v>БВ - Д24 росп1,2</v>
      </c>
      <c r="Y36" s="32" t="str" cm="1">
        <f t="array" aca="1" ref="Y36" ca="1">INDIRECT(ADDRESS(R36,T36,1,1,Q36))</f>
        <v>Т3</v>
      </c>
      <c r="Z36" s="32" t="str" cm="1">
        <f t="array" aca="1" ref="Z36" ca="1">INDIRECT(ADDRESS(R36,U36,1,1,Q36))</f>
        <v>428 Δ6</v>
      </c>
      <c r="AA36" s="74" cm="1">
        <f t="array" aca="1" ref="AA36" ca="1">INDIRECT(ADDRESS(R36,V36,1,1,$Q$31))</f>
        <v>428</v>
      </c>
    </row>
    <row r="37" spans="2:27" ht="13.5" customHeight="1" thickBot="1" x14ac:dyDescent="0.3">
      <c r="B37" s="11">
        <v>7</v>
      </c>
      <c r="C37" s="11" t="str">
        <f t="shared" ca="1" si="0"/>
        <v>ВГ - С24 росп1,2</v>
      </c>
      <c r="D37" s="11" t="str">
        <f t="shared" ca="1" si="0"/>
        <v>Т3</v>
      </c>
      <c r="E37" s="254" t="str">
        <f t="shared" ca="1" si="0"/>
        <v>140 Δ6</v>
      </c>
      <c r="F37" s="254"/>
      <c r="G37" s="255" t="s">
        <v>9</v>
      </c>
      <c r="H37" s="256"/>
      <c r="I37" s="23" t="str">
        <f t="shared" si="2"/>
        <v>годен</v>
      </c>
      <c r="J37" s="23" t="str">
        <f t="shared" si="3"/>
        <v>17.04.2024г.</v>
      </c>
      <c r="K37" s="13"/>
      <c r="L37" s="7"/>
      <c r="M37" s="21" t="s">
        <v>113</v>
      </c>
      <c r="N37" s="21" t="s">
        <v>112</v>
      </c>
      <c r="O37" s="21" t="s">
        <v>36</v>
      </c>
      <c r="Q37" s="94" t="s">
        <v>105</v>
      </c>
      <c r="R37" s="201">
        <f>R34+112</f>
        <v>349</v>
      </c>
      <c r="S37" s="13">
        <v>3</v>
      </c>
      <c r="T37" s="13">
        <v>4</v>
      </c>
      <c r="U37" s="13">
        <v>5</v>
      </c>
      <c r="V37" s="80">
        <v>28</v>
      </c>
      <c r="W37" s="13"/>
      <c r="X37" s="32" t="str" cm="1">
        <f t="array" aca="1" ref="X37" ca="1">INDIRECT(ADDRESS(R37,S37,1,1,Q37))</f>
        <v>ВГ - С24 росп1,2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140 Δ6</v>
      </c>
      <c r="AA37" s="74" cm="1">
        <f t="array" aca="1" ref="AA37" ca="1">INDIRECT(ADDRESS(R37,V37,1,1,$Q$31))</f>
        <v>140</v>
      </c>
    </row>
    <row r="38" spans="2:27" ht="13.5" customHeight="1" thickBot="1" x14ac:dyDescent="0.3">
      <c r="B38" s="11">
        <v>8</v>
      </c>
      <c r="C38" s="11" t="str">
        <f t="shared" ca="1" si="0"/>
        <v>ВГ - Д24</v>
      </c>
      <c r="D38" s="11" t="str">
        <f t="shared" ca="1" si="0"/>
        <v>С18</v>
      </c>
      <c r="E38" s="254" t="str">
        <f t="shared" ca="1" si="0"/>
        <v>420×25/32</v>
      </c>
      <c r="F38" s="254"/>
      <c r="G38" s="255" t="s">
        <v>9</v>
      </c>
      <c r="H38" s="256"/>
      <c r="I38" s="23" t="str">
        <f t="shared" si="2"/>
        <v>годен</v>
      </c>
      <c r="J38" s="23" t="str">
        <f t="shared" si="3"/>
        <v>17.04.2024г.</v>
      </c>
      <c r="K38" s="13"/>
      <c r="L38" s="7"/>
      <c r="M38" s="21" t="s">
        <v>113</v>
      </c>
      <c r="N38" s="21" t="s">
        <v>112</v>
      </c>
      <c r="O38" s="21" t="s">
        <v>36</v>
      </c>
      <c r="Q38" s="94" t="s">
        <v>105</v>
      </c>
      <c r="R38" s="79">
        <f t="shared" si="4"/>
        <v>350</v>
      </c>
      <c r="S38" s="13">
        <v>3</v>
      </c>
      <c r="T38" s="13">
        <v>4</v>
      </c>
      <c r="U38" s="13">
        <v>5</v>
      </c>
      <c r="V38" s="80">
        <v>28</v>
      </c>
      <c r="W38" s="13"/>
      <c r="X38" s="32" t="str" cm="1">
        <f t="array" aca="1" ref="X38" ca="1">INDIRECT(ADDRESS(R38,S38,1,1,Q38))</f>
        <v>ВГ - Д24</v>
      </c>
      <c r="Y38" s="32" t="str" cm="1">
        <f t="array" aca="1" ref="Y38" ca="1">INDIRECT(ADDRESS(R38,T38,1,1,Q38))</f>
        <v>С18</v>
      </c>
      <c r="Z38" s="32" t="str" cm="1">
        <f t="array" aca="1" ref="Z38" ca="1">INDIRECT(ADDRESS(R38,U38,1,1,Q38))</f>
        <v>420×25/32</v>
      </c>
      <c r="AA38" s="74" cm="1">
        <f t="array" aca="1" ref="AA38" ca="1">INDIRECT(ADDRESS(R38,V38,1,1,$Q$31))</f>
        <v>420</v>
      </c>
    </row>
    <row r="39" spans="2:27" ht="13.5" customHeight="1" thickBot="1" x14ac:dyDescent="0.3">
      <c r="B39" s="11">
        <v>9</v>
      </c>
      <c r="C39" s="11" t="str">
        <f t="shared" ca="1" si="0"/>
        <v>ВГ - Д24 росп1,2</v>
      </c>
      <c r="D39" s="11" t="str">
        <f t="shared" ca="1" si="0"/>
        <v>Т3</v>
      </c>
      <c r="E39" s="254" t="str">
        <f t="shared" ca="1" si="0"/>
        <v>428 Δ6</v>
      </c>
      <c r="F39" s="254"/>
      <c r="G39" s="255" t="s">
        <v>9</v>
      </c>
      <c r="H39" s="256"/>
      <c r="I39" s="23" t="str">
        <f t="shared" si="2"/>
        <v>годен</v>
      </c>
      <c r="J39" s="23" t="str">
        <f t="shared" si="3"/>
        <v>17.04.2024г.</v>
      </c>
      <c r="K39" s="13"/>
      <c r="L39" s="7"/>
      <c r="M39" s="21" t="s">
        <v>113</v>
      </c>
      <c r="N39" s="21" t="s">
        <v>112</v>
      </c>
      <c r="O39" s="21" t="s">
        <v>36</v>
      </c>
      <c r="Q39" s="94" t="s">
        <v>105</v>
      </c>
      <c r="R39" s="79">
        <f t="shared" si="4"/>
        <v>351</v>
      </c>
      <c r="S39" s="13">
        <v>3</v>
      </c>
      <c r="T39" s="13">
        <v>4</v>
      </c>
      <c r="U39" s="13">
        <v>5</v>
      </c>
      <c r="V39" s="80">
        <v>28</v>
      </c>
      <c r="W39" s="13"/>
      <c r="X39" s="32" t="str" cm="1">
        <f t="array" aca="1" ref="X39" ca="1">INDIRECT(ADDRESS(R39,S39,1,1,Q39))</f>
        <v>ВГ - Д24 росп1,2</v>
      </c>
      <c r="Y39" s="32" t="str" cm="1">
        <f t="array" aca="1" ref="Y39" ca="1">INDIRECT(ADDRESS(R39,T39,1,1,Q39))</f>
        <v>Т3</v>
      </c>
      <c r="Z39" s="32" t="str" cm="1">
        <f t="array" aca="1" ref="Z39" ca="1">INDIRECT(ADDRESS(R39,U39,1,1,Q39))</f>
        <v>428 Δ6</v>
      </c>
      <c r="AA39" s="74" cm="1">
        <f t="array" aca="1" ref="AA39" ca="1">INDIRECT(ADDRESS(R39,V39,1,1,$Q$31))</f>
        <v>428</v>
      </c>
    </row>
    <row r="40" spans="2:27" ht="13.5" customHeight="1" thickBot="1" x14ac:dyDescent="0.3">
      <c r="B40" s="11">
        <v>10</v>
      </c>
      <c r="C40" s="11" t="str">
        <f ca="1">X40</f>
        <v>ГД - С24 росп1,2</v>
      </c>
      <c r="D40" s="11" t="str">
        <f t="shared" ca="1" si="0"/>
        <v>Т3</v>
      </c>
      <c r="E40" s="254" t="str">
        <f t="shared" ca="1" si="0"/>
        <v>140 Δ6</v>
      </c>
      <c r="F40" s="254"/>
      <c r="G40" s="255" t="s">
        <v>9</v>
      </c>
      <c r="H40" s="256"/>
      <c r="I40" s="23" t="str">
        <f>IF(G40="недопустимых дефектов не обнаружено", "годен", "НЕ годен")</f>
        <v>годен</v>
      </c>
      <c r="J40" s="23" t="str">
        <f>CONCATENATE(M40, ".", N40, ".",O40)</f>
        <v>17.04.2024г.</v>
      </c>
      <c r="K40" s="13"/>
      <c r="L40" s="7"/>
      <c r="M40" s="21" t="s">
        <v>113</v>
      </c>
      <c r="N40" s="21" t="s">
        <v>112</v>
      </c>
      <c r="O40" s="21" t="s">
        <v>36</v>
      </c>
      <c r="Q40" s="94" t="s">
        <v>105</v>
      </c>
      <c r="R40" s="201">
        <f>R37+112</f>
        <v>461</v>
      </c>
      <c r="S40" s="13">
        <v>3</v>
      </c>
      <c r="T40" s="13">
        <v>4</v>
      </c>
      <c r="U40" s="13">
        <v>5</v>
      </c>
      <c r="V40" s="80">
        <v>28</v>
      </c>
      <c r="W40" s="13"/>
      <c r="X40" s="32" t="str" cm="1">
        <f t="array" aca="1" ref="X40" ca="1">INDIRECT(ADDRESS(R40,S40,1,1,Q40))</f>
        <v>ГД - С24 росп1,2</v>
      </c>
      <c r="Y40" s="32" t="str" cm="1">
        <f t="array" aca="1" ref="Y40" ca="1">INDIRECT(ADDRESS(R40,T40,1,1,Q40))</f>
        <v>Т3</v>
      </c>
      <c r="Z40" s="32" t="str" cm="1">
        <f t="array" aca="1" ref="Z40" ca="1">INDIRECT(ADDRESS(R40,U40,1,1,Q40))</f>
        <v>140 Δ6</v>
      </c>
      <c r="AA40" s="74" cm="1">
        <f t="array" aca="1" ref="AA40" ca="1">INDIRECT(ADDRESS(R40,V40,1,1,$Q$31))</f>
        <v>140</v>
      </c>
    </row>
    <row r="41" spans="2:27" ht="13.5" customHeight="1" thickBot="1" x14ac:dyDescent="0.3">
      <c r="B41" s="11">
        <v>11</v>
      </c>
      <c r="C41" s="11" t="str">
        <f ca="1">X41</f>
        <v>ГД - Д24</v>
      </c>
      <c r="D41" s="11" t="str">
        <f t="shared" ca="1" si="0"/>
        <v>С18</v>
      </c>
      <c r="E41" s="254" t="str">
        <f t="shared" ca="1" si="0"/>
        <v>420×32</v>
      </c>
      <c r="F41" s="254"/>
      <c r="G41" s="255" t="s">
        <v>9</v>
      </c>
      <c r="H41" s="256"/>
      <c r="I41" s="23" t="str">
        <f>IF(G41="недопустимых дефектов не обнаружено", "годен", "НЕ годен")</f>
        <v>годен</v>
      </c>
      <c r="J41" s="23" t="str">
        <f>CONCATENATE(M41, ".", N41, ".",O41)</f>
        <v>17.04.2024г.</v>
      </c>
      <c r="K41" s="13"/>
      <c r="L41" s="7"/>
      <c r="M41" s="21" t="s">
        <v>113</v>
      </c>
      <c r="N41" s="21" t="s">
        <v>112</v>
      </c>
      <c r="O41" s="21" t="s">
        <v>36</v>
      </c>
      <c r="Q41" s="94" t="s">
        <v>105</v>
      </c>
      <c r="R41" s="79">
        <f t="shared" si="4"/>
        <v>462</v>
      </c>
      <c r="S41" s="13">
        <v>3</v>
      </c>
      <c r="T41" s="13">
        <v>4</v>
      </c>
      <c r="U41" s="13">
        <v>5</v>
      </c>
      <c r="V41" s="80">
        <v>28</v>
      </c>
      <c r="W41" s="13"/>
      <c r="X41" s="32" t="str" cm="1">
        <f t="array" aca="1" ref="X41" ca="1">INDIRECT(ADDRESS(R41,S41,1,1,Q41))</f>
        <v>ГД - Д24</v>
      </c>
      <c r="Y41" s="32" t="str" cm="1">
        <f t="array" aca="1" ref="Y41" ca="1">INDIRECT(ADDRESS(R41,T41,1,1,Q41))</f>
        <v>С18</v>
      </c>
      <c r="Z41" s="32" t="str" cm="1">
        <f t="array" aca="1" ref="Z41" ca="1">INDIRECT(ADDRESS(R41,U41,1,1,Q41))</f>
        <v>420×32</v>
      </c>
      <c r="AA41" s="74" cm="1">
        <f t="array" aca="1" ref="AA41" ca="1">INDIRECT(ADDRESS(R41,V41,1,1,$Q$31))</f>
        <v>420</v>
      </c>
    </row>
    <row r="42" spans="2:27" ht="13.5" customHeight="1" thickBot="1" x14ac:dyDescent="0.3">
      <c r="B42" s="11">
        <v>12</v>
      </c>
      <c r="C42" s="11" t="str">
        <f ca="1">X42</f>
        <v>ГД - Д24 росп1,2</v>
      </c>
      <c r="D42" s="11" t="str">
        <f t="shared" ca="1" si="0"/>
        <v>Т3</v>
      </c>
      <c r="E42" s="254" t="str">
        <f t="shared" ca="1" si="0"/>
        <v>428 Δ6</v>
      </c>
      <c r="F42" s="254"/>
      <c r="G42" s="255" t="s">
        <v>9</v>
      </c>
      <c r="H42" s="256"/>
      <c r="I42" s="23" t="str">
        <f>IF(G42="недопустимых дефектов не обнаружено", "годен", "НЕ годен")</f>
        <v>годен</v>
      </c>
      <c r="J42" s="23" t="str">
        <f>CONCATENATE(M42, ".", N42, ".",O42)</f>
        <v>17.04.2024г.</v>
      </c>
      <c r="K42" s="13"/>
      <c r="L42" s="7"/>
      <c r="M42" s="21" t="s">
        <v>113</v>
      </c>
      <c r="N42" s="21" t="s">
        <v>112</v>
      </c>
      <c r="O42" s="21" t="s">
        <v>36</v>
      </c>
      <c r="Q42" s="94" t="s">
        <v>105</v>
      </c>
      <c r="R42" s="79">
        <f t="shared" si="4"/>
        <v>463</v>
      </c>
      <c r="S42" s="13">
        <v>3</v>
      </c>
      <c r="T42" s="13">
        <v>4</v>
      </c>
      <c r="U42" s="13">
        <v>5</v>
      </c>
      <c r="V42" s="80">
        <v>28</v>
      </c>
      <c r="W42" s="13"/>
      <c r="X42" s="32" t="str" cm="1">
        <f t="array" aca="1" ref="X42" ca="1">INDIRECT(ADDRESS(R42,S42,1,1,Q42))</f>
        <v>ГД - Д24 росп1,2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428 Δ6</v>
      </c>
      <c r="AA42" s="74" cm="1">
        <f t="array" aca="1" ref="AA42" ca="1">INDIRECT(ADDRESS(R42,V42,1,1,$Q$31))</f>
        <v>428</v>
      </c>
    </row>
    <row r="43" spans="2:27" ht="13.5" customHeight="1" thickBot="1" x14ac:dyDescent="0.3">
      <c r="B43" s="11">
        <v>13</v>
      </c>
      <c r="C43" s="11" t="str">
        <f ca="1">X43</f>
        <v>АБ - С28 росп1,2</v>
      </c>
      <c r="D43" s="11" t="str">
        <f t="shared" ca="1" si="0"/>
        <v>Т3</v>
      </c>
      <c r="E43" s="254" t="str">
        <f t="shared" ca="1" si="0"/>
        <v>140 Δ6</v>
      </c>
      <c r="F43" s="254"/>
      <c r="G43" s="255" t="s">
        <v>9</v>
      </c>
      <c r="H43" s="256"/>
      <c r="I43" s="23" t="str">
        <f>IF(G43="недопустимых дефектов не обнаружено", "годен", "НЕ годен")</f>
        <v>годен</v>
      </c>
      <c r="J43" s="23" t="str">
        <f>CONCATENATE(M43, ".", N43, ".",O43)</f>
        <v>17.04.2024г.</v>
      </c>
      <c r="K43" s="13"/>
      <c r="L43" s="7"/>
      <c r="M43" s="21" t="s">
        <v>113</v>
      </c>
      <c r="N43" s="21" t="s">
        <v>112</v>
      </c>
      <c r="O43" s="21" t="s">
        <v>36</v>
      </c>
      <c r="Q43" s="94" t="s">
        <v>105</v>
      </c>
      <c r="R43" s="201">
        <f>R31+7</f>
        <v>132</v>
      </c>
      <c r="S43" s="13">
        <v>3</v>
      </c>
      <c r="T43" s="13">
        <v>4</v>
      </c>
      <c r="U43" s="13">
        <v>5</v>
      </c>
      <c r="V43" s="80">
        <v>28</v>
      </c>
      <c r="W43" s="13"/>
      <c r="X43" s="32" t="str" cm="1">
        <f t="array" aca="1" ref="X43" ca="1">INDIRECT(ADDRESS(R43,S43,1,1,Q43))</f>
        <v>АБ - С28 росп1,2</v>
      </c>
      <c r="Y43" s="32" t="str" cm="1">
        <f t="array" aca="1" ref="Y43" ca="1">INDIRECT(ADDRESS(R43,T43,1,1,Q43))</f>
        <v>Т3</v>
      </c>
      <c r="Z43" s="32" t="str" cm="1">
        <f t="array" aca="1" ref="Z43" ca="1">INDIRECT(ADDRESS(R43,U43,1,1,Q43))</f>
        <v>140 Δ6</v>
      </c>
      <c r="AA43" s="74" cm="1">
        <f t="array" aca="1" ref="AA43" ca="1">INDIRECT(ADDRESS(R43,V43,1,1,$Q$31))</f>
        <v>140</v>
      </c>
    </row>
    <row r="44" spans="2:27" ht="13.5" customHeight="1" thickBot="1" x14ac:dyDescent="0.3">
      <c r="B44" s="11">
        <v>14</v>
      </c>
      <c r="C44" s="11" t="str">
        <f t="shared" ref="C44:C46" ca="1" si="5">X44</f>
        <v>АБ - Д28</v>
      </c>
      <c r="D44" s="11" t="str">
        <f t="shared" ref="D44:D46" ca="1" si="6">Y44</f>
        <v>С18</v>
      </c>
      <c r="E44" s="254" t="str">
        <f t="shared" ref="E44:E46" ca="1" si="7">Z44</f>
        <v>420×32</v>
      </c>
      <c r="F44" s="254"/>
      <c r="G44" s="255" t="s">
        <v>9</v>
      </c>
      <c r="H44" s="256"/>
      <c r="I44" s="23" t="str">
        <f t="shared" ref="I44:I46" si="8">IF(G44="недопустимых дефектов не обнаружено", "годен", "НЕ годен")</f>
        <v>годен</v>
      </c>
      <c r="J44" s="23" t="str">
        <f t="shared" ref="J44:J46" si="9">CONCATENATE(M44, ".", N44, ".",O44)</f>
        <v>17.04.2024г.</v>
      </c>
      <c r="K44" s="13"/>
      <c r="L44" s="7"/>
      <c r="M44" s="21" t="s">
        <v>113</v>
      </c>
      <c r="N44" s="21" t="s">
        <v>112</v>
      </c>
      <c r="O44" s="21" t="s">
        <v>36</v>
      </c>
      <c r="Q44" s="94" t="s">
        <v>105</v>
      </c>
      <c r="R44" s="79">
        <f t="shared" si="4"/>
        <v>133</v>
      </c>
      <c r="S44" s="13">
        <v>3</v>
      </c>
      <c r="T44" s="13">
        <v>4</v>
      </c>
      <c r="U44" s="13">
        <v>5</v>
      </c>
      <c r="V44" s="80">
        <v>28</v>
      </c>
      <c r="W44" s="13"/>
      <c r="X44" s="32" t="str" cm="1">
        <f t="array" aca="1" ref="X44" ca="1">INDIRECT(ADDRESS(R44,S44,1,1,Q44))</f>
        <v>АБ - Д28</v>
      </c>
      <c r="Y44" s="32" t="str" cm="1">
        <f t="array" aca="1" ref="Y44" ca="1">INDIRECT(ADDRESS(R44,T44,1,1,Q44))</f>
        <v>С18</v>
      </c>
      <c r="Z44" s="32" t="str" cm="1">
        <f t="array" aca="1" ref="Z44" ca="1">INDIRECT(ADDRESS(R44,U44,1,1,Q44))</f>
        <v>420×32</v>
      </c>
      <c r="AA44" s="74" cm="1">
        <f t="array" aca="1" ref="AA44" ca="1">INDIRECT(ADDRESS(R44,V44,1,1,$Q$31))</f>
        <v>420</v>
      </c>
    </row>
    <row r="45" spans="2:27" ht="13.5" customHeight="1" thickBot="1" x14ac:dyDescent="0.3">
      <c r="B45" s="11">
        <v>15</v>
      </c>
      <c r="C45" s="11" t="str">
        <f t="shared" ca="1" si="5"/>
        <v>АБ - Д28 росп1,2</v>
      </c>
      <c r="D45" s="11" t="str">
        <f t="shared" ca="1" si="6"/>
        <v>Т3</v>
      </c>
      <c r="E45" s="254" t="str">
        <f t="shared" ca="1" si="7"/>
        <v>428 Δ6</v>
      </c>
      <c r="F45" s="254"/>
      <c r="G45" s="255" t="s">
        <v>9</v>
      </c>
      <c r="H45" s="256"/>
      <c r="I45" s="23" t="str">
        <f t="shared" si="8"/>
        <v>годен</v>
      </c>
      <c r="J45" s="23" t="str">
        <f t="shared" si="9"/>
        <v>17.04.2024г.</v>
      </c>
      <c r="K45" s="13"/>
      <c r="L45" s="7"/>
      <c r="M45" s="21" t="s">
        <v>113</v>
      </c>
      <c r="N45" s="21" t="s">
        <v>112</v>
      </c>
      <c r="O45" s="21" t="s">
        <v>36</v>
      </c>
      <c r="Q45" s="94" t="s">
        <v>105</v>
      </c>
      <c r="R45" s="79">
        <f t="shared" si="4"/>
        <v>134</v>
      </c>
      <c r="S45" s="13">
        <v>3</v>
      </c>
      <c r="T45" s="13">
        <v>4</v>
      </c>
      <c r="U45" s="13">
        <v>5</v>
      </c>
      <c r="V45" s="80">
        <v>28</v>
      </c>
      <c r="W45" s="13"/>
      <c r="X45" s="32" t="str" cm="1">
        <f t="array" aca="1" ref="X45" ca="1">INDIRECT(ADDRESS(R45,S45,1,1,Q45))</f>
        <v>АБ - Д28 росп1,2</v>
      </c>
      <c r="Y45" s="32" t="str" cm="1">
        <f t="array" aca="1" ref="Y45" ca="1">INDIRECT(ADDRESS(R45,T45,1,1,Q45))</f>
        <v>Т3</v>
      </c>
      <c r="Z45" s="32" t="str" cm="1">
        <f t="array" aca="1" ref="Z45" ca="1">INDIRECT(ADDRESS(R45,U45,1,1,Q45))</f>
        <v>428 Δ6</v>
      </c>
      <c r="AA45" s="74" cm="1">
        <f t="array" aca="1" ref="AA45" ca="1">INDIRECT(ADDRESS(R45,V45,1,1,$Q$31))</f>
        <v>428</v>
      </c>
    </row>
    <row r="46" spans="2:27" ht="13.5" customHeight="1" thickBot="1" x14ac:dyDescent="0.3">
      <c r="B46" s="11">
        <v>16</v>
      </c>
      <c r="C46" s="11" t="str">
        <f t="shared" ca="1" si="5"/>
        <v>БВ - С28 росп1,2</v>
      </c>
      <c r="D46" s="11" t="str">
        <f t="shared" ca="1" si="6"/>
        <v>Т3</v>
      </c>
      <c r="E46" s="254" t="str">
        <f t="shared" ca="1" si="7"/>
        <v>140 Δ6</v>
      </c>
      <c r="F46" s="254"/>
      <c r="G46" s="255" t="s">
        <v>9</v>
      </c>
      <c r="H46" s="256"/>
      <c r="I46" s="23" t="str">
        <f t="shared" si="8"/>
        <v>годен</v>
      </c>
      <c r="J46" s="23" t="str">
        <f t="shared" si="9"/>
        <v>17.04.2024г.</v>
      </c>
      <c r="K46" s="13"/>
      <c r="L46" s="7"/>
      <c r="M46" s="21" t="s">
        <v>113</v>
      </c>
      <c r="N46" s="21" t="s">
        <v>112</v>
      </c>
      <c r="O46" s="21" t="s">
        <v>36</v>
      </c>
      <c r="Q46" s="94" t="s">
        <v>105</v>
      </c>
      <c r="R46" s="201">
        <f>R43+112</f>
        <v>244</v>
      </c>
      <c r="S46" s="13">
        <v>3</v>
      </c>
      <c r="T46" s="13">
        <v>4</v>
      </c>
      <c r="U46" s="13">
        <v>5</v>
      </c>
      <c r="V46" s="80">
        <v>28</v>
      </c>
      <c r="W46" s="13"/>
      <c r="X46" s="32" t="str" cm="1">
        <f t="array" aca="1" ref="X46" ca="1">INDIRECT(ADDRESS(R46,S46,1,1,Q46))</f>
        <v>БВ - С28 росп1,2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140 Δ6</v>
      </c>
      <c r="AA46" s="74" cm="1">
        <f t="array" aca="1" ref="AA46" ca="1">INDIRECT(ADDRESS(R46,V46,1,1,$Q$31))</f>
        <v>140</v>
      </c>
    </row>
    <row r="47" spans="2:27" ht="13.5" customHeight="1" thickBot="1" x14ac:dyDescent="0.3">
      <c r="B47" s="11">
        <v>17</v>
      </c>
      <c r="C47" s="11" t="str">
        <f t="shared" ref="C47:C51" ca="1" si="10">X47</f>
        <v>БВ - Д28</v>
      </c>
      <c r="D47" s="11" t="str">
        <f t="shared" ref="D47:D51" ca="1" si="11">Y47</f>
        <v>С18</v>
      </c>
      <c r="E47" s="254" t="str">
        <f t="shared" ref="E47:E51" ca="1" si="12">Z47</f>
        <v>420×25/32</v>
      </c>
      <c r="F47" s="254"/>
      <c r="G47" s="255" t="s">
        <v>9</v>
      </c>
      <c r="H47" s="256"/>
      <c r="I47" s="23" t="str">
        <f t="shared" ref="I47:I51" si="13">IF(G47="недопустимых дефектов не обнаружено", "годен", "НЕ годен")</f>
        <v>годен</v>
      </c>
      <c r="J47" s="23" t="str">
        <f t="shared" ref="J47:J51" si="14">CONCATENATE(M47, ".", N47, ".",O47)</f>
        <v>17.04.2024г.</v>
      </c>
      <c r="K47" s="13"/>
      <c r="L47" s="7"/>
      <c r="M47" s="21" t="s">
        <v>113</v>
      </c>
      <c r="N47" s="21" t="s">
        <v>112</v>
      </c>
      <c r="O47" s="21" t="s">
        <v>36</v>
      </c>
      <c r="Q47" s="94" t="s">
        <v>105</v>
      </c>
      <c r="R47" s="79">
        <f t="shared" si="4"/>
        <v>245</v>
      </c>
      <c r="S47" s="13">
        <v>3</v>
      </c>
      <c r="T47" s="13">
        <v>4</v>
      </c>
      <c r="U47" s="13">
        <v>5</v>
      </c>
      <c r="V47" s="80">
        <v>28</v>
      </c>
      <c r="W47" s="13"/>
      <c r="X47" s="32" t="str" cm="1">
        <f t="array" aca="1" ref="X47" ca="1">INDIRECT(ADDRESS(R47,S47,1,1,Q47))</f>
        <v>БВ - Д28</v>
      </c>
      <c r="Y47" s="32" t="str" cm="1">
        <f t="array" aca="1" ref="Y47" ca="1">INDIRECT(ADDRESS(R47,T47,1,1,Q47))</f>
        <v>С18</v>
      </c>
      <c r="Z47" s="32" t="str" cm="1">
        <f t="array" aca="1" ref="Z47" ca="1">INDIRECT(ADDRESS(R47,U47,1,1,Q47))</f>
        <v>420×25/32</v>
      </c>
      <c r="AA47" s="74" cm="1">
        <f t="array" aca="1" ref="AA47" ca="1">INDIRECT(ADDRESS(R47,V47,1,1,$Q$31))</f>
        <v>420</v>
      </c>
    </row>
    <row r="48" spans="2:27" ht="13.5" customHeight="1" thickBot="1" x14ac:dyDescent="0.3">
      <c r="B48" s="11">
        <v>18</v>
      </c>
      <c r="C48" s="11" t="str">
        <f t="shared" ca="1" si="10"/>
        <v>БВ - Д28 росп1,2</v>
      </c>
      <c r="D48" s="11" t="str">
        <f t="shared" ca="1" si="11"/>
        <v>Т3</v>
      </c>
      <c r="E48" s="254" t="str">
        <f t="shared" ca="1" si="12"/>
        <v>428 Δ6</v>
      </c>
      <c r="F48" s="254"/>
      <c r="G48" s="255" t="s">
        <v>9</v>
      </c>
      <c r="H48" s="256"/>
      <c r="I48" s="23" t="str">
        <f t="shared" si="13"/>
        <v>годен</v>
      </c>
      <c r="J48" s="23" t="str">
        <f t="shared" si="14"/>
        <v>17.04.2024г.</v>
      </c>
      <c r="K48" s="13"/>
      <c r="L48" s="7"/>
      <c r="M48" s="21" t="s">
        <v>113</v>
      </c>
      <c r="N48" s="21" t="s">
        <v>112</v>
      </c>
      <c r="O48" s="21" t="s">
        <v>36</v>
      </c>
      <c r="Q48" s="94" t="s">
        <v>105</v>
      </c>
      <c r="R48" s="79">
        <f t="shared" si="4"/>
        <v>246</v>
      </c>
      <c r="S48" s="13">
        <v>3</v>
      </c>
      <c r="T48" s="13">
        <v>4</v>
      </c>
      <c r="U48" s="13">
        <v>5</v>
      </c>
      <c r="V48" s="80">
        <v>28</v>
      </c>
      <c r="W48" s="13"/>
      <c r="X48" s="32" t="str" cm="1">
        <f t="array" aca="1" ref="X48" ca="1">INDIRECT(ADDRESS(R48,S48,1,1,Q48))</f>
        <v>БВ - Д28 росп1,2</v>
      </c>
      <c r="Y48" s="32" t="str" cm="1">
        <f t="array" aca="1" ref="Y48" ca="1">INDIRECT(ADDRESS(R48,T48,1,1,Q48))</f>
        <v>Т3</v>
      </c>
      <c r="Z48" s="32" t="str" cm="1">
        <f t="array" aca="1" ref="Z48" ca="1">INDIRECT(ADDRESS(R48,U48,1,1,Q48))</f>
        <v>428 Δ6</v>
      </c>
      <c r="AA48" s="74" cm="1">
        <f t="array" aca="1" ref="AA48" ca="1">INDIRECT(ADDRESS(R48,V48,1,1,$Q$31))</f>
        <v>428</v>
      </c>
    </row>
    <row r="49" spans="2:27" ht="13.5" customHeight="1" thickBot="1" x14ac:dyDescent="0.3">
      <c r="B49" s="11">
        <v>19</v>
      </c>
      <c r="C49" s="11" t="str">
        <f t="shared" ca="1" si="10"/>
        <v>ВГ - С28 росп1,2</v>
      </c>
      <c r="D49" s="11" t="str">
        <f t="shared" ca="1" si="11"/>
        <v>Т3</v>
      </c>
      <c r="E49" s="254" t="str">
        <f t="shared" ca="1" si="12"/>
        <v>140 Δ6</v>
      </c>
      <c r="F49" s="254"/>
      <c r="G49" s="255" t="s">
        <v>9</v>
      </c>
      <c r="H49" s="256"/>
      <c r="I49" s="23" t="str">
        <f t="shared" si="13"/>
        <v>годен</v>
      </c>
      <c r="J49" s="23" t="str">
        <f t="shared" si="14"/>
        <v>17.04.2024г.</v>
      </c>
      <c r="K49" s="13"/>
      <c r="L49" s="7"/>
      <c r="M49" s="21" t="s">
        <v>113</v>
      </c>
      <c r="N49" s="21" t="s">
        <v>112</v>
      </c>
      <c r="O49" s="21" t="s">
        <v>36</v>
      </c>
      <c r="Q49" s="94" t="s">
        <v>105</v>
      </c>
      <c r="R49" s="201">
        <f>R46+112</f>
        <v>356</v>
      </c>
      <c r="S49" s="13">
        <v>3</v>
      </c>
      <c r="T49" s="13">
        <v>4</v>
      </c>
      <c r="U49" s="13">
        <v>5</v>
      </c>
      <c r="V49" s="80">
        <v>28</v>
      </c>
      <c r="W49" s="13"/>
      <c r="X49" s="32" t="str" cm="1">
        <f t="array" aca="1" ref="X49" ca="1">INDIRECT(ADDRESS(R49,S49,1,1,Q49))</f>
        <v>ВГ - С28 росп1,2</v>
      </c>
      <c r="Y49" s="32" t="str" cm="1">
        <f t="array" aca="1" ref="Y49" ca="1">INDIRECT(ADDRESS(R49,T49,1,1,Q49))</f>
        <v>Т3</v>
      </c>
      <c r="Z49" s="32" t="str" cm="1">
        <f t="array" aca="1" ref="Z49" ca="1">INDIRECT(ADDRESS(R49,U49,1,1,Q49))</f>
        <v>140 Δ6</v>
      </c>
      <c r="AA49" s="74" cm="1">
        <f t="array" aca="1" ref="AA49" ca="1">INDIRECT(ADDRESS(R49,V49,1,1,$Q$31))</f>
        <v>140</v>
      </c>
    </row>
    <row r="50" spans="2:27" ht="13.5" customHeight="1" thickBot="1" x14ac:dyDescent="0.3">
      <c r="B50" s="11">
        <v>20</v>
      </c>
      <c r="C50" s="11" t="str">
        <f t="shared" ca="1" si="10"/>
        <v>ВГ - Д28</v>
      </c>
      <c r="D50" s="11" t="str">
        <f t="shared" ca="1" si="11"/>
        <v>С18</v>
      </c>
      <c r="E50" s="254" t="str">
        <f t="shared" ca="1" si="12"/>
        <v>420×25/32</v>
      </c>
      <c r="F50" s="254"/>
      <c r="G50" s="255" t="s">
        <v>9</v>
      </c>
      <c r="H50" s="256"/>
      <c r="I50" s="23" t="str">
        <f t="shared" si="13"/>
        <v>годен</v>
      </c>
      <c r="J50" s="23" t="str">
        <f t="shared" si="14"/>
        <v>17.04.2024г.</v>
      </c>
      <c r="K50" s="13"/>
      <c r="L50" s="7"/>
      <c r="M50" s="21" t="s">
        <v>113</v>
      </c>
      <c r="N50" s="21" t="s">
        <v>112</v>
      </c>
      <c r="O50" s="21" t="s">
        <v>36</v>
      </c>
      <c r="Q50" s="94" t="s">
        <v>105</v>
      </c>
      <c r="R50" s="79">
        <f t="shared" si="4"/>
        <v>357</v>
      </c>
      <c r="S50" s="13">
        <v>3</v>
      </c>
      <c r="T50" s="13">
        <v>4</v>
      </c>
      <c r="U50" s="13">
        <v>5</v>
      </c>
      <c r="V50" s="80">
        <v>28</v>
      </c>
      <c r="W50" s="13"/>
      <c r="X50" s="32" t="str" cm="1">
        <f t="array" aca="1" ref="X50" ca="1">INDIRECT(ADDRESS(R50,S50,1,1,Q50))</f>
        <v>ВГ - Д28</v>
      </c>
      <c r="Y50" s="32" t="str" cm="1">
        <f t="array" aca="1" ref="Y50" ca="1">INDIRECT(ADDRESS(R50,T50,1,1,Q50))</f>
        <v>С18</v>
      </c>
      <c r="Z50" s="32" t="str" cm="1">
        <f t="array" aca="1" ref="Z50" ca="1">INDIRECT(ADDRESS(R50,U50,1,1,Q50))</f>
        <v>420×25/32</v>
      </c>
      <c r="AA50" s="74" cm="1">
        <f t="array" aca="1" ref="AA50" ca="1">INDIRECT(ADDRESS(R50,V50,1,1,$Q$31))</f>
        <v>420</v>
      </c>
    </row>
    <row r="51" spans="2:27" ht="13.5" customHeight="1" thickBot="1" x14ac:dyDescent="0.3">
      <c r="B51" s="11">
        <v>21</v>
      </c>
      <c r="C51" s="11" t="str">
        <f t="shared" ca="1" si="10"/>
        <v>ВГ - Д28 росп1,2</v>
      </c>
      <c r="D51" s="11" t="str">
        <f t="shared" ca="1" si="11"/>
        <v>Т3</v>
      </c>
      <c r="E51" s="254" t="str">
        <f t="shared" ca="1" si="12"/>
        <v>428 Δ6</v>
      </c>
      <c r="F51" s="254"/>
      <c r="G51" s="255" t="s">
        <v>9</v>
      </c>
      <c r="H51" s="256"/>
      <c r="I51" s="23" t="str">
        <f t="shared" si="13"/>
        <v>годен</v>
      </c>
      <c r="J51" s="23" t="str">
        <f t="shared" si="14"/>
        <v>17.04.2024г.</v>
      </c>
      <c r="K51" s="13"/>
      <c r="L51" s="7"/>
      <c r="M51" s="21" t="s">
        <v>113</v>
      </c>
      <c r="N51" s="21" t="s">
        <v>112</v>
      </c>
      <c r="O51" s="21" t="s">
        <v>36</v>
      </c>
      <c r="Q51" s="94" t="s">
        <v>105</v>
      </c>
      <c r="R51" s="79">
        <f t="shared" si="4"/>
        <v>358</v>
      </c>
      <c r="S51" s="13">
        <v>3</v>
      </c>
      <c r="T51" s="13">
        <v>4</v>
      </c>
      <c r="U51" s="13">
        <v>5</v>
      </c>
      <c r="V51" s="80">
        <v>28</v>
      </c>
      <c r="W51" s="13"/>
      <c r="X51" s="32" t="str" cm="1">
        <f t="array" aca="1" ref="X51" ca="1">INDIRECT(ADDRESS(R51,S51,1,1,Q51))</f>
        <v>ВГ - Д28 росп1,2</v>
      </c>
      <c r="Y51" s="32" t="str" cm="1">
        <f t="array" aca="1" ref="Y51" ca="1">INDIRECT(ADDRESS(R51,T51,1,1,Q51))</f>
        <v>Т3</v>
      </c>
      <c r="Z51" s="32" t="str" cm="1">
        <f t="array" aca="1" ref="Z51" ca="1">INDIRECT(ADDRESS(R51,U51,1,1,Q51))</f>
        <v>428 Δ6</v>
      </c>
      <c r="AA51" s="74" cm="1">
        <f t="array" aca="1" ref="AA51" ca="1">INDIRECT(ADDRESS(R51,V51,1,1,$Q$31))</f>
        <v>428</v>
      </c>
    </row>
    <row r="52" spans="2:27" ht="13.5" customHeight="1" thickBot="1" x14ac:dyDescent="0.3">
      <c r="B52" s="11">
        <v>22</v>
      </c>
      <c r="C52" s="11" t="str">
        <f t="shared" ref="C52:C54" ca="1" si="15">X52</f>
        <v>ГД - С28 росп1,2</v>
      </c>
      <c r="D52" s="11" t="str">
        <f t="shared" ref="D52:D54" ca="1" si="16">Y52</f>
        <v>Т3</v>
      </c>
      <c r="E52" s="254" t="str">
        <f t="shared" ref="E52:E54" ca="1" si="17">Z52</f>
        <v>140 Δ6</v>
      </c>
      <c r="F52" s="254"/>
      <c r="G52" s="255" t="s">
        <v>9</v>
      </c>
      <c r="H52" s="256"/>
      <c r="I52" s="23" t="str">
        <f t="shared" ref="I52:I54" si="18">IF(G52="недопустимых дефектов не обнаружено", "годен", "НЕ годен")</f>
        <v>годен</v>
      </c>
      <c r="J52" s="23" t="str">
        <f t="shared" ref="J52:J54" si="19">CONCATENATE(M52, ".", N52, ".",O52)</f>
        <v>17.04.2024г.</v>
      </c>
      <c r="K52" s="13"/>
      <c r="L52" s="7"/>
      <c r="M52" s="21" t="s">
        <v>113</v>
      </c>
      <c r="N52" s="21" t="s">
        <v>112</v>
      </c>
      <c r="O52" s="21" t="s">
        <v>36</v>
      </c>
      <c r="Q52" s="94" t="s">
        <v>105</v>
      </c>
      <c r="R52" s="201">
        <f>R49+112</f>
        <v>468</v>
      </c>
      <c r="S52" s="13">
        <v>3</v>
      </c>
      <c r="T52" s="13">
        <v>4</v>
      </c>
      <c r="U52" s="13">
        <v>5</v>
      </c>
      <c r="V52" s="80">
        <v>28</v>
      </c>
      <c r="W52" s="13"/>
      <c r="X52" s="32" t="str" cm="1">
        <f t="array" aca="1" ref="X52" ca="1">INDIRECT(ADDRESS(R52,S52,1,1,Q52))</f>
        <v>ГД - С28 росп1,2</v>
      </c>
      <c r="Y52" s="32" t="str" cm="1">
        <f t="array" aca="1" ref="Y52" ca="1">INDIRECT(ADDRESS(R52,T52,1,1,Q52))</f>
        <v>Т3</v>
      </c>
      <c r="Z52" s="32" t="str" cm="1">
        <f t="array" aca="1" ref="Z52" ca="1">INDIRECT(ADDRESS(R52,U52,1,1,Q52))</f>
        <v>140 Δ6</v>
      </c>
      <c r="AA52" s="74" cm="1">
        <f t="array" aca="1" ref="AA52" ca="1">INDIRECT(ADDRESS(R52,V52,1,1,$Q$31))</f>
        <v>140</v>
      </c>
    </row>
    <row r="53" spans="2:27" ht="13.5" customHeight="1" thickBot="1" x14ac:dyDescent="0.3">
      <c r="B53" s="11">
        <v>23</v>
      </c>
      <c r="C53" s="11" t="str">
        <f t="shared" ca="1" si="15"/>
        <v>ГД - Д28</v>
      </c>
      <c r="D53" s="11" t="str">
        <f t="shared" ca="1" si="16"/>
        <v>С18</v>
      </c>
      <c r="E53" s="254" t="str">
        <f t="shared" ca="1" si="17"/>
        <v>420×32</v>
      </c>
      <c r="F53" s="254"/>
      <c r="G53" s="255" t="s">
        <v>9</v>
      </c>
      <c r="H53" s="256"/>
      <c r="I53" s="23" t="str">
        <f t="shared" si="18"/>
        <v>годен</v>
      </c>
      <c r="J53" s="23" t="str">
        <f t="shared" si="19"/>
        <v>17.04.2024г.</v>
      </c>
      <c r="K53" s="13"/>
      <c r="L53" s="7"/>
      <c r="M53" s="21" t="s">
        <v>113</v>
      </c>
      <c r="N53" s="21" t="s">
        <v>112</v>
      </c>
      <c r="O53" s="21" t="s">
        <v>36</v>
      </c>
      <c r="Q53" s="94" t="s">
        <v>105</v>
      </c>
      <c r="R53" s="79">
        <f t="shared" si="4"/>
        <v>469</v>
      </c>
      <c r="S53" s="13">
        <v>3</v>
      </c>
      <c r="T53" s="13">
        <v>4</v>
      </c>
      <c r="U53" s="13">
        <v>5</v>
      </c>
      <c r="V53" s="80">
        <v>28</v>
      </c>
      <c r="W53" s="13"/>
      <c r="X53" s="32" t="str" cm="1">
        <f t="array" aca="1" ref="X53" ca="1">INDIRECT(ADDRESS(R53,S53,1,1,Q53))</f>
        <v>ГД - Д28</v>
      </c>
      <c r="Y53" s="32" t="str" cm="1">
        <f t="array" aca="1" ref="Y53" ca="1">INDIRECT(ADDRESS(R53,T53,1,1,Q53))</f>
        <v>С18</v>
      </c>
      <c r="Z53" s="32" t="str" cm="1">
        <f t="array" aca="1" ref="Z53" ca="1">INDIRECT(ADDRESS(R53,U53,1,1,Q53))</f>
        <v>420×32</v>
      </c>
      <c r="AA53" s="74" cm="1">
        <f t="array" aca="1" ref="AA53" ca="1">INDIRECT(ADDRESS(R53,V53,1,1,$Q$31))</f>
        <v>420</v>
      </c>
    </row>
    <row r="54" spans="2:27" ht="13.5" customHeight="1" thickBot="1" x14ac:dyDescent="0.3">
      <c r="B54" s="11">
        <v>24</v>
      </c>
      <c r="C54" s="11" t="str">
        <f t="shared" ca="1" si="15"/>
        <v>ГД - Д28 росп1,2</v>
      </c>
      <c r="D54" s="11" t="str">
        <f t="shared" ca="1" si="16"/>
        <v>Т3</v>
      </c>
      <c r="E54" s="254" t="str">
        <f t="shared" ca="1" si="17"/>
        <v>428 Δ6</v>
      </c>
      <c r="F54" s="254"/>
      <c r="G54" s="255" t="s">
        <v>9</v>
      </c>
      <c r="H54" s="256"/>
      <c r="I54" s="23" t="str">
        <f t="shared" si="18"/>
        <v>годен</v>
      </c>
      <c r="J54" s="23" t="str">
        <f t="shared" si="19"/>
        <v>17.04.2024г.</v>
      </c>
      <c r="K54" s="13"/>
      <c r="L54" s="7"/>
      <c r="M54" s="21" t="s">
        <v>113</v>
      </c>
      <c r="N54" s="21" t="s">
        <v>112</v>
      </c>
      <c r="O54" s="21" t="s">
        <v>36</v>
      </c>
      <c r="Q54" s="94" t="s">
        <v>105</v>
      </c>
      <c r="R54" s="202">
        <f t="shared" si="4"/>
        <v>470</v>
      </c>
      <c r="S54" s="203">
        <v>3</v>
      </c>
      <c r="T54" s="203">
        <v>4</v>
      </c>
      <c r="U54" s="203">
        <v>5</v>
      </c>
      <c r="V54" s="204">
        <v>28</v>
      </c>
      <c r="W54" s="13"/>
      <c r="X54" s="32" t="str" cm="1">
        <f t="array" aca="1" ref="X54" ca="1">INDIRECT(ADDRESS(R54,S54,1,1,Q54))</f>
        <v>ГД - Д28 росп1,2</v>
      </c>
      <c r="Y54" s="32" t="str" cm="1">
        <f t="array" aca="1" ref="Y54" ca="1">INDIRECT(ADDRESS(R54,T54,1,1,Q54))</f>
        <v>Т3</v>
      </c>
      <c r="Z54" s="32" t="str" cm="1">
        <f t="array" aca="1" ref="Z54" ca="1">INDIRECT(ADDRESS(R54,U54,1,1,Q54))</f>
        <v>428 Δ6</v>
      </c>
      <c r="AA54" s="74" cm="1">
        <f t="array" aca="1" ref="AA54" ca="1">INDIRECT(ADDRESS(R54,V54,1,1,$Q$31))</f>
        <v>428</v>
      </c>
    </row>
    <row r="55" spans="2:27" ht="13.5" customHeight="1" x14ac:dyDescent="0.25">
      <c r="B55" s="85"/>
      <c r="C55" s="85"/>
      <c r="D55" s="85"/>
      <c r="E55" s="85"/>
      <c r="F55" s="85"/>
      <c r="G55" s="85"/>
      <c r="H55" s="85"/>
      <c r="I55" s="81"/>
      <c r="J55" s="81"/>
      <c r="K55" s="13"/>
      <c r="L55" s="7"/>
      <c r="M55" s="21"/>
      <c r="N55" s="21"/>
      <c r="O55" s="2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4"/>
    </row>
    <row r="56" spans="2:27" ht="13.5" customHeight="1" x14ac:dyDescent="0.25">
      <c r="C56" s="7" t="s">
        <v>11</v>
      </c>
      <c r="D56" s="7"/>
      <c r="E56" s="7"/>
      <c r="F56" s="7"/>
      <c r="G56" s="7"/>
      <c r="H56" s="29"/>
      <c r="I56" s="30" t="s">
        <v>1</v>
      </c>
      <c r="K56" s="13"/>
      <c r="L56" s="7"/>
      <c r="M56" s="21"/>
      <c r="N56" s="21"/>
      <c r="O56" s="2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4"/>
    </row>
    <row r="57" spans="2:27" ht="13.5" customHeight="1" x14ac:dyDescent="0.25">
      <c r="C57" s="5"/>
      <c r="D57" s="8"/>
      <c r="E57" s="8"/>
      <c r="F57" s="7"/>
      <c r="G57" s="7"/>
      <c r="H57" s="7"/>
      <c r="I57" s="30"/>
      <c r="K57" s="13"/>
      <c r="L57" s="7"/>
      <c r="M57" s="21"/>
      <c r="N57" s="21"/>
      <c r="O57" s="2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4"/>
    </row>
    <row r="58" spans="2:27" ht="13.5" customHeight="1" x14ac:dyDescent="0.25">
      <c r="C58" s="5"/>
      <c r="D58" s="8"/>
      <c r="E58" s="8"/>
      <c r="F58" s="7"/>
      <c r="G58" s="7"/>
      <c r="H58" s="7"/>
      <c r="I58" s="30"/>
      <c r="K58" s="13"/>
      <c r="L58" s="7"/>
      <c r="M58" s="21"/>
      <c r="N58" s="21"/>
      <c r="O58" s="2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4"/>
    </row>
    <row r="59" spans="2:27" ht="13.5" customHeight="1" x14ac:dyDescent="0.25">
      <c r="C59" s="5"/>
      <c r="D59" s="8"/>
      <c r="E59" s="8"/>
      <c r="F59" s="7"/>
      <c r="G59" s="7"/>
      <c r="H59" s="7"/>
      <c r="I59" s="30"/>
      <c r="K59" s="13"/>
      <c r="L59" s="7"/>
      <c r="M59" s="21"/>
      <c r="N59" s="21"/>
      <c r="O59" s="2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4"/>
    </row>
    <row r="60" spans="2:27" ht="13.5" customHeight="1" x14ac:dyDescent="0.25">
      <c r="C60" s="5"/>
      <c r="D60" s="8"/>
      <c r="E60" s="8"/>
      <c r="F60" s="7"/>
      <c r="G60" s="7"/>
      <c r="H60" s="7"/>
      <c r="I60" s="30"/>
      <c r="K60" s="13"/>
      <c r="L60" s="7"/>
      <c r="M60" s="21"/>
      <c r="N60" s="21"/>
      <c r="O60" s="2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4"/>
    </row>
    <row r="61" spans="2:27" ht="13.5" customHeight="1" x14ac:dyDescent="0.25">
      <c r="C61" s="5"/>
      <c r="D61" s="8"/>
      <c r="E61" s="8"/>
      <c r="F61" s="7"/>
      <c r="G61" s="7"/>
      <c r="H61" s="7"/>
      <c r="I61" s="30"/>
      <c r="K61" s="13"/>
      <c r="L61" s="7"/>
      <c r="M61" s="21"/>
      <c r="N61" s="21"/>
      <c r="O61" s="2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4"/>
    </row>
    <row r="62" spans="2:27" ht="13.5" customHeight="1" x14ac:dyDescent="0.25">
      <c r="C62" s="5"/>
      <c r="D62" s="8"/>
      <c r="E62" s="8"/>
      <c r="F62" s="7"/>
      <c r="G62" s="7"/>
      <c r="H62" s="7"/>
      <c r="I62" s="30"/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4"/>
    </row>
    <row r="63" spans="2:27" ht="13.5" customHeight="1" x14ac:dyDescent="0.25">
      <c r="C63" s="5"/>
      <c r="D63" s="8"/>
      <c r="E63" s="8"/>
      <c r="F63" s="7"/>
      <c r="G63" s="7"/>
      <c r="H63" s="7"/>
      <c r="I63" s="30"/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4"/>
    </row>
    <row r="64" spans="2:27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4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5/5УК от 17 Апреля 2024г.</v>
      </c>
      <c r="K78" s="14"/>
      <c r="L78" s="17">
        <f>L14</f>
        <v>5</v>
      </c>
      <c r="M78" s="17">
        <f t="shared" ref="M78:P78" si="20">M14</f>
        <v>5</v>
      </c>
      <c r="N78" s="17" t="str">
        <f t="shared" si="20"/>
        <v>17</v>
      </c>
      <c r="O78" s="17" t="str">
        <f t="shared" si="20"/>
        <v>Апреля</v>
      </c>
      <c r="P78" s="17" t="str">
        <f t="shared" si="20"/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5/5УК</v>
      </c>
      <c r="Y94" s="76" t="str">
        <f>CONCATENATE(N78, " ", O78)</f>
        <v>17 Апреля</v>
      </c>
      <c r="Z94" s="13"/>
      <c r="AA94" s="65">
        <f>IFERROR(SUM(#REF!),0)</f>
        <v>0</v>
      </c>
    </row>
    <row r="95" spans="2:27" ht="13.5" customHeight="1" thickBot="1" x14ac:dyDescent="0.3">
      <c r="B95" s="11">
        <v>1</v>
      </c>
      <c r="C95" s="11" t="str">
        <f t="shared" ref="C95:C102" ca="1" si="21">X95</f>
        <v>АБ - Д24</v>
      </c>
      <c r="D95" s="11" t="str">
        <f t="shared" ref="D95:D102" ca="1" si="22">Y95</f>
        <v>С18</v>
      </c>
      <c r="E95" s="254" t="str">
        <f t="shared" ref="E95:E102" ca="1" si="23">Z95</f>
        <v>420×32</v>
      </c>
      <c r="F95" s="254"/>
      <c r="G95" s="255" t="s">
        <v>9</v>
      </c>
      <c r="H95" s="256"/>
      <c r="I95" s="23" t="str">
        <f t="shared" ref="I95:I102" si="24">IF(G95="недопустимых дефектов не обнаружено", "годен", "НЕ годен")</f>
        <v>годен</v>
      </c>
      <c r="J95" s="23" t="str">
        <f t="shared" ref="J95:J102" si="25">CONCATENATE(M95, ".", N95, ".",O95)</f>
        <v>11.04.2024г.</v>
      </c>
      <c r="K95" s="13"/>
      <c r="L95" s="7"/>
      <c r="M95" s="21" t="s">
        <v>111</v>
      </c>
      <c r="N95" s="21" t="s">
        <v>112</v>
      </c>
      <c r="O95" s="21" t="s">
        <v>36</v>
      </c>
      <c r="Q95" s="94" t="s">
        <v>105</v>
      </c>
      <c r="R95" s="96">
        <v>126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АБ - Д24</v>
      </c>
      <c r="Y95" s="32" t="str" cm="1">
        <f t="array" aca="1" ref="Y95" ca="1">INDIRECT(ADDRESS(R95,T95,1,1,Q95))</f>
        <v>С18</v>
      </c>
      <c r="Z95" s="32" t="str" cm="1">
        <f t="array" aca="1" ref="Z95" ca="1">INDIRECT(ADDRESS(R95,U95,1,1,Q95))</f>
        <v>420×32</v>
      </c>
      <c r="AA95" s="74" cm="1">
        <f t="array" aca="1" ref="AA95" ca="1">INDIRECT(ADDRESS(R95,V95,1,1,$Q$31))</f>
        <v>420</v>
      </c>
    </row>
    <row r="96" spans="2:27" ht="13.5" customHeight="1" thickBot="1" x14ac:dyDescent="0.3">
      <c r="B96" s="11">
        <v>2</v>
      </c>
      <c r="C96" s="11" t="str">
        <f t="shared" ca="1" si="21"/>
        <v>БВ - Д24</v>
      </c>
      <c r="D96" s="11" t="str">
        <f t="shared" ca="1" si="22"/>
        <v>С18</v>
      </c>
      <c r="E96" s="254" t="str">
        <f t="shared" ca="1" si="23"/>
        <v>420×25/32</v>
      </c>
      <c r="F96" s="254"/>
      <c r="G96" s="255" t="s">
        <v>9</v>
      </c>
      <c r="H96" s="256"/>
      <c r="I96" s="23" t="str">
        <f t="shared" si="24"/>
        <v>годен</v>
      </c>
      <c r="J96" s="23" t="str">
        <f t="shared" si="25"/>
        <v>11.04.2024г.</v>
      </c>
      <c r="K96" s="13"/>
      <c r="L96" s="7"/>
      <c r="M96" s="21" t="s">
        <v>111</v>
      </c>
      <c r="N96" s="21" t="s">
        <v>112</v>
      </c>
      <c r="O96" s="21" t="s">
        <v>36</v>
      </c>
      <c r="Q96" s="94" t="s">
        <v>105</v>
      </c>
      <c r="R96" s="79">
        <f>R95+112</f>
        <v>238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БВ - Д24</v>
      </c>
      <c r="Y96" s="32" t="str" cm="1">
        <f t="array" aca="1" ref="Y96" ca="1">INDIRECT(ADDRESS(R96,T96,1,1,Q96))</f>
        <v>С18</v>
      </c>
      <c r="Z96" s="32" t="str" cm="1">
        <f t="array" aca="1" ref="Z96" ca="1">INDIRECT(ADDRESS(R96,U96,1,1,Q96))</f>
        <v>420×25/32</v>
      </c>
      <c r="AA96" s="74" cm="1">
        <f t="array" aca="1" ref="AA96" ca="1">INDIRECT(ADDRESS(R96,V96,1,1,$Q$31))</f>
        <v>420</v>
      </c>
    </row>
    <row r="97" spans="2:27" ht="13.5" customHeight="1" thickBot="1" x14ac:dyDescent="0.3">
      <c r="B97" s="11">
        <v>3</v>
      </c>
      <c r="C97" s="11" t="str">
        <f t="shared" ca="1" si="21"/>
        <v>ВГ - Д24</v>
      </c>
      <c r="D97" s="11" t="str">
        <f t="shared" ca="1" si="22"/>
        <v>С18</v>
      </c>
      <c r="E97" s="254" t="str">
        <f t="shared" ca="1" si="23"/>
        <v>420×25/32</v>
      </c>
      <c r="F97" s="254"/>
      <c r="G97" s="255" t="s">
        <v>9</v>
      </c>
      <c r="H97" s="256"/>
      <c r="I97" s="23" t="str">
        <f t="shared" si="24"/>
        <v>годен</v>
      </c>
      <c r="J97" s="23" t="str">
        <f t="shared" si="25"/>
        <v>11.04.2024г.</v>
      </c>
      <c r="K97" s="13"/>
      <c r="L97" s="7"/>
      <c r="M97" s="21" t="s">
        <v>111</v>
      </c>
      <c r="N97" s="21" t="s">
        <v>112</v>
      </c>
      <c r="O97" s="21" t="s">
        <v>36</v>
      </c>
      <c r="Q97" s="94" t="s">
        <v>105</v>
      </c>
      <c r="R97" s="79">
        <f t="shared" ref="R97:R102" si="26">R96+112</f>
        <v>350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ВГ - Д24</v>
      </c>
      <c r="Y97" s="32" t="str" cm="1">
        <f t="array" aca="1" ref="Y97" ca="1">INDIRECT(ADDRESS(R97,T97,1,1,Q97))</f>
        <v>С18</v>
      </c>
      <c r="Z97" s="32" t="str" cm="1">
        <f t="array" aca="1" ref="Z97" ca="1">INDIRECT(ADDRESS(R97,U97,1,1,Q97))</f>
        <v>420×25/32</v>
      </c>
      <c r="AA97" s="74" cm="1">
        <f t="array" aca="1" ref="AA97" ca="1">INDIRECT(ADDRESS(R97,V97,1,1,$Q$31))</f>
        <v>420</v>
      </c>
    </row>
    <row r="98" spans="2:27" ht="13.5" customHeight="1" thickBot="1" x14ac:dyDescent="0.3">
      <c r="B98" s="11">
        <v>4</v>
      </c>
      <c r="C98" s="11" t="str">
        <f t="shared" ca="1" si="21"/>
        <v>ГД - Д24</v>
      </c>
      <c r="D98" s="11" t="str">
        <f t="shared" ca="1" si="22"/>
        <v>С18</v>
      </c>
      <c r="E98" s="254" t="str">
        <f t="shared" ca="1" si="23"/>
        <v>420×32</v>
      </c>
      <c r="F98" s="254"/>
      <c r="G98" s="255" t="s">
        <v>9</v>
      </c>
      <c r="H98" s="256"/>
      <c r="I98" s="23" t="str">
        <f t="shared" si="24"/>
        <v>годен</v>
      </c>
      <c r="J98" s="23" t="str">
        <f t="shared" si="25"/>
        <v>11.04.2024г.</v>
      </c>
      <c r="K98" s="13"/>
      <c r="L98" s="7"/>
      <c r="M98" s="21" t="s">
        <v>111</v>
      </c>
      <c r="N98" s="21" t="s">
        <v>112</v>
      </c>
      <c r="O98" s="21" t="s">
        <v>36</v>
      </c>
      <c r="Q98" s="94" t="s">
        <v>105</v>
      </c>
      <c r="R98" s="79">
        <f t="shared" si="26"/>
        <v>462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ГД - Д24</v>
      </c>
      <c r="Y98" s="32" t="str" cm="1">
        <f t="array" aca="1" ref="Y98" ca="1">INDIRECT(ADDRESS(R98,T98,1,1,Q98))</f>
        <v>С18</v>
      </c>
      <c r="Z98" s="32" t="str" cm="1">
        <f t="array" aca="1" ref="Z98" ca="1">INDIRECT(ADDRESS(R98,U98,1,1,Q98))</f>
        <v>420×32</v>
      </c>
      <c r="AA98" s="74" cm="1">
        <f t="array" aca="1" ref="AA98" ca="1">INDIRECT(ADDRESS(R98,V98,1,1,$Q$31))</f>
        <v>420</v>
      </c>
    </row>
    <row r="99" spans="2:27" ht="13.5" customHeight="1" thickBot="1" x14ac:dyDescent="0.3">
      <c r="B99" s="11">
        <v>5</v>
      </c>
      <c r="C99" s="11" t="str">
        <f t="shared" ca="1" si="21"/>
        <v>АБ - Д28</v>
      </c>
      <c r="D99" s="11" t="str">
        <f t="shared" ca="1" si="22"/>
        <v>С18</v>
      </c>
      <c r="E99" s="254" t="str">
        <f t="shared" ca="1" si="23"/>
        <v>420×32</v>
      </c>
      <c r="F99" s="254"/>
      <c r="G99" s="255" t="s">
        <v>9</v>
      </c>
      <c r="H99" s="256"/>
      <c r="I99" s="23" t="str">
        <f t="shared" si="24"/>
        <v>годен</v>
      </c>
      <c r="J99" s="23" t="str">
        <f t="shared" si="25"/>
        <v>17.04.2024г.</v>
      </c>
      <c r="K99" s="13"/>
      <c r="L99" s="7"/>
      <c r="M99" s="21" t="s">
        <v>113</v>
      </c>
      <c r="N99" s="21" t="s">
        <v>112</v>
      </c>
      <c r="O99" s="21" t="s">
        <v>36</v>
      </c>
      <c r="Q99" s="94" t="s">
        <v>105</v>
      </c>
      <c r="R99" s="96">
        <v>133</v>
      </c>
      <c r="S99" s="13">
        <v>3</v>
      </c>
      <c r="T99" s="13">
        <v>4</v>
      </c>
      <c r="U99" s="13">
        <v>5</v>
      </c>
      <c r="V99" s="80">
        <v>28</v>
      </c>
      <c r="W99" s="13"/>
      <c r="X99" s="32" t="str" cm="1">
        <f t="array" aca="1" ref="X99" ca="1">INDIRECT(ADDRESS(R99,S99,1,1,Q99))</f>
        <v>АБ - Д28</v>
      </c>
      <c r="Y99" s="32" t="str" cm="1">
        <f t="array" aca="1" ref="Y99" ca="1">INDIRECT(ADDRESS(R99,T99,1,1,Q99))</f>
        <v>С18</v>
      </c>
      <c r="Z99" s="32" t="str" cm="1">
        <f t="array" aca="1" ref="Z99" ca="1">INDIRECT(ADDRESS(R99,U99,1,1,Q99))</f>
        <v>420×32</v>
      </c>
      <c r="AA99" s="74" cm="1">
        <f t="array" aca="1" ref="AA99" ca="1">INDIRECT(ADDRESS(R99,V99,1,1,$Q$31))</f>
        <v>420</v>
      </c>
    </row>
    <row r="100" spans="2:27" ht="13.5" customHeight="1" thickBot="1" x14ac:dyDescent="0.3">
      <c r="B100" s="11">
        <v>6</v>
      </c>
      <c r="C100" s="11" t="str">
        <f t="shared" ca="1" si="21"/>
        <v>БВ - Д28</v>
      </c>
      <c r="D100" s="11" t="str">
        <f t="shared" ca="1" si="22"/>
        <v>С18</v>
      </c>
      <c r="E100" s="254" t="str">
        <f t="shared" ca="1" si="23"/>
        <v>420×25/32</v>
      </c>
      <c r="F100" s="254"/>
      <c r="G100" s="255" t="s">
        <v>9</v>
      </c>
      <c r="H100" s="256"/>
      <c r="I100" s="23" t="str">
        <f t="shared" si="24"/>
        <v>годен</v>
      </c>
      <c r="J100" s="23" t="str">
        <f t="shared" si="25"/>
        <v>17.04.2024г.</v>
      </c>
      <c r="K100" s="13"/>
      <c r="L100" s="7"/>
      <c r="M100" s="21" t="s">
        <v>113</v>
      </c>
      <c r="N100" s="21" t="s">
        <v>112</v>
      </c>
      <c r="O100" s="21" t="s">
        <v>36</v>
      </c>
      <c r="Q100" s="94" t="s">
        <v>105</v>
      </c>
      <c r="R100" s="79">
        <f>R99+112</f>
        <v>245</v>
      </c>
      <c r="S100" s="13">
        <v>3</v>
      </c>
      <c r="T100" s="13">
        <v>4</v>
      </c>
      <c r="U100" s="13">
        <v>5</v>
      </c>
      <c r="V100" s="80">
        <v>28</v>
      </c>
      <c r="W100" s="13"/>
      <c r="X100" s="32" t="str" cm="1">
        <f t="array" aca="1" ref="X100" ca="1">INDIRECT(ADDRESS(R100,S100,1,1,Q100))</f>
        <v>БВ - Д28</v>
      </c>
      <c r="Y100" s="32" t="str" cm="1">
        <f t="array" aca="1" ref="Y100" ca="1">INDIRECT(ADDRESS(R100,T100,1,1,Q100))</f>
        <v>С18</v>
      </c>
      <c r="Z100" s="32" t="str" cm="1">
        <f t="array" aca="1" ref="Z100" ca="1">INDIRECT(ADDRESS(R100,U100,1,1,Q100))</f>
        <v>420×25/32</v>
      </c>
      <c r="AA100" s="74" cm="1">
        <f t="array" aca="1" ref="AA100" ca="1">INDIRECT(ADDRESS(R100,V100,1,1,$Q$31))</f>
        <v>420</v>
      </c>
    </row>
    <row r="101" spans="2:27" ht="13.5" customHeight="1" thickBot="1" x14ac:dyDescent="0.3">
      <c r="B101" s="11">
        <v>7</v>
      </c>
      <c r="C101" s="11" t="str">
        <f t="shared" ca="1" si="21"/>
        <v>ВГ - Д28</v>
      </c>
      <c r="D101" s="11" t="str">
        <f t="shared" ca="1" si="22"/>
        <v>С18</v>
      </c>
      <c r="E101" s="254" t="str">
        <f t="shared" ca="1" si="23"/>
        <v>420×25/32</v>
      </c>
      <c r="F101" s="254"/>
      <c r="G101" s="255" t="s">
        <v>9</v>
      </c>
      <c r="H101" s="256"/>
      <c r="I101" s="23" t="str">
        <f t="shared" si="24"/>
        <v>годен</v>
      </c>
      <c r="J101" s="23" t="str">
        <f t="shared" si="25"/>
        <v>17.04.2024г.</v>
      </c>
      <c r="K101" s="13"/>
      <c r="L101" s="7"/>
      <c r="M101" s="21" t="s">
        <v>113</v>
      </c>
      <c r="N101" s="21" t="s">
        <v>112</v>
      </c>
      <c r="O101" s="21" t="s">
        <v>36</v>
      </c>
      <c r="Q101" s="94" t="s">
        <v>105</v>
      </c>
      <c r="R101" s="79">
        <f t="shared" si="26"/>
        <v>357</v>
      </c>
      <c r="S101" s="13">
        <v>3</v>
      </c>
      <c r="T101" s="13">
        <v>4</v>
      </c>
      <c r="U101" s="13">
        <v>5</v>
      </c>
      <c r="V101" s="80">
        <v>28</v>
      </c>
      <c r="W101" s="13"/>
      <c r="X101" s="32" t="str" cm="1">
        <f t="array" aca="1" ref="X101" ca="1">INDIRECT(ADDRESS(R101,S101,1,1,Q101))</f>
        <v>ВГ - Д28</v>
      </c>
      <c r="Y101" s="32" t="str" cm="1">
        <f t="array" aca="1" ref="Y101" ca="1">INDIRECT(ADDRESS(R101,T101,1,1,Q101))</f>
        <v>С18</v>
      </c>
      <c r="Z101" s="32" t="str" cm="1">
        <f t="array" aca="1" ref="Z101" ca="1">INDIRECT(ADDRESS(R101,U101,1,1,Q101))</f>
        <v>420×25/32</v>
      </c>
      <c r="AA101" s="74" cm="1">
        <f t="array" aca="1" ref="AA101" ca="1">INDIRECT(ADDRESS(R101,V101,1,1,$Q$31))</f>
        <v>420</v>
      </c>
    </row>
    <row r="102" spans="2:27" ht="13.5" customHeight="1" thickBot="1" x14ac:dyDescent="0.3">
      <c r="B102" s="11">
        <v>8</v>
      </c>
      <c r="C102" s="11" t="str">
        <f t="shared" ca="1" si="21"/>
        <v>ГД - Д28</v>
      </c>
      <c r="D102" s="11" t="str">
        <f t="shared" ca="1" si="22"/>
        <v>С18</v>
      </c>
      <c r="E102" s="255" t="str">
        <f t="shared" ca="1" si="23"/>
        <v>420×32</v>
      </c>
      <c r="F102" s="256"/>
      <c r="G102" s="255" t="s">
        <v>9</v>
      </c>
      <c r="H102" s="256"/>
      <c r="I102" s="23" t="str">
        <f t="shared" si="24"/>
        <v>годен</v>
      </c>
      <c r="J102" s="23" t="str">
        <f t="shared" si="25"/>
        <v>17.04.2024г.</v>
      </c>
      <c r="K102" s="13"/>
      <c r="L102" s="7"/>
      <c r="M102" s="21" t="s">
        <v>113</v>
      </c>
      <c r="N102" s="21" t="s">
        <v>112</v>
      </c>
      <c r="O102" s="21" t="s">
        <v>36</v>
      </c>
      <c r="Q102" s="94" t="s">
        <v>105</v>
      </c>
      <c r="R102" s="79">
        <f t="shared" si="26"/>
        <v>469</v>
      </c>
      <c r="S102" s="13">
        <v>3</v>
      </c>
      <c r="T102" s="13">
        <v>4</v>
      </c>
      <c r="U102" s="13">
        <v>5</v>
      </c>
      <c r="V102" s="80">
        <v>28</v>
      </c>
      <c r="W102" s="13"/>
      <c r="X102" s="32" t="str" cm="1">
        <f t="array" aca="1" ref="X102" ca="1">INDIRECT(ADDRESS(R102,S102,1,1,Q102))</f>
        <v>ГД - Д28</v>
      </c>
      <c r="Y102" s="32" t="str" cm="1">
        <f t="array" aca="1" ref="Y102" ca="1">INDIRECT(ADDRESS(R102,T102,1,1,Q102))</f>
        <v>С18</v>
      </c>
      <c r="Z102" s="32" t="str" cm="1">
        <f t="array" aca="1" ref="Z102" ca="1">INDIRECT(ADDRESS(R102,U102,1,1,Q102))</f>
        <v>420×32</v>
      </c>
      <c r="AA102" s="74" cm="1">
        <f t="array" aca="1" ref="AA102" ca="1">INDIRECT(ADDRESS(R102,V102,1,1,$Q$31))</f>
        <v>420</v>
      </c>
    </row>
    <row r="103" spans="2:27" ht="13.5" customHeight="1" x14ac:dyDescent="0.25">
      <c r="B103" s="85"/>
      <c r="C103" s="85"/>
      <c r="D103" s="85"/>
      <c r="E103" s="85"/>
      <c r="F103" s="85"/>
      <c r="G103" s="85"/>
      <c r="H103" s="85"/>
      <c r="I103" s="81"/>
      <c r="J103" s="81"/>
      <c r="K103" s="13"/>
      <c r="L103" s="7"/>
      <c r="M103" s="21"/>
      <c r="N103" s="21"/>
      <c r="O103" s="2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4"/>
    </row>
    <row r="104" spans="2:27" ht="13.5" customHeight="1" x14ac:dyDescent="0.25">
      <c r="C104" s="7" t="s">
        <v>11</v>
      </c>
      <c r="D104" s="7"/>
      <c r="E104" s="7"/>
      <c r="F104" s="7"/>
      <c r="G104" s="7"/>
      <c r="H104" s="29"/>
      <c r="I104" s="30" t="s">
        <v>1</v>
      </c>
      <c r="K104" s="13"/>
      <c r="L104" s="7"/>
      <c r="M104" s="21"/>
      <c r="N104" s="21"/>
      <c r="O104" s="2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4"/>
    </row>
    <row r="105" spans="2:27" ht="13.5" customHeight="1" x14ac:dyDescent="0.25">
      <c r="C105" s="5"/>
      <c r="D105" s="8"/>
      <c r="E105" s="8"/>
      <c r="F105" s="7"/>
      <c r="G105" s="7"/>
      <c r="H105" s="7"/>
      <c r="I105" s="30"/>
      <c r="K105" s="13"/>
      <c r="L105" s="7"/>
      <c r="M105" s="21"/>
      <c r="N105" s="21"/>
      <c r="O105" s="2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4"/>
    </row>
    <row r="106" spans="2:27" ht="13.5" customHeight="1" x14ac:dyDescent="0.25">
      <c r="C106" s="5"/>
      <c r="D106" s="8"/>
      <c r="E106" s="8"/>
      <c r="F106" s="7"/>
      <c r="G106" s="7"/>
      <c r="H106" s="7"/>
      <c r="I106" s="30"/>
      <c r="K106" s="13"/>
      <c r="L106" s="7"/>
      <c r="M106" s="21"/>
      <c r="N106" s="21"/>
      <c r="O106" s="2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4"/>
    </row>
    <row r="107" spans="2:27" ht="13.5" customHeight="1" x14ac:dyDescent="0.25">
      <c r="C107" s="5"/>
      <c r="D107" s="8"/>
      <c r="E107" s="8"/>
      <c r="F107" s="7"/>
      <c r="G107" s="7"/>
      <c r="H107" s="7"/>
      <c r="I107" s="30"/>
      <c r="K107" s="13"/>
      <c r="L107" s="7"/>
      <c r="M107" s="21"/>
      <c r="N107" s="21"/>
      <c r="O107" s="2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4"/>
    </row>
    <row r="108" spans="2:27" ht="13.5" customHeight="1" x14ac:dyDescent="0.25">
      <c r="C108" s="5"/>
      <c r="D108" s="8"/>
      <c r="E108" s="8"/>
      <c r="F108" s="7"/>
      <c r="G108" s="7"/>
      <c r="H108" s="7"/>
      <c r="I108" s="30"/>
      <c r="K108" s="13"/>
      <c r="L108" s="7"/>
      <c r="M108" s="21"/>
      <c r="N108" s="21"/>
      <c r="O108" s="2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4"/>
    </row>
    <row r="109" spans="2:27" ht="13.5" customHeight="1" x14ac:dyDescent="0.25">
      <c r="C109" s="5"/>
      <c r="D109" s="8"/>
      <c r="E109" s="8"/>
      <c r="F109" s="7"/>
      <c r="G109" s="7"/>
      <c r="H109" s="7"/>
      <c r="I109" s="30"/>
      <c r="K109" s="13"/>
      <c r="L109" s="7"/>
      <c r="M109" s="21"/>
      <c r="N109" s="21"/>
      <c r="O109" s="2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4"/>
    </row>
  </sheetData>
  <mergeCells count="120">
    <mergeCell ref="B4:J4"/>
    <mergeCell ref="B5:J5"/>
    <mergeCell ref="L5:O5"/>
    <mergeCell ref="B6:J6"/>
    <mergeCell ref="L6:O6"/>
    <mergeCell ref="B7:J7"/>
    <mergeCell ref="L7:O7"/>
    <mergeCell ref="E47:F47"/>
    <mergeCell ref="G47:H47"/>
    <mergeCell ref="B29:B30"/>
    <mergeCell ref="C29:C30"/>
    <mergeCell ref="D29:D30"/>
    <mergeCell ref="E29:F30"/>
    <mergeCell ref="G29:H30"/>
    <mergeCell ref="B8:J8"/>
    <mergeCell ref="L8:O8"/>
    <mergeCell ref="B10:C10"/>
    <mergeCell ref="B15:J15"/>
    <mergeCell ref="B16:J16"/>
    <mergeCell ref="I29:I30"/>
    <mergeCell ref="J29:J30"/>
    <mergeCell ref="C17:J17"/>
    <mergeCell ref="C18:J18"/>
    <mergeCell ref="C19:J19"/>
    <mergeCell ref="C20:J20"/>
    <mergeCell ref="C21:J21"/>
    <mergeCell ref="E31:F31"/>
    <mergeCell ref="G31:H31"/>
    <mergeCell ref="E35:F35"/>
    <mergeCell ref="G35:H35"/>
    <mergeCell ref="E36:F36"/>
    <mergeCell ref="G36:H36"/>
    <mergeCell ref="E37:F37"/>
    <mergeCell ref="G37:H37"/>
    <mergeCell ref="E32:F32"/>
    <mergeCell ref="G32:H32"/>
    <mergeCell ref="E33:F33"/>
    <mergeCell ref="G33:H33"/>
    <mergeCell ref="E34:F34"/>
    <mergeCell ref="G34:H34"/>
    <mergeCell ref="E41:F41"/>
    <mergeCell ref="G41:H41"/>
    <mergeCell ref="C84:J84"/>
    <mergeCell ref="C85:J85"/>
    <mergeCell ref="I92:J92"/>
    <mergeCell ref="E42:F42"/>
    <mergeCell ref="G42:H42"/>
    <mergeCell ref="E43:F43"/>
    <mergeCell ref="G43:H43"/>
    <mergeCell ref="E38:F38"/>
    <mergeCell ref="G38:H38"/>
    <mergeCell ref="E39:F39"/>
    <mergeCell ref="G39:H39"/>
    <mergeCell ref="E40:F40"/>
    <mergeCell ref="G40:H40"/>
    <mergeCell ref="E54:F54"/>
    <mergeCell ref="G54:H54"/>
    <mergeCell ref="H75:K75"/>
    <mergeCell ref="I77:J77"/>
    <mergeCell ref="B79:J79"/>
    <mergeCell ref="B80:J80"/>
    <mergeCell ref="C81:J81"/>
    <mergeCell ref="C82:J82"/>
    <mergeCell ref="C83:J83"/>
    <mergeCell ref="H10:K10"/>
    <mergeCell ref="H11:K11"/>
    <mergeCell ref="I13:J13"/>
    <mergeCell ref="I28:J28"/>
    <mergeCell ref="B68:J68"/>
    <mergeCell ref="B69:J69"/>
    <mergeCell ref="E44:F44"/>
    <mergeCell ref="G44:H44"/>
    <mergeCell ref="E45:F45"/>
    <mergeCell ref="G45:H45"/>
    <mergeCell ref="E46:F46"/>
    <mergeCell ref="G46:H46"/>
    <mergeCell ref="E48:F48"/>
    <mergeCell ref="G48:H48"/>
    <mergeCell ref="E49:F49"/>
    <mergeCell ref="G49:H49"/>
    <mergeCell ref="E50:F50"/>
    <mergeCell ref="G50:H50"/>
    <mergeCell ref="E51:F51"/>
    <mergeCell ref="G51:H51"/>
    <mergeCell ref="E52:F52"/>
    <mergeCell ref="G52:H52"/>
    <mergeCell ref="E53:F53"/>
    <mergeCell ref="G53:H53"/>
    <mergeCell ref="L69:O69"/>
    <mergeCell ref="B70:J70"/>
    <mergeCell ref="L70:O70"/>
    <mergeCell ref="B71:J71"/>
    <mergeCell ref="L71:O71"/>
    <mergeCell ref="B72:J72"/>
    <mergeCell ref="L72:O72"/>
    <mergeCell ref="B74:C74"/>
    <mergeCell ref="H74:K74"/>
    <mergeCell ref="B93:B94"/>
    <mergeCell ref="C93:C94"/>
    <mergeCell ref="D93:D94"/>
    <mergeCell ref="E93:F94"/>
    <mergeCell ref="G93:H94"/>
    <mergeCell ref="I93:I94"/>
    <mergeCell ref="J93:J94"/>
    <mergeCell ref="E95:F95"/>
    <mergeCell ref="G95:H95"/>
    <mergeCell ref="G102:H102"/>
    <mergeCell ref="E102:F102"/>
    <mergeCell ref="E101:F101"/>
    <mergeCell ref="G101:H101"/>
    <mergeCell ref="E96:F96"/>
    <mergeCell ref="G96:H96"/>
    <mergeCell ref="E97:F97"/>
    <mergeCell ref="G97:H97"/>
    <mergeCell ref="E98:F98"/>
    <mergeCell ref="G98:H98"/>
    <mergeCell ref="E99:F99"/>
    <mergeCell ref="G99:H99"/>
    <mergeCell ref="E100:F100"/>
    <mergeCell ref="G100:H100"/>
  </mergeCells>
  <phoneticPr fontId="18" type="noConversion"/>
  <conditionalFormatting sqref="Q55:Z64 Q103:Z109">
    <cfRule type="containsText" dxfId="38" priority="43" operator="containsText" text="ОШИБКА">
      <formula>NOT(ISERROR(SEARCH("ОШИБКА",Q55)))</formula>
    </cfRule>
  </conditionalFormatting>
  <conditionalFormatting sqref="R31">
    <cfRule type="containsErrors" dxfId="37" priority="32">
      <formula>ISERROR(R31)</formula>
    </cfRule>
  </conditionalFormatting>
  <conditionalFormatting sqref="R34">
    <cfRule type="containsErrors" dxfId="36" priority="23">
      <formula>ISERROR(R34)</formula>
    </cfRule>
  </conditionalFormatting>
  <conditionalFormatting sqref="R37">
    <cfRule type="containsErrors" dxfId="35" priority="22">
      <formula>ISERROR(R37)</formula>
    </cfRule>
  </conditionalFormatting>
  <conditionalFormatting sqref="R40">
    <cfRule type="containsErrors" dxfId="34" priority="21">
      <formula>ISERROR(R40)</formula>
    </cfRule>
  </conditionalFormatting>
  <conditionalFormatting sqref="R43">
    <cfRule type="containsErrors" dxfId="33" priority="20">
      <formula>ISERROR(R43)</formula>
    </cfRule>
  </conditionalFormatting>
  <conditionalFormatting sqref="R46">
    <cfRule type="containsErrors" dxfId="32" priority="16">
      <formula>ISERROR(R46)</formula>
    </cfRule>
  </conditionalFormatting>
  <conditionalFormatting sqref="R49">
    <cfRule type="containsErrors" dxfId="31" priority="14">
      <formula>ISERROR(R49)</formula>
    </cfRule>
  </conditionalFormatting>
  <conditionalFormatting sqref="R52">
    <cfRule type="containsErrors" dxfId="30" priority="13">
      <formula>ISERROR(R52)</formula>
    </cfRule>
  </conditionalFormatting>
  <conditionalFormatting sqref="R95">
    <cfRule type="containsErrors" dxfId="29" priority="1">
      <formula>ISERROR(R95)</formula>
    </cfRule>
  </conditionalFormatting>
  <conditionalFormatting sqref="R99">
    <cfRule type="containsErrors" dxfId="28" priority="2">
      <formula>ISERROR(R99)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2CDB-4A07-4E6F-8DA1-19C50BF23430}">
  <dimension ref="B4:AA111"/>
  <sheetViews>
    <sheetView view="pageBreakPreview" topLeftCell="B11" zoomScale="85" zoomScaleNormal="85" zoomScaleSheetLayoutView="85" workbookViewId="0">
      <selection activeCell="X94" sqref="X94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v4</v>
      </c>
      <c r="L9" s="87">
        <v>4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4/5ВК от 17 Апреля 2024г.</v>
      </c>
      <c r="K14" s="14"/>
      <c r="L14" s="10">
        <v>4</v>
      </c>
      <c r="M14" s="17">
        <v>5</v>
      </c>
      <c r="N14" s="33" t="s">
        <v>113</v>
      </c>
      <c r="O14" s="17" t="s">
        <v>114</v>
      </c>
      <c r="P14" s="10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>
        <f>139-81</f>
        <v>58</v>
      </c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 t="s">
        <v>105</v>
      </c>
      <c r="S30" s="75"/>
      <c r="T30" s="75"/>
      <c r="U30" s="75"/>
      <c r="V30" s="75"/>
      <c r="W30" s="75"/>
      <c r="X30" s="76" t="str">
        <f>CONCATENATE(L14, "/", M14, "ВК")</f>
        <v>4/5ВК</v>
      </c>
      <c r="Y30" s="76" t="str">
        <f>CONCATENATE(N14, " ", O14)</f>
        <v>17 Апреля</v>
      </c>
      <c r="Z30" s="13"/>
      <c r="AA30" s="65">
        <f>IFERROR(SUM(AA71:AA80),0)</f>
        <v>0</v>
      </c>
    </row>
    <row r="31" spans="2:27" ht="13.5" customHeight="1" thickBot="1" x14ac:dyDescent="0.25">
      <c r="B31" s="11">
        <v>1</v>
      </c>
      <c r="C31" s="11" t="str">
        <f t="shared" ref="C31:E46" ca="1" si="0">X31</f>
        <v>8Г-ВП</v>
      </c>
      <c r="D31" s="11" t="str">
        <f t="shared" ca="1" si="0"/>
        <v>С4</v>
      </c>
      <c r="E31" s="254" t="str">
        <f t="shared" ca="1" si="0"/>
        <v>2488×14</v>
      </c>
      <c r="F31" s="254"/>
      <c r="G31" s="255" t="s">
        <v>9</v>
      </c>
      <c r="H31" s="256"/>
      <c r="I31" s="23" t="str">
        <f t="shared" ref="I31:I39" si="1">IF(G31="недопустимых дефектов не обнаружено", "годен", "НЕ годен")</f>
        <v>годен</v>
      </c>
      <c r="J31" s="23" t="str">
        <f t="shared" ref="J31:J39" si="2">CONCATENATE(M31, ".", N31, ".",O31)</f>
        <v>11.04.2024г.</v>
      </c>
      <c r="K31" s="13"/>
      <c r="L31" s="13"/>
      <c r="M31" s="21" t="s">
        <v>111</v>
      </c>
      <c r="N31" s="21" t="s">
        <v>112</v>
      </c>
      <c r="O31" s="21" t="s">
        <v>36</v>
      </c>
      <c r="Q31" s="25" t="s">
        <v>86</v>
      </c>
      <c r="R31" s="96">
        <v>828</v>
      </c>
      <c r="S31" s="77">
        <v>3</v>
      </c>
      <c r="T31" s="77">
        <v>4</v>
      </c>
      <c r="U31" s="77">
        <v>5</v>
      </c>
      <c r="V31" s="78">
        <v>28</v>
      </c>
      <c r="W31" s="13"/>
      <c r="X31" s="32" t="str" cm="1">
        <f t="array" aca="1" ref="X31" ca="1">INDIRECT(ADDRESS(R31,S31,1,1,Q31))</f>
        <v>8Г-ВП</v>
      </c>
      <c r="Y31" s="32" t="str" cm="1">
        <f t="array" aca="1" ref="Y31" ca="1">INDIRECT(ADDRESS(R31,T31,1,1,Q31))</f>
        <v>С4</v>
      </c>
      <c r="Z31" s="32" t="str" cm="1">
        <f t="array" aca="1" ref="Z31" ca="1">INDIRECT(ADDRESS(R31,U31,1,1,Q31))</f>
        <v>2488×14</v>
      </c>
      <c r="AA31" s="74" cm="1">
        <f t="array" aca="1" ref="AA31" ca="1">INDIRECT(ADDRESS(R31,V31,1,1,$Q$31))</f>
        <v>2488</v>
      </c>
    </row>
    <row r="32" spans="2:27" ht="13.5" customHeight="1" thickBot="1" x14ac:dyDescent="0.25">
      <c r="B32" s="11">
        <v>2</v>
      </c>
      <c r="C32" s="11" t="str">
        <f t="shared" ca="1" si="0"/>
        <v>8Г-ВП_Р1 росп1,2,3</v>
      </c>
      <c r="D32" s="11" t="str">
        <f t="shared" ca="1" si="0"/>
        <v>Т3</v>
      </c>
      <c r="E32" s="254" t="str">
        <f t="shared" ca="1" si="0"/>
        <v>528 Δ8</v>
      </c>
      <c r="F32" s="254"/>
      <c r="G32" s="255" t="s">
        <v>9</v>
      </c>
      <c r="H32" s="256"/>
      <c r="I32" s="23" t="str">
        <f t="shared" si="1"/>
        <v>годен</v>
      </c>
      <c r="J32" s="23" t="str">
        <f t="shared" si="2"/>
        <v>11.04.2024г.</v>
      </c>
      <c r="K32" s="13"/>
      <c r="L32" s="13"/>
      <c r="M32" s="21" t="s">
        <v>111</v>
      </c>
      <c r="N32" s="21" t="s">
        <v>112</v>
      </c>
      <c r="O32" s="21" t="s">
        <v>36</v>
      </c>
      <c r="Q32" s="25" t="s">
        <v>86</v>
      </c>
      <c r="R32" s="79">
        <f>R31+1</f>
        <v>829</v>
      </c>
      <c r="S32" s="13">
        <v>3</v>
      </c>
      <c r="T32" s="13">
        <v>4</v>
      </c>
      <c r="U32" s="13">
        <v>5</v>
      </c>
      <c r="V32" s="80">
        <v>28</v>
      </c>
      <c r="W32" s="13"/>
      <c r="X32" s="32" t="str" cm="1">
        <f t="array" aca="1" ref="X32" ca="1">INDIRECT(ADDRESS(R32,S32,1,1,Q32))</f>
        <v>8Г-ВП_Р1 росп1,2,3</v>
      </c>
      <c r="Y32" s="32" t="str" cm="1">
        <f t="array" aca="1" ref="Y32" ca="1">INDIRECT(ADDRESS(R32,T32,1,1,Q32))</f>
        <v>Т3</v>
      </c>
      <c r="Z32" s="32" t="str" cm="1">
        <f t="array" aca="1" ref="Z32" ca="1">INDIRECT(ADDRESS(R32,U32,1,1,Q32))</f>
        <v>528 Δ8</v>
      </c>
      <c r="AA32" s="74" cm="1">
        <f t="array" aca="1" ref="AA32" ca="1">INDIRECT(ADDRESS(R32,V32,1,1,$Q$31))</f>
        <v>528</v>
      </c>
    </row>
    <row r="33" spans="2:27" ht="13.5" customHeight="1" thickBot="1" x14ac:dyDescent="0.25">
      <c r="B33" s="11">
        <v>3</v>
      </c>
      <c r="C33" s="11" t="str">
        <f t="shared" ca="1" si="0"/>
        <v>8Г-ВП_Р2 росп1,2,3</v>
      </c>
      <c r="D33" s="11" t="str">
        <f t="shared" ca="1" si="0"/>
        <v>Т3</v>
      </c>
      <c r="E33" s="254" t="str">
        <f t="shared" ca="1" si="0"/>
        <v>528 Δ8</v>
      </c>
      <c r="F33" s="254"/>
      <c r="G33" s="255" t="s">
        <v>9</v>
      </c>
      <c r="H33" s="256"/>
      <c r="I33" s="23" t="str">
        <f t="shared" si="1"/>
        <v>годен</v>
      </c>
      <c r="J33" s="23" t="str">
        <f t="shared" si="2"/>
        <v>11.04.2024г.</v>
      </c>
      <c r="K33" s="13"/>
      <c r="L33" s="13"/>
      <c r="M33" s="21" t="s">
        <v>111</v>
      </c>
      <c r="N33" s="21" t="s">
        <v>112</v>
      </c>
      <c r="O33" s="21" t="s">
        <v>36</v>
      </c>
      <c r="Q33" s="25" t="s">
        <v>86</v>
      </c>
      <c r="R33" s="79">
        <f t="shared" ref="R33:R59" si="3">R32+1</f>
        <v>830</v>
      </c>
      <c r="S33" s="13">
        <v>3</v>
      </c>
      <c r="T33" s="13">
        <v>4</v>
      </c>
      <c r="U33" s="13">
        <v>5</v>
      </c>
      <c r="V33" s="80">
        <v>28</v>
      </c>
      <c r="W33" s="13"/>
      <c r="X33" s="32" t="str" cm="1">
        <f t="array" aca="1" ref="X33" ca="1">INDIRECT(ADDRESS(R33,S33,1,1,Q33))</f>
        <v>8Г-ВП_Р2 росп1,2,3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528 Δ8</v>
      </c>
      <c r="AA33" s="74" cm="1">
        <f t="array" aca="1" ref="AA33" ca="1">INDIRECT(ADDRESS(R33,V33,1,1,$Q$31))</f>
        <v>528</v>
      </c>
    </row>
    <row r="34" spans="2:27" ht="13.5" customHeight="1" thickBot="1" x14ac:dyDescent="0.25">
      <c r="B34" s="11">
        <v>4</v>
      </c>
      <c r="C34" s="11" t="str">
        <f t="shared" ca="1" si="0"/>
        <v>8Г-ВП_Р3 росп1,2,3</v>
      </c>
      <c r="D34" s="11" t="str">
        <f t="shared" ca="1" si="0"/>
        <v>Т3</v>
      </c>
      <c r="E34" s="254" t="str">
        <f t="shared" ca="1" si="0"/>
        <v>528 Δ8</v>
      </c>
      <c r="F34" s="254"/>
      <c r="G34" s="255" t="s">
        <v>9</v>
      </c>
      <c r="H34" s="256"/>
      <c r="I34" s="23" t="str">
        <f t="shared" si="1"/>
        <v>годен</v>
      </c>
      <c r="J34" s="23" t="str">
        <f t="shared" si="2"/>
        <v>11.04.2024г.</v>
      </c>
      <c r="K34" s="13"/>
      <c r="L34" s="13"/>
      <c r="M34" s="21" t="s">
        <v>111</v>
      </c>
      <c r="N34" s="21" t="s">
        <v>112</v>
      </c>
      <c r="O34" s="21" t="s">
        <v>36</v>
      </c>
      <c r="Q34" s="25" t="s">
        <v>86</v>
      </c>
      <c r="R34" s="79">
        <f t="shared" si="3"/>
        <v>831</v>
      </c>
      <c r="S34" s="13">
        <v>3</v>
      </c>
      <c r="T34" s="13">
        <v>4</v>
      </c>
      <c r="U34" s="13">
        <v>5</v>
      </c>
      <c r="V34" s="80">
        <v>28</v>
      </c>
      <c r="W34" s="13"/>
      <c r="X34" s="32" t="str" cm="1">
        <f t="array" aca="1" ref="X34" ca="1">INDIRECT(ADDRESS(R34,S34,1,1,Q34))</f>
        <v>8Г-ВП_Р3 росп1,2,3</v>
      </c>
      <c r="Y34" s="32" t="str" cm="1">
        <f t="array" aca="1" ref="Y34" ca="1">INDIRECT(ADDRESS(R34,T34,1,1,Q34))</f>
        <v>Т3</v>
      </c>
      <c r="Z34" s="32" t="str" cm="1">
        <f t="array" aca="1" ref="Z34" ca="1">INDIRECT(ADDRESS(R34,U34,1,1,Q34))</f>
        <v>528 Δ8</v>
      </c>
      <c r="AA34" s="74" cm="1">
        <f t="array" aca="1" ref="AA34" ca="1">INDIRECT(ADDRESS(R34,V34,1,1,$Q$31))</f>
        <v>528</v>
      </c>
    </row>
    <row r="35" spans="2:27" ht="13.5" customHeight="1" thickBot="1" x14ac:dyDescent="0.25">
      <c r="B35" s="11">
        <v>5</v>
      </c>
      <c r="C35" s="11" t="str">
        <f t="shared" ca="1" si="0"/>
        <v>8Г-ВП_Р4 росп1,2,3</v>
      </c>
      <c r="D35" s="11" t="str">
        <f t="shared" ca="1" si="0"/>
        <v>Т3</v>
      </c>
      <c r="E35" s="254" t="str">
        <f t="shared" ca="1" si="0"/>
        <v>528 Δ8</v>
      </c>
      <c r="F35" s="254"/>
      <c r="G35" s="255" t="s">
        <v>9</v>
      </c>
      <c r="H35" s="256"/>
      <c r="I35" s="23" t="str">
        <f t="shared" si="1"/>
        <v>годен</v>
      </c>
      <c r="J35" s="23" t="str">
        <f t="shared" si="2"/>
        <v>11.04.2024г.</v>
      </c>
      <c r="K35" s="13"/>
      <c r="L35" s="13"/>
      <c r="M35" s="21" t="s">
        <v>111</v>
      </c>
      <c r="N35" s="21" t="s">
        <v>112</v>
      </c>
      <c r="O35" s="21" t="s">
        <v>36</v>
      </c>
      <c r="Q35" s="25" t="s">
        <v>86</v>
      </c>
      <c r="R35" s="79">
        <f t="shared" si="3"/>
        <v>832</v>
      </c>
      <c r="S35" s="13">
        <v>3</v>
      </c>
      <c r="T35" s="13">
        <v>4</v>
      </c>
      <c r="U35" s="13">
        <v>5</v>
      </c>
      <c r="V35" s="80">
        <v>28</v>
      </c>
      <c r="W35" s="13"/>
      <c r="X35" s="32" t="str" cm="1">
        <f t="array" aca="1" ref="X35" ca="1">INDIRECT(ADDRESS(R35,S35,1,1,Q35))</f>
        <v>8Г-ВП_Р4 росп1,2,3</v>
      </c>
      <c r="Y35" s="32" t="str" cm="1">
        <f t="array" aca="1" ref="Y35" ca="1">INDIRECT(ADDRESS(R35,T35,1,1,Q35))</f>
        <v>Т3</v>
      </c>
      <c r="Z35" s="32" t="str" cm="1">
        <f t="array" aca="1" ref="Z35" ca="1">INDIRECT(ADDRESS(R35,U35,1,1,Q35))</f>
        <v>528 Δ8</v>
      </c>
      <c r="AA35" s="74" cm="1">
        <f t="array" aca="1" ref="AA35" ca="1">INDIRECT(ADDRESS(R35,V35,1,1,$Q$31))</f>
        <v>528</v>
      </c>
    </row>
    <row r="36" spans="2:27" ht="13.5" customHeight="1" thickBot="1" x14ac:dyDescent="0.25">
      <c r="B36" s="11">
        <v>6</v>
      </c>
      <c r="C36" s="11" t="str">
        <f t="shared" ca="1" si="0"/>
        <v>8Г-Т1/1</v>
      </c>
      <c r="D36" s="11" t="str">
        <f t="shared" ca="1" si="0"/>
        <v>Т8</v>
      </c>
      <c r="E36" s="254" t="str">
        <f t="shared" ca="1" si="0"/>
        <v>100×20</v>
      </c>
      <c r="F36" s="254"/>
      <c r="G36" s="255" t="s">
        <v>9</v>
      </c>
      <c r="H36" s="256"/>
      <c r="I36" s="23" t="str">
        <f t="shared" si="1"/>
        <v>годен</v>
      </c>
      <c r="J36" s="23" t="str">
        <f t="shared" si="2"/>
        <v>11.04.2024г.</v>
      </c>
      <c r="K36" s="13"/>
      <c r="L36" s="13"/>
      <c r="M36" s="21" t="s">
        <v>111</v>
      </c>
      <c r="N36" s="21" t="s">
        <v>112</v>
      </c>
      <c r="O36" s="21" t="s">
        <v>36</v>
      </c>
      <c r="Q36" s="25" t="s">
        <v>86</v>
      </c>
      <c r="R36" s="79">
        <f t="shared" si="3"/>
        <v>833</v>
      </c>
      <c r="S36" s="13">
        <v>3</v>
      </c>
      <c r="T36" s="13">
        <v>4</v>
      </c>
      <c r="U36" s="13">
        <v>5</v>
      </c>
      <c r="V36" s="80">
        <v>28</v>
      </c>
      <c r="W36" s="13"/>
      <c r="X36" s="32" t="str" cm="1">
        <f t="array" aca="1" ref="X36" ca="1">INDIRECT(ADDRESS(R36,S36,1,1,Q36))</f>
        <v>8Г-Т1/1</v>
      </c>
      <c r="Y36" s="32" t="str" cm="1">
        <f t="array" aca="1" ref="Y36" ca="1">INDIRECT(ADDRESS(R36,T36,1,1,Q36))</f>
        <v>Т8</v>
      </c>
      <c r="Z36" s="32" t="str" cm="1">
        <f t="array" aca="1" ref="Z36" ca="1">INDIRECT(ADDRESS(R36,U36,1,1,Q36))</f>
        <v>100×20</v>
      </c>
      <c r="AA36" s="74" cm="1">
        <f t="array" aca="1" ref="AA36" ca="1">INDIRECT(ADDRESS(R36,V36,1,1,$Q$31))</f>
        <v>100</v>
      </c>
    </row>
    <row r="37" spans="2:27" ht="13.5" customHeight="1" thickBot="1" x14ac:dyDescent="0.25">
      <c r="B37" s="11">
        <v>7</v>
      </c>
      <c r="C37" s="11" t="str">
        <f t="shared" ca="1" si="0"/>
        <v>8Г-Т1/1 росп1,2,3</v>
      </c>
      <c r="D37" s="11" t="str">
        <f t="shared" ca="1" si="0"/>
        <v>Т3</v>
      </c>
      <c r="E37" s="254" t="str">
        <f t="shared" ca="1" si="0"/>
        <v>100 Δ8</v>
      </c>
      <c r="F37" s="254"/>
      <c r="G37" s="255" t="s">
        <v>9</v>
      </c>
      <c r="H37" s="256"/>
      <c r="I37" s="23" t="str">
        <f t="shared" si="1"/>
        <v>годен</v>
      </c>
      <c r="J37" s="23" t="str">
        <f t="shared" si="2"/>
        <v>11.04.2024г.</v>
      </c>
      <c r="K37" s="13"/>
      <c r="L37" s="13"/>
      <c r="M37" s="21" t="s">
        <v>111</v>
      </c>
      <c r="N37" s="21" t="s">
        <v>112</v>
      </c>
      <c r="O37" s="21" t="s">
        <v>36</v>
      </c>
      <c r="Q37" s="25" t="s">
        <v>86</v>
      </c>
      <c r="R37" s="96">
        <f t="shared" si="3"/>
        <v>834</v>
      </c>
      <c r="S37" s="13">
        <v>3</v>
      </c>
      <c r="T37" s="13">
        <v>4</v>
      </c>
      <c r="U37" s="13">
        <v>5</v>
      </c>
      <c r="V37" s="80">
        <v>28</v>
      </c>
      <c r="W37" s="13"/>
      <c r="X37" s="32" t="str" cm="1">
        <f t="array" aca="1" ref="X37" ca="1">INDIRECT(ADDRESS(R37,S37,1,1,Q37))</f>
        <v>8Г-Т1/1 росп1,2,3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100 Δ8</v>
      </c>
      <c r="AA37" s="74" cm="1">
        <f t="array" aca="1" ref="AA37" ca="1">INDIRECT(ADDRESS(R37,V37,1,1,$Q$31))</f>
        <v>100</v>
      </c>
    </row>
    <row r="38" spans="2:27" ht="13.5" customHeight="1" thickBot="1" x14ac:dyDescent="0.25">
      <c r="B38" s="11">
        <v>8</v>
      </c>
      <c r="C38" s="11" t="str">
        <f t="shared" ca="1" si="0"/>
        <v>8Г-Т1/2</v>
      </c>
      <c r="D38" s="11" t="str">
        <f t="shared" ca="1" si="0"/>
        <v>Т8</v>
      </c>
      <c r="E38" s="254" t="str">
        <f t="shared" ca="1" si="0"/>
        <v>100×20</v>
      </c>
      <c r="F38" s="254"/>
      <c r="G38" s="255" t="s">
        <v>9</v>
      </c>
      <c r="H38" s="256"/>
      <c r="I38" s="23" t="str">
        <f t="shared" si="1"/>
        <v>годен</v>
      </c>
      <c r="J38" s="23" t="str">
        <f t="shared" si="2"/>
        <v>11.04.2024г.</v>
      </c>
      <c r="K38" s="13"/>
      <c r="L38" s="13"/>
      <c r="M38" s="21" t="s">
        <v>111</v>
      </c>
      <c r="N38" s="21" t="s">
        <v>112</v>
      </c>
      <c r="O38" s="21" t="s">
        <v>36</v>
      </c>
      <c r="Q38" s="25" t="s">
        <v>86</v>
      </c>
      <c r="R38" s="79">
        <f t="shared" si="3"/>
        <v>835</v>
      </c>
      <c r="S38" s="13">
        <v>3</v>
      </c>
      <c r="T38" s="13">
        <v>4</v>
      </c>
      <c r="U38" s="13">
        <v>5</v>
      </c>
      <c r="V38" s="80">
        <v>28</v>
      </c>
      <c r="W38" s="13"/>
      <c r="X38" s="32" t="str" cm="1">
        <f t="array" aca="1" ref="X38" ca="1">INDIRECT(ADDRESS(R38,S38,1,1,Q38))</f>
        <v>8Г-Т1/2</v>
      </c>
      <c r="Y38" s="32" t="str" cm="1">
        <f t="array" aca="1" ref="Y38" ca="1">INDIRECT(ADDRESS(R38,T38,1,1,Q38))</f>
        <v>Т8</v>
      </c>
      <c r="Z38" s="32" t="str" cm="1">
        <f t="array" aca="1" ref="Z38" ca="1">INDIRECT(ADDRESS(R38,U38,1,1,Q38))</f>
        <v>100×20</v>
      </c>
      <c r="AA38" s="74" cm="1">
        <f t="array" aca="1" ref="AA38" ca="1">INDIRECT(ADDRESS(R38,V38,1,1,$Q$31))</f>
        <v>100</v>
      </c>
    </row>
    <row r="39" spans="2:27" ht="13.5" customHeight="1" thickBot="1" x14ac:dyDescent="0.25">
      <c r="B39" s="11">
        <v>9</v>
      </c>
      <c r="C39" s="11" t="str">
        <f t="shared" ca="1" si="0"/>
        <v>8Г-Т1/2 росп1,2,3</v>
      </c>
      <c r="D39" s="11" t="str">
        <f t="shared" ca="1" si="0"/>
        <v>Т3</v>
      </c>
      <c r="E39" s="254" t="str">
        <f t="shared" ca="1" si="0"/>
        <v>100 Δ8</v>
      </c>
      <c r="F39" s="254"/>
      <c r="G39" s="255" t="s">
        <v>9</v>
      </c>
      <c r="H39" s="256"/>
      <c r="I39" s="23" t="str">
        <f t="shared" si="1"/>
        <v>годен</v>
      </c>
      <c r="J39" s="23" t="str">
        <f t="shared" si="2"/>
        <v>11.04.2024г.</v>
      </c>
      <c r="K39" s="13"/>
      <c r="L39" s="13"/>
      <c r="M39" s="21" t="s">
        <v>111</v>
      </c>
      <c r="N39" s="21" t="s">
        <v>112</v>
      </c>
      <c r="O39" s="21" t="s">
        <v>36</v>
      </c>
      <c r="Q39" s="25" t="s">
        <v>86</v>
      </c>
      <c r="R39" s="79">
        <f t="shared" si="3"/>
        <v>836</v>
      </c>
      <c r="S39" s="13">
        <v>3</v>
      </c>
      <c r="T39" s="13">
        <v>4</v>
      </c>
      <c r="U39" s="13">
        <v>5</v>
      </c>
      <c r="V39" s="80">
        <v>28</v>
      </c>
      <c r="W39" s="13"/>
      <c r="X39" s="32" t="str" cm="1">
        <f t="array" aca="1" ref="X39" ca="1">INDIRECT(ADDRESS(R39,S39,1,1,Q39))</f>
        <v>8Г-Т1/2 росп1,2,3</v>
      </c>
      <c r="Y39" s="32" t="str" cm="1">
        <f t="array" aca="1" ref="Y39" ca="1">INDIRECT(ADDRESS(R39,T39,1,1,Q39))</f>
        <v>Т3</v>
      </c>
      <c r="Z39" s="32" t="str" cm="1">
        <f t="array" aca="1" ref="Z39" ca="1">INDIRECT(ADDRESS(R39,U39,1,1,Q39))</f>
        <v>100 Δ8</v>
      </c>
      <c r="AA39" s="74" cm="1">
        <f t="array" aca="1" ref="AA39" ca="1">INDIRECT(ADDRESS(R39,V39,1,1,$Q$31))</f>
        <v>100</v>
      </c>
    </row>
    <row r="40" spans="2:27" ht="13.5" customHeight="1" thickBot="1" x14ac:dyDescent="0.25">
      <c r="B40" s="11">
        <v>10</v>
      </c>
      <c r="C40" s="11" t="str">
        <f ca="1">X40</f>
        <v>8Г-ВП_Р5 росп1,2,3</v>
      </c>
      <c r="D40" s="11" t="str">
        <f t="shared" ca="1" si="0"/>
        <v>Т3</v>
      </c>
      <c r="E40" s="254" t="str">
        <f t="shared" ca="1" si="0"/>
        <v>528 Δ8</v>
      </c>
      <c r="F40" s="254"/>
      <c r="G40" s="255" t="s">
        <v>9</v>
      </c>
      <c r="H40" s="256"/>
      <c r="I40" s="23" t="str">
        <f>IF(G40="недопустимых дефектов не обнаружено", "годен", "НЕ годен")</f>
        <v>годен</v>
      </c>
      <c r="J40" s="23" t="str">
        <f>CONCATENATE(M40, ".", N40, ".",O40)</f>
        <v>11.04.2024г.</v>
      </c>
      <c r="K40" s="13"/>
      <c r="L40" s="13"/>
      <c r="M40" s="21" t="s">
        <v>111</v>
      </c>
      <c r="N40" s="21" t="s">
        <v>112</v>
      </c>
      <c r="O40" s="21" t="s">
        <v>36</v>
      </c>
      <c r="Q40" s="25" t="s">
        <v>86</v>
      </c>
      <c r="R40" s="79">
        <f t="shared" si="3"/>
        <v>837</v>
      </c>
      <c r="S40" s="13">
        <v>3</v>
      </c>
      <c r="T40" s="13">
        <v>4</v>
      </c>
      <c r="U40" s="13">
        <v>5</v>
      </c>
      <c r="V40" s="80">
        <v>28</v>
      </c>
      <c r="W40" s="13"/>
      <c r="X40" s="32" t="str" cm="1">
        <f t="array" aca="1" ref="X40" ca="1">INDIRECT(ADDRESS(R40,S40,1,1,Q40))</f>
        <v>8Г-ВП_Р5 росп1,2,3</v>
      </c>
      <c r="Y40" s="32" t="str" cm="1">
        <f t="array" aca="1" ref="Y40" ca="1">INDIRECT(ADDRESS(R40,T40,1,1,Q40))</f>
        <v>Т3</v>
      </c>
      <c r="Z40" s="32" t="str" cm="1">
        <f t="array" aca="1" ref="Z40" ca="1">INDIRECT(ADDRESS(R40,U40,1,1,Q40))</f>
        <v>528 Δ8</v>
      </c>
      <c r="AA40" s="74" cm="1">
        <f t="array" aca="1" ref="AA40" ca="1">INDIRECT(ADDRESS(R40,V40,1,1,$Q$31))</f>
        <v>528</v>
      </c>
    </row>
    <row r="41" spans="2:27" ht="13.5" customHeight="1" thickBot="1" x14ac:dyDescent="0.25">
      <c r="B41" s="11">
        <v>11</v>
      </c>
      <c r="C41" s="11" t="str">
        <f ca="1">X41</f>
        <v>8Г-ВП_Р6 росп1,2,3</v>
      </c>
      <c r="D41" s="11" t="str">
        <f t="shared" ca="1" si="0"/>
        <v>Т3</v>
      </c>
      <c r="E41" s="254" t="str">
        <f t="shared" ca="1" si="0"/>
        <v>528 Δ8</v>
      </c>
      <c r="F41" s="254"/>
      <c r="G41" s="255" t="s">
        <v>9</v>
      </c>
      <c r="H41" s="256"/>
      <c r="I41" s="23" t="str">
        <f>IF(G41="недопустимых дефектов не обнаружено", "годен", "НЕ годен")</f>
        <v>годен</v>
      </c>
      <c r="J41" s="23" t="str">
        <f>CONCATENATE(M41, ".", N41, ".",O41)</f>
        <v>11.04.2024г.</v>
      </c>
      <c r="K41" s="13"/>
      <c r="L41" s="13"/>
      <c r="M41" s="21" t="s">
        <v>111</v>
      </c>
      <c r="N41" s="21" t="s">
        <v>112</v>
      </c>
      <c r="O41" s="21" t="s">
        <v>36</v>
      </c>
      <c r="Q41" s="25" t="s">
        <v>86</v>
      </c>
      <c r="R41" s="79">
        <f t="shared" si="3"/>
        <v>838</v>
      </c>
      <c r="S41" s="13">
        <v>3</v>
      </c>
      <c r="T41" s="13">
        <v>4</v>
      </c>
      <c r="U41" s="13">
        <v>5</v>
      </c>
      <c r="V41" s="80">
        <v>28</v>
      </c>
      <c r="W41" s="13"/>
      <c r="X41" s="32" t="str" cm="1">
        <f t="array" aca="1" ref="X41" ca="1">INDIRECT(ADDRESS(R41,S41,1,1,Q41))</f>
        <v>8Г-ВП_Р6 росп1,2,3</v>
      </c>
      <c r="Y41" s="32" t="str" cm="1">
        <f t="array" aca="1" ref="Y41" ca="1">INDIRECT(ADDRESS(R41,T41,1,1,Q41))</f>
        <v>Т3</v>
      </c>
      <c r="Z41" s="32" t="str" cm="1">
        <f t="array" aca="1" ref="Z41" ca="1">INDIRECT(ADDRESS(R41,U41,1,1,Q41))</f>
        <v>528 Δ8</v>
      </c>
      <c r="AA41" s="74" cm="1">
        <f t="array" aca="1" ref="AA41" ca="1">INDIRECT(ADDRESS(R41,V41,1,1,$Q$31))</f>
        <v>528</v>
      </c>
    </row>
    <row r="42" spans="2:27" ht="13.5" customHeight="1" thickBot="1" x14ac:dyDescent="0.3">
      <c r="B42" s="11">
        <v>12</v>
      </c>
      <c r="C42" s="11" t="str">
        <f ca="1">X42</f>
        <v>8Г-ВП_Р7 росп1,2,3</v>
      </c>
      <c r="D42" s="11" t="str">
        <f t="shared" ca="1" si="0"/>
        <v>Т3</v>
      </c>
      <c r="E42" s="254" t="str">
        <f t="shared" ca="1" si="0"/>
        <v>528 Δ8</v>
      </c>
      <c r="F42" s="254"/>
      <c r="G42" s="255" t="s">
        <v>9</v>
      </c>
      <c r="H42" s="256"/>
      <c r="I42" s="23" t="str">
        <f>IF(G42="недопустимых дефектов не обнаружено", "годен", "НЕ годен")</f>
        <v>годен</v>
      </c>
      <c r="J42" s="23" t="str">
        <f>CONCATENATE(M42, ".", N42, ".",O42)</f>
        <v>11.04.2024г.</v>
      </c>
      <c r="K42" s="13"/>
      <c r="L42" s="7"/>
      <c r="M42" s="21" t="s">
        <v>111</v>
      </c>
      <c r="N42" s="21" t="s">
        <v>112</v>
      </c>
      <c r="O42" s="21" t="s">
        <v>36</v>
      </c>
      <c r="Q42" s="25" t="s">
        <v>86</v>
      </c>
      <c r="R42" s="96">
        <f t="shared" si="3"/>
        <v>839</v>
      </c>
      <c r="S42" s="13">
        <v>3</v>
      </c>
      <c r="T42" s="13">
        <v>4</v>
      </c>
      <c r="U42" s="13">
        <v>5</v>
      </c>
      <c r="V42" s="80">
        <v>28</v>
      </c>
      <c r="W42" s="13"/>
      <c r="X42" s="32" t="str" cm="1">
        <f t="array" aca="1" ref="X42" ca="1">INDIRECT(ADDRESS(R42,S42,1,1,Q42))</f>
        <v>8Г-ВП_Р7 росп1,2,3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528 Δ8</v>
      </c>
      <c r="AA42" s="74" cm="1">
        <f t="array" aca="1" ref="AA42" ca="1">INDIRECT(ADDRESS(R42,V42,1,1,$Q$31))</f>
        <v>528</v>
      </c>
    </row>
    <row r="43" spans="2:27" ht="13.5" customHeight="1" thickBot="1" x14ac:dyDescent="0.3">
      <c r="B43" s="11">
        <v>13</v>
      </c>
      <c r="C43" s="11" t="str">
        <f ca="1">X43</f>
        <v>8Г-ВП_Р8 росп1,2,3</v>
      </c>
      <c r="D43" s="11" t="str">
        <f t="shared" ca="1" si="0"/>
        <v>Т3</v>
      </c>
      <c r="E43" s="254" t="str">
        <f t="shared" ca="1" si="0"/>
        <v>528 Δ8</v>
      </c>
      <c r="F43" s="254"/>
      <c r="G43" s="255" t="s">
        <v>9</v>
      </c>
      <c r="H43" s="256"/>
      <c r="I43" s="23" t="str">
        <f>IF(G43="недопустимых дефектов не обнаружено", "годен", "НЕ годен")</f>
        <v>годен</v>
      </c>
      <c r="J43" s="23" t="str">
        <f>CONCATENATE(M43, ".", N43, ".",O43)</f>
        <v>11.04.2024г.</v>
      </c>
      <c r="K43" s="13"/>
      <c r="L43" s="7"/>
      <c r="M43" s="21" t="s">
        <v>111</v>
      </c>
      <c r="N43" s="21" t="s">
        <v>112</v>
      </c>
      <c r="O43" s="21" t="s">
        <v>36</v>
      </c>
      <c r="Q43" s="25" t="s">
        <v>86</v>
      </c>
      <c r="R43" s="79">
        <f t="shared" si="3"/>
        <v>840</v>
      </c>
      <c r="S43" s="13">
        <v>3</v>
      </c>
      <c r="T43" s="13">
        <v>4</v>
      </c>
      <c r="U43" s="13">
        <v>5</v>
      </c>
      <c r="V43" s="80">
        <v>28</v>
      </c>
      <c r="W43" s="13"/>
      <c r="X43" s="32" t="str" cm="1">
        <f t="array" aca="1" ref="X43" ca="1">INDIRECT(ADDRESS(R43,S43,1,1,Q43))</f>
        <v>8Г-ВП_Р8 росп1,2,3</v>
      </c>
      <c r="Y43" s="32" t="str" cm="1">
        <f t="array" aca="1" ref="Y43" ca="1">INDIRECT(ADDRESS(R43,T43,1,1,Q43))</f>
        <v>Т3</v>
      </c>
      <c r="Z43" s="32" t="str" cm="1">
        <f t="array" aca="1" ref="Z43" ca="1">INDIRECT(ADDRESS(R43,U43,1,1,Q43))</f>
        <v>528 Δ8</v>
      </c>
      <c r="AA43" s="74" cm="1">
        <f t="array" aca="1" ref="AA43" ca="1">INDIRECT(ADDRESS(R43,V43,1,1,$Q$31))</f>
        <v>528</v>
      </c>
    </row>
    <row r="44" spans="2:27" ht="13.5" customHeight="1" thickBot="1" x14ac:dyDescent="0.3">
      <c r="B44" s="11">
        <v>14</v>
      </c>
      <c r="C44" s="11" t="str">
        <f t="shared" ref="C44:E59" ca="1" si="4">X44</f>
        <v>8Г-НП</v>
      </c>
      <c r="D44" s="11" t="str">
        <f t="shared" ca="1" si="0"/>
        <v>С18</v>
      </c>
      <c r="E44" s="254" t="str">
        <f t="shared" ca="1" si="0"/>
        <v>600×32</v>
      </c>
      <c r="F44" s="254"/>
      <c r="G44" s="255" t="s">
        <v>9</v>
      </c>
      <c r="H44" s="256"/>
      <c r="I44" s="23" t="str">
        <f t="shared" ref="I44:I59" si="5">IF(G44="недопустимых дефектов не обнаружено", "годен", "НЕ годен")</f>
        <v>годен</v>
      </c>
      <c r="J44" s="23" t="str">
        <f t="shared" ref="J44:J59" si="6">CONCATENATE(M44, ".", N44, ".",O44)</f>
        <v>11.04.2024г.</v>
      </c>
      <c r="K44" s="13"/>
      <c r="L44" s="7"/>
      <c r="M44" s="21" t="s">
        <v>111</v>
      </c>
      <c r="N44" s="21" t="s">
        <v>112</v>
      </c>
      <c r="O44" s="21" t="s">
        <v>36</v>
      </c>
      <c r="Q44" s="25" t="s">
        <v>86</v>
      </c>
      <c r="R44" s="79">
        <f t="shared" si="3"/>
        <v>841</v>
      </c>
      <c r="S44" s="13">
        <v>3</v>
      </c>
      <c r="T44" s="13">
        <v>4</v>
      </c>
      <c r="U44" s="13">
        <v>5</v>
      </c>
      <c r="V44" s="80">
        <v>28</v>
      </c>
      <c r="W44" s="13"/>
      <c r="X44" s="32" t="str" cm="1">
        <f t="array" aca="1" ref="X44" ca="1">INDIRECT(ADDRESS(R44,S44,1,1,Q44))</f>
        <v>8Г-НП</v>
      </c>
      <c r="Y44" s="32" t="str" cm="1">
        <f t="array" aca="1" ref="Y44" ca="1">INDIRECT(ADDRESS(R44,T44,1,1,Q44))</f>
        <v>С18</v>
      </c>
      <c r="Z44" s="32" t="str" cm="1">
        <f t="array" aca="1" ref="Z44" ca="1">INDIRECT(ADDRESS(R44,U44,1,1,Q44))</f>
        <v>600×32</v>
      </c>
      <c r="AA44" s="74" cm="1">
        <f t="array" aca="1" ref="AA44" ca="1">INDIRECT(ADDRESS(R44,V44,1,1,$Q$31))</f>
        <v>600</v>
      </c>
    </row>
    <row r="45" spans="2:27" ht="13.5" customHeight="1" thickBot="1" x14ac:dyDescent="0.3">
      <c r="B45" s="11">
        <v>15</v>
      </c>
      <c r="C45" s="11" t="str">
        <f t="shared" ca="1" si="4"/>
        <v>8Г-Т2/1</v>
      </c>
      <c r="D45" s="11" t="str">
        <f t="shared" ca="1" si="0"/>
        <v>Т8</v>
      </c>
      <c r="E45" s="254" t="str">
        <f t="shared" ca="1" si="0"/>
        <v>100×20</v>
      </c>
      <c r="F45" s="254"/>
      <c r="G45" s="255" t="s">
        <v>9</v>
      </c>
      <c r="H45" s="256"/>
      <c r="I45" s="23" t="str">
        <f t="shared" si="5"/>
        <v>годен</v>
      </c>
      <c r="J45" s="23" t="str">
        <f t="shared" si="6"/>
        <v>11.04.2024г.</v>
      </c>
      <c r="K45" s="13"/>
      <c r="L45" s="7"/>
      <c r="M45" s="21" t="s">
        <v>111</v>
      </c>
      <c r="N45" s="21" t="s">
        <v>112</v>
      </c>
      <c r="O45" s="21" t="s">
        <v>36</v>
      </c>
      <c r="Q45" s="25" t="s">
        <v>86</v>
      </c>
      <c r="R45" s="79">
        <f t="shared" si="3"/>
        <v>842</v>
      </c>
      <c r="S45" s="13">
        <v>3</v>
      </c>
      <c r="T45" s="13">
        <v>4</v>
      </c>
      <c r="U45" s="13">
        <v>5</v>
      </c>
      <c r="V45" s="80">
        <v>28</v>
      </c>
      <c r="W45" s="13"/>
      <c r="X45" s="32" t="str" cm="1">
        <f t="array" aca="1" ref="X45" ca="1">INDIRECT(ADDRESS(R45,S45,1,1,Q45))</f>
        <v>8Г-Т2/1</v>
      </c>
      <c r="Y45" s="32" t="str" cm="1">
        <f t="array" aca="1" ref="Y45" ca="1">INDIRECT(ADDRESS(R45,T45,1,1,Q45))</f>
        <v>Т8</v>
      </c>
      <c r="Z45" s="32" t="str" cm="1">
        <f t="array" aca="1" ref="Z45" ca="1">INDIRECT(ADDRESS(R45,U45,1,1,Q45))</f>
        <v>100×20</v>
      </c>
      <c r="AA45" s="74" cm="1">
        <f t="array" aca="1" ref="AA45" ca="1">INDIRECT(ADDRESS(R45,V45,1,1,$Q$31))</f>
        <v>100</v>
      </c>
    </row>
    <row r="46" spans="2:27" ht="13.5" customHeight="1" thickBot="1" x14ac:dyDescent="0.3">
      <c r="B46" s="11">
        <v>16</v>
      </c>
      <c r="C46" s="11" t="str">
        <f t="shared" ca="1" si="4"/>
        <v>8Г-Т2/1 росп1,2,3</v>
      </c>
      <c r="D46" s="11" t="str">
        <f t="shared" ca="1" si="0"/>
        <v>Т3</v>
      </c>
      <c r="E46" s="254" t="str">
        <f t="shared" ca="1" si="0"/>
        <v>100 Δ8</v>
      </c>
      <c r="F46" s="254"/>
      <c r="G46" s="255" t="s">
        <v>9</v>
      </c>
      <c r="H46" s="256"/>
      <c r="I46" s="23" t="str">
        <f t="shared" si="5"/>
        <v>годен</v>
      </c>
      <c r="J46" s="23" t="str">
        <f t="shared" si="6"/>
        <v>11.04.2024г.</v>
      </c>
      <c r="K46" s="13"/>
      <c r="L46" s="7"/>
      <c r="M46" s="21" t="s">
        <v>111</v>
      </c>
      <c r="N46" s="21" t="s">
        <v>112</v>
      </c>
      <c r="O46" s="21" t="s">
        <v>36</v>
      </c>
      <c r="Q46" s="25" t="s">
        <v>86</v>
      </c>
      <c r="R46" s="79">
        <f t="shared" si="3"/>
        <v>843</v>
      </c>
      <c r="S46" s="13">
        <v>3</v>
      </c>
      <c r="T46" s="13">
        <v>4</v>
      </c>
      <c r="U46" s="13">
        <v>5</v>
      </c>
      <c r="V46" s="80">
        <v>28</v>
      </c>
      <c r="W46" s="13"/>
      <c r="X46" s="32" t="str" cm="1">
        <f t="array" aca="1" ref="X46" ca="1">INDIRECT(ADDRESS(R46,S46,1,1,Q46))</f>
        <v>8Г-Т2/1 росп1,2,3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100 Δ8</v>
      </c>
      <c r="AA46" s="74" cm="1">
        <f t="array" aca="1" ref="AA46" ca="1">INDIRECT(ADDRESS(R46,V46,1,1,$Q$31))</f>
        <v>100</v>
      </c>
    </row>
    <row r="47" spans="2:27" ht="13.5" customHeight="1" thickBot="1" x14ac:dyDescent="0.3">
      <c r="B47" s="11">
        <v>17</v>
      </c>
      <c r="C47" s="11" t="str">
        <f t="shared" ca="1" si="4"/>
        <v>8Г-Т2/2</v>
      </c>
      <c r="D47" s="11" t="str">
        <f t="shared" ca="1" si="4"/>
        <v>Т8</v>
      </c>
      <c r="E47" s="254" t="str">
        <f t="shared" ca="1" si="4"/>
        <v>100×20</v>
      </c>
      <c r="F47" s="254"/>
      <c r="G47" s="255" t="s">
        <v>9</v>
      </c>
      <c r="H47" s="256"/>
      <c r="I47" s="23" t="str">
        <f t="shared" si="5"/>
        <v>годен</v>
      </c>
      <c r="J47" s="23" t="str">
        <f t="shared" si="6"/>
        <v>17.04.2024г.</v>
      </c>
      <c r="K47" s="13"/>
      <c r="L47" s="7"/>
      <c r="M47" s="21" t="s">
        <v>113</v>
      </c>
      <c r="N47" s="21" t="s">
        <v>112</v>
      </c>
      <c r="O47" s="21" t="s">
        <v>36</v>
      </c>
      <c r="Q47" s="25" t="s">
        <v>86</v>
      </c>
      <c r="R47" s="79">
        <f t="shared" si="3"/>
        <v>844</v>
      </c>
      <c r="S47" s="13">
        <v>3</v>
      </c>
      <c r="T47" s="13">
        <v>4</v>
      </c>
      <c r="U47" s="13">
        <v>5</v>
      </c>
      <c r="V47" s="80">
        <v>28</v>
      </c>
      <c r="W47" s="13"/>
      <c r="X47" s="32" t="str" cm="1">
        <f t="array" aca="1" ref="X47" ca="1">INDIRECT(ADDRESS(R47,S47,1,1,Q47))</f>
        <v>8Г-Т2/2</v>
      </c>
      <c r="Y47" s="32" t="str" cm="1">
        <f t="array" aca="1" ref="Y47" ca="1">INDIRECT(ADDRESS(R47,T47,1,1,Q47))</f>
        <v>Т8</v>
      </c>
      <c r="Z47" s="32" t="str" cm="1">
        <f t="array" aca="1" ref="Z47" ca="1">INDIRECT(ADDRESS(R47,U47,1,1,Q47))</f>
        <v>100×20</v>
      </c>
      <c r="AA47" s="74" cm="1">
        <f t="array" aca="1" ref="AA47" ca="1">INDIRECT(ADDRESS(R47,V47,1,1,$Q$31))</f>
        <v>100</v>
      </c>
    </row>
    <row r="48" spans="2:27" ht="13.5" customHeight="1" thickBot="1" x14ac:dyDescent="0.3">
      <c r="B48" s="11">
        <v>18</v>
      </c>
      <c r="C48" s="11" t="str">
        <f t="shared" ca="1" si="4"/>
        <v>8Г-Т2/2 росп1,2,3</v>
      </c>
      <c r="D48" s="11" t="str">
        <f t="shared" ca="1" si="4"/>
        <v>Т3</v>
      </c>
      <c r="E48" s="254" t="str">
        <f t="shared" ca="1" si="4"/>
        <v>100 Δ8</v>
      </c>
      <c r="F48" s="254"/>
      <c r="G48" s="255" t="s">
        <v>9</v>
      </c>
      <c r="H48" s="256"/>
      <c r="I48" s="23" t="str">
        <f t="shared" si="5"/>
        <v>годен</v>
      </c>
      <c r="J48" s="23" t="str">
        <f t="shared" si="6"/>
        <v>17.04.2024г.</v>
      </c>
      <c r="K48" s="13"/>
      <c r="L48" s="7"/>
      <c r="M48" s="21" t="s">
        <v>113</v>
      </c>
      <c r="N48" s="21" t="s">
        <v>112</v>
      </c>
      <c r="O48" s="21" t="s">
        <v>36</v>
      </c>
      <c r="Q48" s="25" t="s">
        <v>86</v>
      </c>
      <c r="R48" s="96">
        <f t="shared" si="3"/>
        <v>845</v>
      </c>
      <c r="S48" s="13">
        <v>3</v>
      </c>
      <c r="T48" s="13">
        <v>4</v>
      </c>
      <c r="U48" s="13">
        <v>5</v>
      </c>
      <c r="V48" s="80">
        <v>28</v>
      </c>
      <c r="W48" s="13"/>
      <c r="X48" s="32" t="str" cm="1">
        <f t="array" aca="1" ref="X48" ca="1">INDIRECT(ADDRESS(R48,S48,1,1,Q48))</f>
        <v>8Г-Т2/2 росп1,2,3</v>
      </c>
      <c r="Y48" s="32" t="str" cm="1">
        <f t="array" aca="1" ref="Y48" ca="1">INDIRECT(ADDRESS(R48,T48,1,1,Q48))</f>
        <v>Т3</v>
      </c>
      <c r="Z48" s="32" t="str" cm="1">
        <f t="array" aca="1" ref="Z48" ca="1">INDIRECT(ADDRESS(R48,U48,1,1,Q48))</f>
        <v>100 Δ8</v>
      </c>
      <c r="AA48" s="74" cm="1">
        <f t="array" aca="1" ref="AA48" ca="1">INDIRECT(ADDRESS(R48,V48,1,1,$Q$31))</f>
        <v>100</v>
      </c>
    </row>
    <row r="49" spans="2:27" ht="13.5" customHeight="1" thickBot="1" x14ac:dyDescent="0.3">
      <c r="B49" s="11">
        <v>19</v>
      </c>
      <c r="C49" s="11" t="str">
        <f t="shared" ca="1" si="4"/>
        <v>8Д-ВП</v>
      </c>
      <c r="D49" s="11" t="str">
        <f t="shared" ca="1" si="4"/>
        <v>С4</v>
      </c>
      <c r="E49" s="254" t="str">
        <f t="shared" ca="1" si="4"/>
        <v>2488×14</v>
      </c>
      <c r="F49" s="254"/>
      <c r="G49" s="255" t="s">
        <v>9</v>
      </c>
      <c r="H49" s="256"/>
      <c r="I49" s="23" t="str">
        <f t="shared" si="5"/>
        <v>годен</v>
      </c>
      <c r="J49" s="23" t="str">
        <f t="shared" si="6"/>
        <v>17.04.2024г.</v>
      </c>
      <c r="K49" s="13"/>
      <c r="L49" s="7"/>
      <c r="M49" s="21" t="s">
        <v>113</v>
      </c>
      <c r="N49" s="21" t="s">
        <v>112</v>
      </c>
      <c r="O49" s="21" t="s">
        <v>36</v>
      </c>
      <c r="Q49" s="25" t="s">
        <v>86</v>
      </c>
      <c r="R49" s="79">
        <f t="shared" si="3"/>
        <v>846</v>
      </c>
      <c r="S49" s="13">
        <v>3</v>
      </c>
      <c r="T49" s="13">
        <v>4</v>
      </c>
      <c r="U49" s="13">
        <v>5</v>
      </c>
      <c r="V49" s="80">
        <v>28</v>
      </c>
      <c r="W49" s="13"/>
      <c r="X49" s="32" t="str" cm="1">
        <f t="array" aca="1" ref="X49" ca="1">INDIRECT(ADDRESS(R49,S49,1,1,Q49))</f>
        <v>8Д-ВП</v>
      </c>
      <c r="Y49" s="32" t="str" cm="1">
        <f t="array" aca="1" ref="Y49" ca="1">INDIRECT(ADDRESS(R49,T49,1,1,Q49))</f>
        <v>С4</v>
      </c>
      <c r="Z49" s="32" t="str" cm="1">
        <f t="array" aca="1" ref="Z49" ca="1">INDIRECT(ADDRESS(R49,U49,1,1,Q49))</f>
        <v>2488×14</v>
      </c>
      <c r="AA49" s="74" cm="1">
        <f t="array" aca="1" ref="AA49" ca="1">INDIRECT(ADDRESS(R49,V49,1,1,$Q$31))</f>
        <v>2488</v>
      </c>
    </row>
    <row r="50" spans="2:27" ht="13.5" customHeight="1" thickBot="1" x14ac:dyDescent="0.3">
      <c r="B50" s="11">
        <v>20</v>
      </c>
      <c r="C50" s="11" t="str">
        <f t="shared" ca="1" si="4"/>
        <v>8Д-ВП_Р1 росп1,2,3</v>
      </c>
      <c r="D50" s="11" t="str">
        <f t="shared" ca="1" si="4"/>
        <v>Т3</v>
      </c>
      <c r="E50" s="254" t="str">
        <f t="shared" ca="1" si="4"/>
        <v>528 Δ6</v>
      </c>
      <c r="F50" s="254"/>
      <c r="G50" s="255" t="s">
        <v>9</v>
      </c>
      <c r="H50" s="256"/>
      <c r="I50" s="23" t="str">
        <f t="shared" si="5"/>
        <v>годен</v>
      </c>
      <c r="J50" s="23" t="str">
        <f t="shared" si="6"/>
        <v>17.04.2024г.</v>
      </c>
      <c r="K50" s="13"/>
      <c r="L50" s="7"/>
      <c r="M50" s="21" t="s">
        <v>113</v>
      </c>
      <c r="N50" s="21" t="s">
        <v>112</v>
      </c>
      <c r="O50" s="21" t="s">
        <v>36</v>
      </c>
      <c r="Q50" s="25" t="s">
        <v>86</v>
      </c>
      <c r="R50" s="79">
        <f t="shared" si="3"/>
        <v>847</v>
      </c>
      <c r="S50" s="13">
        <v>3</v>
      </c>
      <c r="T50" s="13">
        <v>4</v>
      </c>
      <c r="U50" s="13">
        <v>5</v>
      </c>
      <c r="V50" s="80">
        <v>28</v>
      </c>
      <c r="W50" s="13"/>
      <c r="X50" s="32" t="str" cm="1">
        <f t="array" aca="1" ref="X50" ca="1">INDIRECT(ADDRESS(R50,S50,1,1,Q50))</f>
        <v>8Д-ВП_Р1 росп1,2,3</v>
      </c>
      <c r="Y50" s="32" t="str" cm="1">
        <f t="array" aca="1" ref="Y50" ca="1">INDIRECT(ADDRESS(R50,T50,1,1,Q50))</f>
        <v>Т3</v>
      </c>
      <c r="Z50" s="32" t="str" cm="1">
        <f t="array" aca="1" ref="Z50" ca="1">INDIRECT(ADDRESS(R50,U50,1,1,Q50))</f>
        <v>528 Δ6</v>
      </c>
      <c r="AA50" s="74" cm="1">
        <f t="array" aca="1" ref="AA50" ca="1">INDIRECT(ADDRESS(R50,V50,1,1,$Q$31))</f>
        <v>528</v>
      </c>
    </row>
    <row r="51" spans="2:27" ht="13.5" customHeight="1" thickBot="1" x14ac:dyDescent="0.3">
      <c r="B51" s="11">
        <v>21</v>
      </c>
      <c r="C51" s="11" t="str">
        <f t="shared" ca="1" si="4"/>
        <v>8Д-ВП_Р2 росп1,2,3</v>
      </c>
      <c r="D51" s="11" t="str">
        <f t="shared" ca="1" si="4"/>
        <v>Т3</v>
      </c>
      <c r="E51" s="254" t="str">
        <f t="shared" ca="1" si="4"/>
        <v>528 Δ6</v>
      </c>
      <c r="F51" s="254"/>
      <c r="G51" s="255" t="s">
        <v>9</v>
      </c>
      <c r="H51" s="256"/>
      <c r="I51" s="23" t="str">
        <f t="shared" si="5"/>
        <v>годен</v>
      </c>
      <c r="J51" s="23" t="str">
        <f t="shared" si="6"/>
        <v>17.04.2024г.</v>
      </c>
      <c r="K51" s="13"/>
      <c r="L51" s="7"/>
      <c r="M51" s="21" t="s">
        <v>113</v>
      </c>
      <c r="N51" s="21" t="s">
        <v>112</v>
      </c>
      <c r="O51" s="21" t="s">
        <v>36</v>
      </c>
      <c r="Q51" s="25" t="s">
        <v>86</v>
      </c>
      <c r="R51" s="79">
        <f t="shared" si="3"/>
        <v>848</v>
      </c>
      <c r="S51" s="13">
        <v>3</v>
      </c>
      <c r="T51" s="13">
        <v>4</v>
      </c>
      <c r="U51" s="13">
        <v>5</v>
      </c>
      <c r="V51" s="80">
        <v>28</v>
      </c>
      <c r="W51" s="13"/>
      <c r="X51" s="32" t="str" cm="1">
        <f t="array" aca="1" ref="X51" ca="1">INDIRECT(ADDRESS(R51,S51,1,1,Q51))</f>
        <v>8Д-ВП_Р2 росп1,2,3</v>
      </c>
      <c r="Y51" s="32" t="str" cm="1">
        <f t="array" aca="1" ref="Y51" ca="1">INDIRECT(ADDRESS(R51,T51,1,1,Q51))</f>
        <v>Т3</v>
      </c>
      <c r="Z51" s="32" t="str" cm="1">
        <f t="array" aca="1" ref="Z51" ca="1">INDIRECT(ADDRESS(R51,U51,1,1,Q51))</f>
        <v>528 Δ6</v>
      </c>
      <c r="AA51" s="74" cm="1">
        <f t="array" aca="1" ref="AA51" ca="1">INDIRECT(ADDRESS(R51,V51,1,1,$Q$31))</f>
        <v>528</v>
      </c>
    </row>
    <row r="52" spans="2:27" ht="13.5" customHeight="1" thickBot="1" x14ac:dyDescent="0.3">
      <c r="B52" s="11">
        <v>22</v>
      </c>
      <c r="C52" s="11" t="str">
        <f t="shared" ca="1" si="4"/>
        <v>8Д-ВП_Р3 росп1,2,3</v>
      </c>
      <c r="D52" s="11" t="str">
        <f t="shared" ca="1" si="4"/>
        <v>Т3</v>
      </c>
      <c r="E52" s="254" t="str">
        <f t="shared" ca="1" si="4"/>
        <v>528 Δ6</v>
      </c>
      <c r="F52" s="254"/>
      <c r="G52" s="255" t="s">
        <v>9</v>
      </c>
      <c r="H52" s="256"/>
      <c r="I52" s="23" t="str">
        <f t="shared" si="5"/>
        <v>годен</v>
      </c>
      <c r="J52" s="23" t="str">
        <f t="shared" si="6"/>
        <v>17.04.2024г.</v>
      </c>
      <c r="K52" s="13"/>
      <c r="L52" s="7"/>
      <c r="M52" s="21" t="s">
        <v>113</v>
      </c>
      <c r="N52" s="21" t="s">
        <v>112</v>
      </c>
      <c r="O52" s="21" t="s">
        <v>36</v>
      </c>
      <c r="Q52" s="25" t="s">
        <v>86</v>
      </c>
      <c r="R52" s="79">
        <f t="shared" si="3"/>
        <v>849</v>
      </c>
      <c r="S52" s="13">
        <v>3</v>
      </c>
      <c r="T52" s="13">
        <v>4</v>
      </c>
      <c r="U52" s="13">
        <v>5</v>
      </c>
      <c r="V52" s="80">
        <v>28</v>
      </c>
      <c r="W52" s="13"/>
      <c r="X52" s="32" t="str" cm="1">
        <f t="array" aca="1" ref="X52" ca="1">INDIRECT(ADDRESS(R52,S52,1,1,Q52))</f>
        <v>8Д-ВП_Р3 росп1,2,3</v>
      </c>
      <c r="Y52" s="32" t="str" cm="1">
        <f t="array" aca="1" ref="Y52" ca="1">INDIRECT(ADDRESS(R52,T52,1,1,Q52))</f>
        <v>Т3</v>
      </c>
      <c r="Z52" s="32" t="str" cm="1">
        <f t="array" aca="1" ref="Z52" ca="1">INDIRECT(ADDRESS(R52,U52,1,1,Q52))</f>
        <v>528 Δ6</v>
      </c>
      <c r="AA52" s="74" cm="1">
        <f t="array" aca="1" ref="AA52" ca="1">INDIRECT(ADDRESS(R52,V52,1,1,$Q$31))</f>
        <v>528</v>
      </c>
    </row>
    <row r="53" spans="2:27" ht="13.5" customHeight="1" thickBot="1" x14ac:dyDescent="0.3">
      <c r="B53" s="11">
        <v>23</v>
      </c>
      <c r="C53" s="11" t="str">
        <f t="shared" ca="1" si="4"/>
        <v>8Д-ВП_Р4 росп1,2,3</v>
      </c>
      <c r="D53" s="11" t="str">
        <f t="shared" ca="1" si="4"/>
        <v>Т3</v>
      </c>
      <c r="E53" s="254" t="str">
        <f t="shared" ca="1" si="4"/>
        <v>528 Δ6</v>
      </c>
      <c r="F53" s="254"/>
      <c r="G53" s="255" t="s">
        <v>9</v>
      </c>
      <c r="H53" s="256"/>
      <c r="I53" s="23" t="str">
        <f t="shared" si="5"/>
        <v>годен</v>
      </c>
      <c r="J53" s="23" t="str">
        <f t="shared" si="6"/>
        <v>17.04.2024г.</v>
      </c>
      <c r="K53" s="13"/>
      <c r="L53" s="7"/>
      <c r="M53" s="21" t="s">
        <v>113</v>
      </c>
      <c r="N53" s="21" t="s">
        <v>112</v>
      </c>
      <c r="O53" s="21" t="s">
        <v>36</v>
      </c>
      <c r="Q53" s="25" t="s">
        <v>86</v>
      </c>
      <c r="R53" s="79">
        <f t="shared" si="3"/>
        <v>850</v>
      </c>
      <c r="S53" s="13">
        <v>3</v>
      </c>
      <c r="T53" s="13">
        <v>4</v>
      </c>
      <c r="U53" s="13">
        <v>5</v>
      </c>
      <c r="V53" s="80">
        <v>28</v>
      </c>
      <c r="W53" s="13"/>
      <c r="X53" s="32" t="str" cm="1">
        <f t="array" aca="1" ref="X53" ca="1">INDIRECT(ADDRESS(R53,S53,1,1,Q53))</f>
        <v>8Д-ВП_Р4 росп1,2,3</v>
      </c>
      <c r="Y53" s="32" t="str" cm="1">
        <f t="array" aca="1" ref="Y53" ca="1">INDIRECT(ADDRESS(R53,T53,1,1,Q53))</f>
        <v>Т3</v>
      </c>
      <c r="Z53" s="32" t="str" cm="1">
        <f t="array" aca="1" ref="Z53" ca="1">INDIRECT(ADDRESS(R53,U53,1,1,Q53))</f>
        <v>528 Δ6</v>
      </c>
      <c r="AA53" s="74" cm="1">
        <f t="array" aca="1" ref="AA53" ca="1">INDIRECT(ADDRESS(R53,V53,1,1,$Q$31))</f>
        <v>528</v>
      </c>
    </row>
    <row r="54" spans="2:27" ht="13.5" customHeight="1" thickBot="1" x14ac:dyDescent="0.3">
      <c r="B54" s="11">
        <v>24</v>
      </c>
      <c r="C54" s="11" t="str">
        <f t="shared" ca="1" si="4"/>
        <v>8Д-Т1/1</v>
      </c>
      <c r="D54" s="11" t="str">
        <f t="shared" ca="1" si="4"/>
        <v>Т8</v>
      </c>
      <c r="E54" s="254" t="str">
        <f t="shared" ca="1" si="4"/>
        <v>100×14</v>
      </c>
      <c r="F54" s="254"/>
      <c r="G54" s="255" t="s">
        <v>9</v>
      </c>
      <c r="H54" s="256"/>
      <c r="I54" s="23" t="str">
        <f t="shared" si="5"/>
        <v>годен</v>
      </c>
      <c r="J54" s="23" t="str">
        <f t="shared" si="6"/>
        <v>17.04.2024г.</v>
      </c>
      <c r="K54" s="13"/>
      <c r="L54" s="7"/>
      <c r="M54" s="21" t="s">
        <v>113</v>
      </c>
      <c r="N54" s="21" t="s">
        <v>112</v>
      </c>
      <c r="O54" s="21" t="s">
        <v>36</v>
      </c>
      <c r="Q54" s="25" t="s">
        <v>86</v>
      </c>
      <c r="R54" s="79">
        <f t="shared" si="3"/>
        <v>851</v>
      </c>
      <c r="S54" s="13">
        <v>3</v>
      </c>
      <c r="T54" s="13">
        <v>4</v>
      </c>
      <c r="U54" s="13">
        <v>5</v>
      </c>
      <c r="V54" s="80">
        <v>28</v>
      </c>
      <c r="W54" s="13"/>
      <c r="X54" s="32" t="str" cm="1">
        <f t="array" aca="1" ref="X54" ca="1">INDIRECT(ADDRESS(R54,S54,1,1,Q54))</f>
        <v>8Д-Т1/1</v>
      </c>
      <c r="Y54" s="32" t="str" cm="1">
        <f t="array" aca="1" ref="Y54" ca="1">INDIRECT(ADDRESS(R54,T54,1,1,Q54))</f>
        <v>Т8</v>
      </c>
      <c r="Z54" s="32" t="str" cm="1">
        <f t="array" aca="1" ref="Z54" ca="1">INDIRECT(ADDRESS(R54,U54,1,1,Q54))</f>
        <v>100×14</v>
      </c>
      <c r="AA54" s="74" cm="1">
        <f t="array" aca="1" ref="AA54" ca="1">INDIRECT(ADDRESS(R54,V54,1,1,$Q$31))</f>
        <v>100</v>
      </c>
    </row>
    <row r="55" spans="2:27" ht="13.5" customHeight="1" thickBot="1" x14ac:dyDescent="0.3">
      <c r="B55" s="11">
        <v>25</v>
      </c>
      <c r="C55" s="11" t="str">
        <f t="shared" ca="1" si="4"/>
        <v>8Д-Т1/1 росп1,2,3</v>
      </c>
      <c r="D55" s="11" t="str">
        <f t="shared" ca="1" si="4"/>
        <v>Т3</v>
      </c>
      <c r="E55" s="254" t="str">
        <f t="shared" ca="1" si="4"/>
        <v>100 Δ6</v>
      </c>
      <c r="F55" s="254"/>
      <c r="G55" s="255" t="s">
        <v>9</v>
      </c>
      <c r="H55" s="256"/>
      <c r="I55" s="23" t="str">
        <f t="shared" si="5"/>
        <v>годен</v>
      </c>
      <c r="J55" s="23" t="str">
        <f t="shared" si="6"/>
        <v>17.04.2024г.</v>
      </c>
      <c r="K55" s="13"/>
      <c r="L55" s="7"/>
      <c r="M55" s="21" t="s">
        <v>113</v>
      </c>
      <c r="N55" s="21" t="s">
        <v>112</v>
      </c>
      <c r="O55" s="21" t="s">
        <v>36</v>
      </c>
      <c r="Q55" s="25" t="s">
        <v>86</v>
      </c>
      <c r="R55" s="96">
        <f t="shared" si="3"/>
        <v>852</v>
      </c>
      <c r="S55" s="13">
        <v>3</v>
      </c>
      <c r="T55" s="13">
        <v>4</v>
      </c>
      <c r="U55" s="13">
        <v>5</v>
      </c>
      <c r="V55" s="80">
        <v>28</v>
      </c>
      <c r="W55" s="13"/>
      <c r="X55" s="32" t="str" cm="1">
        <f t="array" aca="1" ref="X55" ca="1">INDIRECT(ADDRESS(R55,S55,1,1,Q55))</f>
        <v>8Д-Т1/1 росп1,2,3</v>
      </c>
      <c r="Y55" s="32" t="str" cm="1">
        <f t="array" aca="1" ref="Y55" ca="1">INDIRECT(ADDRESS(R55,T55,1,1,Q55))</f>
        <v>Т3</v>
      </c>
      <c r="Z55" s="32" t="str" cm="1">
        <f t="array" aca="1" ref="Z55" ca="1">INDIRECT(ADDRESS(R55,U55,1,1,Q55))</f>
        <v>100 Δ6</v>
      </c>
      <c r="AA55" s="74" cm="1">
        <f t="array" aca="1" ref="AA55" ca="1">INDIRECT(ADDRESS(R55,V55,1,1,$Q$31))</f>
        <v>100</v>
      </c>
    </row>
    <row r="56" spans="2:27" ht="13.5" customHeight="1" thickBot="1" x14ac:dyDescent="0.3">
      <c r="B56" s="11">
        <v>26</v>
      </c>
      <c r="C56" s="11" t="str">
        <f t="shared" ca="1" si="4"/>
        <v>8Д-Т1/2</v>
      </c>
      <c r="D56" s="11" t="str">
        <f t="shared" ca="1" si="4"/>
        <v>Т8</v>
      </c>
      <c r="E56" s="254" t="str">
        <f t="shared" ca="1" si="4"/>
        <v>100×14</v>
      </c>
      <c r="F56" s="254"/>
      <c r="G56" s="255" t="s">
        <v>9</v>
      </c>
      <c r="H56" s="256"/>
      <c r="I56" s="23" t="str">
        <f t="shared" si="5"/>
        <v>годен</v>
      </c>
      <c r="J56" s="23" t="str">
        <f t="shared" si="6"/>
        <v>17.04.2024г.</v>
      </c>
      <c r="K56" s="13"/>
      <c r="L56" s="7"/>
      <c r="M56" s="21" t="s">
        <v>113</v>
      </c>
      <c r="N56" s="21" t="s">
        <v>112</v>
      </c>
      <c r="O56" s="21" t="s">
        <v>36</v>
      </c>
      <c r="Q56" s="25" t="s">
        <v>86</v>
      </c>
      <c r="R56" s="79">
        <f t="shared" si="3"/>
        <v>853</v>
      </c>
      <c r="S56" s="13">
        <v>3</v>
      </c>
      <c r="T56" s="13">
        <v>4</v>
      </c>
      <c r="U56" s="13">
        <v>5</v>
      </c>
      <c r="V56" s="80">
        <v>28</v>
      </c>
      <c r="W56" s="13"/>
      <c r="X56" s="32" t="str" cm="1">
        <f t="array" aca="1" ref="X56" ca="1">INDIRECT(ADDRESS(R56,S56,1,1,Q56))</f>
        <v>8Д-Т1/2</v>
      </c>
      <c r="Y56" s="32" t="str" cm="1">
        <f t="array" aca="1" ref="Y56" ca="1">INDIRECT(ADDRESS(R56,T56,1,1,Q56))</f>
        <v>Т8</v>
      </c>
      <c r="Z56" s="32" t="str" cm="1">
        <f t="array" aca="1" ref="Z56" ca="1">INDIRECT(ADDRESS(R56,U56,1,1,Q56))</f>
        <v>100×14</v>
      </c>
      <c r="AA56" s="74" cm="1">
        <f t="array" aca="1" ref="AA56" ca="1">INDIRECT(ADDRESS(R56,V56,1,1,$Q$31))</f>
        <v>100</v>
      </c>
    </row>
    <row r="57" spans="2:27" ht="13.5" customHeight="1" thickBot="1" x14ac:dyDescent="0.3">
      <c r="B57" s="11">
        <v>27</v>
      </c>
      <c r="C57" s="11" t="str">
        <f t="shared" ca="1" si="4"/>
        <v>8Д-Т1/2 росп1,2,3</v>
      </c>
      <c r="D57" s="11" t="str">
        <f t="shared" ca="1" si="4"/>
        <v>Т3</v>
      </c>
      <c r="E57" s="254" t="str">
        <f t="shared" ca="1" si="4"/>
        <v>100 Δ6</v>
      </c>
      <c r="F57" s="254"/>
      <c r="G57" s="255" t="s">
        <v>9</v>
      </c>
      <c r="H57" s="256"/>
      <c r="I57" s="23" t="str">
        <f t="shared" si="5"/>
        <v>годен</v>
      </c>
      <c r="J57" s="23" t="str">
        <f t="shared" si="6"/>
        <v>17.04.2024г.</v>
      </c>
      <c r="K57" s="13"/>
      <c r="L57" s="7"/>
      <c r="M57" s="21" t="s">
        <v>113</v>
      </c>
      <c r="N57" s="21" t="s">
        <v>112</v>
      </c>
      <c r="O57" s="21" t="s">
        <v>36</v>
      </c>
      <c r="Q57" s="25" t="s">
        <v>86</v>
      </c>
      <c r="R57" s="79">
        <f t="shared" si="3"/>
        <v>854</v>
      </c>
      <c r="S57" s="13">
        <v>3</v>
      </c>
      <c r="T57" s="13">
        <v>4</v>
      </c>
      <c r="U57" s="13">
        <v>5</v>
      </c>
      <c r="V57" s="80">
        <v>28</v>
      </c>
      <c r="W57" s="13"/>
      <c r="X57" s="32" t="str" cm="1">
        <f t="array" aca="1" ref="X57" ca="1">INDIRECT(ADDRESS(R57,S57,1,1,Q57))</f>
        <v>8Д-Т1/2 росп1,2,3</v>
      </c>
      <c r="Y57" s="32" t="str" cm="1">
        <f t="array" aca="1" ref="Y57" ca="1">INDIRECT(ADDRESS(R57,T57,1,1,Q57))</f>
        <v>Т3</v>
      </c>
      <c r="Z57" s="32" t="str" cm="1">
        <f t="array" aca="1" ref="Z57" ca="1">INDIRECT(ADDRESS(R57,U57,1,1,Q57))</f>
        <v>100 Δ6</v>
      </c>
      <c r="AA57" s="74" cm="1">
        <f t="array" aca="1" ref="AA57" ca="1">INDIRECT(ADDRESS(R57,V57,1,1,$Q$31))</f>
        <v>100</v>
      </c>
    </row>
    <row r="58" spans="2:27" ht="13.5" customHeight="1" thickBot="1" x14ac:dyDescent="0.3">
      <c r="B58" s="11">
        <v>28</v>
      </c>
      <c r="C58" s="11" t="str">
        <f t="shared" ca="1" si="4"/>
        <v>8Д-ВП_Р5 росп1,2,3</v>
      </c>
      <c r="D58" s="11" t="str">
        <f t="shared" ca="1" si="4"/>
        <v>Т3</v>
      </c>
      <c r="E58" s="254" t="str">
        <f t="shared" ca="1" si="4"/>
        <v>528 Δ6</v>
      </c>
      <c r="F58" s="254"/>
      <c r="G58" s="255" t="s">
        <v>9</v>
      </c>
      <c r="H58" s="256"/>
      <c r="I58" s="23" t="str">
        <f t="shared" si="5"/>
        <v>годен</v>
      </c>
      <c r="J58" s="23" t="str">
        <f t="shared" si="6"/>
        <v>17.04.2024г.</v>
      </c>
      <c r="K58" s="13"/>
      <c r="L58" s="7"/>
      <c r="M58" s="21" t="s">
        <v>113</v>
      </c>
      <c r="N58" s="21" t="s">
        <v>112</v>
      </c>
      <c r="O58" s="21" t="s">
        <v>36</v>
      </c>
      <c r="Q58" s="25" t="s">
        <v>86</v>
      </c>
      <c r="R58" s="79">
        <f t="shared" si="3"/>
        <v>855</v>
      </c>
      <c r="S58" s="13">
        <v>3</v>
      </c>
      <c r="T58" s="13">
        <v>4</v>
      </c>
      <c r="U58" s="13">
        <v>5</v>
      </c>
      <c r="V58" s="80">
        <v>28</v>
      </c>
      <c r="W58" s="13"/>
      <c r="X58" s="32" t="str" cm="1">
        <f t="array" aca="1" ref="X58" ca="1">INDIRECT(ADDRESS(R58,S58,1,1,Q58))</f>
        <v>8Д-ВП_Р5 росп1,2,3</v>
      </c>
      <c r="Y58" s="32" t="str" cm="1">
        <f t="array" aca="1" ref="Y58" ca="1">INDIRECT(ADDRESS(R58,T58,1,1,Q58))</f>
        <v>Т3</v>
      </c>
      <c r="Z58" s="32" t="str" cm="1">
        <f t="array" aca="1" ref="Z58" ca="1">INDIRECT(ADDRESS(R58,U58,1,1,Q58))</f>
        <v>528 Δ6</v>
      </c>
      <c r="AA58" s="74" cm="1">
        <f t="array" aca="1" ref="AA58" ca="1">INDIRECT(ADDRESS(R58,V58,1,1,$Q$31))</f>
        <v>528</v>
      </c>
    </row>
    <row r="59" spans="2:27" ht="13.5" customHeight="1" thickBot="1" x14ac:dyDescent="0.3">
      <c r="B59" s="11">
        <v>29</v>
      </c>
      <c r="C59" s="11" t="str">
        <f t="shared" ca="1" si="4"/>
        <v>8Д-ВП_Р6 росп1,2,3</v>
      </c>
      <c r="D59" s="11" t="str">
        <f t="shared" ca="1" si="4"/>
        <v>Т3</v>
      </c>
      <c r="E59" s="254" t="str">
        <f t="shared" ca="1" si="4"/>
        <v>528 Δ6</v>
      </c>
      <c r="F59" s="254"/>
      <c r="G59" s="255" t="s">
        <v>9</v>
      </c>
      <c r="H59" s="256"/>
      <c r="I59" s="23" t="str">
        <f t="shared" si="5"/>
        <v>годен</v>
      </c>
      <c r="J59" s="23" t="str">
        <f t="shared" si="6"/>
        <v>17.04.2024г.</v>
      </c>
      <c r="K59" s="13"/>
      <c r="L59" s="7"/>
      <c r="M59" s="21" t="s">
        <v>113</v>
      </c>
      <c r="N59" s="21" t="s">
        <v>112</v>
      </c>
      <c r="O59" s="21" t="s">
        <v>36</v>
      </c>
      <c r="Q59" s="25" t="s">
        <v>86</v>
      </c>
      <c r="R59" s="79">
        <f t="shared" si="3"/>
        <v>856</v>
      </c>
      <c r="S59" s="13">
        <v>3</v>
      </c>
      <c r="T59" s="13">
        <v>4</v>
      </c>
      <c r="U59" s="13">
        <v>5</v>
      </c>
      <c r="V59" s="80">
        <v>28</v>
      </c>
      <c r="W59" s="13"/>
      <c r="X59" s="32" t="str" cm="1">
        <f t="array" aca="1" ref="X59" ca="1">INDIRECT(ADDRESS(R59,S59,1,1,Q59))</f>
        <v>8Д-ВП_Р6 росп1,2,3</v>
      </c>
      <c r="Y59" s="32" t="str" cm="1">
        <f t="array" aca="1" ref="Y59" ca="1">INDIRECT(ADDRESS(R59,T59,1,1,Q59))</f>
        <v>Т3</v>
      </c>
      <c r="Z59" s="32" t="str" cm="1">
        <f t="array" aca="1" ref="Z59" ca="1">INDIRECT(ADDRESS(R59,U59,1,1,Q59))</f>
        <v>528 Δ6</v>
      </c>
      <c r="AA59" s="74" cm="1">
        <f t="array" aca="1" ref="AA59" ca="1">INDIRECT(ADDRESS(R59,V59,1,1,$Q$31))</f>
        <v>528</v>
      </c>
    </row>
    <row r="60" spans="2:27" ht="13.5" customHeight="1" x14ac:dyDescent="0.25">
      <c r="B60" s="85"/>
      <c r="C60" s="85"/>
      <c r="D60" s="85"/>
      <c r="E60" s="85"/>
      <c r="F60" s="85"/>
      <c r="G60" s="85"/>
      <c r="H60" s="85"/>
      <c r="I60" s="81"/>
      <c r="J60" s="81"/>
      <c r="K60" s="13"/>
      <c r="L60" s="7"/>
      <c r="M60" s="21"/>
      <c r="N60" s="21"/>
      <c r="O60" s="2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4"/>
    </row>
    <row r="61" spans="2:27" ht="13.5" customHeight="1" x14ac:dyDescent="0.25">
      <c r="C61" s="7" t="s">
        <v>11</v>
      </c>
      <c r="D61" s="7"/>
      <c r="E61" s="7"/>
      <c r="F61" s="7"/>
      <c r="G61" s="7"/>
      <c r="H61" s="29"/>
      <c r="I61" s="30" t="s">
        <v>1</v>
      </c>
      <c r="K61" s="13"/>
      <c r="L61" s="7"/>
      <c r="M61" s="21"/>
      <c r="N61" s="21"/>
      <c r="O61" s="2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4"/>
    </row>
    <row r="62" spans="2:27" ht="13.5" customHeight="1" x14ac:dyDescent="0.25">
      <c r="C62" s="5"/>
      <c r="D62" s="8"/>
      <c r="E62" s="8"/>
      <c r="F62" s="7"/>
      <c r="G62" s="7"/>
      <c r="H62" s="7"/>
      <c r="I62" s="30"/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4"/>
    </row>
    <row r="63" spans="2:27" ht="13.5" customHeight="1" x14ac:dyDescent="0.25">
      <c r="C63" s="5"/>
      <c r="D63" s="8"/>
      <c r="E63" s="8"/>
      <c r="F63" s="7"/>
      <c r="G63" s="7"/>
      <c r="H63" s="7"/>
      <c r="I63" s="30"/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4"/>
    </row>
    <row r="64" spans="2:27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4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4/5УК от 17 Апреля 2024г.</v>
      </c>
      <c r="K78" s="14"/>
      <c r="L78" s="17">
        <f>L14</f>
        <v>4</v>
      </c>
      <c r="M78" s="17">
        <f>M14</f>
        <v>5</v>
      </c>
      <c r="N78" s="17" t="str">
        <f>N14</f>
        <v>17</v>
      </c>
      <c r="O78" s="17" t="str">
        <f>O14</f>
        <v>Апреля</v>
      </c>
      <c r="P78" s="17" t="str">
        <f>P14</f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4/5УК</v>
      </c>
      <c r="Y94" s="76" t="str">
        <f>CONCATENATE(N78, " ", O78)</f>
        <v>17 Апреля</v>
      </c>
      <c r="Z94" s="13"/>
      <c r="AA94" s="65">
        <f>IFERROR(SUM(#REF!),0)</f>
        <v>0</v>
      </c>
    </row>
    <row r="95" spans="2:27" ht="13.5" customHeight="1" thickBot="1" x14ac:dyDescent="0.25">
      <c r="B95" s="11">
        <v>1</v>
      </c>
      <c r="C95" s="11" t="str">
        <f ca="1">X95</f>
        <v>8Г-ВП</v>
      </c>
      <c r="D95" s="11" t="str">
        <f ca="1">Y95</f>
        <v>С4</v>
      </c>
      <c r="E95" s="254" t="str">
        <f ca="1">Z95</f>
        <v>2488×14</v>
      </c>
      <c r="F95" s="254"/>
      <c r="G95" s="255" t="s">
        <v>9</v>
      </c>
      <c r="H95" s="256"/>
      <c r="I95" s="23" t="str">
        <f>IF(G95="недопустимых дефектов не обнаружено", "годен", "НЕ годен")</f>
        <v>годен</v>
      </c>
      <c r="J95" s="23" t="str">
        <f>CONCATENATE(M95, ".", N95, ".",O95)</f>
        <v>11.04.2024г.</v>
      </c>
      <c r="K95" s="13"/>
      <c r="L95" s="13"/>
      <c r="M95" s="21" t="s">
        <v>111</v>
      </c>
      <c r="N95" s="21" t="s">
        <v>112</v>
      </c>
      <c r="O95" s="21" t="s">
        <v>36</v>
      </c>
      <c r="Q95" s="25" t="s">
        <v>86</v>
      </c>
      <c r="R95" s="96">
        <v>828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8Г-ВП</v>
      </c>
      <c r="Y95" s="32" t="str" cm="1">
        <f t="array" aca="1" ref="Y95" ca="1">INDIRECT(ADDRESS(R95,T95,1,1,Q95))</f>
        <v>С4</v>
      </c>
      <c r="Z95" s="32" t="str" cm="1">
        <f t="array" aca="1" ref="Z95" ca="1">INDIRECT(ADDRESS(R95,U95,1,1,Q95))</f>
        <v>2488×14</v>
      </c>
      <c r="AA95" s="74" cm="1">
        <f t="array" aca="1" ref="AA95" ca="1">INDIRECT(ADDRESS(R95,V95,1,1,$Q$31))</f>
        <v>2488</v>
      </c>
    </row>
    <row r="96" spans="2:27" ht="13.5" customHeight="1" thickBot="1" x14ac:dyDescent="0.25">
      <c r="B96" s="11">
        <v>2</v>
      </c>
      <c r="C96" s="11" t="str">
        <f t="shared" ref="C96:E104" ca="1" si="7">X96</f>
        <v>8Г-Т1/1 росп1,2,3</v>
      </c>
      <c r="D96" s="11" t="str">
        <f t="shared" ca="1" si="7"/>
        <v>Т3</v>
      </c>
      <c r="E96" s="254" t="str">
        <f t="shared" ca="1" si="7"/>
        <v>100 Δ8</v>
      </c>
      <c r="F96" s="254"/>
      <c r="G96" s="255" t="s">
        <v>9</v>
      </c>
      <c r="H96" s="256"/>
      <c r="I96" s="23" t="str">
        <f t="shared" ref="I96:I104" si="8">IF(G96="недопустимых дефектов не обнаружено", "годен", "НЕ годен")</f>
        <v>годен</v>
      </c>
      <c r="J96" s="23" t="str">
        <f t="shared" ref="J96:J104" si="9">CONCATENATE(M96, ".", N96, ".",O96)</f>
        <v>11.04.2024г.</v>
      </c>
      <c r="K96" s="13"/>
      <c r="L96" s="13"/>
      <c r="M96" s="21" t="s">
        <v>111</v>
      </c>
      <c r="N96" s="21" t="s">
        <v>112</v>
      </c>
      <c r="O96" s="21" t="s">
        <v>36</v>
      </c>
      <c r="Q96" s="25" t="s">
        <v>86</v>
      </c>
      <c r="R96" s="79">
        <f>R95+6</f>
        <v>834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8Г-Т1/1 росп1,2,3</v>
      </c>
      <c r="Y96" s="32" t="str" cm="1">
        <f t="array" aca="1" ref="Y96" ca="1">INDIRECT(ADDRESS(R96,T96,1,1,Q96))</f>
        <v>Т3</v>
      </c>
      <c r="Z96" s="32" t="str" cm="1">
        <f t="array" aca="1" ref="Z96" ca="1">INDIRECT(ADDRESS(R96,U96,1,1,Q96))</f>
        <v>100 Δ8</v>
      </c>
      <c r="AA96" s="74" cm="1">
        <f t="array" aca="1" ref="AA96" ca="1">INDIRECT(ADDRESS(R96,V96,1,1,$Q$31))</f>
        <v>100</v>
      </c>
    </row>
    <row r="97" spans="2:27" ht="13.5" customHeight="1" thickBot="1" x14ac:dyDescent="0.25">
      <c r="B97" s="11">
        <v>3</v>
      </c>
      <c r="C97" s="11" t="str">
        <f t="shared" ca="1" si="7"/>
        <v>8Г-Т1/2</v>
      </c>
      <c r="D97" s="11" t="str">
        <f t="shared" ca="1" si="7"/>
        <v>Т8</v>
      </c>
      <c r="E97" s="254" t="str">
        <f t="shared" ca="1" si="7"/>
        <v>100×20</v>
      </c>
      <c r="F97" s="254"/>
      <c r="G97" s="255" t="s">
        <v>9</v>
      </c>
      <c r="H97" s="256"/>
      <c r="I97" s="23" t="str">
        <f t="shared" si="8"/>
        <v>годен</v>
      </c>
      <c r="J97" s="23" t="str">
        <f t="shared" si="9"/>
        <v>11.04.2024г.</v>
      </c>
      <c r="K97" s="13"/>
      <c r="L97" s="13"/>
      <c r="M97" s="21" t="s">
        <v>111</v>
      </c>
      <c r="N97" s="21" t="s">
        <v>112</v>
      </c>
      <c r="O97" s="21" t="s">
        <v>36</v>
      </c>
      <c r="Q97" s="25" t="s">
        <v>86</v>
      </c>
      <c r="R97" s="79">
        <f>R96+1</f>
        <v>835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8Г-Т1/2</v>
      </c>
      <c r="Y97" s="32" t="str" cm="1">
        <f t="array" aca="1" ref="Y97" ca="1">INDIRECT(ADDRESS(R97,T97,1,1,Q97))</f>
        <v>Т8</v>
      </c>
      <c r="Z97" s="32" t="str" cm="1">
        <f t="array" aca="1" ref="Z97" ca="1">INDIRECT(ADDRESS(R97,U97,1,1,Q97))</f>
        <v>100×20</v>
      </c>
      <c r="AA97" s="74" cm="1">
        <f t="array" aca="1" ref="AA97" ca="1">INDIRECT(ADDRESS(R97,V97,1,1,$Q$31))</f>
        <v>100</v>
      </c>
    </row>
    <row r="98" spans="2:27" ht="13.5" customHeight="1" thickBot="1" x14ac:dyDescent="0.25">
      <c r="B98" s="11">
        <v>4</v>
      </c>
      <c r="C98" s="11" t="str">
        <f t="shared" ca="1" si="7"/>
        <v>8Г-ВП_Р5 росп1,2,3</v>
      </c>
      <c r="D98" s="11" t="str">
        <f t="shared" ca="1" si="7"/>
        <v>Т3</v>
      </c>
      <c r="E98" s="254" t="str">
        <f t="shared" ca="1" si="7"/>
        <v>528 Δ8</v>
      </c>
      <c r="F98" s="254"/>
      <c r="G98" s="255" t="s">
        <v>9</v>
      </c>
      <c r="H98" s="256"/>
      <c r="I98" s="23" t="str">
        <f t="shared" si="8"/>
        <v>годен</v>
      </c>
      <c r="J98" s="23" t="str">
        <f t="shared" si="9"/>
        <v>11.04.2024г.</v>
      </c>
      <c r="K98" s="13"/>
      <c r="L98" s="13"/>
      <c r="M98" s="21" t="s">
        <v>111</v>
      </c>
      <c r="N98" s="21" t="s">
        <v>112</v>
      </c>
      <c r="O98" s="21" t="s">
        <v>36</v>
      </c>
      <c r="Q98" s="25" t="s">
        <v>86</v>
      </c>
      <c r="R98" s="79">
        <f>R97+2</f>
        <v>837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8Г-ВП_Р5 росп1,2,3</v>
      </c>
      <c r="Y98" s="32" t="str" cm="1">
        <f t="array" aca="1" ref="Y98" ca="1">INDIRECT(ADDRESS(R98,T98,1,1,Q98))</f>
        <v>Т3</v>
      </c>
      <c r="Z98" s="32" t="str" cm="1">
        <f t="array" aca="1" ref="Z98" ca="1">INDIRECT(ADDRESS(R98,U98,1,1,Q98))</f>
        <v>528 Δ8</v>
      </c>
      <c r="AA98" s="74" cm="1">
        <f t="array" aca="1" ref="AA98" ca="1">INDIRECT(ADDRESS(R98,V98,1,1,$Q$31))</f>
        <v>528</v>
      </c>
    </row>
    <row r="99" spans="2:27" ht="13.5" customHeight="1" thickBot="1" x14ac:dyDescent="0.25">
      <c r="B99" s="11">
        <v>5</v>
      </c>
      <c r="C99" s="11" t="str">
        <f t="shared" ca="1" si="7"/>
        <v>8Г-ВП_Р7 росп1,2,3</v>
      </c>
      <c r="D99" s="11" t="str">
        <f t="shared" ca="1" si="7"/>
        <v>Т3</v>
      </c>
      <c r="E99" s="254" t="str">
        <f t="shared" ca="1" si="7"/>
        <v>528 Δ8</v>
      </c>
      <c r="F99" s="254"/>
      <c r="G99" s="255" t="s">
        <v>9</v>
      </c>
      <c r="H99" s="256"/>
      <c r="I99" s="23" t="str">
        <f t="shared" si="8"/>
        <v>годен</v>
      </c>
      <c r="J99" s="23" t="str">
        <f t="shared" si="9"/>
        <v>17.04.2024г.</v>
      </c>
      <c r="K99" s="13"/>
      <c r="L99" s="13"/>
      <c r="M99" s="21" t="s">
        <v>113</v>
      </c>
      <c r="N99" s="21" t="s">
        <v>112</v>
      </c>
      <c r="O99" s="21" t="s">
        <v>36</v>
      </c>
      <c r="Q99" s="25" t="s">
        <v>86</v>
      </c>
      <c r="R99" s="79">
        <f>R98+2</f>
        <v>839</v>
      </c>
      <c r="S99" s="13">
        <v>3</v>
      </c>
      <c r="T99" s="13">
        <v>4</v>
      </c>
      <c r="U99" s="13">
        <v>5</v>
      </c>
      <c r="V99" s="80">
        <v>28</v>
      </c>
      <c r="W99" s="13"/>
      <c r="X99" s="32" t="str" cm="1">
        <f t="array" aca="1" ref="X99" ca="1">INDIRECT(ADDRESS(R99,S99,1,1,Q99))</f>
        <v>8Г-ВП_Р7 росп1,2,3</v>
      </c>
      <c r="Y99" s="32" t="str" cm="1">
        <f t="array" aca="1" ref="Y99" ca="1">INDIRECT(ADDRESS(R99,T99,1,1,Q99))</f>
        <v>Т3</v>
      </c>
      <c r="Z99" s="32" t="str" cm="1">
        <f t="array" aca="1" ref="Z99" ca="1">INDIRECT(ADDRESS(R99,U99,1,1,Q99))</f>
        <v>528 Δ8</v>
      </c>
      <c r="AA99" s="74" cm="1">
        <f t="array" aca="1" ref="AA99" ca="1">INDIRECT(ADDRESS(R99,V99,1,1,$Q$31))</f>
        <v>528</v>
      </c>
    </row>
    <row r="100" spans="2:27" ht="13.5" customHeight="1" thickBot="1" x14ac:dyDescent="0.25">
      <c r="B100" s="11">
        <v>6</v>
      </c>
      <c r="C100" s="11" t="str">
        <f t="shared" ca="1" si="7"/>
        <v>8Г-Т2/2</v>
      </c>
      <c r="D100" s="11" t="str">
        <f t="shared" ca="1" si="7"/>
        <v>Т8</v>
      </c>
      <c r="E100" s="254" t="str">
        <f t="shared" ca="1" si="7"/>
        <v>100×20</v>
      </c>
      <c r="F100" s="254"/>
      <c r="G100" s="255" t="s">
        <v>9</v>
      </c>
      <c r="H100" s="256"/>
      <c r="I100" s="23" t="str">
        <f t="shared" si="8"/>
        <v>годен</v>
      </c>
      <c r="J100" s="23" t="str">
        <f t="shared" si="9"/>
        <v>17.04.2024г.</v>
      </c>
      <c r="K100" s="13"/>
      <c r="L100" s="13"/>
      <c r="M100" s="21" t="s">
        <v>113</v>
      </c>
      <c r="N100" s="21" t="s">
        <v>112</v>
      </c>
      <c r="O100" s="21" t="s">
        <v>36</v>
      </c>
      <c r="Q100" s="25" t="s">
        <v>86</v>
      </c>
      <c r="R100" s="79">
        <f>R99+5</f>
        <v>844</v>
      </c>
      <c r="S100" s="13">
        <v>3</v>
      </c>
      <c r="T100" s="13">
        <v>4</v>
      </c>
      <c r="U100" s="13">
        <v>5</v>
      </c>
      <c r="V100" s="80">
        <v>28</v>
      </c>
      <c r="W100" s="13"/>
      <c r="X100" s="32" t="str" cm="1">
        <f t="array" aca="1" ref="X100" ca="1">INDIRECT(ADDRESS(R100,S100,1,1,Q100))</f>
        <v>8Г-Т2/2</v>
      </c>
      <c r="Y100" s="32" t="str" cm="1">
        <f t="array" aca="1" ref="Y100" ca="1">INDIRECT(ADDRESS(R100,T100,1,1,Q100))</f>
        <v>Т8</v>
      </c>
      <c r="Z100" s="32" t="str" cm="1">
        <f t="array" aca="1" ref="Z100" ca="1">INDIRECT(ADDRESS(R100,U100,1,1,Q100))</f>
        <v>100×20</v>
      </c>
      <c r="AA100" s="74" cm="1">
        <f t="array" aca="1" ref="AA100" ca="1">INDIRECT(ADDRESS(R100,V100,1,1,$Q$31))</f>
        <v>100</v>
      </c>
    </row>
    <row r="101" spans="2:27" ht="13.5" customHeight="1" thickBot="1" x14ac:dyDescent="0.25">
      <c r="B101" s="11">
        <v>7</v>
      </c>
      <c r="C101" s="11" t="str">
        <f t="shared" ca="1" si="7"/>
        <v>8Д-ВП</v>
      </c>
      <c r="D101" s="11" t="str">
        <f t="shared" ca="1" si="7"/>
        <v>С4</v>
      </c>
      <c r="E101" s="254" t="str">
        <f t="shared" ca="1" si="7"/>
        <v>2488×14</v>
      </c>
      <c r="F101" s="254"/>
      <c r="G101" s="255" t="s">
        <v>9</v>
      </c>
      <c r="H101" s="256"/>
      <c r="I101" s="23" t="str">
        <f t="shared" si="8"/>
        <v>годен</v>
      </c>
      <c r="J101" s="23" t="str">
        <f t="shared" si="9"/>
        <v>17.04.2024г.</v>
      </c>
      <c r="K101" s="13"/>
      <c r="L101" s="13"/>
      <c r="M101" s="21" t="s">
        <v>113</v>
      </c>
      <c r="N101" s="21" t="s">
        <v>112</v>
      </c>
      <c r="O101" s="21" t="s">
        <v>36</v>
      </c>
      <c r="Q101" s="25" t="s">
        <v>86</v>
      </c>
      <c r="R101" s="79">
        <f>R100+2</f>
        <v>846</v>
      </c>
      <c r="S101" s="13">
        <v>3</v>
      </c>
      <c r="T101" s="13">
        <v>4</v>
      </c>
      <c r="U101" s="13">
        <v>5</v>
      </c>
      <c r="V101" s="80">
        <v>28</v>
      </c>
      <c r="W101" s="13"/>
      <c r="X101" s="32" t="str" cm="1">
        <f t="array" aca="1" ref="X101" ca="1">INDIRECT(ADDRESS(R101,S101,1,1,Q101))</f>
        <v>8Д-ВП</v>
      </c>
      <c r="Y101" s="32" t="str" cm="1">
        <f t="array" aca="1" ref="Y101" ca="1">INDIRECT(ADDRESS(R101,T101,1,1,Q101))</f>
        <v>С4</v>
      </c>
      <c r="Z101" s="32" t="str" cm="1">
        <f t="array" aca="1" ref="Z101" ca="1">INDIRECT(ADDRESS(R101,U101,1,1,Q101))</f>
        <v>2488×14</v>
      </c>
      <c r="AA101" s="74" cm="1">
        <f t="array" aca="1" ref="AA101" ca="1">INDIRECT(ADDRESS(R101,V101,1,1,$Q$31))</f>
        <v>2488</v>
      </c>
    </row>
    <row r="102" spans="2:27" ht="13.5" customHeight="1" thickBot="1" x14ac:dyDescent="0.25">
      <c r="B102" s="11">
        <v>8</v>
      </c>
      <c r="C102" s="11" t="str">
        <f t="shared" ca="1" si="7"/>
        <v>8Д-Т1/1 росп1,2,3</v>
      </c>
      <c r="D102" s="11" t="str">
        <f t="shared" ca="1" si="7"/>
        <v>Т3</v>
      </c>
      <c r="E102" s="254" t="str">
        <f t="shared" ca="1" si="7"/>
        <v>100 Δ6</v>
      </c>
      <c r="F102" s="254"/>
      <c r="G102" s="255" t="s">
        <v>9</v>
      </c>
      <c r="H102" s="256"/>
      <c r="I102" s="23" t="str">
        <f t="shared" si="8"/>
        <v>годен</v>
      </c>
      <c r="J102" s="23" t="str">
        <f t="shared" si="9"/>
        <v>17.04.2024г.</v>
      </c>
      <c r="K102" s="13"/>
      <c r="L102" s="13"/>
      <c r="M102" s="21" t="s">
        <v>113</v>
      </c>
      <c r="N102" s="21" t="s">
        <v>112</v>
      </c>
      <c r="O102" s="21" t="s">
        <v>36</v>
      </c>
      <c r="Q102" s="25" t="s">
        <v>86</v>
      </c>
      <c r="R102" s="79">
        <f>R101+6</f>
        <v>852</v>
      </c>
      <c r="S102" s="13">
        <v>3</v>
      </c>
      <c r="T102" s="13">
        <v>4</v>
      </c>
      <c r="U102" s="13">
        <v>5</v>
      </c>
      <c r="V102" s="80">
        <v>28</v>
      </c>
      <c r="W102" s="13"/>
      <c r="X102" s="32" t="str" cm="1">
        <f t="array" aca="1" ref="X102" ca="1">INDIRECT(ADDRESS(R102,S102,1,1,Q102))</f>
        <v>8Д-Т1/1 росп1,2,3</v>
      </c>
      <c r="Y102" s="32" t="str" cm="1">
        <f t="array" aca="1" ref="Y102" ca="1">INDIRECT(ADDRESS(R102,T102,1,1,Q102))</f>
        <v>Т3</v>
      </c>
      <c r="Z102" s="32" t="str" cm="1">
        <f t="array" aca="1" ref="Z102" ca="1">INDIRECT(ADDRESS(R102,U102,1,1,Q102))</f>
        <v>100 Δ6</v>
      </c>
      <c r="AA102" s="74" cm="1">
        <f t="array" aca="1" ref="AA102" ca="1">INDIRECT(ADDRESS(R102,V102,1,1,$Q$31))</f>
        <v>100</v>
      </c>
    </row>
    <row r="103" spans="2:27" ht="13.5" customHeight="1" thickBot="1" x14ac:dyDescent="0.25">
      <c r="B103" s="11">
        <v>9</v>
      </c>
      <c r="C103" s="11" t="str">
        <f t="shared" ca="1" si="7"/>
        <v>8Д-Т1/2</v>
      </c>
      <c r="D103" s="11" t="str">
        <f t="shared" ca="1" si="7"/>
        <v>Т8</v>
      </c>
      <c r="E103" s="254" t="str">
        <f t="shared" ca="1" si="7"/>
        <v>100×14</v>
      </c>
      <c r="F103" s="254"/>
      <c r="G103" s="255" t="s">
        <v>9</v>
      </c>
      <c r="H103" s="256"/>
      <c r="I103" s="23" t="str">
        <f t="shared" si="8"/>
        <v>годен</v>
      </c>
      <c r="J103" s="23" t="str">
        <f t="shared" si="9"/>
        <v>17.04.2024г.</v>
      </c>
      <c r="K103" s="13"/>
      <c r="L103" s="13"/>
      <c r="M103" s="21" t="s">
        <v>113</v>
      </c>
      <c r="N103" s="21" t="s">
        <v>112</v>
      </c>
      <c r="O103" s="21" t="s">
        <v>36</v>
      </c>
      <c r="Q103" s="25" t="s">
        <v>86</v>
      </c>
      <c r="R103" s="79">
        <f>R102+1</f>
        <v>853</v>
      </c>
      <c r="S103" s="13">
        <v>3</v>
      </c>
      <c r="T103" s="13">
        <v>4</v>
      </c>
      <c r="U103" s="13">
        <v>5</v>
      </c>
      <c r="V103" s="80">
        <v>28</v>
      </c>
      <c r="W103" s="13"/>
      <c r="X103" s="32" t="str" cm="1">
        <f t="array" aca="1" ref="X103" ca="1">INDIRECT(ADDRESS(R103,S103,1,1,Q103))</f>
        <v>8Д-Т1/2</v>
      </c>
      <c r="Y103" s="32" t="str" cm="1">
        <f t="array" aca="1" ref="Y103" ca="1">INDIRECT(ADDRESS(R103,T103,1,1,Q103))</f>
        <v>Т8</v>
      </c>
      <c r="Z103" s="32" t="str" cm="1">
        <f t="array" aca="1" ref="Z103" ca="1">INDIRECT(ADDRESS(R103,U103,1,1,Q103))</f>
        <v>100×14</v>
      </c>
      <c r="AA103" s="74" cm="1">
        <f t="array" aca="1" ref="AA103" ca="1">INDIRECT(ADDRESS(R103,V103,1,1,$Q$31))</f>
        <v>100</v>
      </c>
    </row>
    <row r="104" spans="2:27" ht="13.5" customHeight="1" thickBot="1" x14ac:dyDescent="0.25">
      <c r="B104" s="11">
        <v>10</v>
      </c>
      <c r="C104" s="11" t="str">
        <f t="shared" ca="1" si="7"/>
        <v>8Д-ВП_Р5 росп1,2,3</v>
      </c>
      <c r="D104" s="11" t="str">
        <f t="shared" ca="1" si="7"/>
        <v>Т3</v>
      </c>
      <c r="E104" s="254" t="str">
        <f t="shared" ca="1" si="7"/>
        <v>528 Δ6</v>
      </c>
      <c r="F104" s="254"/>
      <c r="G104" s="255" t="s">
        <v>9</v>
      </c>
      <c r="H104" s="256"/>
      <c r="I104" s="23" t="str">
        <f t="shared" si="8"/>
        <v>годен</v>
      </c>
      <c r="J104" s="23" t="str">
        <f t="shared" si="9"/>
        <v>17.04.2024г.</v>
      </c>
      <c r="K104" s="13"/>
      <c r="L104" s="13"/>
      <c r="M104" s="21" t="s">
        <v>113</v>
      </c>
      <c r="N104" s="21" t="s">
        <v>112</v>
      </c>
      <c r="O104" s="21" t="s">
        <v>36</v>
      </c>
      <c r="Q104" s="25" t="s">
        <v>86</v>
      </c>
      <c r="R104" s="79">
        <f>R103+2</f>
        <v>855</v>
      </c>
      <c r="S104" s="13">
        <v>3</v>
      </c>
      <c r="T104" s="13">
        <v>4</v>
      </c>
      <c r="U104" s="13">
        <v>5</v>
      </c>
      <c r="V104" s="80">
        <v>28</v>
      </c>
      <c r="W104" s="13"/>
      <c r="X104" s="32" t="str" cm="1">
        <f t="array" aca="1" ref="X104" ca="1">INDIRECT(ADDRESS(R104,S104,1,1,Q104))</f>
        <v>8Д-ВП_Р5 росп1,2,3</v>
      </c>
      <c r="Y104" s="32" t="str" cm="1">
        <f t="array" aca="1" ref="Y104" ca="1">INDIRECT(ADDRESS(R104,T104,1,1,Q104))</f>
        <v>Т3</v>
      </c>
      <c r="Z104" s="32" t="str" cm="1">
        <f t="array" aca="1" ref="Z104" ca="1">INDIRECT(ADDRESS(R104,U104,1,1,Q104))</f>
        <v>528 Δ6</v>
      </c>
      <c r="AA104" s="74" cm="1">
        <f t="array" aca="1" ref="AA104" ca="1">INDIRECT(ADDRESS(R104,V104,1,1,$Q$31))</f>
        <v>528</v>
      </c>
    </row>
    <row r="105" spans="2:27" ht="13.5" customHeight="1" x14ac:dyDescent="0.25">
      <c r="B105" s="85"/>
      <c r="C105" s="85"/>
      <c r="D105" s="85"/>
      <c r="E105" s="85"/>
      <c r="F105" s="85"/>
      <c r="G105" s="85"/>
      <c r="H105" s="85"/>
      <c r="I105" s="81"/>
      <c r="J105" s="81"/>
      <c r="K105" s="13"/>
      <c r="L105" s="7"/>
      <c r="M105" s="21"/>
      <c r="N105" s="21"/>
      <c r="O105" s="2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4"/>
    </row>
    <row r="106" spans="2:27" ht="13.5" customHeight="1" x14ac:dyDescent="0.25">
      <c r="C106" s="7" t="s">
        <v>11</v>
      </c>
      <c r="D106" s="7"/>
      <c r="E106" s="7"/>
      <c r="F106" s="7"/>
      <c r="G106" s="7"/>
      <c r="H106" s="29"/>
      <c r="I106" s="30" t="s">
        <v>1</v>
      </c>
      <c r="K106" s="13"/>
      <c r="L106" s="7"/>
      <c r="M106" s="21"/>
      <c r="N106" s="21"/>
      <c r="O106" s="2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4"/>
    </row>
    <row r="107" spans="2:27" ht="13.5" customHeight="1" x14ac:dyDescent="0.25">
      <c r="C107" s="5"/>
      <c r="D107" s="8"/>
      <c r="E107" s="8"/>
      <c r="F107" s="7"/>
      <c r="G107" s="7"/>
      <c r="H107" s="7"/>
      <c r="I107" s="30"/>
      <c r="K107" s="13"/>
      <c r="L107" s="7"/>
      <c r="M107" s="21"/>
      <c r="N107" s="21"/>
      <c r="O107" s="2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4"/>
    </row>
    <row r="108" spans="2:27" ht="13.5" customHeight="1" x14ac:dyDescent="0.25">
      <c r="C108" s="5"/>
      <c r="D108" s="8"/>
      <c r="E108" s="8"/>
      <c r="F108" s="7"/>
      <c r="G108" s="7"/>
      <c r="H108" s="7"/>
      <c r="I108" s="30"/>
      <c r="K108" s="13"/>
      <c r="L108" s="7"/>
      <c r="M108" s="21"/>
      <c r="N108" s="21"/>
      <c r="O108" s="2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4"/>
    </row>
    <row r="109" spans="2:27" ht="13.5" customHeight="1" x14ac:dyDescent="0.25">
      <c r="C109" s="5"/>
      <c r="D109" s="8"/>
      <c r="E109" s="8"/>
      <c r="F109" s="7"/>
      <c r="G109" s="7"/>
      <c r="H109" s="7"/>
      <c r="I109" s="30"/>
      <c r="K109" s="13"/>
      <c r="L109" s="7"/>
      <c r="M109" s="21"/>
      <c r="N109" s="21"/>
      <c r="O109" s="2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4"/>
    </row>
    <row r="110" spans="2:27" ht="13.5" customHeight="1" x14ac:dyDescent="0.25">
      <c r="C110" s="5"/>
      <c r="D110" s="8"/>
      <c r="E110" s="8"/>
      <c r="F110" s="7"/>
      <c r="G110" s="7"/>
      <c r="H110" s="7"/>
      <c r="I110" s="30"/>
      <c r="K110" s="13"/>
      <c r="L110" s="7"/>
      <c r="M110" s="21"/>
      <c r="N110" s="21"/>
      <c r="O110" s="2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4"/>
    </row>
    <row r="111" spans="2:27" ht="13.5" customHeight="1" x14ac:dyDescent="0.25">
      <c r="C111" s="5"/>
      <c r="D111" s="8"/>
      <c r="E111" s="8"/>
      <c r="F111" s="7"/>
      <c r="G111" s="7"/>
      <c r="H111" s="7"/>
      <c r="I111" s="30"/>
      <c r="K111" s="13"/>
      <c r="L111" s="7"/>
      <c r="M111" s="21"/>
      <c r="N111" s="21"/>
      <c r="O111" s="2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4"/>
    </row>
  </sheetData>
  <mergeCells count="134">
    <mergeCell ref="B4:J4"/>
    <mergeCell ref="B5:J5"/>
    <mergeCell ref="L5:O5"/>
    <mergeCell ref="B6:J6"/>
    <mergeCell ref="L6:O6"/>
    <mergeCell ref="B7:J7"/>
    <mergeCell ref="L7:O7"/>
    <mergeCell ref="B15:J15"/>
    <mergeCell ref="B16:J16"/>
    <mergeCell ref="C17:J17"/>
    <mergeCell ref="C18:J18"/>
    <mergeCell ref="C19:J19"/>
    <mergeCell ref="C20:J20"/>
    <mergeCell ref="B8:J8"/>
    <mergeCell ref="L8:O8"/>
    <mergeCell ref="B10:C10"/>
    <mergeCell ref="H10:K10"/>
    <mergeCell ref="H11:K11"/>
    <mergeCell ref="I13:J13"/>
    <mergeCell ref="E31:F31"/>
    <mergeCell ref="G31:H31"/>
    <mergeCell ref="E32:F32"/>
    <mergeCell ref="G32:H32"/>
    <mergeCell ref="E33:F33"/>
    <mergeCell ref="G33:H33"/>
    <mergeCell ref="C21:J21"/>
    <mergeCell ref="I28:J28"/>
    <mergeCell ref="B29:B30"/>
    <mergeCell ref="C29:C30"/>
    <mergeCell ref="D29:D30"/>
    <mergeCell ref="E29:F30"/>
    <mergeCell ref="G29:H30"/>
    <mergeCell ref="I29:I30"/>
    <mergeCell ref="J29:J30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49:F49"/>
    <mergeCell ref="G49:H49"/>
    <mergeCell ref="E50:F50"/>
    <mergeCell ref="G50:H50"/>
    <mergeCell ref="E51:F51"/>
    <mergeCell ref="G51:H51"/>
    <mergeCell ref="E46:F46"/>
    <mergeCell ref="G46:H46"/>
    <mergeCell ref="E47:F47"/>
    <mergeCell ref="G47:H47"/>
    <mergeCell ref="E48:F48"/>
    <mergeCell ref="G48:H48"/>
    <mergeCell ref="E55:F55"/>
    <mergeCell ref="G55:H55"/>
    <mergeCell ref="E56:F56"/>
    <mergeCell ref="G56:H56"/>
    <mergeCell ref="E57:F57"/>
    <mergeCell ref="G57:H57"/>
    <mergeCell ref="E52:F52"/>
    <mergeCell ref="G52:H52"/>
    <mergeCell ref="E53:F53"/>
    <mergeCell ref="G53:H53"/>
    <mergeCell ref="E54:F54"/>
    <mergeCell ref="G54:H54"/>
    <mergeCell ref="B68:J68"/>
    <mergeCell ref="B69:J69"/>
    <mergeCell ref="L69:O69"/>
    <mergeCell ref="B70:J70"/>
    <mergeCell ref="L70:O70"/>
    <mergeCell ref="B71:J71"/>
    <mergeCell ref="L71:O71"/>
    <mergeCell ref="E58:F58"/>
    <mergeCell ref="G58:H58"/>
    <mergeCell ref="E59:F59"/>
    <mergeCell ref="G59:H59"/>
    <mergeCell ref="B79:J79"/>
    <mergeCell ref="B80:J80"/>
    <mergeCell ref="C81:J81"/>
    <mergeCell ref="C82:J82"/>
    <mergeCell ref="C83:J83"/>
    <mergeCell ref="C84:J84"/>
    <mergeCell ref="B72:J72"/>
    <mergeCell ref="L72:O72"/>
    <mergeCell ref="B74:C74"/>
    <mergeCell ref="H74:K74"/>
    <mergeCell ref="H75:K75"/>
    <mergeCell ref="I77:J77"/>
    <mergeCell ref="E95:F95"/>
    <mergeCell ref="G95:H95"/>
    <mergeCell ref="E96:F96"/>
    <mergeCell ref="G96:H96"/>
    <mergeCell ref="E97:F97"/>
    <mergeCell ref="G97:H97"/>
    <mergeCell ref="C85:J85"/>
    <mergeCell ref="I92:J92"/>
    <mergeCell ref="B93:B94"/>
    <mergeCell ref="C93:C94"/>
    <mergeCell ref="D93:D94"/>
    <mergeCell ref="E93:F94"/>
    <mergeCell ref="G93:H94"/>
    <mergeCell ref="I93:I94"/>
    <mergeCell ref="J93:J94"/>
    <mergeCell ref="E104:F104"/>
    <mergeCell ref="G104:H104"/>
    <mergeCell ref="E101:F101"/>
    <mergeCell ref="G101:H101"/>
    <mergeCell ref="E102:F102"/>
    <mergeCell ref="G102:H102"/>
    <mergeCell ref="E103:F103"/>
    <mergeCell ref="G103:H103"/>
    <mergeCell ref="E98:F98"/>
    <mergeCell ref="G98:H98"/>
    <mergeCell ref="E99:F99"/>
    <mergeCell ref="G99:H99"/>
    <mergeCell ref="E100:F100"/>
    <mergeCell ref="G100:H100"/>
  </mergeCells>
  <conditionalFormatting sqref="Q60:Z64 Q105:Z111">
    <cfRule type="containsText" dxfId="27" priority="12" operator="containsText" text="ОШИБКА">
      <formula>NOT(ISERROR(SEARCH("ОШИБКА",Q60)))</formula>
    </cfRule>
  </conditionalFormatting>
  <conditionalFormatting sqref="R31">
    <cfRule type="containsErrors" dxfId="26" priority="6">
      <formula>ISERROR(R31)</formula>
    </cfRule>
  </conditionalFormatting>
  <conditionalFormatting sqref="R37">
    <cfRule type="containsErrors" dxfId="25" priority="4">
      <formula>ISERROR(R37)</formula>
    </cfRule>
  </conditionalFormatting>
  <conditionalFormatting sqref="R42">
    <cfRule type="containsErrors" dxfId="24" priority="3">
      <formula>ISERROR(R42)</formula>
    </cfRule>
  </conditionalFormatting>
  <conditionalFormatting sqref="R48">
    <cfRule type="containsErrors" dxfId="23" priority="5">
      <formula>ISERROR(R48)</formula>
    </cfRule>
  </conditionalFormatting>
  <conditionalFormatting sqref="R55">
    <cfRule type="containsErrors" dxfId="22" priority="2">
      <formula>ISERROR(R55)</formula>
    </cfRule>
  </conditionalFormatting>
  <conditionalFormatting sqref="R95">
    <cfRule type="containsErrors" dxfId="21" priority="1">
      <formula>ISERROR(R95)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C018-83F0-4AB7-8A0A-EC4EC7D9EE38}">
  <dimension ref="B4:AA112"/>
  <sheetViews>
    <sheetView view="pageBreakPreview" topLeftCell="E14" zoomScaleNormal="85" zoomScaleSheetLayoutView="100" workbookViewId="0">
      <selection activeCell="AA32" sqref="AA32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v4</v>
      </c>
      <c r="L9" s="87">
        <v>4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3/5ВК от 17 Апреля 2024г.</v>
      </c>
      <c r="K14" s="14"/>
      <c r="L14" s="10">
        <v>3</v>
      </c>
      <c r="M14" s="17">
        <v>5</v>
      </c>
      <c r="N14" s="33" t="s">
        <v>113</v>
      </c>
      <c r="O14" s="17" t="s">
        <v>114</v>
      </c>
      <c r="P14" s="10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/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 t="s">
        <v>105</v>
      </c>
      <c r="S30" s="75"/>
      <c r="T30" s="75"/>
      <c r="U30" s="75"/>
      <c r="V30" s="75"/>
      <c r="W30" s="75"/>
      <c r="X30" s="76" t="str">
        <f>CONCATENATE(L14, "/", M14, "ВК")</f>
        <v>3/5ВК</v>
      </c>
      <c r="Y30" s="76" t="str">
        <f>CONCATENATE(N14, " ", O14)</f>
        <v>17 Апреля</v>
      </c>
      <c r="Z30" s="13"/>
      <c r="AA30" s="65">
        <f>IFERROR(SUM(AA71:AA80),0)</f>
        <v>0</v>
      </c>
    </row>
    <row r="31" spans="2:27" ht="13.5" customHeight="1" thickBot="1" x14ac:dyDescent="0.25">
      <c r="B31" s="11">
        <v>1</v>
      </c>
      <c r="C31" s="11" t="str">
        <f t="shared" ref="C31:E46" ca="1" si="0">X31</f>
        <v>8Б-Т1/1 росп1,2,3</v>
      </c>
      <c r="D31" s="11" t="str">
        <f t="shared" ca="1" si="0"/>
        <v>Т3</v>
      </c>
      <c r="E31" s="254" t="str">
        <f t="shared" ca="1" si="0"/>
        <v>100 Δ8</v>
      </c>
      <c r="F31" s="254"/>
      <c r="G31" s="255" t="s">
        <v>9</v>
      </c>
      <c r="H31" s="256"/>
      <c r="I31" s="23" t="str">
        <f t="shared" ref="I31:I39" si="1">IF(G31="недопустимых дефектов не обнаружено", "годен", "НЕ годен")</f>
        <v>годен</v>
      </c>
      <c r="J31" s="23" t="str">
        <f t="shared" ref="J31:J39" si="2">CONCATENATE(M31, ".", N31, ".",O31)</f>
        <v>11.04.2024г.</v>
      </c>
      <c r="K31" s="13"/>
      <c r="L31" s="13"/>
      <c r="M31" s="21" t="s">
        <v>111</v>
      </c>
      <c r="N31" s="21" t="s">
        <v>112</v>
      </c>
      <c r="O31" s="21" t="s">
        <v>36</v>
      </c>
      <c r="Q31" s="25" t="s">
        <v>86</v>
      </c>
      <c r="R31" s="96">
        <v>798</v>
      </c>
      <c r="S31" s="77">
        <v>3</v>
      </c>
      <c r="T31" s="77">
        <v>4</v>
      </c>
      <c r="U31" s="77">
        <v>5</v>
      </c>
      <c r="V31" s="78">
        <v>28</v>
      </c>
      <c r="W31" s="13"/>
      <c r="X31" s="32" t="str" cm="1">
        <f t="array" aca="1" ref="X31" ca="1">INDIRECT(ADDRESS(R31,S31,1,1,Q31))</f>
        <v>8Б-Т1/1 росп1,2,3</v>
      </c>
      <c r="Y31" s="32" t="str" cm="1">
        <f t="array" aca="1" ref="Y31" ca="1">INDIRECT(ADDRESS(R31,T31,1,1,Q31))</f>
        <v>Т3</v>
      </c>
      <c r="Z31" s="32" t="str" cm="1">
        <f t="array" aca="1" ref="Z31" ca="1">INDIRECT(ADDRESS(R31,U31,1,1,Q31))</f>
        <v>100 Δ8</v>
      </c>
      <c r="AA31" s="226" cm="1">
        <f t="array" aca="1" ref="AA31" ca="1">INDIRECT(ADDRESS(R31,V31,1,1,$Q$31))</f>
        <v>100</v>
      </c>
    </row>
    <row r="32" spans="2:27" ht="13.5" customHeight="1" thickBot="1" x14ac:dyDescent="0.25">
      <c r="B32" s="11">
        <v>2</v>
      </c>
      <c r="C32" s="11" t="str">
        <f t="shared" ca="1" si="0"/>
        <v>8Б-Т1/2</v>
      </c>
      <c r="D32" s="11" t="str">
        <f t="shared" ca="1" si="0"/>
        <v>Т8</v>
      </c>
      <c r="E32" s="254" t="str">
        <f t="shared" ca="1" si="0"/>
        <v>100×20</v>
      </c>
      <c r="F32" s="254"/>
      <c r="G32" s="255" t="s">
        <v>9</v>
      </c>
      <c r="H32" s="256"/>
      <c r="I32" s="23" t="str">
        <f t="shared" si="1"/>
        <v>годен</v>
      </c>
      <c r="J32" s="23" t="str">
        <f t="shared" si="2"/>
        <v>11.04.2024г.</v>
      </c>
      <c r="K32" s="13"/>
      <c r="L32" s="13"/>
      <c r="M32" s="21" t="s">
        <v>111</v>
      </c>
      <c r="N32" s="21" t="s">
        <v>112</v>
      </c>
      <c r="O32" s="21" t="s">
        <v>36</v>
      </c>
      <c r="Q32" s="25" t="s">
        <v>86</v>
      </c>
      <c r="R32" s="79">
        <f>R31+1</f>
        <v>799</v>
      </c>
      <c r="S32" s="13">
        <v>3</v>
      </c>
      <c r="T32" s="13">
        <v>4</v>
      </c>
      <c r="U32" s="13">
        <v>5</v>
      </c>
      <c r="V32" s="80">
        <v>28</v>
      </c>
      <c r="W32" s="13"/>
      <c r="X32" s="32" t="str" cm="1">
        <f t="array" aca="1" ref="X32" ca="1">INDIRECT(ADDRESS(R32,S32,1,1,Q32))</f>
        <v>8Б-Т1/2</v>
      </c>
      <c r="Y32" s="32" t="str" cm="1">
        <f t="array" aca="1" ref="Y32" ca="1">INDIRECT(ADDRESS(R32,T32,1,1,Q32))</f>
        <v>Т8</v>
      </c>
      <c r="Z32" s="32" t="str" cm="1">
        <f t="array" aca="1" ref="Z32" ca="1">INDIRECT(ADDRESS(R32,U32,1,1,Q32))</f>
        <v>100×20</v>
      </c>
      <c r="AA32" s="226" cm="1">
        <f t="array" aca="1" ref="AA32" ca="1">INDIRECT(ADDRESS(R32,V32,1,1,$Q$31))</f>
        <v>100</v>
      </c>
    </row>
    <row r="33" spans="2:27" ht="13.5" customHeight="1" thickBot="1" x14ac:dyDescent="0.25">
      <c r="B33" s="11">
        <v>3</v>
      </c>
      <c r="C33" s="11" t="str">
        <f t="shared" ca="1" si="0"/>
        <v>8Б-Т1/2 росп1,2,3</v>
      </c>
      <c r="D33" s="11" t="str">
        <f t="shared" ca="1" si="0"/>
        <v>Т3</v>
      </c>
      <c r="E33" s="254" t="str">
        <f t="shared" ca="1" si="0"/>
        <v>100 Δ8</v>
      </c>
      <c r="F33" s="254"/>
      <c r="G33" s="255" t="s">
        <v>9</v>
      </c>
      <c r="H33" s="256"/>
      <c r="I33" s="23" t="str">
        <f t="shared" si="1"/>
        <v>годен</v>
      </c>
      <c r="J33" s="23" t="str">
        <f t="shared" si="2"/>
        <v>11.04.2024г.</v>
      </c>
      <c r="K33" s="13"/>
      <c r="L33" s="13"/>
      <c r="M33" s="21" t="s">
        <v>111</v>
      </c>
      <c r="N33" s="21" t="s">
        <v>112</v>
      </c>
      <c r="O33" s="21" t="s">
        <v>36</v>
      </c>
      <c r="Q33" s="25" t="s">
        <v>86</v>
      </c>
      <c r="R33" s="79">
        <f t="shared" ref="R33:R60" si="3">R32+1</f>
        <v>800</v>
      </c>
      <c r="S33" s="13">
        <v>3</v>
      </c>
      <c r="T33" s="13">
        <v>4</v>
      </c>
      <c r="U33" s="13">
        <v>5</v>
      </c>
      <c r="V33" s="80">
        <v>28</v>
      </c>
      <c r="W33" s="13"/>
      <c r="X33" s="32" t="str" cm="1">
        <f t="array" aca="1" ref="X33" ca="1">INDIRECT(ADDRESS(R33,S33,1,1,Q33))</f>
        <v>8Б-Т1/2 росп1,2,3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100 Δ8</v>
      </c>
      <c r="AA33" s="226" cm="1">
        <f t="array" aca="1" ref="AA33" ca="1">INDIRECT(ADDRESS(R33,V33,1,1,$Q$31))</f>
        <v>100</v>
      </c>
    </row>
    <row r="34" spans="2:27" ht="13.5" customHeight="1" thickBot="1" x14ac:dyDescent="0.25">
      <c r="B34" s="11">
        <v>4</v>
      </c>
      <c r="C34" s="11" t="str">
        <f t="shared" ca="1" si="0"/>
        <v>8Б-ВП_Р5 росп1,2,3</v>
      </c>
      <c r="D34" s="11" t="str">
        <f t="shared" ca="1" si="0"/>
        <v>Т3</v>
      </c>
      <c r="E34" s="254" t="str">
        <f t="shared" ca="1" si="0"/>
        <v>528 Δ8</v>
      </c>
      <c r="F34" s="254"/>
      <c r="G34" s="255" t="s">
        <v>9</v>
      </c>
      <c r="H34" s="256"/>
      <c r="I34" s="23" t="str">
        <f t="shared" si="1"/>
        <v>годен</v>
      </c>
      <c r="J34" s="23" t="str">
        <f t="shared" si="2"/>
        <v>11.04.2024г.</v>
      </c>
      <c r="K34" s="13"/>
      <c r="L34" s="13"/>
      <c r="M34" s="21" t="s">
        <v>111</v>
      </c>
      <c r="N34" s="21" t="s">
        <v>112</v>
      </c>
      <c r="O34" s="21" t="s">
        <v>36</v>
      </c>
      <c r="Q34" s="25" t="s">
        <v>86</v>
      </c>
      <c r="R34" s="79">
        <f t="shared" si="3"/>
        <v>801</v>
      </c>
      <c r="S34" s="13">
        <v>3</v>
      </c>
      <c r="T34" s="13">
        <v>4</v>
      </c>
      <c r="U34" s="13">
        <v>5</v>
      </c>
      <c r="V34" s="80">
        <v>28</v>
      </c>
      <c r="W34" s="13"/>
      <c r="X34" s="32" t="str" cm="1">
        <f t="array" aca="1" ref="X34" ca="1">INDIRECT(ADDRESS(R34,S34,1,1,Q34))</f>
        <v>8Б-ВП_Р5 росп1,2,3</v>
      </c>
      <c r="Y34" s="32" t="str" cm="1">
        <f t="array" aca="1" ref="Y34" ca="1">INDIRECT(ADDRESS(R34,T34,1,1,Q34))</f>
        <v>Т3</v>
      </c>
      <c r="Z34" s="32" t="str" cm="1">
        <f t="array" aca="1" ref="Z34" ca="1">INDIRECT(ADDRESS(R34,U34,1,1,Q34))</f>
        <v>528 Δ8</v>
      </c>
      <c r="AA34" s="226" cm="1">
        <f t="array" aca="1" ref="AA34" ca="1">INDIRECT(ADDRESS(R34,V34,1,1,$Q$31))</f>
        <v>528</v>
      </c>
    </row>
    <row r="35" spans="2:27" ht="13.5" customHeight="1" thickBot="1" x14ac:dyDescent="0.25">
      <c r="B35" s="11">
        <v>5</v>
      </c>
      <c r="C35" s="11" t="str">
        <f t="shared" ca="1" si="0"/>
        <v>8Б-ВП_Р6 росп1,2,3</v>
      </c>
      <c r="D35" s="11" t="str">
        <f t="shared" ca="1" si="0"/>
        <v>Т3</v>
      </c>
      <c r="E35" s="254" t="str">
        <f t="shared" ca="1" si="0"/>
        <v>528 Δ8</v>
      </c>
      <c r="F35" s="254"/>
      <c r="G35" s="255" t="s">
        <v>9</v>
      </c>
      <c r="H35" s="256"/>
      <c r="I35" s="23" t="str">
        <f t="shared" si="1"/>
        <v>годен</v>
      </c>
      <c r="J35" s="23" t="str">
        <f t="shared" si="2"/>
        <v>11.04.2024г.</v>
      </c>
      <c r="K35" s="13"/>
      <c r="L35" s="13"/>
      <c r="M35" s="21" t="s">
        <v>111</v>
      </c>
      <c r="N35" s="21" t="s">
        <v>112</v>
      </c>
      <c r="O35" s="21" t="s">
        <v>36</v>
      </c>
      <c r="Q35" s="25" t="s">
        <v>86</v>
      </c>
      <c r="R35" s="79">
        <f t="shared" si="3"/>
        <v>802</v>
      </c>
      <c r="S35" s="13">
        <v>3</v>
      </c>
      <c r="T35" s="13">
        <v>4</v>
      </c>
      <c r="U35" s="13">
        <v>5</v>
      </c>
      <c r="V35" s="80">
        <v>28</v>
      </c>
      <c r="W35" s="13"/>
      <c r="X35" s="32" t="str" cm="1">
        <f t="array" aca="1" ref="X35" ca="1">INDIRECT(ADDRESS(R35,S35,1,1,Q35))</f>
        <v>8Б-ВП_Р6 росп1,2,3</v>
      </c>
      <c r="Y35" s="32" t="str" cm="1">
        <f t="array" aca="1" ref="Y35" ca="1">INDIRECT(ADDRESS(R35,T35,1,1,Q35))</f>
        <v>Т3</v>
      </c>
      <c r="Z35" s="32" t="str" cm="1">
        <f t="array" aca="1" ref="Z35" ca="1">INDIRECT(ADDRESS(R35,U35,1,1,Q35))</f>
        <v>528 Δ8</v>
      </c>
      <c r="AA35" s="226" cm="1">
        <f t="array" aca="1" ref="AA35" ca="1">INDIRECT(ADDRESS(R35,V35,1,1,$Q$31))</f>
        <v>528</v>
      </c>
    </row>
    <row r="36" spans="2:27" ht="13.5" customHeight="1" thickBot="1" x14ac:dyDescent="0.25">
      <c r="B36" s="11">
        <v>6</v>
      </c>
      <c r="C36" s="11" t="str">
        <f t="shared" ca="1" si="0"/>
        <v>8Б-ВП_Р7 росп1,2,3</v>
      </c>
      <c r="D36" s="11" t="str">
        <f t="shared" ca="1" si="0"/>
        <v>Т3</v>
      </c>
      <c r="E36" s="254" t="str">
        <f t="shared" ca="1" si="0"/>
        <v>528 Δ8</v>
      </c>
      <c r="F36" s="254"/>
      <c r="G36" s="255" t="s">
        <v>9</v>
      </c>
      <c r="H36" s="256"/>
      <c r="I36" s="23" t="str">
        <f t="shared" si="1"/>
        <v>годен</v>
      </c>
      <c r="J36" s="23" t="str">
        <f t="shared" si="2"/>
        <v>11.04.2024г.</v>
      </c>
      <c r="K36" s="13"/>
      <c r="L36" s="13"/>
      <c r="M36" s="21" t="s">
        <v>111</v>
      </c>
      <c r="N36" s="21" t="s">
        <v>112</v>
      </c>
      <c r="O36" s="21" t="s">
        <v>36</v>
      </c>
      <c r="Q36" s="25" t="s">
        <v>86</v>
      </c>
      <c r="R36" s="96">
        <f t="shared" si="3"/>
        <v>803</v>
      </c>
      <c r="S36" s="13">
        <v>3</v>
      </c>
      <c r="T36" s="13">
        <v>4</v>
      </c>
      <c r="U36" s="13">
        <v>5</v>
      </c>
      <c r="V36" s="80">
        <v>28</v>
      </c>
      <c r="W36" s="13"/>
      <c r="X36" s="32" t="str" cm="1">
        <f t="array" aca="1" ref="X36" ca="1">INDIRECT(ADDRESS(R36,S36,1,1,Q36))</f>
        <v>8Б-ВП_Р7 росп1,2,3</v>
      </c>
      <c r="Y36" s="32" t="str" cm="1">
        <f t="array" aca="1" ref="Y36" ca="1">INDIRECT(ADDRESS(R36,T36,1,1,Q36))</f>
        <v>Т3</v>
      </c>
      <c r="Z36" s="32" t="str" cm="1">
        <f t="array" aca="1" ref="Z36" ca="1">INDIRECT(ADDRESS(R36,U36,1,1,Q36))</f>
        <v>528 Δ8</v>
      </c>
      <c r="AA36" s="226" cm="1">
        <f t="array" aca="1" ref="AA36" ca="1">INDIRECT(ADDRESS(R36,V36,1,1,$Q$31))</f>
        <v>528</v>
      </c>
    </row>
    <row r="37" spans="2:27" ht="13.5" customHeight="1" thickBot="1" x14ac:dyDescent="0.25">
      <c r="B37" s="11">
        <v>7</v>
      </c>
      <c r="C37" s="11" t="str">
        <f t="shared" ca="1" si="0"/>
        <v>8Б-ВП_Р8 росп1,2,3</v>
      </c>
      <c r="D37" s="11" t="str">
        <f t="shared" ca="1" si="0"/>
        <v>Т3</v>
      </c>
      <c r="E37" s="254" t="str">
        <f t="shared" ca="1" si="0"/>
        <v>528 Δ8</v>
      </c>
      <c r="F37" s="254"/>
      <c r="G37" s="255" t="s">
        <v>9</v>
      </c>
      <c r="H37" s="256"/>
      <c r="I37" s="23" t="str">
        <f t="shared" si="1"/>
        <v>годен</v>
      </c>
      <c r="J37" s="23" t="str">
        <f t="shared" si="2"/>
        <v>11.04.2024г.</v>
      </c>
      <c r="K37" s="13"/>
      <c r="L37" s="13"/>
      <c r="M37" s="21" t="s">
        <v>111</v>
      </c>
      <c r="N37" s="21" t="s">
        <v>112</v>
      </c>
      <c r="O37" s="21" t="s">
        <v>36</v>
      </c>
      <c r="Q37" s="25" t="s">
        <v>86</v>
      </c>
      <c r="R37" s="79">
        <f t="shared" si="3"/>
        <v>804</v>
      </c>
      <c r="S37" s="13">
        <v>3</v>
      </c>
      <c r="T37" s="13">
        <v>4</v>
      </c>
      <c r="U37" s="13">
        <v>5</v>
      </c>
      <c r="V37" s="80">
        <v>28</v>
      </c>
      <c r="W37" s="13"/>
      <c r="X37" s="32" t="str" cm="1">
        <f t="array" aca="1" ref="X37" ca="1">INDIRECT(ADDRESS(R37,S37,1,1,Q37))</f>
        <v>8Б-ВП_Р8 росп1,2,3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528 Δ8</v>
      </c>
      <c r="AA37" s="226" cm="1">
        <f t="array" aca="1" ref="AA37" ca="1">INDIRECT(ADDRESS(R37,V37,1,1,$Q$31))</f>
        <v>528</v>
      </c>
    </row>
    <row r="38" spans="2:27" ht="13.5" customHeight="1" thickBot="1" x14ac:dyDescent="0.25">
      <c r="B38" s="11">
        <v>8</v>
      </c>
      <c r="C38" s="11" t="str">
        <f t="shared" ca="1" si="0"/>
        <v>8Б-НП</v>
      </c>
      <c r="D38" s="11" t="str">
        <f t="shared" ca="1" si="0"/>
        <v>С18</v>
      </c>
      <c r="E38" s="254" t="str">
        <f t="shared" ca="1" si="0"/>
        <v>600×32</v>
      </c>
      <c r="F38" s="254"/>
      <c r="G38" s="255" t="s">
        <v>9</v>
      </c>
      <c r="H38" s="256"/>
      <c r="I38" s="23" t="str">
        <f t="shared" si="1"/>
        <v>годен</v>
      </c>
      <c r="J38" s="23" t="str">
        <f t="shared" si="2"/>
        <v>11.04.2024г.</v>
      </c>
      <c r="K38" s="13"/>
      <c r="L38" s="13"/>
      <c r="M38" s="21" t="s">
        <v>111</v>
      </c>
      <c r="N38" s="21" t="s">
        <v>112</v>
      </c>
      <c r="O38" s="21" t="s">
        <v>36</v>
      </c>
      <c r="Q38" s="25" t="s">
        <v>86</v>
      </c>
      <c r="R38" s="79">
        <f t="shared" si="3"/>
        <v>805</v>
      </c>
      <c r="S38" s="13">
        <v>3</v>
      </c>
      <c r="T38" s="13">
        <v>4</v>
      </c>
      <c r="U38" s="13">
        <v>5</v>
      </c>
      <c r="V38" s="80">
        <v>28</v>
      </c>
      <c r="W38" s="13"/>
      <c r="X38" s="32" t="str" cm="1">
        <f t="array" aca="1" ref="X38" ca="1">INDIRECT(ADDRESS(R38,S38,1,1,Q38))</f>
        <v>8Б-НП</v>
      </c>
      <c r="Y38" s="32" t="str" cm="1">
        <f t="array" aca="1" ref="Y38" ca="1">INDIRECT(ADDRESS(R38,T38,1,1,Q38))</f>
        <v>С18</v>
      </c>
      <c r="Z38" s="32" t="str" cm="1">
        <f t="array" aca="1" ref="Z38" ca="1">INDIRECT(ADDRESS(R38,U38,1,1,Q38))</f>
        <v>600×32</v>
      </c>
      <c r="AA38" s="226" cm="1">
        <f t="array" aca="1" ref="AA38" ca="1">INDIRECT(ADDRESS(R38,V38,1,1,$Q$31))</f>
        <v>600</v>
      </c>
    </row>
    <row r="39" spans="2:27" ht="13.5" customHeight="1" thickBot="1" x14ac:dyDescent="0.25">
      <c r="B39" s="11">
        <v>9</v>
      </c>
      <c r="C39" s="11" t="str">
        <f t="shared" ca="1" si="0"/>
        <v>8Б-Т2/1</v>
      </c>
      <c r="D39" s="11" t="str">
        <f t="shared" ca="1" si="0"/>
        <v>Т8</v>
      </c>
      <c r="E39" s="254" t="str">
        <f t="shared" ca="1" si="0"/>
        <v>100×20</v>
      </c>
      <c r="F39" s="254"/>
      <c r="G39" s="255" t="s">
        <v>9</v>
      </c>
      <c r="H39" s="256"/>
      <c r="I39" s="23" t="str">
        <f t="shared" si="1"/>
        <v>годен</v>
      </c>
      <c r="J39" s="23" t="str">
        <f t="shared" si="2"/>
        <v>11.04.2024г.</v>
      </c>
      <c r="K39" s="13"/>
      <c r="L39" s="13"/>
      <c r="M39" s="21" t="s">
        <v>111</v>
      </c>
      <c r="N39" s="21" t="s">
        <v>112</v>
      </c>
      <c r="O39" s="21" t="s">
        <v>36</v>
      </c>
      <c r="Q39" s="25" t="s">
        <v>86</v>
      </c>
      <c r="R39" s="79">
        <f t="shared" si="3"/>
        <v>806</v>
      </c>
      <c r="S39" s="13">
        <v>3</v>
      </c>
      <c r="T39" s="13">
        <v>4</v>
      </c>
      <c r="U39" s="13">
        <v>5</v>
      </c>
      <c r="V39" s="80">
        <v>28</v>
      </c>
      <c r="W39" s="13"/>
      <c r="X39" s="32" t="str" cm="1">
        <f t="array" aca="1" ref="X39" ca="1">INDIRECT(ADDRESS(R39,S39,1,1,Q39))</f>
        <v>8Б-Т2/1</v>
      </c>
      <c r="Y39" s="32" t="str" cm="1">
        <f t="array" aca="1" ref="Y39" ca="1">INDIRECT(ADDRESS(R39,T39,1,1,Q39))</f>
        <v>Т8</v>
      </c>
      <c r="Z39" s="32" t="str" cm="1">
        <f t="array" aca="1" ref="Z39" ca="1">INDIRECT(ADDRESS(R39,U39,1,1,Q39))</f>
        <v>100×20</v>
      </c>
      <c r="AA39" s="226" cm="1">
        <f t="array" aca="1" ref="AA39" ca="1">INDIRECT(ADDRESS(R39,V39,1,1,$Q$31))</f>
        <v>100</v>
      </c>
    </row>
    <row r="40" spans="2:27" ht="13.5" customHeight="1" thickBot="1" x14ac:dyDescent="0.25">
      <c r="B40" s="11">
        <v>10</v>
      </c>
      <c r="C40" s="11" t="str">
        <f ca="1">X40</f>
        <v>8Б-Т2/1 росп1,2,3</v>
      </c>
      <c r="D40" s="11" t="str">
        <f t="shared" ca="1" si="0"/>
        <v>Т3</v>
      </c>
      <c r="E40" s="254" t="str">
        <f t="shared" ca="1" si="0"/>
        <v>100 Δ8</v>
      </c>
      <c r="F40" s="254"/>
      <c r="G40" s="255" t="s">
        <v>9</v>
      </c>
      <c r="H40" s="256"/>
      <c r="I40" s="23" t="str">
        <f>IF(G40="недопустимых дефектов не обнаружено", "годен", "НЕ годен")</f>
        <v>годен</v>
      </c>
      <c r="J40" s="23" t="str">
        <f>CONCATENATE(M40, ".", N40, ".",O40)</f>
        <v>11.04.2024г.</v>
      </c>
      <c r="K40" s="13"/>
      <c r="L40" s="13"/>
      <c r="M40" s="21" t="s">
        <v>111</v>
      </c>
      <c r="N40" s="21" t="s">
        <v>112</v>
      </c>
      <c r="O40" s="21" t="s">
        <v>36</v>
      </c>
      <c r="Q40" s="25" t="s">
        <v>86</v>
      </c>
      <c r="R40" s="79">
        <f t="shared" si="3"/>
        <v>807</v>
      </c>
      <c r="S40" s="13">
        <v>3</v>
      </c>
      <c r="T40" s="13">
        <v>4</v>
      </c>
      <c r="U40" s="13">
        <v>5</v>
      </c>
      <c r="V40" s="80">
        <v>28</v>
      </c>
      <c r="W40" s="13"/>
      <c r="X40" s="32" t="str" cm="1">
        <f t="array" aca="1" ref="X40" ca="1">INDIRECT(ADDRESS(R40,S40,1,1,Q40))</f>
        <v>8Б-Т2/1 росп1,2,3</v>
      </c>
      <c r="Y40" s="32" t="str" cm="1">
        <f t="array" aca="1" ref="Y40" ca="1">INDIRECT(ADDRESS(R40,T40,1,1,Q40))</f>
        <v>Т3</v>
      </c>
      <c r="Z40" s="32" t="str" cm="1">
        <f t="array" aca="1" ref="Z40" ca="1">INDIRECT(ADDRESS(R40,U40,1,1,Q40))</f>
        <v>100 Δ8</v>
      </c>
      <c r="AA40" s="226" cm="1">
        <f t="array" aca="1" ref="AA40" ca="1">INDIRECT(ADDRESS(R40,V40,1,1,$Q$31))</f>
        <v>100</v>
      </c>
    </row>
    <row r="41" spans="2:27" ht="13.5" customHeight="1" thickBot="1" x14ac:dyDescent="0.25">
      <c r="B41" s="11">
        <v>11</v>
      </c>
      <c r="C41" s="11" t="str">
        <f ca="1">X41</f>
        <v>8Б-Т2/2</v>
      </c>
      <c r="D41" s="11" t="str">
        <f t="shared" ca="1" si="0"/>
        <v>Т8</v>
      </c>
      <c r="E41" s="254" t="str">
        <f t="shared" ca="1" si="0"/>
        <v>100×20</v>
      </c>
      <c r="F41" s="254"/>
      <c r="G41" s="255" t="s">
        <v>9</v>
      </c>
      <c r="H41" s="256"/>
      <c r="I41" s="23" t="str">
        <f>IF(G41="недопустимых дефектов не обнаружено", "годен", "НЕ годен")</f>
        <v>годен</v>
      </c>
      <c r="J41" s="23" t="str">
        <f>CONCATENATE(M41, ".", N41, ".",O41)</f>
        <v>11.04.2024г.</v>
      </c>
      <c r="K41" s="13"/>
      <c r="L41" s="13"/>
      <c r="M41" s="21" t="s">
        <v>111</v>
      </c>
      <c r="N41" s="21" t="s">
        <v>112</v>
      </c>
      <c r="O41" s="21" t="s">
        <v>36</v>
      </c>
      <c r="Q41" s="25" t="s">
        <v>86</v>
      </c>
      <c r="R41" s="79">
        <f t="shared" si="3"/>
        <v>808</v>
      </c>
      <c r="S41" s="13">
        <v>3</v>
      </c>
      <c r="T41" s="13">
        <v>4</v>
      </c>
      <c r="U41" s="13">
        <v>5</v>
      </c>
      <c r="V41" s="80">
        <v>28</v>
      </c>
      <c r="W41" s="13"/>
      <c r="X41" s="32" t="str" cm="1">
        <f t="array" aca="1" ref="X41" ca="1">INDIRECT(ADDRESS(R41,S41,1,1,Q41))</f>
        <v>8Б-Т2/2</v>
      </c>
      <c r="Y41" s="32" t="str" cm="1">
        <f t="array" aca="1" ref="Y41" ca="1">INDIRECT(ADDRESS(R41,T41,1,1,Q41))</f>
        <v>Т8</v>
      </c>
      <c r="Z41" s="32" t="str" cm="1">
        <f t="array" aca="1" ref="Z41" ca="1">INDIRECT(ADDRESS(R41,U41,1,1,Q41))</f>
        <v>100×20</v>
      </c>
      <c r="AA41" s="226" cm="1">
        <f t="array" aca="1" ref="AA41" ca="1">INDIRECT(ADDRESS(R41,V41,1,1,$Q$31))</f>
        <v>100</v>
      </c>
    </row>
    <row r="42" spans="2:27" ht="13.5" customHeight="1" thickBot="1" x14ac:dyDescent="0.3">
      <c r="B42" s="11">
        <v>12</v>
      </c>
      <c r="C42" s="11" t="str">
        <f ca="1">X42</f>
        <v>8Б-Т2/2 росп1,2,3</v>
      </c>
      <c r="D42" s="11" t="str">
        <f t="shared" ca="1" si="0"/>
        <v>Т3</v>
      </c>
      <c r="E42" s="254" t="str">
        <f t="shared" ca="1" si="0"/>
        <v>100 Δ8</v>
      </c>
      <c r="F42" s="254"/>
      <c r="G42" s="255" t="s">
        <v>9</v>
      </c>
      <c r="H42" s="256"/>
      <c r="I42" s="23" t="str">
        <f>IF(G42="недопустимых дефектов не обнаружено", "годен", "НЕ годен")</f>
        <v>годен</v>
      </c>
      <c r="J42" s="23" t="str">
        <f>CONCATENATE(M42, ".", N42, ".",O42)</f>
        <v>11.04.2024г.</v>
      </c>
      <c r="K42" s="13"/>
      <c r="L42" s="7"/>
      <c r="M42" s="21" t="s">
        <v>111</v>
      </c>
      <c r="N42" s="21" t="s">
        <v>112</v>
      </c>
      <c r="O42" s="21" t="s">
        <v>36</v>
      </c>
      <c r="Q42" s="25" t="s">
        <v>86</v>
      </c>
      <c r="R42" s="79">
        <f t="shared" si="3"/>
        <v>809</v>
      </c>
      <c r="S42" s="13">
        <v>3</v>
      </c>
      <c r="T42" s="13">
        <v>4</v>
      </c>
      <c r="U42" s="13">
        <v>5</v>
      </c>
      <c r="V42" s="80">
        <v>28</v>
      </c>
      <c r="W42" s="13"/>
      <c r="X42" s="32" t="str" cm="1">
        <f t="array" aca="1" ref="X42" ca="1">INDIRECT(ADDRESS(R42,S42,1,1,Q42))</f>
        <v>8Б-Т2/2 росп1,2,3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100 Δ8</v>
      </c>
      <c r="AA42" s="226" cm="1">
        <f t="array" aca="1" ref="AA42" ca="1">INDIRECT(ADDRESS(R42,V42,1,1,$Q$31))</f>
        <v>100</v>
      </c>
    </row>
    <row r="43" spans="2:27" ht="13.5" customHeight="1" thickBot="1" x14ac:dyDescent="0.3">
      <c r="B43" s="11">
        <v>13</v>
      </c>
      <c r="C43" s="11" t="str">
        <f ca="1">X43</f>
        <v>8В-ВП</v>
      </c>
      <c r="D43" s="11" t="str">
        <f t="shared" ca="1" si="0"/>
        <v>С4</v>
      </c>
      <c r="E43" s="254" t="str">
        <f t="shared" ca="1" si="0"/>
        <v>2488×14</v>
      </c>
      <c r="F43" s="254"/>
      <c r="G43" s="255" t="s">
        <v>9</v>
      </c>
      <c r="H43" s="256"/>
      <c r="I43" s="23" t="str">
        <f>IF(G43="недопустимых дефектов не обнаружено", "годен", "НЕ годен")</f>
        <v>годен</v>
      </c>
      <c r="J43" s="23" t="str">
        <f>CONCATENATE(M43, ".", N43, ".",O43)</f>
        <v>11.04.2024г.</v>
      </c>
      <c r="K43" s="13"/>
      <c r="L43" s="7"/>
      <c r="M43" s="21" t="s">
        <v>111</v>
      </c>
      <c r="N43" s="21" t="s">
        <v>112</v>
      </c>
      <c r="O43" s="21" t="s">
        <v>36</v>
      </c>
      <c r="Q43" s="25" t="s">
        <v>86</v>
      </c>
      <c r="R43" s="79">
        <f t="shared" si="3"/>
        <v>810</v>
      </c>
      <c r="S43" s="13">
        <v>3</v>
      </c>
      <c r="T43" s="13">
        <v>4</v>
      </c>
      <c r="U43" s="13">
        <v>5</v>
      </c>
      <c r="V43" s="80">
        <v>28</v>
      </c>
      <c r="W43" s="13"/>
      <c r="X43" s="32" t="str" cm="1">
        <f t="array" aca="1" ref="X43" ca="1">INDIRECT(ADDRESS(R43,S43,1,1,Q43))</f>
        <v>8В-ВП</v>
      </c>
      <c r="Y43" s="32" t="str" cm="1">
        <f t="array" aca="1" ref="Y43" ca="1">INDIRECT(ADDRESS(R43,T43,1,1,Q43))</f>
        <v>С4</v>
      </c>
      <c r="Z43" s="32" t="str" cm="1">
        <f t="array" aca="1" ref="Z43" ca="1">INDIRECT(ADDRESS(R43,U43,1,1,Q43))</f>
        <v>2488×14</v>
      </c>
      <c r="AA43" s="226" cm="1">
        <f t="array" aca="1" ref="AA43" ca="1">INDIRECT(ADDRESS(R43,V43,1,1,$Q$31))</f>
        <v>2488</v>
      </c>
    </row>
    <row r="44" spans="2:27" ht="13.5" customHeight="1" thickBot="1" x14ac:dyDescent="0.3">
      <c r="B44" s="11">
        <v>14</v>
      </c>
      <c r="C44" s="11" t="str">
        <f t="shared" ref="C44:E59" ca="1" si="4">X44</f>
        <v>8В-ВП_Р1 росп1,2,3</v>
      </c>
      <c r="D44" s="11" t="str">
        <f t="shared" ca="1" si="0"/>
        <v>Т3</v>
      </c>
      <c r="E44" s="254" t="str">
        <f t="shared" ca="1" si="0"/>
        <v>528 Δ6</v>
      </c>
      <c r="F44" s="254"/>
      <c r="G44" s="255" t="s">
        <v>9</v>
      </c>
      <c r="H44" s="256"/>
      <c r="I44" s="23" t="str">
        <f t="shared" ref="I44:I60" si="5">IF(G44="недопустимых дефектов не обнаружено", "годен", "НЕ годен")</f>
        <v>годен</v>
      </c>
      <c r="J44" s="23" t="str">
        <f t="shared" ref="J44:J60" si="6">CONCATENATE(M44, ".", N44, ".",O44)</f>
        <v>11.04.2024г.</v>
      </c>
      <c r="K44" s="13"/>
      <c r="L44" s="7"/>
      <c r="M44" s="21" t="s">
        <v>111</v>
      </c>
      <c r="N44" s="21" t="s">
        <v>112</v>
      </c>
      <c r="O44" s="21" t="s">
        <v>36</v>
      </c>
      <c r="Q44" s="25" t="s">
        <v>86</v>
      </c>
      <c r="R44" s="79">
        <f t="shared" si="3"/>
        <v>811</v>
      </c>
      <c r="S44" s="13">
        <v>3</v>
      </c>
      <c r="T44" s="13">
        <v>4</v>
      </c>
      <c r="U44" s="13">
        <v>5</v>
      </c>
      <c r="V44" s="80">
        <v>28</v>
      </c>
      <c r="W44" s="13"/>
      <c r="X44" s="32" t="str" cm="1">
        <f t="array" aca="1" ref="X44" ca="1">INDIRECT(ADDRESS(R44,S44,1,1,Q44))</f>
        <v>8В-ВП_Р1 росп1,2,3</v>
      </c>
      <c r="Y44" s="32" t="str" cm="1">
        <f t="array" aca="1" ref="Y44" ca="1">INDIRECT(ADDRESS(R44,T44,1,1,Q44))</f>
        <v>Т3</v>
      </c>
      <c r="Z44" s="32" t="str" cm="1">
        <f t="array" aca="1" ref="Z44" ca="1">INDIRECT(ADDRESS(R44,U44,1,1,Q44))</f>
        <v>528 Δ6</v>
      </c>
      <c r="AA44" s="226" cm="1">
        <f t="array" aca="1" ref="AA44" ca="1">INDIRECT(ADDRESS(R44,V44,1,1,$Q$31))</f>
        <v>528</v>
      </c>
    </row>
    <row r="45" spans="2:27" ht="13.5" customHeight="1" thickBot="1" x14ac:dyDescent="0.3">
      <c r="B45" s="11">
        <v>15</v>
      </c>
      <c r="C45" s="11" t="str">
        <f t="shared" ca="1" si="4"/>
        <v>8В-ВП_Р2 росп1,2,3</v>
      </c>
      <c r="D45" s="11" t="str">
        <f t="shared" ca="1" si="0"/>
        <v>Т3</v>
      </c>
      <c r="E45" s="254" t="str">
        <f t="shared" ca="1" si="0"/>
        <v>528 Δ6</v>
      </c>
      <c r="F45" s="254"/>
      <c r="G45" s="255" t="s">
        <v>9</v>
      </c>
      <c r="H45" s="256"/>
      <c r="I45" s="23" t="str">
        <f t="shared" si="5"/>
        <v>годен</v>
      </c>
      <c r="J45" s="23" t="str">
        <f t="shared" si="6"/>
        <v>11.04.2024г.</v>
      </c>
      <c r="K45" s="13"/>
      <c r="L45" s="7"/>
      <c r="M45" s="21" t="s">
        <v>111</v>
      </c>
      <c r="N45" s="21" t="s">
        <v>112</v>
      </c>
      <c r="O45" s="21" t="s">
        <v>36</v>
      </c>
      <c r="Q45" s="25" t="s">
        <v>86</v>
      </c>
      <c r="R45" s="79">
        <f t="shared" si="3"/>
        <v>812</v>
      </c>
      <c r="S45" s="13">
        <v>3</v>
      </c>
      <c r="T45" s="13">
        <v>4</v>
      </c>
      <c r="U45" s="13">
        <v>5</v>
      </c>
      <c r="V45" s="80">
        <v>28</v>
      </c>
      <c r="W45" s="13"/>
      <c r="X45" s="32" t="str" cm="1">
        <f t="array" aca="1" ref="X45" ca="1">INDIRECT(ADDRESS(R45,S45,1,1,Q45))</f>
        <v>8В-ВП_Р2 росп1,2,3</v>
      </c>
      <c r="Y45" s="32" t="str" cm="1">
        <f t="array" aca="1" ref="Y45" ca="1">INDIRECT(ADDRESS(R45,T45,1,1,Q45))</f>
        <v>Т3</v>
      </c>
      <c r="Z45" s="32" t="str" cm="1">
        <f t="array" aca="1" ref="Z45" ca="1">INDIRECT(ADDRESS(R45,U45,1,1,Q45))</f>
        <v>528 Δ6</v>
      </c>
      <c r="AA45" s="226" cm="1">
        <f t="array" aca="1" ref="AA45" ca="1">INDIRECT(ADDRESS(R45,V45,1,1,$Q$31))</f>
        <v>528</v>
      </c>
    </row>
    <row r="46" spans="2:27" ht="13.5" customHeight="1" thickBot="1" x14ac:dyDescent="0.3">
      <c r="B46" s="11">
        <v>16</v>
      </c>
      <c r="C46" s="11" t="str">
        <f t="shared" ca="1" si="4"/>
        <v>8В-ВП_Р3 росп1,2,3</v>
      </c>
      <c r="D46" s="11" t="str">
        <f t="shared" ca="1" si="0"/>
        <v>Т3</v>
      </c>
      <c r="E46" s="254" t="str">
        <f t="shared" ca="1" si="0"/>
        <v>528 Δ6</v>
      </c>
      <c r="F46" s="254"/>
      <c r="G46" s="255" t="s">
        <v>9</v>
      </c>
      <c r="H46" s="256"/>
      <c r="I46" s="23" t="str">
        <f t="shared" si="5"/>
        <v>годен</v>
      </c>
      <c r="J46" s="23" t="str">
        <f t="shared" si="6"/>
        <v>11.04.2024г.</v>
      </c>
      <c r="K46" s="13"/>
      <c r="L46" s="7"/>
      <c r="M46" s="21" t="s">
        <v>111</v>
      </c>
      <c r="N46" s="21" t="s">
        <v>112</v>
      </c>
      <c r="O46" s="21" t="s">
        <v>36</v>
      </c>
      <c r="Q46" s="25" t="s">
        <v>86</v>
      </c>
      <c r="R46" s="79">
        <f t="shared" si="3"/>
        <v>813</v>
      </c>
      <c r="S46" s="13">
        <v>3</v>
      </c>
      <c r="T46" s="13">
        <v>4</v>
      </c>
      <c r="U46" s="13">
        <v>5</v>
      </c>
      <c r="V46" s="80">
        <v>28</v>
      </c>
      <c r="W46" s="13"/>
      <c r="X46" s="32" t="str" cm="1">
        <f t="array" aca="1" ref="X46" ca="1">INDIRECT(ADDRESS(R46,S46,1,1,Q46))</f>
        <v>8В-ВП_Р3 росп1,2,3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528 Δ6</v>
      </c>
      <c r="AA46" s="226" cm="1">
        <f t="array" aca="1" ref="AA46" ca="1">INDIRECT(ADDRESS(R46,V46,1,1,$Q$31))</f>
        <v>528</v>
      </c>
    </row>
    <row r="47" spans="2:27" ht="13.5" customHeight="1" thickBot="1" x14ac:dyDescent="0.3">
      <c r="B47" s="11">
        <v>17</v>
      </c>
      <c r="C47" s="11" t="str">
        <f t="shared" ca="1" si="4"/>
        <v>8В-ВП_Р4 росп1,2,3</v>
      </c>
      <c r="D47" s="11" t="str">
        <f t="shared" ca="1" si="4"/>
        <v>Т3</v>
      </c>
      <c r="E47" s="254" t="str">
        <f t="shared" ca="1" si="4"/>
        <v>528 Δ6</v>
      </c>
      <c r="F47" s="254"/>
      <c r="G47" s="255" t="s">
        <v>9</v>
      </c>
      <c r="H47" s="256"/>
      <c r="I47" s="23" t="str">
        <f t="shared" si="5"/>
        <v>годен</v>
      </c>
      <c r="J47" s="23" t="str">
        <f t="shared" si="6"/>
        <v>17.04.2024г.</v>
      </c>
      <c r="K47" s="13"/>
      <c r="L47" s="7"/>
      <c r="M47" s="21" t="s">
        <v>113</v>
      </c>
      <c r="N47" s="21" t="s">
        <v>112</v>
      </c>
      <c r="O47" s="21" t="s">
        <v>36</v>
      </c>
      <c r="Q47" s="25" t="s">
        <v>86</v>
      </c>
      <c r="R47" s="79">
        <f t="shared" si="3"/>
        <v>814</v>
      </c>
      <c r="S47" s="13">
        <v>3</v>
      </c>
      <c r="T47" s="13">
        <v>4</v>
      </c>
      <c r="U47" s="13">
        <v>5</v>
      </c>
      <c r="V47" s="80">
        <v>28</v>
      </c>
      <c r="W47" s="13"/>
      <c r="X47" s="32" t="str" cm="1">
        <f t="array" aca="1" ref="X47" ca="1">INDIRECT(ADDRESS(R47,S47,1,1,Q47))</f>
        <v>8В-ВП_Р4 росп1,2,3</v>
      </c>
      <c r="Y47" s="32" t="str" cm="1">
        <f t="array" aca="1" ref="Y47" ca="1">INDIRECT(ADDRESS(R47,T47,1,1,Q47))</f>
        <v>Т3</v>
      </c>
      <c r="Z47" s="32" t="str" cm="1">
        <f t="array" aca="1" ref="Z47" ca="1">INDIRECT(ADDRESS(R47,U47,1,1,Q47))</f>
        <v>528 Δ6</v>
      </c>
      <c r="AA47" s="226" cm="1">
        <f t="array" aca="1" ref="AA47" ca="1">INDIRECT(ADDRESS(R47,V47,1,1,$Q$31))</f>
        <v>528</v>
      </c>
    </row>
    <row r="48" spans="2:27" ht="13.5" customHeight="1" thickBot="1" x14ac:dyDescent="0.3">
      <c r="B48" s="11">
        <v>18</v>
      </c>
      <c r="C48" s="11" t="str">
        <f t="shared" ca="1" si="4"/>
        <v>8В-Т1/1</v>
      </c>
      <c r="D48" s="11" t="str">
        <f t="shared" ca="1" si="4"/>
        <v>Т8</v>
      </c>
      <c r="E48" s="254" t="str">
        <f t="shared" ca="1" si="4"/>
        <v>100×16</v>
      </c>
      <c r="F48" s="254"/>
      <c r="G48" s="255" t="s">
        <v>9</v>
      </c>
      <c r="H48" s="256"/>
      <c r="I48" s="23" t="str">
        <f t="shared" si="5"/>
        <v>годен</v>
      </c>
      <c r="J48" s="23" t="str">
        <f t="shared" si="6"/>
        <v>17.04.2024г.</v>
      </c>
      <c r="K48" s="13"/>
      <c r="L48" s="7"/>
      <c r="M48" s="21" t="s">
        <v>113</v>
      </c>
      <c r="N48" s="21" t="s">
        <v>112</v>
      </c>
      <c r="O48" s="21" t="s">
        <v>36</v>
      </c>
      <c r="Q48" s="25" t="s">
        <v>86</v>
      </c>
      <c r="R48" s="79">
        <f t="shared" si="3"/>
        <v>815</v>
      </c>
      <c r="S48" s="13">
        <v>3</v>
      </c>
      <c r="T48" s="13">
        <v>4</v>
      </c>
      <c r="U48" s="13">
        <v>5</v>
      </c>
      <c r="V48" s="80">
        <v>28</v>
      </c>
      <c r="W48" s="13"/>
      <c r="X48" s="32" t="str" cm="1">
        <f t="array" aca="1" ref="X48" ca="1">INDIRECT(ADDRESS(R48,S48,1,1,Q48))</f>
        <v>8В-Т1/1</v>
      </c>
      <c r="Y48" s="32" t="str" cm="1">
        <f t="array" aca="1" ref="Y48" ca="1">INDIRECT(ADDRESS(R48,T48,1,1,Q48))</f>
        <v>Т8</v>
      </c>
      <c r="Z48" s="32" t="str" cm="1">
        <f t="array" aca="1" ref="Z48" ca="1">INDIRECT(ADDRESS(R48,U48,1,1,Q48))</f>
        <v>100×16</v>
      </c>
      <c r="AA48" s="226" cm="1">
        <f t="array" aca="1" ref="AA48" ca="1">INDIRECT(ADDRESS(R48,V48,1,1,$Q$31))</f>
        <v>100</v>
      </c>
    </row>
    <row r="49" spans="2:27" ht="13.5" customHeight="1" thickBot="1" x14ac:dyDescent="0.3">
      <c r="B49" s="11">
        <v>19</v>
      </c>
      <c r="C49" s="11" t="str">
        <f t="shared" ca="1" si="4"/>
        <v>8В-Т1/1 росп1,2,3</v>
      </c>
      <c r="D49" s="11" t="str">
        <f t="shared" ca="1" si="4"/>
        <v>Т3</v>
      </c>
      <c r="E49" s="254" t="str">
        <f t="shared" ca="1" si="4"/>
        <v>100 Δ6</v>
      </c>
      <c r="F49" s="254"/>
      <c r="G49" s="255" t="s">
        <v>9</v>
      </c>
      <c r="H49" s="256"/>
      <c r="I49" s="23" t="str">
        <f t="shared" si="5"/>
        <v>годен</v>
      </c>
      <c r="J49" s="23" t="str">
        <f t="shared" si="6"/>
        <v>17.04.2024г.</v>
      </c>
      <c r="K49" s="13"/>
      <c r="L49" s="7"/>
      <c r="M49" s="21" t="s">
        <v>113</v>
      </c>
      <c r="N49" s="21" t="s">
        <v>112</v>
      </c>
      <c r="O49" s="21" t="s">
        <v>36</v>
      </c>
      <c r="Q49" s="25" t="s">
        <v>86</v>
      </c>
      <c r="R49" s="96">
        <f t="shared" si="3"/>
        <v>816</v>
      </c>
      <c r="S49" s="13">
        <v>3</v>
      </c>
      <c r="T49" s="13">
        <v>4</v>
      </c>
      <c r="U49" s="13">
        <v>5</v>
      </c>
      <c r="V49" s="80">
        <v>28</v>
      </c>
      <c r="W49" s="13"/>
      <c r="X49" s="32" t="str" cm="1">
        <f t="array" aca="1" ref="X49" ca="1">INDIRECT(ADDRESS(R49,S49,1,1,Q49))</f>
        <v>8В-Т1/1 росп1,2,3</v>
      </c>
      <c r="Y49" s="32" t="str" cm="1">
        <f t="array" aca="1" ref="Y49" ca="1">INDIRECT(ADDRESS(R49,T49,1,1,Q49))</f>
        <v>Т3</v>
      </c>
      <c r="Z49" s="32" t="str" cm="1">
        <f t="array" aca="1" ref="Z49" ca="1">INDIRECT(ADDRESS(R49,U49,1,1,Q49))</f>
        <v>100 Δ6</v>
      </c>
      <c r="AA49" s="226" cm="1">
        <f t="array" aca="1" ref="AA49" ca="1">INDIRECT(ADDRESS(R49,V49,1,1,$Q$31))</f>
        <v>100</v>
      </c>
    </row>
    <row r="50" spans="2:27" ht="13.5" customHeight="1" thickBot="1" x14ac:dyDescent="0.3">
      <c r="B50" s="11">
        <v>20</v>
      </c>
      <c r="C50" s="11" t="str">
        <f t="shared" ca="1" si="4"/>
        <v>8В-Т1/2</v>
      </c>
      <c r="D50" s="11" t="str">
        <f t="shared" ca="1" si="4"/>
        <v>Т8</v>
      </c>
      <c r="E50" s="254" t="str">
        <f t="shared" ca="1" si="4"/>
        <v>100×16</v>
      </c>
      <c r="F50" s="254"/>
      <c r="G50" s="255" t="s">
        <v>9</v>
      </c>
      <c r="H50" s="256"/>
      <c r="I50" s="23" t="str">
        <f t="shared" si="5"/>
        <v>годен</v>
      </c>
      <c r="J50" s="23" t="str">
        <f t="shared" si="6"/>
        <v>17.04.2024г.</v>
      </c>
      <c r="K50" s="13"/>
      <c r="L50" s="7"/>
      <c r="M50" s="21" t="s">
        <v>113</v>
      </c>
      <c r="N50" s="21" t="s">
        <v>112</v>
      </c>
      <c r="O50" s="21" t="s">
        <v>36</v>
      </c>
      <c r="Q50" s="25" t="s">
        <v>86</v>
      </c>
      <c r="R50" s="79">
        <f t="shared" si="3"/>
        <v>817</v>
      </c>
      <c r="S50" s="13">
        <v>3</v>
      </c>
      <c r="T50" s="13">
        <v>4</v>
      </c>
      <c r="U50" s="13">
        <v>5</v>
      </c>
      <c r="V50" s="80">
        <v>28</v>
      </c>
      <c r="W50" s="13"/>
      <c r="X50" s="32" t="str" cm="1">
        <f t="array" aca="1" ref="X50" ca="1">INDIRECT(ADDRESS(R50,S50,1,1,Q50))</f>
        <v>8В-Т1/2</v>
      </c>
      <c r="Y50" s="32" t="str" cm="1">
        <f t="array" aca="1" ref="Y50" ca="1">INDIRECT(ADDRESS(R50,T50,1,1,Q50))</f>
        <v>Т8</v>
      </c>
      <c r="Z50" s="32" t="str" cm="1">
        <f t="array" aca="1" ref="Z50" ca="1">INDIRECT(ADDRESS(R50,U50,1,1,Q50))</f>
        <v>100×16</v>
      </c>
      <c r="AA50" s="226" cm="1">
        <f t="array" aca="1" ref="AA50" ca="1">INDIRECT(ADDRESS(R50,V50,1,1,$Q$31))</f>
        <v>100</v>
      </c>
    </row>
    <row r="51" spans="2:27" ht="13.5" customHeight="1" thickBot="1" x14ac:dyDescent="0.3">
      <c r="B51" s="11">
        <v>21</v>
      </c>
      <c r="C51" s="11" t="str">
        <f t="shared" ca="1" si="4"/>
        <v>8В-Т1/2 росп1,2,3</v>
      </c>
      <c r="D51" s="11" t="str">
        <f t="shared" ca="1" si="4"/>
        <v>Т3</v>
      </c>
      <c r="E51" s="254" t="str">
        <f t="shared" ca="1" si="4"/>
        <v>100 Δ6</v>
      </c>
      <c r="F51" s="254"/>
      <c r="G51" s="255" t="s">
        <v>9</v>
      </c>
      <c r="H51" s="256"/>
      <c r="I51" s="23" t="str">
        <f t="shared" si="5"/>
        <v>годен</v>
      </c>
      <c r="J51" s="23" t="str">
        <f t="shared" si="6"/>
        <v>17.04.2024г.</v>
      </c>
      <c r="K51" s="13"/>
      <c r="L51" s="7"/>
      <c r="M51" s="21" t="s">
        <v>113</v>
      </c>
      <c r="N51" s="21" t="s">
        <v>112</v>
      </c>
      <c r="O51" s="21" t="s">
        <v>36</v>
      </c>
      <c r="Q51" s="25" t="s">
        <v>86</v>
      </c>
      <c r="R51" s="79">
        <f t="shared" si="3"/>
        <v>818</v>
      </c>
      <c r="S51" s="13">
        <v>3</v>
      </c>
      <c r="T51" s="13">
        <v>4</v>
      </c>
      <c r="U51" s="13">
        <v>5</v>
      </c>
      <c r="V51" s="80">
        <v>28</v>
      </c>
      <c r="W51" s="13"/>
      <c r="X51" s="32" t="str" cm="1">
        <f t="array" aca="1" ref="X51" ca="1">INDIRECT(ADDRESS(R51,S51,1,1,Q51))</f>
        <v>8В-Т1/2 росп1,2,3</v>
      </c>
      <c r="Y51" s="32" t="str" cm="1">
        <f t="array" aca="1" ref="Y51" ca="1">INDIRECT(ADDRESS(R51,T51,1,1,Q51))</f>
        <v>Т3</v>
      </c>
      <c r="Z51" s="32" t="str" cm="1">
        <f t="array" aca="1" ref="Z51" ca="1">INDIRECT(ADDRESS(R51,U51,1,1,Q51))</f>
        <v>100 Δ6</v>
      </c>
      <c r="AA51" s="226" cm="1">
        <f t="array" aca="1" ref="AA51" ca="1">INDIRECT(ADDRESS(R51,V51,1,1,$Q$31))</f>
        <v>100</v>
      </c>
    </row>
    <row r="52" spans="2:27" ht="13.5" customHeight="1" thickBot="1" x14ac:dyDescent="0.3">
      <c r="B52" s="11">
        <v>22</v>
      </c>
      <c r="C52" s="11" t="str">
        <f t="shared" ca="1" si="4"/>
        <v>8В-ВП_Р5 росп1,2,3</v>
      </c>
      <c r="D52" s="11" t="str">
        <f t="shared" ca="1" si="4"/>
        <v>Т3</v>
      </c>
      <c r="E52" s="254" t="str">
        <f t="shared" ca="1" si="4"/>
        <v>528 Δ6</v>
      </c>
      <c r="F52" s="254"/>
      <c r="G52" s="255" t="s">
        <v>9</v>
      </c>
      <c r="H52" s="256"/>
      <c r="I52" s="23" t="str">
        <f t="shared" si="5"/>
        <v>годен</v>
      </c>
      <c r="J52" s="23" t="str">
        <f t="shared" si="6"/>
        <v>17.04.2024г.</v>
      </c>
      <c r="K52" s="13"/>
      <c r="L52" s="7"/>
      <c r="M52" s="21" t="s">
        <v>113</v>
      </c>
      <c r="N52" s="21" t="s">
        <v>112</v>
      </c>
      <c r="O52" s="21" t="s">
        <v>36</v>
      </c>
      <c r="Q52" s="25" t="s">
        <v>86</v>
      </c>
      <c r="R52" s="79">
        <f t="shared" si="3"/>
        <v>819</v>
      </c>
      <c r="S52" s="13">
        <v>3</v>
      </c>
      <c r="T52" s="13">
        <v>4</v>
      </c>
      <c r="U52" s="13">
        <v>5</v>
      </c>
      <c r="V52" s="80">
        <v>28</v>
      </c>
      <c r="W52" s="13"/>
      <c r="X52" s="32" t="str" cm="1">
        <f t="array" aca="1" ref="X52" ca="1">INDIRECT(ADDRESS(R52,S52,1,1,Q52))</f>
        <v>8В-ВП_Р5 росп1,2,3</v>
      </c>
      <c r="Y52" s="32" t="str" cm="1">
        <f t="array" aca="1" ref="Y52" ca="1">INDIRECT(ADDRESS(R52,T52,1,1,Q52))</f>
        <v>Т3</v>
      </c>
      <c r="Z52" s="32" t="str" cm="1">
        <f t="array" aca="1" ref="Z52" ca="1">INDIRECT(ADDRESS(R52,U52,1,1,Q52))</f>
        <v>528 Δ6</v>
      </c>
      <c r="AA52" s="226" cm="1">
        <f t="array" aca="1" ref="AA52" ca="1">INDIRECT(ADDRESS(R52,V52,1,1,$Q$31))</f>
        <v>528</v>
      </c>
    </row>
    <row r="53" spans="2:27" ht="13.5" customHeight="1" thickBot="1" x14ac:dyDescent="0.3">
      <c r="B53" s="11">
        <v>23</v>
      </c>
      <c r="C53" s="11" t="str">
        <f t="shared" ca="1" si="4"/>
        <v>8В-ВП_Р6 росп1,2,3</v>
      </c>
      <c r="D53" s="11" t="str">
        <f t="shared" ca="1" si="4"/>
        <v>Т3</v>
      </c>
      <c r="E53" s="254" t="str">
        <f t="shared" ca="1" si="4"/>
        <v>528 Δ6</v>
      </c>
      <c r="F53" s="254"/>
      <c r="G53" s="255" t="s">
        <v>9</v>
      </c>
      <c r="H53" s="256"/>
      <c r="I53" s="23" t="str">
        <f t="shared" si="5"/>
        <v>годен</v>
      </c>
      <c r="J53" s="23" t="str">
        <f t="shared" si="6"/>
        <v>17.04.2024г.</v>
      </c>
      <c r="K53" s="13"/>
      <c r="L53" s="7"/>
      <c r="M53" s="21" t="s">
        <v>113</v>
      </c>
      <c r="N53" s="21" t="s">
        <v>112</v>
      </c>
      <c r="O53" s="21" t="s">
        <v>36</v>
      </c>
      <c r="Q53" s="25" t="s">
        <v>86</v>
      </c>
      <c r="R53" s="79">
        <f t="shared" si="3"/>
        <v>820</v>
      </c>
      <c r="S53" s="13">
        <v>3</v>
      </c>
      <c r="T53" s="13">
        <v>4</v>
      </c>
      <c r="U53" s="13">
        <v>5</v>
      </c>
      <c r="V53" s="80">
        <v>28</v>
      </c>
      <c r="W53" s="13"/>
      <c r="X53" s="32" t="str" cm="1">
        <f t="array" aca="1" ref="X53" ca="1">INDIRECT(ADDRESS(R53,S53,1,1,Q53))</f>
        <v>8В-ВП_Р6 росп1,2,3</v>
      </c>
      <c r="Y53" s="32" t="str" cm="1">
        <f t="array" aca="1" ref="Y53" ca="1">INDIRECT(ADDRESS(R53,T53,1,1,Q53))</f>
        <v>Т3</v>
      </c>
      <c r="Z53" s="32" t="str" cm="1">
        <f t="array" aca="1" ref="Z53" ca="1">INDIRECT(ADDRESS(R53,U53,1,1,Q53))</f>
        <v>528 Δ6</v>
      </c>
      <c r="AA53" s="226" cm="1">
        <f t="array" aca="1" ref="AA53" ca="1">INDIRECT(ADDRESS(R53,V53,1,1,$Q$31))</f>
        <v>528</v>
      </c>
    </row>
    <row r="54" spans="2:27" ht="13.5" customHeight="1" thickBot="1" x14ac:dyDescent="0.3">
      <c r="B54" s="11">
        <v>24</v>
      </c>
      <c r="C54" s="11" t="str">
        <f t="shared" ca="1" si="4"/>
        <v>8В-ВП_Р7 росп1,2,3</v>
      </c>
      <c r="D54" s="11" t="str">
        <f t="shared" ca="1" si="4"/>
        <v>Т3</v>
      </c>
      <c r="E54" s="254" t="str">
        <f t="shared" ca="1" si="4"/>
        <v>528 Δ6</v>
      </c>
      <c r="F54" s="254"/>
      <c r="G54" s="255" t="s">
        <v>9</v>
      </c>
      <c r="H54" s="256"/>
      <c r="I54" s="23" t="str">
        <f t="shared" si="5"/>
        <v>годен</v>
      </c>
      <c r="J54" s="23" t="str">
        <f t="shared" si="6"/>
        <v>17.04.2024г.</v>
      </c>
      <c r="K54" s="13"/>
      <c r="L54" s="7"/>
      <c r="M54" s="21" t="s">
        <v>113</v>
      </c>
      <c r="N54" s="21" t="s">
        <v>112</v>
      </c>
      <c r="O54" s="21" t="s">
        <v>36</v>
      </c>
      <c r="Q54" s="25" t="s">
        <v>86</v>
      </c>
      <c r="R54" s="96">
        <f t="shared" si="3"/>
        <v>821</v>
      </c>
      <c r="S54" s="13">
        <v>3</v>
      </c>
      <c r="T54" s="13">
        <v>4</v>
      </c>
      <c r="U54" s="13">
        <v>5</v>
      </c>
      <c r="V54" s="80">
        <v>28</v>
      </c>
      <c r="W54" s="13"/>
      <c r="X54" s="32" t="str" cm="1">
        <f t="array" aca="1" ref="X54" ca="1">INDIRECT(ADDRESS(R54,S54,1,1,Q54))</f>
        <v>8В-ВП_Р7 росп1,2,3</v>
      </c>
      <c r="Y54" s="32" t="str" cm="1">
        <f t="array" aca="1" ref="Y54" ca="1">INDIRECT(ADDRESS(R54,T54,1,1,Q54))</f>
        <v>Т3</v>
      </c>
      <c r="Z54" s="32" t="str" cm="1">
        <f t="array" aca="1" ref="Z54" ca="1">INDIRECT(ADDRESS(R54,U54,1,1,Q54))</f>
        <v>528 Δ6</v>
      </c>
      <c r="AA54" s="226" cm="1">
        <f t="array" aca="1" ref="AA54" ca="1">INDIRECT(ADDRESS(R54,V54,1,1,$Q$31))</f>
        <v>528</v>
      </c>
    </row>
    <row r="55" spans="2:27" ht="13.5" customHeight="1" thickBot="1" x14ac:dyDescent="0.3">
      <c r="B55" s="11">
        <v>25</v>
      </c>
      <c r="C55" s="11" t="str">
        <f t="shared" ca="1" si="4"/>
        <v>8В-ВП_Р8 росп1,2,3</v>
      </c>
      <c r="D55" s="11" t="str">
        <f t="shared" ca="1" si="4"/>
        <v>Т3</v>
      </c>
      <c r="E55" s="254" t="str">
        <f t="shared" ca="1" si="4"/>
        <v>528 Δ6</v>
      </c>
      <c r="F55" s="254"/>
      <c r="G55" s="255" t="s">
        <v>9</v>
      </c>
      <c r="H55" s="256"/>
      <c r="I55" s="23" t="str">
        <f t="shared" si="5"/>
        <v>годен</v>
      </c>
      <c r="J55" s="23" t="str">
        <f t="shared" si="6"/>
        <v>17.04.2024г.</v>
      </c>
      <c r="K55" s="13"/>
      <c r="L55" s="7"/>
      <c r="M55" s="21" t="s">
        <v>113</v>
      </c>
      <c r="N55" s="21" t="s">
        <v>112</v>
      </c>
      <c r="O55" s="21" t="s">
        <v>36</v>
      </c>
      <c r="Q55" s="25" t="s">
        <v>86</v>
      </c>
      <c r="R55" s="79">
        <f t="shared" si="3"/>
        <v>822</v>
      </c>
      <c r="S55" s="13">
        <v>3</v>
      </c>
      <c r="T55" s="13">
        <v>4</v>
      </c>
      <c r="U55" s="13">
        <v>5</v>
      </c>
      <c r="V55" s="80">
        <v>28</v>
      </c>
      <c r="W55" s="13"/>
      <c r="X55" s="32" t="str" cm="1">
        <f t="array" aca="1" ref="X55" ca="1">INDIRECT(ADDRESS(R55,S55,1,1,Q55))</f>
        <v>8В-ВП_Р8 росп1,2,3</v>
      </c>
      <c r="Y55" s="32" t="str" cm="1">
        <f t="array" aca="1" ref="Y55" ca="1">INDIRECT(ADDRESS(R55,T55,1,1,Q55))</f>
        <v>Т3</v>
      </c>
      <c r="Z55" s="32" t="str" cm="1">
        <f t="array" aca="1" ref="Z55" ca="1">INDIRECT(ADDRESS(R55,U55,1,1,Q55))</f>
        <v>528 Δ6</v>
      </c>
      <c r="AA55" s="226" cm="1">
        <f t="array" aca="1" ref="AA55" ca="1">INDIRECT(ADDRESS(R55,V55,1,1,$Q$31))</f>
        <v>528</v>
      </c>
    </row>
    <row r="56" spans="2:27" ht="13.5" customHeight="1" thickBot="1" x14ac:dyDescent="0.3">
      <c r="B56" s="11">
        <v>26</v>
      </c>
      <c r="C56" s="11" t="str">
        <f t="shared" ca="1" si="4"/>
        <v>8В-НП</v>
      </c>
      <c r="D56" s="11" t="str">
        <f t="shared" ca="1" si="4"/>
        <v>С18</v>
      </c>
      <c r="E56" s="254" t="str">
        <f t="shared" ca="1" si="4"/>
        <v>500×25/20</v>
      </c>
      <c r="F56" s="254"/>
      <c r="G56" s="255" t="s">
        <v>9</v>
      </c>
      <c r="H56" s="256"/>
      <c r="I56" s="23" t="str">
        <f t="shared" si="5"/>
        <v>годен</v>
      </c>
      <c r="J56" s="23" t="str">
        <f t="shared" si="6"/>
        <v>17.04.2024г.</v>
      </c>
      <c r="K56" s="13"/>
      <c r="L56" s="7"/>
      <c r="M56" s="21" t="s">
        <v>113</v>
      </c>
      <c r="N56" s="21" t="s">
        <v>112</v>
      </c>
      <c r="O56" s="21" t="s">
        <v>36</v>
      </c>
      <c r="Q56" s="25" t="s">
        <v>86</v>
      </c>
      <c r="R56" s="79">
        <f t="shared" si="3"/>
        <v>823</v>
      </c>
      <c r="S56" s="13">
        <v>3</v>
      </c>
      <c r="T56" s="13">
        <v>4</v>
      </c>
      <c r="U56" s="13">
        <v>5</v>
      </c>
      <c r="V56" s="80">
        <v>28</v>
      </c>
      <c r="W56" s="13"/>
      <c r="X56" s="32" t="str" cm="1">
        <f t="array" aca="1" ref="X56" ca="1">INDIRECT(ADDRESS(R56,S56,1,1,Q56))</f>
        <v>8В-НП</v>
      </c>
      <c r="Y56" s="32" t="str" cm="1">
        <f t="array" aca="1" ref="Y56" ca="1">INDIRECT(ADDRESS(R56,T56,1,1,Q56))</f>
        <v>С18</v>
      </c>
      <c r="Z56" s="32" t="str" cm="1">
        <f t="array" aca="1" ref="Z56" ca="1">INDIRECT(ADDRESS(R56,U56,1,1,Q56))</f>
        <v>500×25/20</v>
      </c>
      <c r="AA56" s="226" cm="1">
        <f t="array" aca="1" ref="AA56" ca="1">INDIRECT(ADDRESS(R56,V56,1,1,$Q$31))</f>
        <v>500</v>
      </c>
    </row>
    <row r="57" spans="2:27" ht="13.5" customHeight="1" thickBot="1" x14ac:dyDescent="0.3">
      <c r="B57" s="11">
        <v>27</v>
      </c>
      <c r="C57" s="11" t="str">
        <f t="shared" ca="1" si="4"/>
        <v>8В-Т2/1</v>
      </c>
      <c r="D57" s="11" t="str">
        <f t="shared" ca="1" si="4"/>
        <v>Т8</v>
      </c>
      <c r="E57" s="254" t="str">
        <f t="shared" ca="1" si="4"/>
        <v>100×16</v>
      </c>
      <c r="F57" s="254"/>
      <c r="G57" s="255" t="s">
        <v>9</v>
      </c>
      <c r="H57" s="256"/>
      <c r="I57" s="23" t="str">
        <f t="shared" si="5"/>
        <v>годен</v>
      </c>
      <c r="J57" s="23" t="str">
        <f t="shared" si="6"/>
        <v>17.04.2024г.</v>
      </c>
      <c r="K57" s="13"/>
      <c r="L57" s="7"/>
      <c r="M57" s="21" t="s">
        <v>113</v>
      </c>
      <c r="N57" s="21" t="s">
        <v>112</v>
      </c>
      <c r="O57" s="21" t="s">
        <v>36</v>
      </c>
      <c r="Q57" s="25" t="s">
        <v>86</v>
      </c>
      <c r="R57" s="79">
        <f t="shared" si="3"/>
        <v>824</v>
      </c>
      <c r="S57" s="13">
        <v>3</v>
      </c>
      <c r="T57" s="13">
        <v>4</v>
      </c>
      <c r="U57" s="13">
        <v>5</v>
      </c>
      <c r="V57" s="80">
        <v>28</v>
      </c>
      <c r="W57" s="13"/>
      <c r="X57" s="32" t="str" cm="1">
        <f t="array" aca="1" ref="X57" ca="1">INDIRECT(ADDRESS(R57,S57,1,1,Q57))</f>
        <v>8В-Т2/1</v>
      </c>
      <c r="Y57" s="32" t="str" cm="1">
        <f t="array" aca="1" ref="Y57" ca="1">INDIRECT(ADDRESS(R57,T57,1,1,Q57))</f>
        <v>Т8</v>
      </c>
      <c r="Z57" s="32" t="str" cm="1">
        <f t="array" aca="1" ref="Z57" ca="1">INDIRECT(ADDRESS(R57,U57,1,1,Q57))</f>
        <v>100×16</v>
      </c>
      <c r="AA57" s="226" cm="1">
        <f t="array" aca="1" ref="AA57" ca="1">INDIRECT(ADDRESS(R57,V57,1,1,$Q$31))</f>
        <v>100</v>
      </c>
    </row>
    <row r="58" spans="2:27" ht="13.5" customHeight="1" thickBot="1" x14ac:dyDescent="0.3">
      <c r="B58" s="11">
        <v>28</v>
      </c>
      <c r="C58" s="11" t="str">
        <f t="shared" ca="1" si="4"/>
        <v>8В-Т2/1 росп1,2,3</v>
      </c>
      <c r="D58" s="11" t="str">
        <f t="shared" ca="1" si="4"/>
        <v>Т3</v>
      </c>
      <c r="E58" s="254" t="str">
        <f t="shared" ca="1" si="4"/>
        <v>100 Δ6</v>
      </c>
      <c r="F58" s="254"/>
      <c r="G58" s="255" t="s">
        <v>9</v>
      </c>
      <c r="H58" s="256"/>
      <c r="I58" s="23" t="str">
        <f t="shared" si="5"/>
        <v>годен</v>
      </c>
      <c r="J58" s="23" t="str">
        <f t="shared" si="6"/>
        <v>17.04.2024г.</v>
      </c>
      <c r="K58" s="13"/>
      <c r="L58" s="7"/>
      <c r="M58" s="21" t="s">
        <v>113</v>
      </c>
      <c r="N58" s="21" t="s">
        <v>112</v>
      </c>
      <c r="O58" s="21" t="s">
        <v>36</v>
      </c>
      <c r="Q58" s="25" t="s">
        <v>86</v>
      </c>
      <c r="R58" s="79">
        <f t="shared" si="3"/>
        <v>825</v>
      </c>
      <c r="S58" s="13">
        <v>3</v>
      </c>
      <c r="T58" s="13">
        <v>4</v>
      </c>
      <c r="U58" s="13">
        <v>5</v>
      </c>
      <c r="V58" s="80">
        <v>28</v>
      </c>
      <c r="W58" s="13"/>
      <c r="X58" s="32" t="str" cm="1">
        <f t="array" aca="1" ref="X58" ca="1">INDIRECT(ADDRESS(R58,S58,1,1,Q58))</f>
        <v>8В-Т2/1 росп1,2,3</v>
      </c>
      <c r="Y58" s="32" t="str" cm="1">
        <f t="array" aca="1" ref="Y58" ca="1">INDIRECT(ADDRESS(R58,T58,1,1,Q58))</f>
        <v>Т3</v>
      </c>
      <c r="Z58" s="32" t="str" cm="1">
        <f t="array" aca="1" ref="Z58" ca="1">INDIRECT(ADDRESS(R58,U58,1,1,Q58))</f>
        <v>100 Δ6</v>
      </c>
      <c r="AA58" s="226" cm="1">
        <f t="array" aca="1" ref="AA58" ca="1">INDIRECT(ADDRESS(R58,V58,1,1,$Q$31))</f>
        <v>100</v>
      </c>
    </row>
    <row r="59" spans="2:27" ht="13.5" customHeight="1" thickBot="1" x14ac:dyDescent="0.3">
      <c r="B59" s="11">
        <v>29</v>
      </c>
      <c r="C59" s="11" t="str">
        <f t="shared" ca="1" si="4"/>
        <v>8В-Т2/2</v>
      </c>
      <c r="D59" s="11" t="str">
        <f t="shared" ca="1" si="4"/>
        <v>Т8</v>
      </c>
      <c r="E59" s="254" t="str">
        <f t="shared" ca="1" si="4"/>
        <v>100×16</v>
      </c>
      <c r="F59" s="254"/>
      <c r="G59" s="255" t="s">
        <v>9</v>
      </c>
      <c r="H59" s="256"/>
      <c r="I59" s="23" t="str">
        <f t="shared" si="5"/>
        <v>годен</v>
      </c>
      <c r="J59" s="23" t="str">
        <f t="shared" si="6"/>
        <v>17.04.2024г.</v>
      </c>
      <c r="K59" s="13"/>
      <c r="L59" s="7"/>
      <c r="M59" s="21" t="s">
        <v>113</v>
      </c>
      <c r="N59" s="21" t="s">
        <v>112</v>
      </c>
      <c r="O59" s="21" t="s">
        <v>36</v>
      </c>
      <c r="Q59" s="25" t="s">
        <v>86</v>
      </c>
      <c r="R59" s="79">
        <f t="shared" si="3"/>
        <v>826</v>
      </c>
      <c r="S59" s="13">
        <v>3</v>
      </c>
      <c r="T59" s="13">
        <v>4</v>
      </c>
      <c r="U59" s="13">
        <v>5</v>
      </c>
      <c r="V59" s="80">
        <v>28</v>
      </c>
      <c r="W59" s="13"/>
      <c r="X59" s="32" t="str" cm="1">
        <f t="array" aca="1" ref="X59" ca="1">INDIRECT(ADDRESS(R59,S59,1,1,Q59))</f>
        <v>8В-Т2/2</v>
      </c>
      <c r="Y59" s="32" t="str" cm="1">
        <f t="array" aca="1" ref="Y59" ca="1">INDIRECT(ADDRESS(R59,T59,1,1,Q59))</f>
        <v>Т8</v>
      </c>
      <c r="Z59" s="32" t="str" cm="1">
        <f t="array" aca="1" ref="Z59" ca="1">INDIRECT(ADDRESS(R59,U59,1,1,Q59))</f>
        <v>100×16</v>
      </c>
      <c r="AA59" s="226" cm="1">
        <f t="array" aca="1" ref="AA59" ca="1">INDIRECT(ADDRESS(R59,V59,1,1,$Q$31))</f>
        <v>100</v>
      </c>
    </row>
    <row r="60" spans="2:27" ht="13.5" customHeight="1" thickBot="1" x14ac:dyDescent="0.3">
      <c r="B60" s="11">
        <v>30</v>
      </c>
      <c r="C60" s="11" t="str">
        <f t="shared" ref="C60:E60" ca="1" si="7">X60</f>
        <v>8В-Т2/2 росп1,2,3</v>
      </c>
      <c r="D60" s="11" t="str">
        <f t="shared" ca="1" si="7"/>
        <v>Т3</v>
      </c>
      <c r="E60" s="254" t="str">
        <f t="shared" ca="1" si="7"/>
        <v>100 Δ6</v>
      </c>
      <c r="F60" s="254"/>
      <c r="G60" s="255" t="s">
        <v>9</v>
      </c>
      <c r="H60" s="256"/>
      <c r="I60" s="23" t="str">
        <f t="shared" si="5"/>
        <v>годен</v>
      </c>
      <c r="J60" s="23" t="str">
        <f t="shared" si="6"/>
        <v>17.04.2024г.</v>
      </c>
      <c r="K60" s="13"/>
      <c r="L60" s="7"/>
      <c r="M60" s="21" t="s">
        <v>113</v>
      </c>
      <c r="N60" s="21" t="s">
        <v>112</v>
      </c>
      <c r="O60" s="21" t="s">
        <v>36</v>
      </c>
      <c r="Q60" s="25" t="s">
        <v>86</v>
      </c>
      <c r="R60" s="79">
        <f t="shared" si="3"/>
        <v>827</v>
      </c>
      <c r="S60" s="13">
        <v>3</v>
      </c>
      <c r="T60" s="13">
        <v>4</v>
      </c>
      <c r="U60" s="13">
        <v>5</v>
      </c>
      <c r="V60" s="80">
        <v>28</v>
      </c>
      <c r="W60" s="13"/>
      <c r="X60" s="32" t="str" cm="1">
        <f t="array" aca="1" ref="X60" ca="1">INDIRECT(ADDRESS(R60,S60,1,1,Q60))</f>
        <v>8В-Т2/2 росп1,2,3</v>
      </c>
      <c r="Y60" s="32" t="str" cm="1">
        <f t="array" aca="1" ref="Y60" ca="1">INDIRECT(ADDRESS(R60,T60,1,1,Q60))</f>
        <v>Т3</v>
      </c>
      <c r="Z60" s="32" t="str" cm="1">
        <f t="array" aca="1" ref="Z60" ca="1">INDIRECT(ADDRESS(R60,U60,1,1,Q60))</f>
        <v>100 Δ6</v>
      </c>
      <c r="AA60" s="226" cm="1">
        <f t="array" aca="1" ref="AA60" ca="1">INDIRECT(ADDRESS(R60,V60,1,1,$Q$31))</f>
        <v>100</v>
      </c>
    </row>
    <row r="61" spans="2:27" ht="13.5" customHeight="1" x14ac:dyDescent="0.25">
      <c r="B61" s="85"/>
      <c r="C61" s="85"/>
      <c r="D61" s="85"/>
      <c r="E61" s="85"/>
      <c r="F61" s="85"/>
      <c r="G61" s="85"/>
      <c r="H61" s="85"/>
      <c r="I61" s="81"/>
      <c r="J61" s="81"/>
      <c r="K61" s="13"/>
      <c r="L61" s="7"/>
      <c r="M61" s="21"/>
      <c r="N61" s="21"/>
      <c r="O61" s="2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226"/>
    </row>
    <row r="62" spans="2:27" ht="13.5" customHeight="1" x14ac:dyDescent="0.25">
      <c r="C62" s="7" t="s">
        <v>11</v>
      </c>
      <c r="D62" s="7"/>
      <c r="E62" s="7"/>
      <c r="F62" s="7"/>
      <c r="G62" s="7"/>
      <c r="H62" s="29"/>
      <c r="I62" s="30" t="s">
        <v>1</v>
      </c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226"/>
    </row>
    <row r="63" spans="2:27" ht="13.5" customHeight="1" x14ac:dyDescent="0.25">
      <c r="C63" s="5"/>
      <c r="D63" s="8"/>
      <c r="E63" s="8"/>
      <c r="F63" s="7"/>
      <c r="G63" s="7"/>
      <c r="H63" s="7"/>
      <c r="I63" s="30"/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226"/>
    </row>
    <row r="64" spans="2:27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226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3/5УК от 17 Апреля 2024г.</v>
      </c>
      <c r="K78" s="14"/>
      <c r="L78" s="17">
        <f>L14</f>
        <v>3</v>
      </c>
      <c r="M78" s="17">
        <f>M14</f>
        <v>5</v>
      </c>
      <c r="N78" s="17" t="str">
        <f>N14</f>
        <v>17</v>
      </c>
      <c r="O78" s="17" t="str">
        <f>O14</f>
        <v>Апреля</v>
      </c>
      <c r="P78" s="17" t="str">
        <f>P14</f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3/5УК</v>
      </c>
      <c r="Y94" s="76" t="str">
        <f>CONCATENATE(N78, " ", O78)</f>
        <v>17 Апреля</v>
      </c>
      <c r="Z94" s="13"/>
      <c r="AA94" s="65">
        <f>IFERROR(SUM(#REF!),0)</f>
        <v>0</v>
      </c>
    </row>
    <row r="95" spans="2:27" ht="13.5" customHeight="1" thickBot="1" x14ac:dyDescent="0.25">
      <c r="B95" s="11">
        <v>1</v>
      </c>
      <c r="C95" s="11" t="str">
        <f ca="1">X95</f>
        <v>8Б-Т1/1 росп1,2,3</v>
      </c>
      <c r="D95" s="11" t="str">
        <f ca="1">Y95</f>
        <v>Т3</v>
      </c>
      <c r="E95" s="254" t="str">
        <f ca="1">Z95</f>
        <v>100 Δ8</v>
      </c>
      <c r="F95" s="254"/>
      <c r="G95" s="255" t="s">
        <v>9</v>
      </c>
      <c r="H95" s="256"/>
      <c r="I95" s="23" t="str">
        <f>IF(G95="недопустимых дефектов не обнаружено", "годен", "НЕ годен")</f>
        <v>годен</v>
      </c>
      <c r="J95" s="23" t="str">
        <f>CONCATENATE(M95, ".", N95, ".",O95)</f>
        <v>11.04.2024г.</v>
      </c>
      <c r="K95" s="13"/>
      <c r="L95" s="13"/>
      <c r="M95" s="21" t="s">
        <v>111</v>
      </c>
      <c r="N95" s="21" t="s">
        <v>112</v>
      </c>
      <c r="O95" s="21" t="s">
        <v>36</v>
      </c>
      <c r="Q95" s="25" t="s">
        <v>86</v>
      </c>
      <c r="R95" s="96">
        <v>798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8Б-Т1/1 росп1,2,3</v>
      </c>
      <c r="Y95" s="32" t="str" cm="1">
        <f t="array" aca="1" ref="Y95" ca="1">INDIRECT(ADDRESS(R95,T95,1,1,Q95))</f>
        <v>Т3</v>
      </c>
      <c r="Z95" s="32" t="str" cm="1">
        <f t="array" aca="1" ref="Z95" ca="1">INDIRECT(ADDRESS(R95,U95,1,1,Q95))</f>
        <v>100 Δ8</v>
      </c>
      <c r="AA95" s="226" cm="1">
        <f t="array" aca="1" ref="AA95" ca="1">INDIRECT(ADDRESS(R95,V95,1,1,$Q$31))</f>
        <v>100</v>
      </c>
    </row>
    <row r="96" spans="2:27" ht="13.5" customHeight="1" thickBot="1" x14ac:dyDescent="0.25">
      <c r="B96" s="11">
        <v>2</v>
      </c>
      <c r="C96" s="11" t="str">
        <f t="shared" ref="C96:E105" ca="1" si="8">X96</f>
        <v>8Б-Т1/2</v>
      </c>
      <c r="D96" s="11" t="str">
        <f t="shared" ca="1" si="8"/>
        <v>Т8</v>
      </c>
      <c r="E96" s="254" t="str">
        <f t="shared" ca="1" si="8"/>
        <v>100×20</v>
      </c>
      <c r="F96" s="254"/>
      <c r="G96" s="255" t="s">
        <v>9</v>
      </c>
      <c r="H96" s="256"/>
      <c r="I96" s="23" t="str">
        <f t="shared" ref="I96:I105" si="9">IF(G96="недопустимых дефектов не обнаружено", "годен", "НЕ годен")</f>
        <v>годен</v>
      </c>
      <c r="J96" s="23" t="str">
        <f t="shared" ref="J96:J105" si="10">CONCATENATE(M96, ".", N96, ".",O96)</f>
        <v>11.04.2024г.</v>
      </c>
      <c r="K96" s="13"/>
      <c r="L96" s="13"/>
      <c r="M96" s="21" t="s">
        <v>111</v>
      </c>
      <c r="N96" s="21" t="s">
        <v>112</v>
      </c>
      <c r="O96" s="21" t="s">
        <v>36</v>
      </c>
      <c r="Q96" s="25" t="s">
        <v>86</v>
      </c>
      <c r="R96" s="79">
        <f>R95+1</f>
        <v>799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8Б-Т1/2</v>
      </c>
      <c r="Y96" s="32" t="str" cm="1">
        <f t="array" aca="1" ref="Y96" ca="1">INDIRECT(ADDRESS(R96,T96,1,1,Q96))</f>
        <v>Т8</v>
      </c>
      <c r="Z96" s="32" t="str" cm="1">
        <f t="array" aca="1" ref="Z96" ca="1">INDIRECT(ADDRESS(R96,U96,1,1,Q96))</f>
        <v>100×20</v>
      </c>
      <c r="AA96" s="226" cm="1">
        <f t="array" aca="1" ref="AA96" ca="1">INDIRECT(ADDRESS(R96,V96,1,1,$Q$31))</f>
        <v>100</v>
      </c>
    </row>
    <row r="97" spans="2:27" ht="13.5" customHeight="1" thickBot="1" x14ac:dyDescent="0.25">
      <c r="B97" s="11">
        <v>3</v>
      </c>
      <c r="C97" s="11" t="str">
        <f t="shared" ca="1" si="8"/>
        <v>8Б-ВП_Р5 росп1,2,3</v>
      </c>
      <c r="D97" s="11" t="str">
        <f t="shared" ca="1" si="8"/>
        <v>Т3</v>
      </c>
      <c r="E97" s="254" t="str">
        <f t="shared" ca="1" si="8"/>
        <v>528 Δ8</v>
      </c>
      <c r="F97" s="254"/>
      <c r="G97" s="255" t="s">
        <v>9</v>
      </c>
      <c r="H97" s="256"/>
      <c r="I97" s="23" t="str">
        <f t="shared" si="9"/>
        <v>годен</v>
      </c>
      <c r="J97" s="23" t="str">
        <f t="shared" si="10"/>
        <v>11.04.2024г.</v>
      </c>
      <c r="K97" s="13"/>
      <c r="L97" s="13"/>
      <c r="M97" s="21" t="s">
        <v>111</v>
      </c>
      <c r="N97" s="21" t="s">
        <v>112</v>
      </c>
      <c r="O97" s="21" t="s">
        <v>36</v>
      </c>
      <c r="Q97" s="25" t="s">
        <v>86</v>
      </c>
      <c r="R97" s="79">
        <f>R96+2</f>
        <v>801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8Б-ВП_Р5 росп1,2,3</v>
      </c>
      <c r="Y97" s="32" t="str" cm="1">
        <f t="array" aca="1" ref="Y97" ca="1">INDIRECT(ADDRESS(R97,T97,1,1,Q97))</f>
        <v>Т3</v>
      </c>
      <c r="Z97" s="32" t="str" cm="1">
        <f t="array" aca="1" ref="Z97" ca="1">INDIRECT(ADDRESS(R97,U97,1,1,Q97))</f>
        <v>528 Δ8</v>
      </c>
      <c r="AA97" s="226" cm="1">
        <f t="array" aca="1" ref="AA97" ca="1">INDIRECT(ADDRESS(R97,V97,1,1,$Q$31))</f>
        <v>528</v>
      </c>
    </row>
    <row r="98" spans="2:27" ht="13.5" customHeight="1" thickBot="1" x14ac:dyDescent="0.25">
      <c r="B98" s="11">
        <v>4</v>
      </c>
      <c r="C98" s="11" t="str">
        <f t="shared" ca="1" si="8"/>
        <v>8Б-ВП_Р7 росп1,2,3</v>
      </c>
      <c r="D98" s="11" t="str">
        <f t="shared" ca="1" si="8"/>
        <v>Т3</v>
      </c>
      <c r="E98" s="254" t="str">
        <f t="shared" ca="1" si="8"/>
        <v>528 Δ8</v>
      </c>
      <c r="F98" s="254"/>
      <c r="G98" s="255" t="s">
        <v>9</v>
      </c>
      <c r="H98" s="256"/>
      <c r="I98" s="23" t="str">
        <f t="shared" si="9"/>
        <v>годен</v>
      </c>
      <c r="J98" s="23" t="str">
        <f t="shared" si="10"/>
        <v>11.04.2024г.</v>
      </c>
      <c r="K98" s="13"/>
      <c r="L98" s="13"/>
      <c r="M98" s="21" t="s">
        <v>111</v>
      </c>
      <c r="N98" s="21" t="s">
        <v>112</v>
      </c>
      <c r="O98" s="21" t="s">
        <v>36</v>
      </c>
      <c r="Q98" s="25" t="s">
        <v>86</v>
      </c>
      <c r="R98" s="79">
        <f>R97+2</f>
        <v>803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8Б-ВП_Р7 росп1,2,3</v>
      </c>
      <c r="Y98" s="32" t="str" cm="1">
        <f t="array" aca="1" ref="Y98" ca="1">INDIRECT(ADDRESS(R98,T98,1,1,Q98))</f>
        <v>Т3</v>
      </c>
      <c r="Z98" s="32" t="str" cm="1">
        <f t="array" aca="1" ref="Z98" ca="1">INDIRECT(ADDRESS(R98,U98,1,1,Q98))</f>
        <v>528 Δ8</v>
      </c>
      <c r="AA98" s="226" cm="1">
        <f t="array" aca="1" ref="AA98" ca="1">INDIRECT(ADDRESS(R98,V98,1,1,$Q$31))</f>
        <v>528</v>
      </c>
    </row>
    <row r="99" spans="2:27" ht="13.5" customHeight="1" thickBot="1" x14ac:dyDescent="0.25">
      <c r="B99" s="11">
        <v>5</v>
      </c>
      <c r="C99" s="11" t="str">
        <f t="shared" ca="1" si="8"/>
        <v>8Б-Т2/2</v>
      </c>
      <c r="D99" s="11" t="str">
        <f t="shared" ca="1" si="8"/>
        <v>Т8</v>
      </c>
      <c r="E99" s="254" t="str">
        <f t="shared" ca="1" si="8"/>
        <v>100×20</v>
      </c>
      <c r="F99" s="254"/>
      <c r="G99" s="255" t="s">
        <v>9</v>
      </c>
      <c r="H99" s="256"/>
      <c r="I99" s="23" t="str">
        <f t="shared" si="9"/>
        <v>годен</v>
      </c>
      <c r="J99" s="23" t="str">
        <f t="shared" si="10"/>
        <v>17.04.2024г.</v>
      </c>
      <c r="K99" s="13"/>
      <c r="L99" s="13"/>
      <c r="M99" s="21" t="s">
        <v>113</v>
      </c>
      <c r="N99" s="21" t="s">
        <v>112</v>
      </c>
      <c r="O99" s="21" t="s">
        <v>36</v>
      </c>
      <c r="Q99" s="25" t="s">
        <v>86</v>
      </c>
      <c r="R99" s="79">
        <f>R98+5</f>
        <v>808</v>
      </c>
      <c r="S99" s="13">
        <v>3</v>
      </c>
      <c r="T99" s="13">
        <v>4</v>
      </c>
      <c r="U99" s="13">
        <v>5</v>
      </c>
      <c r="V99" s="80">
        <v>28</v>
      </c>
      <c r="W99" s="13"/>
      <c r="X99" s="32" t="str" cm="1">
        <f t="array" aca="1" ref="X99" ca="1">INDIRECT(ADDRESS(R99,S99,1,1,Q99))</f>
        <v>8Б-Т2/2</v>
      </c>
      <c r="Y99" s="32" t="str" cm="1">
        <f t="array" aca="1" ref="Y99" ca="1">INDIRECT(ADDRESS(R99,T99,1,1,Q99))</f>
        <v>Т8</v>
      </c>
      <c r="Z99" s="32" t="str" cm="1">
        <f t="array" aca="1" ref="Z99" ca="1">INDIRECT(ADDRESS(R99,U99,1,1,Q99))</f>
        <v>100×20</v>
      </c>
      <c r="AA99" s="226" cm="1">
        <f t="array" aca="1" ref="AA99" ca="1">INDIRECT(ADDRESS(R99,V99,1,1,$Q$31))</f>
        <v>100</v>
      </c>
    </row>
    <row r="100" spans="2:27" ht="13.5" customHeight="1" thickBot="1" x14ac:dyDescent="0.25">
      <c r="B100" s="11">
        <v>6</v>
      </c>
      <c r="C100" s="11" t="str">
        <f t="shared" ca="1" si="8"/>
        <v>8В-ВП</v>
      </c>
      <c r="D100" s="11" t="str">
        <f t="shared" ca="1" si="8"/>
        <v>С4</v>
      </c>
      <c r="E100" s="254" t="str">
        <f t="shared" ca="1" si="8"/>
        <v>2488×14</v>
      </c>
      <c r="F100" s="254"/>
      <c r="G100" s="255" t="s">
        <v>9</v>
      </c>
      <c r="H100" s="256"/>
      <c r="I100" s="23" t="str">
        <f t="shared" si="9"/>
        <v>годен</v>
      </c>
      <c r="J100" s="23" t="str">
        <f t="shared" si="10"/>
        <v>17.04.2024г.</v>
      </c>
      <c r="K100" s="13"/>
      <c r="L100" s="13"/>
      <c r="M100" s="21" t="s">
        <v>113</v>
      </c>
      <c r="N100" s="21" t="s">
        <v>112</v>
      </c>
      <c r="O100" s="21" t="s">
        <v>36</v>
      </c>
      <c r="Q100" s="25" t="s">
        <v>86</v>
      </c>
      <c r="R100" s="79">
        <f>R99+2</f>
        <v>810</v>
      </c>
      <c r="S100" s="13">
        <v>3</v>
      </c>
      <c r="T100" s="13">
        <v>4</v>
      </c>
      <c r="U100" s="13">
        <v>5</v>
      </c>
      <c r="V100" s="80">
        <v>28</v>
      </c>
      <c r="W100" s="13"/>
      <c r="X100" s="32" t="str" cm="1">
        <f t="array" aca="1" ref="X100" ca="1">INDIRECT(ADDRESS(R100,S100,1,1,Q100))</f>
        <v>8В-ВП</v>
      </c>
      <c r="Y100" s="32" t="str" cm="1">
        <f t="array" aca="1" ref="Y100" ca="1">INDIRECT(ADDRESS(R100,T100,1,1,Q100))</f>
        <v>С4</v>
      </c>
      <c r="Z100" s="32" t="str" cm="1">
        <f t="array" aca="1" ref="Z100" ca="1">INDIRECT(ADDRESS(R100,U100,1,1,Q100))</f>
        <v>2488×14</v>
      </c>
      <c r="AA100" s="226" cm="1">
        <f t="array" aca="1" ref="AA100" ca="1">INDIRECT(ADDRESS(R100,V100,1,1,$Q$31))</f>
        <v>2488</v>
      </c>
    </row>
    <row r="101" spans="2:27" ht="13.5" customHeight="1" thickBot="1" x14ac:dyDescent="0.25">
      <c r="B101" s="11">
        <v>7</v>
      </c>
      <c r="C101" s="11" t="str">
        <f t="shared" ca="1" si="8"/>
        <v>8В-Т1/1 росп1,2,3</v>
      </c>
      <c r="D101" s="11" t="str">
        <f t="shared" ca="1" si="8"/>
        <v>Т3</v>
      </c>
      <c r="E101" s="254" t="str">
        <f t="shared" ca="1" si="8"/>
        <v>100 Δ6</v>
      </c>
      <c r="F101" s="254"/>
      <c r="G101" s="255" t="s">
        <v>9</v>
      </c>
      <c r="H101" s="256"/>
      <c r="I101" s="23" t="str">
        <f t="shared" si="9"/>
        <v>годен</v>
      </c>
      <c r="J101" s="23" t="str">
        <f t="shared" si="10"/>
        <v>17.04.2024г.</v>
      </c>
      <c r="K101" s="13"/>
      <c r="L101" s="13"/>
      <c r="M101" s="21" t="s">
        <v>113</v>
      </c>
      <c r="N101" s="21" t="s">
        <v>112</v>
      </c>
      <c r="O101" s="21" t="s">
        <v>36</v>
      </c>
      <c r="Q101" s="25" t="s">
        <v>86</v>
      </c>
      <c r="R101" s="79">
        <f>R100+6</f>
        <v>816</v>
      </c>
      <c r="S101" s="13">
        <v>3</v>
      </c>
      <c r="T101" s="13">
        <v>4</v>
      </c>
      <c r="U101" s="13">
        <v>5</v>
      </c>
      <c r="V101" s="80">
        <v>28</v>
      </c>
      <c r="W101" s="13"/>
      <c r="X101" s="32" t="str" cm="1">
        <f t="array" aca="1" ref="X101" ca="1">INDIRECT(ADDRESS(R101,S101,1,1,Q101))</f>
        <v>8В-Т1/1 росп1,2,3</v>
      </c>
      <c r="Y101" s="32" t="str" cm="1">
        <f t="array" aca="1" ref="Y101" ca="1">INDIRECT(ADDRESS(R101,T101,1,1,Q101))</f>
        <v>Т3</v>
      </c>
      <c r="Z101" s="32" t="str" cm="1">
        <f t="array" aca="1" ref="Z101" ca="1">INDIRECT(ADDRESS(R101,U101,1,1,Q101))</f>
        <v>100 Δ6</v>
      </c>
      <c r="AA101" s="226" cm="1">
        <f t="array" aca="1" ref="AA101" ca="1">INDIRECT(ADDRESS(R101,V101,1,1,$Q$31))</f>
        <v>100</v>
      </c>
    </row>
    <row r="102" spans="2:27" ht="13.5" customHeight="1" thickBot="1" x14ac:dyDescent="0.25">
      <c r="B102" s="11">
        <v>8</v>
      </c>
      <c r="C102" s="11" t="str">
        <f t="shared" ca="1" si="8"/>
        <v>8В-Т1/2</v>
      </c>
      <c r="D102" s="11" t="str">
        <f t="shared" ca="1" si="8"/>
        <v>Т8</v>
      </c>
      <c r="E102" s="254" t="str">
        <f t="shared" ca="1" si="8"/>
        <v>100×16</v>
      </c>
      <c r="F102" s="254"/>
      <c r="G102" s="255" t="s">
        <v>9</v>
      </c>
      <c r="H102" s="256"/>
      <c r="I102" s="23" t="str">
        <f t="shared" si="9"/>
        <v>годен</v>
      </c>
      <c r="J102" s="23" t="str">
        <f t="shared" si="10"/>
        <v>17.04.2024г.</v>
      </c>
      <c r="K102" s="13"/>
      <c r="L102" s="13"/>
      <c r="M102" s="21" t="s">
        <v>113</v>
      </c>
      <c r="N102" s="21" t="s">
        <v>112</v>
      </c>
      <c r="O102" s="21" t="s">
        <v>36</v>
      </c>
      <c r="Q102" s="25" t="s">
        <v>86</v>
      </c>
      <c r="R102" s="79">
        <f t="shared" ref="R102" si="11">R101+1</f>
        <v>817</v>
      </c>
      <c r="S102" s="13">
        <v>3</v>
      </c>
      <c r="T102" s="13">
        <v>4</v>
      </c>
      <c r="U102" s="13">
        <v>5</v>
      </c>
      <c r="V102" s="80">
        <v>28</v>
      </c>
      <c r="W102" s="13"/>
      <c r="X102" s="32" t="str" cm="1">
        <f t="array" aca="1" ref="X102" ca="1">INDIRECT(ADDRESS(R102,S102,1,1,Q102))</f>
        <v>8В-Т1/2</v>
      </c>
      <c r="Y102" s="32" t="str" cm="1">
        <f t="array" aca="1" ref="Y102" ca="1">INDIRECT(ADDRESS(R102,T102,1,1,Q102))</f>
        <v>Т8</v>
      </c>
      <c r="Z102" s="32" t="str" cm="1">
        <f t="array" aca="1" ref="Z102" ca="1">INDIRECT(ADDRESS(R102,U102,1,1,Q102))</f>
        <v>100×16</v>
      </c>
      <c r="AA102" s="226" cm="1">
        <f t="array" aca="1" ref="AA102" ca="1">INDIRECT(ADDRESS(R102,V102,1,1,$Q$31))</f>
        <v>100</v>
      </c>
    </row>
    <row r="103" spans="2:27" ht="13.5" customHeight="1" thickBot="1" x14ac:dyDescent="0.25">
      <c r="B103" s="11">
        <v>9</v>
      </c>
      <c r="C103" s="11" t="str">
        <f t="shared" ca="1" si="8"/>
        <v>8В-ВП_Р5 росп1,2,3</v>
      </c>
      <c r="D103" s="11" t="str">
        <f t="shared" ca="1" si="8"/>
        <v>Т3</v>
      </c>
      <c r="E103" s="254" t="str">
        <f t="shared" ca="1" si="8"/>
        <v>528 Δ6</v>
      </c>
      <c r="F103" s="254"/>
      <c r="G103" s="255" t="s">
        <v>9</v>
      </c>
      <c r="H103" s="256"/>
      <c r="I103" s="23" t="str">
        <f t="shared" si="9"/>
        <v>годен</v>
      </c>
      <c r="J103" s="23" t="str">
        <f t="shared" si="10"/>
        <v>17.04.2024г.</v>
      </c>
      <c r="K103" s="13"/>
      <c r="L103" s="13"/>
      <c r="M103" s="21" t="s">
        <v>113</v>
      </c>
      <c r="N103" s="21" t="s">
        <v>112</v>
      </c>
      <c r="O103" s="21" t="s">
        <v>36</v>
      </c>
      <c r="Q103" s="25" t="s">
        <v>86</v>
      </c>
      <c r="R103" s="79">
        <f>R102+2</f>
        <v>819</v>
      </c>
      <c r="S103" s="13">
        <v>3</v>
      </c>
      <c r="T103" s="13">
        <v>4</v>
      </c>
      <c r="U103" s="13">
        <v>5</v>
      </c>
      <c r="V103" s="80">
        <v>28</v>
      </c>
      <c r="W103" s="13"/>
      <c r="X103" s="32" t="str" cm="1">
        <f t="array" aca="1" ref="X103" ca="1">INDIRECT(ADDRESS(R103,S103,1,1,Q103))</f>
        <v>8В-ВП_Р5 росп1,2,3</v>
      </c>
      <c r="Y103" s="32" t="str" cm="1">
        <f t="array" aca="1" ref="Y103" ca="1">INDIRECT(ADDRESS(R103,T103,1,1,Q103))</f>
        <v>Т3</v>
      </c>
      <c r="Z103" s="32" t="str" cm="1">
        <f t="array" aca="1" ref="Z103" ca="1">INDIRECT(ADDRESS(R103,U103,1,1,Q103))</f>
        <v>528 Δ6</v>
      </c>
      <c r="AA103" s="226" cm="1">
        <f t="array" aca="1" ref="AA103" ca="1">INDIRECT(ADDRESS(R103,V103,1,1,$Q$31))</f>
        <v>528</v>
      </c>
    </row>
    <row r="104" spans="2:27" ht="13.5" customHeight="1" thickBot="1" x14ac:dyDescent="0.25">
      <c r="B104" s="11">
        <v>10</v>
      </c>
      <c r="C104" s="11" t="str">
        <f t="shared" ca="1" si="8"/>
        <v>8В-ВП_Р7 росп1,2,3</v>
      </c>
      <c r="D104" s="11" t="str">
        <f t="shared" ca="1" si="8"/>
        <v>Т3</v>
      </c>
      <c r="E104" s="254" t="str">
        <f t="shared" ca="1" si="8"/>
        <v>528 Δ6</v>
      </c>
      <c r="F104" s="254"/>
      <c r="G104" s="255" t="s">
        <v>9</v>
      </c>
      <c r="H104" s="256"/>
      <c r="I104" s="23" t="str">
        <f t="shared" si="9"/>
        <v>годен</v>
      </c>
      <c r="J104" s="23" t="str">
        <f t="shared" si="10"/>
        <v>17.04.2024г.</v>
      </c>
      <c r="K104" s="13"/>
      <c r="L104" s="13"/>
      <c r="M104" s="21" t="s">
        <v>113</v>
      </c>
      <c r="N104" s="21" t="s">
        <v>112</v>
      </c>
      <c r="O104" s="21" t="s">
        <v>36</v>
      </c>
      <c r="Q104" s="25" t="s">
        <v>86</v>
      </c>
      <c r="R104" s="79">
        <f t="shared" ref="R104" si="12">R103+2</f>
        <v>821</v>
      </c>
      <c r="S104" s="13">
        <v>3</v>
      </c>
      <c r="T104" s="13">
        <v>4</v>
      </c>
      <c r="U104" s="13">
        <v>5</v>
      </c>
      <c r="V104" s="80">
        <v>28</v>
      </c>
      <c r="W104" s="13"/>
      <c r="X104" s="32" t="str" cm="1">
        <f t="array" aca="1" ref="X104" ca="1">INDIRECT(ADDRESS(R104,S104,1,1,Q104))</f>
        <v>8В-ВП_Р7 росп1,2,3</v>
      </c>
      <c r="Y104" s="32" t="str" cm="1">
        <f t="array" aca="1" ref="Y104" ca="1">INDIRECT(ADDRESS(R104,T104,1,1,Q104))</f>
        <v>Т3</v>
      </c>
      <c r="Z104" s="32" t="str" cm="1">
        <f t="array" aca="1" ref="Z104" ca="1">INDIRECT(ADDRESS(R104,U104,1,1,Q104))</f>
        <v>528 Δ6</v>
      </c>
      <c r="AA104" s="226" cm="1">
        <f t="array" aca="1" ref="AA104" ca="1">INDIRECT(ADDRESS(R104,V104,1,1,$Q$31))</f>
        <v>528</v>
      </c>
    </row>
    <row r="105" spans="2:27" ht="13.5" customHeight="1" thickBot="1" x14ac:dyDescent="0.25">
      <c r="B105" s="11">
        <v>11</v>
      </c>
      <c r="C105" s="11" t="str">
        <f t="shared" ca="1" si="8"/>
        <v>8В-Т2/2</v>
      </c>
      <c r="D105" s="11" t="str">
        <f t="shared" ca="1" si="8"/>
        <v>Т8</v>
      </c>
      <c r="E105" s="254" t="str">
        <f t="shared" ca="1" si="8"/>
        <v>100×16</v>
      </c>
      <c r="F105" s="254"/>
      <c r="G105" s="255" t="s">
        <v>9</v>
      </c>
      <c r="H105" s="256"/>
      <c r="I105" s="23" t="str">
        <f t="shared" si="9"/>
        <v>годен</v>
      </c>
      <c r="J105" s="23" t="str">
        <f t="shared" si="10"/>
        <v>17.04.2024г.</v>
      </c>
      <c r="K105" s="13"/>
      <c r="L105" s="13"/>
      <c r="M105" s="21" t="s">
        <v>113</v>
      </c>
      <c r="N105" s="21" t="s">
        <v>112</v>
      </c>
      <c r="O105" s="21" t="s">
        <v>36</v>
      </c>
      <c r="Q105" s="25" t="s">
        <v>86</v>
      </c>
      <c r="R105" s="79">
        <f>R104+5</f>
        <v>826</v>
      </c>
      <c r="S105" s="13">
        <v>3</v>
      </c>
      <c r="T105" s="13">
        <v>4</v>
      </c>
      <c r="U105" s="13">
        <v>5</v>
      </c>
      <c r="V105" s="80">
        <v>28</v>
      </c>
      <c r="W105" s="13"/>
      <c r="X105" s="32" t="str" cm="1">
        <f t="array" aca="1" ref="X105" ca="1">INDIRECT(ADDRESS(R105,S105,1,1,Q105))</f>
        <v>8В-Т2/2</v>
      </c>
      <c r="Y105" s="32" t="str" cm="1">
        <f t="array" aca="1" ref="Y105" ca="1">INDIRECT(ADDRESS(R105,T105,1,1,Q105))</f>
        <v>Т8</v>
      </c>
      <c r="Z105" s="32" t="str" cm="1">
        <f t="array" aca="1" ref="Z105" ca="1">INDIRECT(ADDRESS(R105,U105,1,1,Q105))</f>
        <v>100×16</v>
      </c>
      <c r="AA105" s="226" cm="1">
        <f t="array" aca="1" ref="AA105" ca="1">INDIRECT(ADDRESS(R105,V105,1,1,$Q$31))</f>
        <v>100</v>
      </c>
    </row>
    <row r="106" spans="2:27" ht="13.5" customHeight="1" x14ac:dyDescent="0.25">
      <c r="B106" s="85"/>
      <c r="C106" s="85"/>
      <c r="D106" s="85"/>
      <c r="E106" s="85"/>
      <c r="F106" s="85"/>
      <c r="G106" s="85"/>
      <c r="H106" s="85"/>
      <c r="I106" s="81"/>
      <c r="J106" s="81"/>
      <c r="K106" s="13"/>
      <c r="L106" s="7"/>
      <c r="M106" s="21"/>
      <c r="N106" s="21"/>
      <c r="O106" s="2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226"/>
    </row>
    <row r="107" spans="2:27" ht="13.5" customHeight="1" x14ac:dyDescent="0.25">
      <c r="C107" s="7" t="s">
        <v>11</v>
      </c>
      <c r="D107" s="7"/>
      <c r="E107" s="7"/>
      <c r="F107" s="7"/>
      <c r="G107" s="7"/>
      <c r="H107" s="29"/>
      <c r="I107" s="30" t="s">
        <v>1</v>
      </c>
      <c r="K107" s="13"/>
      <c r="L107" s="7"/>
      <c r="M107" s="21"/>
      <c r="N107" s="21"/>
      <c r="O107" s="2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226"/>
    </row>
    <row r="108" spans="2:27" ht="13.5" customHeight="1" x14ac:dyDescent="0.25">
      <c r="C108" s="5"/>
      <c r="D108" s="8"/>
      <c r="E108" s="8"/>
      <c r="F108" s="7"/>
      <c r="G108" s="7"/>
      <c r="H108" s="7"/>
      <c r="I108" s="30"/>
      <c r="K108" s="13"/>
      <c r="L108" s="7"/>
      <c r="M108" s="21"/>
      <c r="N108" s="21"/>
      <c r="O108" s="2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226"/>
    </row>
    <row r="109" spans="2:27" ht="13.5" customHeight="1" x14ac:dyDescent="0.25">
      <c r="C109" s="5"/>
      <c r="D109" s="8"/>
      <c r="E109" s="8"/>
      <c r="F109" s="7"/>
      <c r="G109" s="7"/>
      <c r="H109" s="7"/>
      <c r="I109" s="30"/>
      <c r="K109" s="13"/>
      <c r="L109" s="7"/>
      <c r="M109" s="21"/>
      <c r="N109" s="21"/>
      <c r="O109" s="2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226"/>
    </row>
    <row r="110" spans="2:27" ht="13.5" customHeight="1" x14ac:dyDescent="0.25">
      <c r="C110" s="5"/>
      <c r="D110" s="8"/>
      <c r="E110" s="8"/>
      <c r="F110" s="7"/>
      <c r="G110" s="7"/>
      <c r="H110" s="7"/>
      <c r="I110" s="30"/>
      <c r="K110" s="13"/>
      <c r="L110" s="7"/>
      <c r="M110" s="21"/>
      <c r="N110" s="21"/>
      <c r="O110" s="2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226"/>
    </row>
    <row r="111" spans="2:27" ht="13.5" customHeight="1" x14ac:dyDescent="0.25">
      <c r="C111" s="5"/>
      <c r="D111" s="8"/>
      <c r="E111" s="8"/>
      <c r="F111" s="7"/>
      <c r="G111" s="7"/>
      <c r="H111" s="7"/>
      <c r="I111" s="30"/>
      <c r="K111" s="13"/>
      <c r="L111" s="7"/>
      <c r="M111" s="21"/>
      <c r="N111" s="21"/>
      <c r="O111" s="2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226"/>
    </row>
    <row r="112" spans="2:27" ht="13.5" customHeight="1" x14ac:dyDescent="0.25">
      <c r="C112" s="5"/>
      <c r="D112" s="8"/>
      <c r="E112" s="8"/>
      <c r="F112" s="7"/>
      <c r="G112" s="7"/>
      <c r="H112" s="7"/>
      <c r="I112" s="30"/>
      <c r="K112" s="13"/>
      <c r="L112" s="7"/>
      <c r="M112" s="21"/>
      <c r="N112" s="21"/>
      <c r="O112" s="2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226"/>
    </row>
  </sheetData>
  <mergeCells count="138">
    <mergeCell ref="B4:J4"/>
    <mergeCell ref="B5:J5"/>
    <mergeCell ref="L5:O5"/>
    <mergeCell ref="B6:J6"/>
    <mergeCell ref="L6:O6"/>
    <mergeCell ref="B7:J7"/>
    <mergeCell ref="L7:O7"/>
    <mergeCell ref="B15:J15"/>
    <mergeCell ref="B16:J16"/>
    <mergeCell ref="C17:J17"/>
    <mergeCell ref="C18:J18"/>
    <mergeCell ref="C19:J19"/>
    <mergeCell ref="C20:J20"/>
    <mergeCell ref="B8:J8"/>
    <mergeCell ref="L8:O8"/>
    <mergeCell ref="B10:C10"/>
    <mergeCell ref="H10:K10"/>
    <mergeCell ref="H11:K11"/>
    <mergeCell ref="I13:J13"/>
    <mergeCell ref="E31:F31"/>
    <mergeCell ref="G31:H31"/>
    <mergeCell ref="E32:F32"/>
    <mergeCell ref="G32:H32"/>
    <mergeCell ref="E33:F33"/>
    <mergeCell ref="G33:H33"/>
    <mergeCell ref="C21:J21"/>
    <mergeCell ref="I28:J28"/>
    <mergeCell ref="B29:B30"/>
    <mergeCell ref="C29:C30"/>
    <mergeCell ref="D29:D30"/>
    <mergeCell ref="E29:F30"/>
    <mergeCell ref="G29:H30"/>
    <mergeCell ref="I29:I30"/>
    <mergeCell ref="J29:J30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49:F49"/>
    <mergeCell ref="G49:H49"/>
    <mergeCell ref="E50:F50"/>
    <mergeCell ref="G50:H50"/>
    <mergeCell ref="E51:F51"/>
    <mergeCell ref="G51:H51"/>
    <mergeCell ref="E46:F46"/>
    <mergeCell ref="G46:H46"/>
    <mergeCell ref="E47:F47"/>
    <mergeCell ref="G47:H47"/>
    <mergeCell ref="E48:F48"/>
    <mergeCell ref="G48:H48"/>
    <mergeCell ref="E55:F55"/>
    <mergeCell ref="G55:H55"/>
    <mergeCell ref="E56:F56"/>
    <mergeCell ref="G56:H56"/>
    <mergeCell ref="E57:F57"/>
    <mergeCell ref="G57:H57"/>
    <mergeCell ref="E52:F52"/>
    <mergeCell ref="G52:H52"/>
    <mergeCell ref="E53:F53"/>
    <mergeCell ref="G53:H53"/>
    <mergeCell ref="E54:F54"/>
    <mergeCell ref="G54:H54"/>
    <mergeCell ref="B68:J68"/>
    <mergeCell ref="B69:J69"/>
    <mergeCell ref="L69:O69"/>
    <mergeCell ref="B70:J70"/>
    <mergeCell ref="L70:O70"/>
    <mergeCell ref="E58:F58"/>
    <mergeCell ref="G58:H58"/>
    <mergeCell ref="E59:F59"/>
    <mergeCell ref="G59:H59"/>
    <mergeCell ref="E60:F60"/>
    <mergeCell ref="G60:H60"/>
    <mergeCell ref="H75:K75"/>
    <mergeCell ref="I77:J77"/>
    <mergeCell ref="B79:J79"/>
    <mergeCell ref="B80:J80"/>
    <mergeCell ref="C81:J81"/>
    <mergeCell ref="C82:J82"/>
    <mergeCell ref="B71:J71"/>
    <mergeCell ref="L71:O71"/>
    <mergeCell ref="B72:J72"/>
    <mergeCell ref="L72:O72"/>
    <mergeCell ref="B74:C74"/>
    <mergeCell ref="H74:K74"/>
    <mergeCell ref="C83:J83"/>
    <mergeCell ref="C84:J84"/>
    <mergeCell ref="C85:J85"/>
    <mergeCell ref="I92:J92"/>
    <mergeCell ref="B93:B94"/>
    <mergeCell ref="C93:C94"/>
    <mergeCell ref="D93:D94"/>
    <mergeCell ref="E93:F94"/>
    <mergeCell ref="G93:H94"/>
    <mergeCell ref="I93:I94"/>
    <mergeCell ref="E98:F98"/>
    <mergeCell ref="G98:H98"/>
    <mergeCell ref="E99:F99"/>
    <mergeCell ref="G99:H99"/>
    <mergeCell ref="E100:F100"/>
    <mergeCell ref="G100:H100"/>
    <mergeCell ref="J93:J94"/>
    <mergeCell ref="E95:F95"/>
    <mergeCell ref="G95:H95"/>
    <mergeCell ref="E96:F96"/>
    <mergeCell ref="G96:H96"/>
    <mergeCell ref="E97:F97"/>
    <mergeCell ref="G97:H97"/>
    <mergeCell ref="E104:F104"/>
    <mergeCell ref="G104:H104"/>
    <mergeCell ref="E105:F105"/>
    <mergeCell ref="G105:H105"/>
    <mergeCell ref="E101:F101"/>
    <mergeCell ref="G101:H101"/>
    <mergeCell ref="E102:F102"/>
    <mergeCell ref="G102:H102"/>
    <mergeCell ref="E103:F103"/>
    <mergeCell ref="G103:H103"/>
  </mergeCells>
  <conditionalFormatting sqref="Q61:Z64 Q106:Z112">
    <cfRule type="containsText" dxfId="20" priority="10" operator="containsText" text="ОШИБКА">
      <formula>NOT(ISERROR(SEARCH("ОШИБКА",Q61)))</formula>
    </cfRule>
  </conditionalFormatting>
  <conditionalFormatting sqref="R31">
    <cfRule type="containsErrors" dxfId="19" priority="5">
      <formula>ISERROR(R31)</formula>
    </cfRule>
  </conditionalFormatting>
  <conditionalFormatting sqref="R36">
    <cfRule type="containsErrors" dxfId="18" priority="4">
      <formula>ISERROR(R36)</formula>
    </cfRule>
  </conditionalFormatting>
  <conditionalFormatting sqref="R49">
    <cfRule type="containsErrors" dxfId="17" priority="3">
      <formula>ISERROR(R49)</formula>
    </cfRule>
  </conditionalFormatting>
  <conditionalFormatting sqref="R54">
    <cfRule type="containsErrors" dxfId="16" priority="2">
      <formula>ISERROR(R54)</formula>
    </cfRule>
  </conditionalFormatting>
  <conditionalFormatting sqref="R95">
    <cfRule type="containsErrors" dxfId="15" priority="1">
      <formula>ISERROR(R95)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47A24-8DFA-4568-A663-B8A12859D591}">
  <dimension ref="B4:AA110"/>
  <sheetViews>
    <sheetView view="pageBreakPreview" topLeftCell="B4" zoomScale="85" zoomScaleNormal="85" zoomScaleSheetLayoutView="85" workbookViewId="0">
      <selection activeCell="AA1" sqref="AA1:AA1048576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v4</v>
      </c>
      <c r="L9" s="87">
        <v>4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2/5ВК от 17 Апреля 2024г.</v>
      </c>
      <c r="K14" s="14"/>
      <c r="L14" s="10">
        <v>2</v>
      </c>
      <c r="M14" s="17">
        <v>5</v>
      </c>
      <c r="N14" s="17">
        <v>17</v>
      </c>
      <c r="O14" s="17" t="s">
        <v>114</v>
      </c>
      <c r="P14" s="10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/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 t="s">
        <v>105</v>
      </c>
      <c r="S30" s="75"/>
      <c r="T30" s="75"/>
      <c r="U30" s="75"/>
      <c r="V30" s="75"/>
      <c r="W30" s="75"/>
      <c r="X30" s="76" t="str">
        <f>CONCATENATE(L14, "/", M14, "ВК")</f>
        <v>2/5ВК</v>
      </c>
      <c r="Y30" s="76" t="str">
        <f>CONCATENATE(N14, " ", O14)</f>
        <v>17 Апреля</v>
      </c>
      <c r="Z30" s="13"/>
      <c r="AA30" s="65">
        <f>IFERROR(SUM(AA71:AA80),0)</f>
        <v>0</v>
      </c>
    </row>
    <row r="31" spans="2:27" ht="13.5" customHeight="1" thickBot="1" x14ac:dyDescent="0.25">
      <c r="B31" s="11">
        <v>1</v>
      </c>
      <c r="C31" s="11" t="str">
        <f t="shared" ref="C31:E46" ca="1" si="0">X31</f>
        <v>8А`-В росп1,2,3</v>
      </c>
      <c r="D31" s="11" t="str">
        <f t="shared" ca="1" si="0"/>
        <v>Т3</v>
      </c>
      <c r="E31" s="254" t="str">
        <f t="shared" ca="1" si="0"/>
        <v>900 Δ8</v>
      </c>
      <c r="F31" s="254"/>
      <c r="G31" s="255" t="s">
        <v>9</v>
      </c>
      <c r="H31" s="256"/>
      <c r="I31" s="23" t="str">
        <f t="shared" ref="I31:I39" si="1">IF(G31="недопустимых дефектов не обнаружено", "годен", "НЕ годен")</f>
        <v>годен</v>
      </c>
      <c r="J31" s="23" t="str">
        <f t="shared" ref="J31:J39" si="2">CONCATENATE(M31, ".", N31, ".",O31)</f>
        <v>11.04.2024г.</v>
      </c>
      <c r="K31" s="13"/>
      <c r="L31" s="13"/>
      <c r="M31" s="21" t="s">
        <v>111</v>
      </c>
      <c r="N31" s="21" t="s">
        <v>112</v>
      </c>
      <c r="O31" s="21" t="s">
        <v>36</v>
      </c>
      <c r="Q31" s="25" t="s">
        <v>86</v>
      </c>
      <c r="R31" s="96">
        <v>767</v>
      </c>
      <c r="S31" s="77">
        <v>3</v>
      </c>
      <c r="T31" s="77">
        <v>4</v>
      </c>
      <c r="U31" s="77">
        <v>5</v>
      </c>
      <c r="V31" s="78">
        <v>28</v>
      </c>
      <c r="W31" s="13"/>
      <c r="X31" s="32" t="str" cm="1">
        <f t="array" aca="1" ref="X31" ca="1">INDIRECT(ADDRESS(R31,S31,1,1,Q31))</f>
        <v>8А`-В росп1,2,3</v>
      </c>
      <c r="Y31" s="32" t="str" cm="1">
        <f t="array" aca="1" ref="Y31" ca="1">INDIRECT(ADDRESS(R31,T31,1,1,Q31))</f>
        <v>Т3</v>
      </c>
      <c r="Z31" s="32" t="str" cm="1">
        <f t="array" aca="1" ref="Z31" ca="1">INDIRECT(ADDRESS(R31,U31,1,1,Q31))</f>
        <v>900 Δ8</v>
      </c>
      <c r="AA31" s="226" cm="1">
        <f t="array" aca="1" ref="AA31" ca="1">INDIRECT(ADDRESS(R31,V31,1,1,$Q$31))</f>
        <v>900</v>
      </c>
    </row>
    <row r="32" spans="2:27" ht="13.5" customHeight="1" thickBot="1" x14ac:dyDescent="0.25">
      <c r="B32" s="11">
        <v>2</v>
      </c>
      <c r="C32" s="11" t="str">
        <f t="shared" ca="1" si="0"/>
        <v>8А`-ВП</v>
      </c>
      <c r="D32" s="11" t="str">
        <f t="shared" ca="1" si="0"/>
        <v>С4</v>
      </c>
      <c r="E32" s="254" t="str">
        <f t="shared" ca="1" si="0"/>
        <v>1726×14</v>
      </c>
      <c r="F32" s="254"/>
      <c r="G32" s="255" t="s">
        <v>9</v>
      </c>
      <c r="H32" s="256"/>
      <c r="I32" s="23" t="str">
        <f t="shared" si="1"/>
        <v>годен</v>
      </c>
      <c r="J32" s="23" t="str">
        <f t="shared" si="2"/>
        <v>11.04.2024г.</v>
      </c>
      <c r="K32" s="13"/>
      <c r="L32" s="13"/>
      <c r="M32" s="21" t="s">
        <v>111</v>
      </c>
      <c r="N32" s="21" t="s">
        <v>112</v>
      </c>
      <c r="O32" s="21" t="s">
        <v>36</v>
      </c>
      <c r="Q32" s="25" t="s">
        <v>86</v>
      </c>
      <c r="R32" s="79">
        <f>R31+1</f>
        <v>768</v>
      </c>
      <c r="S32" s="13">
        <v>3</v>
      </c>
      <c r="T32" s="13">
        <v>4</v>
      </c>
      <c r="U32" s="13">
        <v>5</v>
      </c>
      <c r="V32" s="80">
        <v>28</v>
      </c>
      <c r="W32" s="13"/>
      <c r="X32" s="32" t="str" cm="1">
        <f t="array" aca="1" ref="X32" ca="1">INDIRECT(ADDRESS(R32,S32,1,1,Q32))</f>
        <v>8А`-ВП</v>
      </c>
      <c r="Y32" s="32" t="str" cm="1">
        <f t="array" aca="1" ref="Y32" ca="1">INDIRECT(ADDRESS(R32,T32,1,1,Q32))</f>
        <v>С4</v>
      </c>
      <c r="Z32" s="32" t="str" cm="1">
        <f t="array" aca="1" ref="Z32" ca="1">INDIRECT(ADDRESS(R32,U32,1,1,Q32))</f>
        <v>1726×14</v>
      </c>
      <c r="AA32" s="226" cm="1">
        <f t="array" aca="1" ref="AA32" ca="1">INDIRECT(ADDRESS(R32,V32,1,1,$Q$31))</f>
        <v>1726</v>
      </c>
    </row>
    <row r="33" spans="2:27" ht="13.5" customHeight="1" thickBot="1" x14ac:dyDescent="0.25">
      <c r="B33" s="11">
        <v>3</v>
      </c>
      <c r="C33" s="11" t="str">
        <f t="shared" ca="1" si="0"/>
        <v>8А`-ВП_Р1 росп1,2,3</v>
      </c>
      <c r="D33" s="11" t="str">
        <f t="shared" ca="1" si="0"/>
        <v>Т3</v>
      </c>
      <c r="E33" s="254" t="str">
        <f t="shared" ca="1" si="0"/>
        <v>528 Δ8</v>
      </c>
      <c r="F33" s="254"/>
      <c r="G33" s="255" t="s">
        <v>9</v>
      </c>
      <c r="H33" s="256"/>
      <c r="I33" s="23" t="str">
        <f t="shared" si="1"/>
        <v>годен</v>
      </c>
      <c r="J33" s="23" t="str">
        <f t="shared" si="2"/>
        <v>11.04.2024г.</v>
      </c>
      <c r="K33" s="13"/>
      <c r="L33" s="13"/>
      <c r="M33" s="21" t="s">
        <v>111</v>
      </c>
      <c r="N33" s="21" t="s">
        <v>112</v>
      </c>
      <c r="O33" s="21" t="s">
        <v>36</v>
      </c>
      <c r="Q33" s="25" t="s">
        <v>86</v>
      </c>
      <c r="R33" s="79">
        <f t="shared" ref="R33:R61" si="3">R32+1</f>
        <v>769</v>
      </c>
      <c r="S33" s="13">
        <v>3</v>
      </c>
      <c r="T33" s="13">
        <v>4</v>
      </c>
      <c r="U33" s="13">
        <v>5</v>
      </c>
      <c r="V33" s="80">
        <v>28</v>
      </c>
      <c r="W33" s="13"/>
      <c r="X33" s="32" t="str" cm="1">
        <f t="array" aca="1" ref="X33" ca="1">INDIRECT(ADDRESS(R33,S33,1,1,Q33))</f>
        <v>8А`-ВП_Р1 росп1,2,3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528 Δ8</v>
      </c>
      <c r="AA33" s="226" cm="1">
        <f t="array" aca="1" ref="AA33" ca="1">INDIRECT(ADDRESS(R33,V33,1,1,$Q$31))</f>
        <v>528</v>
      </c>
    </row>
    <row r="34" spans="2:27" ht="13.5" customHeight="1" thickBot="1" x14ac:dyDescent="0.25">
      <c r="B34" s="11">
        <v>4</v>
      </c>
      <c r="C34" s="11" t="str">
        <f t="shared" ca="1" si="0"/>
        <v>8А`-ВП_Р2 росп1,2,3</v>
      </c>
      <c r="D34" s="11" t="str">
        <f t="shared" ca="1" si="0"/>
        <v>Т3</v>
      </c>
      <c r="E34" s="254" t="str">
        <f t="shared" ca="1" si="0"/>
        <v>528 Δ8</v>
      </c>
      <c r="F34" s="254"/>
      <c r="G34" s="255" t="s">
        <v>9</v>
      </c>
      <c r="H34" s="256"/>
      <c r="I34" s="23" t="str">
        <f t="shared" si="1"/>
        <v>годен</v>
      </c>
      <c r="J34" s="23" t="str">
        <f t="shared" si="2"/>
        <v>11.04.2024г.</v>
      </c>
      <c r="K34" s="13"/>
      <c r="L34" s="13"/>
      <c r="M34" s="21" t="s">
        <v>111</v>
      </c>
      <c r="N34" s="21" t="s">
        <v>112</v>
      </c>
      <c r="O34" s="21" t="s">
        <v>36</v>
      </c>
      <c r="Q34" s="25" t="s">
        <v>86</v>
      </c>
      <c r="R34" s="79">
        <f t="shared" si="3"/>
        <v>770</v>
      </c>
      <c r="S34" s="13">
        <v>3</v>
      </c>
      <c r="T34" s="13">
        <v>4</v>
      </c>
      <c r="U34" s="13">
        <v>5</v>
      </c>
      <c r="V34" s="80">
        <v>28</v>
      </c>
      <c r="W34" s="13"/>
      <c r="X34" s="32" t="str" cm="1">
        <f t="array" aca="1" ref="X34" ca="1">INDIRECT(ADDRESS(R34,S34,1,1,Q34))</f>
        <v>8А`-ВП_Р2 росп1,2,3</v>
      </c>
      <c r="Y34" s="32" t="str" cm="1">
        <f t="array" aca="1" ref="Y34" ca="1">INDIRECT(ADDRESS(R34,T34,1,1,Q34))</f>
        <v>Т3</v>
      </c>
      <c r="Z34" s="32" t="str" cm="1">
        <f t="array" aca="1" ref="Z34" ca="1">INDIRECT(ADDRESS(R34,U34,1,1,Q34))</f>
        <v>528 Δ8</v>
      </c>
      <c r="AA34" s="226" cm="1">
        <f t="array" aca="1" ref="AA34" ca="1">INDIRECT(ADDRESS(R34,V34,1,1,$Q$31))</f>
        <v>528</v>
      </c>
    </row>
    <row r="35" spans="2:27" ht="13.5" customHeight="1" thickBot="1" x14ac:dyDescent="0.25">
      <c r="B35" s="11">
        <v>5</v>
      </c>
      <c r="C35" s="11" t="str">
        <f t="shared" ca="1" si="0"/>
        <v>8А`-ВП_Р3 росп1,2,3</v>
      </c>
      <c r="D35" s="11" t="str">
        <f t="shared" ca="1" si="0"/>
        <v>Т3</v>
      </c>
      <c r="E35" s="254" t="str">
        <f t="shared" ca="1" si="0"/>
        <v>528 Δ8</v>
      </c>
      <c r="F35" s="254"/>
      <c r="G35" s="255" t="s">
        <v>9</v>
      </c>
      <c r="H35" s="256"/>
      <c r="I35" s="23" t="str">
        <f t="shared" si="1"/>
        <v>годен</v>
      </c>
      <c r="J35" s="23" t="str">
        <f t="shared" si="2"/>
        <v>11.04.2024г.</v>
      </c>
      <c r="K35" s="13"/>
      <c r="L35" s="13"/>
      <c r="M35" s="21" t="s">
        <v>111</v>
      </c>
      <c r="N35" s="21" t="s">
        <v>112</v>
      </c>
      <c r="O35" s="21" t="s">
        <v>36</v>
      </c>
      <c r="Q35" s="25" t="s">
        <v>86</v>
      </c>
      <c r="R35" s="79">
        <f t="shared" si="3"/>
        <v>771</v>
      </c>
      <c r="S35" s="13">
        <v>3</v>
      </c>
      <c r="T35" s="13">
        <v>4</v>
      </c>
      <c r="U35" s="13">
        <v>5</v>
      </c>
      <c r="V35" s="80">
        <v>28</v>
      </c>
      <c r="W35" s="13"/>
      <c r="X35" s="32" t="str" cm="1">
        <f t="array" aca="1" ref="X35" ca="1">INDIRECT(ADDRESS(R35,S35,1,1,Q35))</f>
        <v>8А`-ВП_Р3 росп1,2,3</v>
      </c>
      <c r="Y35" s="32" t="str" cm="1">
        <f t="array" aca="1" ref="Y35" ca="1">INDIRECT(ADDRESS(R35,T35,1,1,Q35))</f>
        <v>Т3</v>
      </c>
      <c r="Z35" s="32" t="str" cm="1">
        <f t="array" aca="1" ref="Z35" ca="1">INDIRECT(ADDRESS(R35,U35,1,1,Q35))</f>
        <v>528 Δ8</v>
      </c>
      <c r="AA35" s="226" cm="1">
        <f t="array" aca="1" ref="AA35" ca="1">INDIRECT(ADDRESS(R35,V35,1,1,$Q$31))</f>
        <v>528</v>
      </c>
    </row>
    <row r="36" spans="2:27" ht="13.5" customHeight="1" thickBot="1" x14ac:dyDescent="0.25">
      <c r="B36" s="11">
        <v>6</v>
      </c>
      <c r="C36" s="11" t="str">
        <f t="shared" ca="1" si="0"/>
        <v>8А`-ВП_Р4 росп1,2,3</v>
      </c>
      <c r="D36" s="11" t="str">
        <f t="shared" ca="1" si="0"/>
        <v>Т3</v>
      </c>
      <c r="E36" s="254" t="str">
        <f t="shared" ca="1" si="0"/>
        <v>528 Δ8</v>
      </c>
      <c r="F36" s="254"/>
      <c r="G36" s="255" t="s">
        <v>9</v>
      </c>
      <c r="H36" s="256"/>
      <c r="I36" s="23" t="str">
        <f t="shared" si="1"/>
        <v>годен</v>
      </c>
      <c r="J36" s="23" t="str">
        <f t="shared" si="2"/>
        <v>11.04.2024г.</v>
      </c>
      <c r="K36" s="13"/>
      <c r="L36" s="13"/>
      <c r="M36" s="21" t="s">
        <v>111</v>
      </c>
      <c r="N36" s="21" t="s">
        <v>112</v>
      </c>
      <c r="O36" s="21" t="s">
        <v>36</v>
      </c>
      <c r="Q36" s="25" t="s">
        <v>86</v>
      </c>
      <c r="R36" s="79">
        <f t="shared" si="3"/>
        <v>772</v>
      </c>
      <c r="S36" s="13">
        <v>3</v>
      </c>
      <c r="T36" s="13">
        <v>4</v>
      </c>
      <c r="U36" s="13">
        <v>5</v>
      </c>
      <c r="V36" s="80">
        <v>28</v>
      </c>
      <c r="W36" s="13"/>
      <c r="X36" s="32" t="str" cm="1">
        <f t="array" aca="1" ref="X36" ca="1">INDIRECT(ADDRESS(R36,S36,1,1,Q36))</f>
        <v>8А`-ВП_Р4 росп1,2,3</v>
      </c>
      <c r="Y36" s="32" t="str" cm="1">
        <f t="array" aca="1" ref="Y36" ca="1">INDIRECT(ADDRESS(R36,T36,1,1,Q36))</f>
        <v>Т3</v>
      </c>
      <c r="Z36" s="32" t="str" cm="1">
        <f t="array" aca="1" ref="Z36" ca="1">INDIRECT(ADDRESS(R36,U36,1,1,Q36))</f>
        <v>528 Δ8</v>
      </c>
      <c r="AA36" s="226" cm="1">
        <f t="array" aca="1" ref="AA36" ca="1">INDIRECT(ADDRESS(R36,V36,1,1,$Q$31))</f>
        <v>528</v>
      </c>
    </row>
    <row r="37" spans="2:27" ht="13.5" customHeight="1" thickBot="1" x14ac:dyDescent="0.25">
      <c r="B37" s="11">
        <v>7</v>
      </c>
      <c r="C37" s="11" t="str">
        <f t="shared" ca="1" si="0"/>
        <v>8А`-ВП_Р5 росп1,2,3</v>
      </c>
      <c r="D37" s="11" t="str">
        <f t="shared" ca="1" si="0"/>
        <v>Т3</v>
      </c>
      <c r="E37" s="254" t="str">
        <f t="shared" ca="1" si="0"/>
        <v>528 Δ8</v>
      </c>
      <c r="F37" s="254"/>
      <c r="G37" s="255" t="s">
        <v>9</v>
      </c>
      <c r="H37" s="256"/>
      <c r="I37" s="23" t="str">
        <f t="shared" si="1"/>
        <v>годен</v>
      </c>
      <c r="J37" s="23" t="str">
        <f t="shared" si="2"/>
        <v>11.04.2024г.</v>
      </c>
      <c r="K37" s="13"/>
      <c r="L37" s="13"/>
      <c r="M37" s="21" t="s">
        <v>111</v>
      </c>
      <c r="N37" s="21" t="s">
        <v>112</v>
      </c>
      <c r="O37" s="21" t="s">
        <v>36</v>
      </c>
      <c r="Q37" s="25" t="s">
        <v>86</v>
      </c>
      <c r="R37" s="79">
        <f t="shared" si="3"/>
        <v>773</v>
      </c>
      <c r="S37" s="13">
        <v>3</v>
      </c>
      <c r="T37" s="13">
        <v>4</v>
      </c>
      <c r="U37" s="13">
        <v>5</v>
      </c>
      <c r="V37" s="80">
        <v>28</v>
      </c>
      <c r="W37" s="13"/>
      <c r="X37" s="32" t="str" cm="1">
        <f t="array" aca="1" ref="X37" ca="1">INDIRECT(ADDRESS(R37,S37,1,1,Q37))</f>
        <v>8А`-ВП_Р5 росп1,2,3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528 Δ8</v>
      </c>
      <c r="AA37" s="226" cm="1">
        <f t="array" aca="1" ref="AA37" ca="1">INDIRECT(ADDRESS(R37,V37,1,1,$Q$31))</f>
        <v>528</v>
      </c>
    </row>
    <row r="38" spans="2:27" ht="13.5" customHeight="1" thickBot="1" x14ac:dyDescent="0.25">
      <c r="B38" s="11">
        <v>8</v>
      </c>
      <c r="C38" s="11" t="str">
        <f t="shared" ca="1" si="0"/>
        <v>8А-ВП</v>
      </c>
      <c r="D38" s="11" t="str">
        <f t="shared" ca="1" si="0"/>
        <v>С4</v>
      </c>
      <c r="E38" s="254" t="str">
        <f t="shared" ca="1" si="0"/>
        <v>2488×14</v>
      </c>
      <c r="F38" s="254"/>
      <c r="G38" s="255" t="s">
        <v>9</v>
      </c>
      <c r="H38" s="256"/>
      <c r="I38" s="23" t="str">
        <f t="shared" si="1"/>
        <v>годен</v>
      </c>
      <c r="J38" s="23" t="str">
        <f t="shared" si="2"/>
        <v>11.04.2024г.</v>
      </c>
      <c r="K38" s="13"/>
      <c r="L38" s="13"/>
      <c r="M38" s="21" t="s">
        <v>111</v>
      </c>
      <c r="N38" s="21" t="s">
        <v>112</v>
      </c>
      <c r="O38" s="21" t="s">
        <v>36</v>
      </c>
      <c r="Q38" s="25" t="s">
        <v>86</v>
      </c>
      <c r="R38" s="79">
        <f t="shared" si="3"/>
        <v>774</v>
      </c>
      <c r="S38" s="13">
        <v>3</v>
      </c>
      <c r="T38" s="13">
        <v>4</v>
      </c>
      <c r="U38" s="13">
        <v>5</v>
      </c>
      <c r="V38" s="80">
        <v>28</v>
      </c>
      <c r="W38" s="13"/>
      <c r="X38" s="32" t="str" cm="1">
        <f t="array" aca="1" ref="X38" ca="1">INDIRECT(ADDRESS(R38,S38,1,1,Q38))</f>
        <v>8А-ВП</v>
      </c>
      <c r="Y38" s="32" t="str" cm="1">
        <f t="array" aca="1" ref="Y38" ca="1">INDIRECT(ADDRESS(R38,T38,1,1,Q38))</f>
        <v>С4</v>
      </c>
      <c r="Z38" s="32" t="str" cm="1">
        <f t="array" aca="1" ref="Z38" ca="1">INDIRECT(ADDRESS(R38,U38,1,1,Q38))</f>
        <v>2488×14</v>
      </c>
      <c r="AA38" s="226" cm="1">
        <f t="array" aca="1" ref="AA38" ca="1">INDIRECT(ADDRESS(R38,V38,1,1,$Q$31))</f>
        <v>2488</v>
      </c>
    </row>
    <row r="39" spans="2:27" ht="13.5" customHeight="1" thickBot="1" x14ac:dyDescent="0.25">
      <c r="B39" s="11">
        <v>9</v>
      </c>
      <c r="C39" s="11" t="str">
        <f t="shared" ca="1" si="0"/>
        <v>8А-ВП_Р1 росп1,2,3</v>
      </c>
      <c r="D39" s="11" t="str">
        <f t="shared" ca="1" si="0"/>
        <v>Т3</v>
      </c>
      <c r="E39" s="254" t="str">
        <f t="shared" ca="1" si="0"/>
        <v>528 Δ8</v>
      </c>
      <c r="F39" s="254"/>
      <c r="G39" s="255" t="s">
        <v>9</v>
      </c>
      <c r="H39" s="256"/>
      <c r="I39" s="23" t="str">
        <f t="shared" si="1"/>
        <v>годен</v>
      </c>
      <c r="J39" s="23" t="str">
        <f t="shared" si="2"/>
        <v>11.04.2024г.</v>
      </c>
      <c r="K39" s="13"/>
      <c r="L39" s="13"/>
      <c r="M39" s="21" t="s">
        <v>111</v>
      </c>
      <c r="N39" s="21" t="s">
        <v>112</v>
      </c>
      <c r="O39" s="21" t="s">
        <v>36</v>
      </c>
      <c r="Q39" s="25" t="s">
        <v>86</v>
      </c>
      <c r="R39" s="79">
        <f t="shared" si="3"/>
        <v>775</v>
      </c>
      <c r="S39" s="13">
        <v>3</v>
      </c>
      <c r="T39" s="13">
        <v>4</v>
      </c>
      <c r="U39" s="13">
        <v>5</v>
      </c>
      <c r="V39" s="80">
        <v>28</v>
      </c>
      <c r="W39" s="13"/>
      <c r="X39" s="32" t="str" cm="1">
        <f t="array" aca="1" ref="X39" ca="1">INDIRECT(ADDRESS(R39,S39,1,1,Q39))</f>
        <v>8А-ВП_Р1 росп1,2,3</v>
      </c>
      <c r="Y39" s="32" t="str" cm="1">
        <f t="array" aca="1" ref="Y39" ca="1">INDIRECT(ADDRESS(R39,T39,1,1,Q39))</f>
        <v>Т3</v>
      </c>
      <c r="Z39" s="32" t="str" cm="1">
        <f t="array" aca="1" ref="Z39" ca="1">INDIRECT(ADDRESS(R39,U39,1,1,Q39))</f>
        <v>528 Δ8</v>
      </c>
      <c r="AA39" s="226" cm="1">
        <f t="array" aca="1" ref="AA39" ca="1">INDIRECT(ADDRESS(R39,V39,1,1,$Q$31))</f>
        <v>528</v>
      </c>
    </row>
    <row r="40" spans="2:27" ht="13.5" customHeight="1" thickBot="1" x14ac:dyDescent="0.25">
      <c r="B40" s="11">
        <v>10</v>
      </c>
      <c r="C40" s="11" t="str">
        <f ca="1">X40</f>
        <v>8А-ВП_Р2 росп1,2,3</v>
      </c>
      <c r="D40" s="11" t="str">
        <f t="shared" ca="1" si="0"/>
        <v>Т3</v>
      </c>
      <c r="E40" s="254" t="str">
        <f t="shared" ca="1" si="0"/>
        <v>528 Δ8</v>
      </c>
      <c r="F40" s="254"/>
      <c r="G40" s="255" t="s">
        <v>9</v>
      </c>
      <c r="H40" s="256"/>
      <c r="I40" s="23" t="str">
        <f>IF(G40="недопустимых дефектов не обнаружено", "годен", "НЕ годен")</f>
        <v>годен</v>
      </c>
      <c r="J40" s="23" t="str">
        <f>CONCATENATE(M40, ".", N40, ".",O40)</f>
        <v>11.04.2024г.</v>
      </c>
      <c r="K40" s="13"/>
      <c r="L40" s="13"/>
      <c r="M40" s="21" t="s">
        <v>111</v>
      </c>
      <c r="N40" s="21" t="s">
        <v>112</v>
      </c>
      <c r="O40" s="21" t="s">
        <v>36</v>
      </c>
      <c r="Q40" s="25" t="s">
        <v>86</v>
      </c>
      <c r="R40" s="79">
        <f t="shared" si="3"/>
        <v>776</v>
      </c>
      <c r="S40" s="13">
        <v>3</v>
      </c>
      <c r="T40" s="13">
        <v>4</v>
      </c>
      <c r="U40" s="13">
        <v>5</v>
      </c>
      <c r="V40" s="80">
        <v>28</v>
      </c>
      <c r="W40" s="13"/>
      <c r="X40" s="32" t="str" cm="1">
        <f t="array" aca="1" ref="X40" ca="1">INDIRECT(ADDRESS(R40,S40,1,1,Q40))</f>
        <v>8А-ВП_Р2 росп1,2,3</v>
      </c>
      <c r="Y40" s="32" t="str" cm="1">
        <f t="array" aca="1" ref="Y40" ca="1">INDIRECT(ADDRESS(R40,T40,1,1,Q40))</f>
        <v>Т3</v>
      </c>
      <c r="Z40" s="32" t="str" cm="1">
        <f t="array" aca="1" ref="Z40" ca="1">INDIRECT(ADDRESS(R40,U40,1,1,Q40))</f>
        <v>528 Δ8</v>
      </c>
      <c r="AA40" s="226" cm="1">
        <f t="array" aca="1" ref="AA40" ca="1">INDIRECT(ADDRESS(R40,V40,1,1,$Q$31))</f>
        <v>528</v>
      </c>
    </row>
    <row r="41" spans="2:27" ht="13.5" customHeight="1" thickBot="1" x14ac:dyDescent="0.25">
      <c r="B41" s="11">
        <v>11</v>
      </c>
      <c r="C41" s="11" t="str">
        <f ca="1">X41</f>
        <v>8А-ВП_Р3 росп1,2,3</v>
      </c>
      <c r="D41" s="11" t="str">
        <f t="shared" ca="1" si="0"/>
        <v>Т3</v>
      </c>
      <c r="E41" s="254" t="str">
        <f t="shared" ca="1" si="0"/>
        <v>528 Δ8</v>
      </c>
      <c r="F41" s="254"/>
      <c r="G41" s="255" t="s">
        <v>9</v>
      </c>
      <c r="H41" s="256"/>
      <c r="I41" s="23" t="str">
        <f>IF(G41="недопустимых дефектов не обнаружено", "годен", "НЕ годен")</f>
        <v>годен</v>
      </c>
      <c r="J41" s="23" t="str">
        <f>CONCATENATE(M41, ".", N41, ".",O41)</f>
        <v>11.04.2024г.</v>
      </c>
      <c r="K41" s="13"/>
      <c r="L41" s="13"/>
      <c r="M41" s="21" t="s">
        <v>111</v>
      </c>
      <c r="N41" s="21" t="s">
        <v>112</v>
      </c>
      <c r="O41" s="21" t="s">
        <v>36</v>
      </c>
      <c r="Q41" s="25" t="s">
        <v>86</v>
      </c>
      <c r="R41" s="79">
        <f t="shared" si="3"/>
        <v>777</v>
      </c>
      <c r="S41" s="13">
        <v>3</v>
      </c>
      <c r="T41" s="13">
        <v>4</v>
      </c>
      <c r="U41" s="13">
        <v>5</v>
      </c>
      <c r="V41" s="80">
        <v>28</v>
      </c>
      <c r="W41" s="13"/>
      <c r="X41" s="32" t="str" cm="1">
        <f t="array" aca="1" ref="X41" ca="1">INDIRECT(ADDRESS(R41,S41,1,1,Q41))</f>
        <v>8А-ВП_Р3 росп1,2,3</v>
      </c>
      <c r="Y41" s="32" t="str" cm="1">
        <f t="array" aca="1" ref="Y41" ca="1">INDIRECT(ADDRESS(R41,T41,1,1,Q41))</f>
        <v>Т3</v>
      </c>
      <c r="Z41" s="32" t="str" cm="1">
        <f t="array" aca="1" ref="Z41" ca="1">INDIRECT(ADDRESS(R41,U41,1,1,Q41))</f>
        <v>528 Δ8</v>
      </c>
      <c r="AA41" s="226" cm="1">
        <f t="array" aca="1" ref="AA41" ca="1">INDIRECT(ADDRESS(R41,V41,1,1,$Q$31))</f>
        <v>528</v>
      </c>
    </row>
    <row r="42" spans="2:27" ht="13.5" customHeight="1" thickBot="1" x14ac:dyDescent="0.3">
      <c r="B42" s="11">
        <v>12</v>
      </c>
      <c r="C42" s="11" t="str">
        <f ca="1">X42</f>
        <v>8А-ВП_Р4 росп1,2,3</v>
      </c>
      <c r="D42" s="11" t="str">
        <f t="shared" ca="1" si="0"/>
        <v>Т3</v>
      </c>
      <c r="E42" s="254" t="str">
        <f t="shared" ca="1" si="0"/>
        <v>528 Δ8</v>
      </c>
      <c r="F42" s="254"/>
      <c r="G42" s="255" t="s">
        <v>9</v>
      </c>
      <c r="H42" s="256"/>
      <c r="I42" s="23" t="str">
        <f>IF(G42="недопустимых дефектов не обнаружено", "годен", "НЕ годен")</f>
        <v>годен</v>
      </c>
      <c r="J42" s="23" t="str">
        <f>CONCATENATE(M42, ".", N42, ".",O42)</f>
        <v>11.04.2024г.</v>
      </c>
      <c r="K42" s="13"/>
      <c r="L42" s="7"/>
      <c r="M42" s="21" t="s">
        <v>111</v>
      </c>
      <c r="N42" s="21" t="s">
        <v>112</v>
      </c>
      <c r="O42" s="21" t="s">
        <v>36</v>
      </c>
      <c r="Q42" s="25" t="s">
        <v>86</v>
      </c>
      <c r="R42" s="79">
        <f t="shared" si="3"/>
        <v>778</v>
      </c>
      <c r="S42" s="13">
        <v>3</v>
      </c>
      <c r="T42" s="13">
        <v>4</v>
      </c>
      <c r="U42" s="13">
        <v>5</v>
      </c>
      <c r="V42" s="80">
        <v>28</v>
      </c>
      <c r="W42" s="13"/>
      <c r="X42" s="32" t="str" cm="1">
        <f t="array" aca="1" ref="X42" ca="1">INDIRECT(ADDRESS(R42,S42,1,1,Q42))</f>
        <v>8А-ВП_Р4 росп1,2,3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528 Δ8</v>
      </c>
      <c r="AA42" s="226" cm="1">
        <f t="array" aca="1" ref="AA42" ca="1">INDIRECT(ADDRESS(R42,V42,1,1,$Q$31))</f>
        <v>528</v>
      </c>
    </row>
    <row r="43" spans="2:27" ht="13.5" customHeight="1" thickBot="1" x14ac:dyDescent="0.3">
      <c r="B43" s="11">
        <v>13</v>
      </c>
      <c r="C43" s="11" t="str">
        <f ca="1">X43</f>
        <v>8А-Т1/1</v>
      </c>
      <c r="D43" s="11" t="str">
        <f t="shared" ca="1" si="0"/>
        <v>Т8</v>
      </c>
      <c r="E43" s="254" t="str">
        <f t="shared" ca="1" si="0"/>
        <v>100×20</v>
      </c>
      <c r="F43" s="254"/>
      <c r="G43" s="255" t="s">
        <v>9</v>
      </c>
      <c r="H43" s="256"/>
      <c r="I43" s="23" t="str">
        <f>IF(G43="недопустимых дефектов не обнаружено", "годен", "НЕ годен")</f>
        <v>годен</v>
      </c>
      <c r="J43" s="23" t="str">
        <f>CONCATENATE(M43, ".", N43, ".",O43)</f>
        <v>11.04.2024г.</v>
      </c>
      <c r="K43" s="13"/>
      <c r="L43" s="7"/>
      <c r="M43" s="21" t="s">
        <v>111</v>
      </c>
      <c r="N43" s="21" t="s">
        <v>112</v>
      </c>
      <c r="O43" s="21" t="s">
        <v>36</v>
      </c>
      <c r="Q43" s="25" t="s">
        <v>86</v>
      </c>
      <c r="R43" s="79">
        <f t="shared" si="3"/>
        <v>779</v>
      </c>
      <c r="S43" s="13">
        <v>3</v>
      </c>
      <c r="T43" s="13">
        <v>4</v>
      </c>
      <c r="U43" s="13">
        <v>5</v>
      </c>
      <c r="V43" s="80">
        <v>28</v>
      </c>
      <c r="W43" s="13"/>
      <c r="X43" s="32" t="str" cm="1">
        <f t="array" aca="1" ref="X43" ca="1">INDIRECT(ADDRESS(R43,S43,1,1,Q43))</f>
        <v>8А-Т1/1</v>
      </c>
      <c r="Y43" s="32" t="str" cm="1">
        <f t="array" aca="1" ref="Y43" ca="1">INDIRECT(ADDRESS(R43,T43,1,1,Q43))</f>
        <v>Т8</v>
      </c>
      <c r="Z43" s="32" t="str" cm="1">
        <f t="array" aca="1" ref="Z43" ca="1">INDIRECT(ADDRESS(R43,U43,1,1,Q43))</f>
        <v>100×20</v>
      </c>
      <c r="AA43" s="226" cm="1">
        <f t="array" aca="1" ref="AA43" ca="1">INDIRECT(ADDRESS(R43,V43,1,1,$Q$31))</f>
        <v>100</v>
      </c>
    </row>
    <row r="44" spans="2:27" ht="13.5" customHeight="1" thickBot="1" x14ac:dyDescent="0.3">
      <c r="B44" s="11">
        <v>14</v>
      </c>
      <c r="C44" s="11" t="str">
        <f t="shared" ref="C44:E58" ca="1" si="4">X44</f>
        <v>8А-Т1/1 росп1,2,3</v>
      </c>
      <c r="D44" s="11" t="str">
        <f t="shared" ca="1" si="0"/>
        <v>Т3</v>
      </c>
      <c r="E44" s="254" t="str">
        <f t="shared" ca="1" si="0"/>
        <v>100 Δ8</v>
      </c>
      <c r="F44" s="254"/>
      <c r="G44" s="255" t="s">
        <v>9</v>
      </c>
      <c r="H44" s="256"/>
      <c r="I44" s="23" t="str">
        <f t="shared" ref="I44:I58" si="5">IF(G44="недопустимых дефектов не обнаружено", "годен", "НЕ годен")</f>
        <v>годен</v>
      </c>
      <c r="J44" s="23" t="str">
        <f t="shared" ref="J44:J58" si="6">CONCATENATE(M44, ".", N44, ".",O44)</f>
        <v>11.04.2024г.</v>
      </c>
      <c r="K44" s="13"/>
      <c r="L44" s="7"/>
      <c r="M44" s="21" t="s">
        <v>111</v>
      </c>
      <c r="N44" s="21" t="s">
        <v>112</v>
      </c>
      <c r="O44" s="21" t="s">
        <v>36</v>
      </c>
      <c r="Q44" s="25" t="s">
        <v>86</v>
      </c>
      <c r="R44" s="96">
        <f t="shared" si="3"/>
        <v>780</v>
      </c>
      <c r="S44" s="13">
        <v>3</v>
      </c>
      <c r="T44" s="13">
        <v>4</v>
      </c>
      <c r="U44" s="13">
        <v>5</v>
      </c>
      <c r="V44" s="80">
        <v>28</v>
      </c>
      <c r="W44" s="13"/>
      <c r="X44" s="32" t="str" cm="1">
        <f t="array" aca="1" ref="X44" ca="1">INDIRECT(ADDRESS(R44,S44,1,1,Q44))</f>
        <v>8А-Т1/1 росп1,2,3</v>
      </c>
      <c r="Y44" s="32" t="str" cm="1">
        <f t="array" aca="1" ref="Y44" ca="1">INDIRECT(ADDRESS(R44,T44,1,1,Q44))</f>
        <v>Т3</v>
      </c>
      <c r="Z44" s="32" t="str" cm="1">
        <f t="array" aca="1" ref="Z44" ca="1">INDIRECT(ADDRESS(R44,U44,1,1,Q44))</f>
        <v>100 Δ8</v>
      </c>
      <c r="AA44" s="226" cm="1">
        <f t="array" aca="1" ref="AA44" ca="1">INDIRECT(ADDRESS(R44,V44,1,1,$Q$31))</f>
        <v>100</v>
      </c>
    </row>
    <row r="45" spans="2:27" ht="13.5" customHeight="1" thickBot="1" x14ac:dyDescent="0.3">
      <c r="B45" s="11">
        <v>15</v>
      </c>
      <c r="C45" s="11" t="str">
        <f t="shared" ca="1" si="4"/>
        <v>8А-Т1/2</v>
      </c>
      <c r="D45" s="11" t="str">
        <f t="shared" ca="1" si="0"/>
        <v>Т8</v>
      </c>
      <c r="E45" s="254" t="str">
        <f t="shared" ca="1" si="0"/>
        <v>100×20</v>
      </c>
      <c r="F45" s="254"/>
      <c r="G45" s="255" t="s">
        <v>9</v>
      </c>
      <c r="H45" s="256"/>
      <c r="I45" s="23" t="str">
        <f t="shared" si="5"/>
        <v>годен</v>
      </c>
      <c r="J45" s="23" t="str">
        <f t="shared" si="6"/>
        <v>11.04.2024г.</v>
      </c>
      <c r="K45" s="13"/>
      <c r="L45" s="7"/>
      <c r="M45" s="21" t="s">
        <v>111</v>
      </c>
      <c r="N45" s="21" t="s">
        <v>112</v>
      </c>
      <c r="O45" s="21" t="s">
        <v>36</v>
      </c>
      <c r="Q45" s="25" t="s">
        <v>86</v>
      </c>
      <c r="R45" s="79">
        <f t="shared" si="3"/>
        <v>781</v>
      </c>
      <c r="S45" s="13">
        <v>3</v>
      </c>
      <c r="T45" s="13">
        <v>4</v>
      </c>
      <c r="U45" s="13">
        <v>5</v>
      </c>
      <c r="V45" s="80">
        <v>28</v>
      </c>
      <c r="W45" s="13"/>
      <c r="X45" s="32" t="str" cm="1">
        <f t="array" aca="1" ref="X45" ca="1">INDIRECT(ADDRESS(R45,S45,1,1,Q45))</f>
        <v>8А-Т1/2</v>
      </c>
      <c r="Y45" s="32" t="str" cm="1">
        <f t="array" aca="1" ref="Y45" ca="1">INDIRECT(ADDRESS(R45,T45,1,1,Q45))</f>
        <v>Т8</v>
      </c>
      <c r="Z45" s="32" t="str" cm="1">
        <f t="array" aca="1" ref="Z45" ca="1">INDIRECT(ADDRESS(R45,U45,1,1,Q45))</f>
        <v>100×20</v>
      </c>
      <c r="AA45" s="226" cm="1">
        <f t="array" aca="1" ref="AA45" ca="1">INDIRECT(ADDRESS(R45,V45,1,1,$Q$31))</f>
        <v>100</v>
      </c>
    </row>
    <row r="46" spans="2:27" ht="13.5" customHeight="1" thickBot="1" x14ac:dyDescent="0.3">
      <c r="B46" s="11">
        <v>16</v>
      </c>
      <c r="C46" s="11" t="str">
        <f t="shared" ca="1" si="4"/>
        <v>8А-Т1/2 росп1,2,3</v>
      </c>
      <c r="D46" s="11" t="str">
        <f t="shared" ca="1" si="0"/>
        <v>Т3</v>
      </c>
      <c r="E46" s="254" t="str">
        <f t="shared" ca="1" si="0"/>
        <v>100 Δ8</v>
      </c>
      <c r="F46" s="254"/>
      <c r="G46" s="255" t="s">
        <v>9</v>
      </c>
      <c r="H46" s="256"/>
      <c r="I46" s="23" t="str">
        <f t="shared" si="5"/>
        <v>годен</v>
      </c>
      <c r="J46" s="23" t="str">
        <f t="shared" si="6"/>
        <v>11.04.2024г.</v>
      </c>
      <c r="K46" s="13"/>
      <c r="L46" s="7"/>
      <c r="M46" s="21" t="s">
        <v>111</v>
      </c>
      <c r="N46" s="21" t="s">
        <v>112</v>
      </c>
      <c r="O46" s="21" t="s">
        <v>36</v>
      </c>
      <c r="Q46" s="25" t="s">
        <v>86</v>
      </c>
      <c r="R46" s="79">
        <f t="shared" si="3"/>
        <v>782</v>
      </c>
      <c r="S46" s="13">
        <v>3</v>
      </c>
      <c r="T46" s="13">
        <v>4</v>
      </c>
      <c r="U46" s="13">
        <v>5</v>
      </c>
      <c r="V46" s="80">
        <v>28</v>
      </c>
      <c r="W46" s="13"/>
      <c r="X46" s="32" t="str" cm="1">
        <f t="array" aca="1" ref="X46" ca="1">INDIRECT(ADDRESS(R46,S46,1,1,Q46))</f>
        <v>8А-Т1/2 росп1,2,3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100 Δ8</v>
      </c>
      <c r="AA46" s="226" cm="1">
        <f t="array" aca="1" ref="AA46" ca="1">INDIRECT(ADDRESS(R46,V46,1,1,$Q$31))</f>
        <v>100</v>
      </c>
    </row>
    <row r="47" spans="2:27" ht="13.5" customHeight="1" thickBot="1" x14ac:dyDescent="0.3">
      <c r="B47" s="11">
        <v>17</v>
      </c>
      <c r="C47" s="11" t="str">
        <f t="shared" ca="1" si="4"/>
        <v>8А-ВП_Р5 росп1,2,3</v>
      </c>
      <c r="D47" s="11" t="str">
        <f t="shared" ca="1" si="4"/>
        <v>Т3</v>
      </c>
      <c r="E47" s="254" t="str">
        <f t="shared" ca="1" si="4"/>
        <v>528 Δ8</v>
      </c>
      <c r="F47" s="254"/>
      <c r="G47" s="255" t="s">
        <v>9</v>
      </c>
      <c r="H47" s="256"/>
      <c r="I47" s="23" t="str">
        <f t="shared" si="5"/>
        <v>годен</v>
      </c>
      <c r="J47" s="23" t="str">
        <f t="shared" si="6"/>
        <v>17.04.2024г.</v>
      </c>
      <c r="K47" s="13"/>
      <c r="L47" s="7"/>
      <c r="M47" s="21" t="s">
        <v>113</v>
      </c>
      <c r="N47" s="21" t="s">
        <v>112</v>
      </c>
      <c r="O47" s="21" t="s">
        <v>36</v>
      </c>
      <c r="Q47" s="25" t="s">
        <v>86</v>
      </c>
      <c r="R47" s="79">
        <f t="shared" si="3"/>
        <v>783</v>
      </c>
      <c r="S47" s="13">
        <v>3</v>
      </c>
      <c r="T47" s="13">
        <v>4</v>
      </c>
      <c r="U47" s="13">
        <v>5</v>
      </c>
      <c r="V47" s="80">
        <v>28</v>
      </c>
      <c r="W47" s="13"/>
      <c r="X47" s="32" t="str" cm="1">
        <f t="array" aca="1" ref="X47" ca="1">INDIRECT(ADDRESS(R47,S47,1,1,Q47))</f>
        <v>8А-ВП_Р5 росп1,2,3</v>
      </c>
      <c r="Y47" s="32" t="str" cm="1">
        <f t="array" aca="1" ref="Y47" ca="1">INDIRECT(ADDRESS(R47,T47,1,1,Q47))</f>
        <v>Т3</v>
      </c>
      <c r="Z47" s="32" t="str" cm="1">
        <f t="array" aca="1" ref="Z47" ca="1">INDIRECT(ADDRESS(R47,U47,1,1,Q47))</f>
        <v>528 Δ8</v>
      </c>
      <c r="AA47" s="226" cm="1">
        <f t="array" aca="1" ref="AA47" ca="1">INDIRECT(ADDRESS(R47,V47,1,1,$Q$31))</f>
        <v>528</v>
      </c>
    </row>
    <row r="48" spans="2:27" ht="13.5" customHeight="1" thickBot="1" x14ac:dyDescent="0.3">
      <c r="B48" s="11">
        <v>18</v>
      </c>
      <c r="C48" s="11" t="str">
        <f t="shared" ca="1" si="4"/>
        <v>8А-ВП_Р6 росп1,2,3</v>
      </c>
      <c r="D48" s="11" t="str">
        <f t="shared" ca="1" si="4"/>
        <v>Т3</v>
      </c>
      <c r="E48" s="254" t="str">
        <f t="shared" ca="1" si="4"/>
        <v>528 Δ8</v>
      </c>
      <c r="F48" s="254"/>
      <c r="G48" s="255" t="s">
        <v>9</v>
      </c>
      <c r="H48" s="256"/>
      <c r="I48" s="23" t="str">
        <f t="shared" si="5"/>
        <v>годен</v>
      </c>
      <c r="J48" s="23" t="str">
        <f t="shared" si="6"/>
        <v>17.04.2024г.</v>
      </c>
      <c r="K48" s="13"/>
      <c r="L48" s="7"/>
      <c r="M48" s="21" t="s">
        <v>113</v>
      </c>
      <c r="N48" s="21" t="s">
        <v>112</v>
      </c>
      <c r="O48" s="21" t="s">
        <v>36</v>
      </c>
      <c r="Q48" s="25" t="s">
        <v>86</v>
      </c>
      <c r="R48" s="79">
        <f t="shared" si="3"/>
        <v>784</v>
      </c>
      <c r="S48" s="13">
        <v>3</v>
      </c>
      <c r="T48" s="13">
        <v>4</v>
      </c>
      <c r="U48" s="13">
        <v>5</v>
      </c>
      <c r="V48" s="80">
        <v>28</v>
      </c>
      <c r="W48" s="13"/>
      <c r="X48" s="32" t="str" cm="1">
        <f t="array" aca="1" ref="X48" ca="1">INDIRECT(ADDRESS(R48,S48,1,1,Q48))</f>
        <v>8А-ВП_Р6 росп1,2,3</v>
      </c>
      <c r="Y48" s="32" t="str" cm="1">
        <f t="array" aca="1" ref="Y48" ca="1">INDIRECT(ADDRESS(R48,T48,1,1,Q48))</f>
        <v>Т3</v>
      </c>
      <c r="Z48" s="32" t="str" cm="1">
        <f t="array" aca="1" ref="Z48" ca="1">INDIRECT(ADDRESS(R48,U48,1,1,Q48))</f>
        <v>528 Δ8</v>
      </c>
      <c r="AA48" s="226" cm="1">
        <f t="array" aca="1" ref="AA48" ca="1">INDIRECT(ADDRESS(R48,V48,1,1,$Q$31))</f>
        <v>528</v>
      </c>
    </row>
    <row r="49" spans="2:27" ht="13.5" customHeight="1" thickBot="1" x14ac:dyDescent="0.3">
      <c r="B49" s="11">
        <v>19</v>
      </c>
      <c r="C49" s="11" t="str">
        <f t="shared" ca="1" si="4"/>
        <v>8А-ВП_Р7 росп1,2,3</v>
      </c>
      <c r="D49" s="11" t="str">
        <f t="shared" ca="1" si="4"/>
        <v>Т3</v>
      </c>
      <c r="E49" s="254" t="str">
        <f t="shared" ca="1" si="4"/>
        <v>528 Δ8</v>
      </c>
      <c r="F49" s="254"/>
      <c r="G49" s="255" t="s">
        <v>9</v>
      </c>
      <c r="H49" s="256"/>
      <c r="I49" s="23" t="str">
        <f t="shared" si="5"/>
        <v>годен</v>
      </c>
      <c r="J49" s="23" t="str">
        <f t="shared" si="6"/>
        <v>17.04.2024г.</v>
      </c>
      <c r="K49" s="13"/>
      <c r="L49" s="7"/>
      <c r="M49" s="21" t="s">
        <v>113</v>
      </c>
      <c r="N49" s="21" t="s">
        <v>112</v>
      </c>
      <c r="O49" s="21" t="s">
        <v>36</v>
      </c>
      <c r="Q49" s="25" t="s">
        <v>86</v>
      </c>
      <c r="R49" s="96">
        <f t="shared" si="3"/>
        <v>785</v>
      </c>
      <c r="S49" s="13">
        <v>3</v>
      </c>
      <c r="T49" s="13">
        <v>4</v>
      </c>
      <c r="U49" s="13">
        <v>5</v>
      </c>
      <c r="V49" s="80">
        <v>28</v>
      </c>
      <c r="W49" s="13"/>
      <c r="X49" s="32" t="str" cm="1">
        <f t="array" aca="1" ref="X49" ca="1">INDIRECT(ADDRESS(R49,S49,1,1,Q49))</f>
        <v>8А-ВП_Р7 росп1,2,3</v>
      </c>
      <c r="Y49" s="32" t="str" cm="1">
        <f t="array" aca="1" ref="Y49" ca="1">INDIRECT(ADDRESS(R49,T49,1,1,Q49))</f>
        <v>Т3</v>
      </c>
      <c r="Z49" s="32" t="str" cm="1">
        <f t="array" aca="1" ref="Z49" ca="1">INDIRECT(ADDRESS(R49,U49,1,1,Q49))</f>
        <v>528 Δ8</v>
      </c>
      <c r="AA49" s="226" cm="1">
        <f t="array" aca="1" ref="AA49" ca="1">INDIRECT(ADDRESS(R49,V49,1,1,$Q$31))</f>
        <v>528</v>
      </c>
    </row>
    <row r="50" spans="2:27" ht="13.5" customHeight="1" thickBot="1" x14ac:dyDescent="0.3">
      <c r="B50" s="11">
        <v>20</v>
      </c>
      <c r="C50" s="11" t="str">
        <f t="shared" ca="1" si="4"/>
        <v>8А-ВП_Р8 росп1,2,3</v>
      </c>
      <c r="D50" s="11" t="str">
        <f t="shared" ca="1" si="4"/>
        <v>Т3</v>
      </c>
      <c r="E50" s="254" t="str">
        <f t="shared" ca="1" si="4"/>
        <v>528 Δ8</v>
      </c>
      <c r="F50" s="254"/>
      <c r="G50" s="255" t="s">
        <v>9</v>
      </c>
      <c r="H50" s="256"/>
      <c r="I50" s="23" t="str">
        <f t="shared" si="5"/>
        <v>годен</v>
      </c>
      <c r="J50" s="23" t="str">
        <f t="shared" si="6"/>
        <v>17.04.2024г.</v>
      </c>
      <c r="K50" s="13"/>
      <c r="L50" s="7"/>
      <c r="M50" s="21" t="s">
        <v>113</v>
      </c>
      <c r="N50" s="21" t="s">
        <v>112</v>
      </c>
      <c r="O50" s="21" t="s">
        <v>36</v>
      </c>
      <c r="Q50" s="25" t="s">
        <v>86</v>
      </c>
      <c r="R50" s="79">
        <f t="shared" si="3"/>
        <v>786</v>
      </c>
      <c r="S50" s="13">
        <v>3</v>
      </c>
      <c r="T50" s="13">
        <v>4</v>
      </c>
      <c r="U50" s="13">
        <v>5</v>
      </c>
      <c r="V50" s="80">
        <v>28</v>
      </c>
      <c r="W50" s="13"/>
      <c r="X50" s="32" t="str" cm="1">
        <f t="array" aca="1" ref="X50" ca="1">INDIRECT(ADDRESS(R50,S50,1,1,Q50))</f>
        <v>8А-ВП_Р8 росп1,2,3</v>
      </c>
      <c r="Y50" s="32" t="str" cm="1">
        <f t="array" aca="1" ref="Y50" ca="1">INDIRECT(ADDRESS(R50,T50,1,1,Q50))</f>
        <v>Т3</v>
      </c>
      <c r="Z50" s="32" t="str" cm="1">
        <f t="array" aca="1" ref="Z50" ca="1">INDIRECT(ADDRESS(R50,U50,1,1,Q50))</f>
        <v>528 Δ8</v>
      </c>
      <c r="AA50" s="226" cm="1">
        <f t="array" aca="1" ref="AA50" ca="1">INDIRECT(ADDRESS(R50,V50,1,1,$Q$31))</f>
        <v>528</v>
      </c>
    </row>
    <row r="51" spans="2:27" ht="13.5" customHeight="1" thickBot="1" x14ac:dyDescent="0.3">
      <c r="B51" s="11">
        <v>21</v>
      </c>
      <c r="C51" s="11" t="str">
        <f t="shared" ca="1" si="4"/>
        <v>8А-НП</v>
      </c>
      <c r="D51" s="11" t="str">
        <f t="shared" ca="1" si="4"/>
        <v>С18</v>
      </c>
      <c r="E51" s="254" t="str">
        <f t="shared" ca="1" si="4"/>
        <v>600×32</v>
      </c>
      <c r="F51" s="254"/>
      <c r="G51" s="255" t="s">
        <v>9</v>
      </c>
      <c r="H51" s="256"/>
      <c r="I51" s="23" t="str">
        <f t="shared" si="5"/>
        <v>годен</v>
      </c>
      <c r="J51" s="23" t="str">
        <f t="shared" si="6"/>
        <v>17.04.2024г.</v>
      </c>
      <c r="K51" s="13"/>
      <c r="L51" s="7"/>
      <c r="M51" s="21" t="s">
        <v>113</v>
      </c>
      <c r="N51" s="21" t="s">
        <v>112</v>
      </c>
      <c r="O51" s="21" t="s">
        <v>36</v>
      </c>
      <c r="Q51" s="25" t="s">
        <v>86</v>
      </c>
      <c r="R51" s="79">
        <f t="shared" si="3"/>
        <v>787</v>
      </c>
      <c r="S51" s="13">
        <v>3</v>
      </c>
      <c r="T51" s="13">
        <v>4</v>
      </c>
      <c r="U51" s="13">
        <v>5</v>
      </c>
      <c r="V51" s="80">
        <v>28</v>
      </c>
      <c r="W51" s="13"/>
      <c r="X51" s="32" t="str" cm="1">
        <f t="array" aca="1" ref="X51" ca="1">INDIRECT(ADDRESS(R51,S51,1,1,Q51))</f>
        <v>8А-НП</v>
      </c>
      <c r="Y51" s="32" t="str" cm="1">
        <f t="array" aca="1" ref="Y51" ca="1">INDIRECT(ADDRESS(R51,T51,1,1,Q51))</f>
        <v>С18</v>
      </c>
      <c r="Z51" s="32" t="str" cm="1">
        <f t="array" aca="1" ref="Z51" ca="1">INDIRECT(ADDRESS(R51,U51,1,1,Q51))</f>
        <v>600×32</v>
      </c>
      <c r="AA51" s="226" cm="1">
        <f t="array" aca="1" ref="AA51" ca="1">INDIRECT(ADDRESS(R51,V51,1,1,$Q$31))</f>
        <v>600</v>
      </c>
    </row>
    <row r="52" spans="2:27" ht="13.5" customHeight="1" thickBot="1" x14ac:dyDescent="0.3">
      <c r="B52" s="11">
        <v>22</v>
      </c>
      <c r="C52" s="11" t="str">
        <f t="shared" ca="1" si="4"/>
        <v>8А-Т2/1</v>
      </c>
      <c r="D52" s="11" t="str">
        <f t="shared" ca="1" si="4"/>
        <v>Т8</v>
      </c>
      <c r="E52" s="254" t="str">
        <f t="shared" ca="1" si="4"/>
        <v>100×20</v>
      </c>
      <c r="F52" s="254"/>
      <c r="G52" s="255" t="s">
        <v>9</v>
      </c>
      <c r="H52" s="256"/>
      <c r="I52" s="23" t="str">
        <f t="shared" si="5"/>
        <v>годен</v>
      </c>
      <c r="J52" s="23" t="str">
        <f t="shared" si="6"/>
        <v>17.04.2024г.</v>
      </c>
      <c r="K52" s="13"/>
      <c r="L52" s="7"/>
      <c r="M52" s="21" t="s">
        <v>113</v>
      </c>
      <c r="N52" s="21" t="s">
        <v>112</v>
      </c>
      <c r="O52" s="21" t="s">
        <v>36</v>
      </c>
      <c r="Q52" s="25" t="s">
        <v>86</v>
      </c>
      <c r="R52" s="79">
        <f t="shared" si="3"/>
        <v>788</v>
      </c>
      <c r="S52" s="13">
        <v>3</v>
      </c>
      <c r="T52" s="13">
        <v>4</v>
      </c>
      <c r="U52" s="13">
        <v>5</v>
      </c>
      <c r="V52" s="80">
        <v>28</v>
      </c>
      <c r="W52" s="13"/>
      <c r="X52" s="32" t="str" cm="1">
        <f t="array" aca="1" ref="X52" ca="1">INDIRECT(ADDRESS(R52,S52,1,1,Q52))</f>
        <v>8А-Т2/1</v>
      </c>
      <c r="Y52" s="32" t="str" cm="1">
        <f t="array" aca="1" ref="Y52" ca="1">INDIRECT(ADDRESS(R52,T52,1,1,Q52))</f>
        <v>Т8</v>
      </c>
      <c r="Z52" s="32" t="str" cm="1">
        <f t="array" aca="1" ref="Z52" ca="1">INDIRECT(ADDRESS(R52,U52,1,1,Q52))</f>
        <v>100×20</v>
      </c>
      <c r="AA52" s="226" cm="1">
        <f t="array" aca="1" ref="AA52" ca="1">INDIRECT(ADDRESS(R52,V52,1,1,$Q$31))</f>
        <v>100</v>
      </c>
    </row>
    <row r="53" spans="2:27" ht="13.5" customHeight="1" thickBot="1" x14ac:dyDescent="0.3">
      <c r="B53" s="11">
        <v>23</v>
      </c>
      <c r="C53" s="11" t="str">
        <f t="shared" ca="1" si="4"/>
        <v>8А-Т2/1 росп1,2,3</v>
      </c>
      <c r="D53" s="11" t="str">
        <f t="shared" ca="1" si="4"/>
        <v>Т3</v>
      </c>
      <c r="E53" s="254" t="str">
        <f t="shared" ca="1" si="4"/>
        <v>100 Δ8</v>
      </c>
      <c r="F53" s="254"/>
      <c r="G53" s="255" t="s">
        <v>9</v>
      </c>
      <c r="H53" s="256"/>
      <c r="I53" s="23" t="str">
        <f t="shared" si="5"/>
        <v>годен</v>
      </c>
      <c r="J53" s="23" t="str">
        <f t="shared" si="6"/>
        <v>17.04.2024г.</v>
      </c>
      <c r="K53" s="13"/>
      <c r="L53" s="7"/>
      <c r="M53" s="21" t="s">
        <v>113</v>
      </c>
      <c r="N53" s="21" t="s">
        <v>112</v>
      </c>
      <c r="O53" s="21" t="s">
        <v>36</v>
      </c>
      <c r="Q53" s="25" t="s">
        <v>86</v>
      </c>
      <c r="R53" s="79">
        <f t="shared" si="3"/>
        <v>789</v>
      </c>
      <c r="S53" s="13">
        <v>3</v>
      </c>
      <c r="T53" s="13">
        <v>4</v>
      </c>
      <c r="U53" s="13">
        <v>5</v>
      </c>
      <c r="V53" s="80">
        <v>28</v>
      </c>
      <c r="W53" s="13"/>
      <c r="X53" s="32" t="str" cm="1">
        <f t="array" aca="1" ref="X53" ca="1">INDIRECT(ADDRESS(R53,S53,1,1,Q53))</f>
        <v>8А-Т2/1 росп1,2,3</v>
      </c>
      <c r="Y53" s="32" t="str" cm="1">
        <f t="array" aca="1" ref="Y53" ca="1">INDIRECT(ADDRESS(R53,T53,1,1,Q53))</f>
        <v>Т3</v>
      </c>
      <c r="Z53" s="32" t="str" cm="1">
        <f t="array" aca="1" ref="Z53" ca="1">INDIRECT(ADDRESS(R53,U53,1,1,Q53))</f>
        <v>100 Δ8</v>
      </c>
      <c r="AA53" s="226" cm="1">
        <f t="array" aca="1" ref="AA53" ca="1">INDIRECT(ADDRESS(R53,V53,1,1,$Q$31))</f>
        <v>100</v>
      </c>
    </row>
    <row r="54" spans="2:27" ht="13.5" customHeight="1" thickBot="1" x14ac:dyDescent="0.3">
      <c r="B54" s="11">
        <v>24</v>
      </c>
      <c r="C54" s="11" t="str">
        <f t="shared" ca="1" si="4"/>
        <v>8А-Т2/2</v>
      </c>
      <c r="D54" s="11" t="str">
        <f t="shared" ca="1" si="4"/>
        <v>Т8</v>
      </c>
      <c r="E54" s="254" t="str">
        <f t="shared" ca="1" si="4"/>
        <v>100×20</v>
      </c>
      <c r="F54" s="254"/>
      <c r="G54" s="255" t="s">
        <v>9</v>
      </c>
      <c r="H54" s="256"/>
      <c r="I54" s="23" t="str">
        <f t="shared" si="5"/>
        <v>годен</v>
      </c>
      <c r="J54" s="23" t="str">
        <f t="shared" si="6"/>
        <v>17.04.2024г.</v>
      </c>
      <c r="K54" s="13"/>
      <c r="L54" s="7"/>
      <c r="M54" s="21" t="s">
        <v>113</v>
      </c>
      <c r="N54" s="21" t="s">
        <v>112</v>
      </c>
      <c r="O54" s="21" t="s">
        <v>36</v>
      </c>
      <c r="Q54" s="25" t="s">
        <v>86</v>
      </c>
      <c r="R54" s="79">
        <f t="shared" si="3"/>
        <v>790</v>
      </c>
      <c r="S54" s="13">
        <v>3</v>
      </c>
      <c r="T54" s="13">
        <v>4</v>
      </c>
      <c r="U54" s="13">
        <v>5</v>
      </c>
      <c r="V54" s="80">
        <v>28</v>
      </c>
      <c r="W54" s="13"/>
      <c r="X54" s="32" t="str" cm="1">
        <f t="array" aca="1" ref="X54" ca="1">INDIRECT(ADDRESS(R54,S54,1,1,Q54))</f>
        <v>8А-Т2/2</v>
      </c>
      <c r="Y54" s="32" t="str" cm="1">
        <f t="array" aca="1" ref="Y54" ca="1">INDIRECT(ADDRESS(R54,T54,1,1,Q54))</f>
        <v>Т8</v>
      </c>
      <c r="Z54" s="32" t="str" cm="1">
        <f t="array" aca="1" ref="Z54" ca="1">INDIRECT(ADDRESS(R54,U54,1,1,Q54))</f>
        <v>100×20</v>
      </c>
      <c r="AA54" s="226" cm="1">
        <f t="array" aca="1" ref="AA54" ca="1">INDIRECT(ADDRESS(R54,V54,1,1,$Q$31))</f>
        <v>100</v>
      </c>
    </row>
    <row r="55" spans="2:27" ht="13.5" customHeight="1" thickBot="1" x14ac:dyDescent="0.3">
      <c r="B55" s="11">
        <v>25</v>
      </c>
      <c r="C55" s="11" t="str">
        <f t="shared" ca="1" si="4"/>
        <v>8А-Т2/2 росп1,2,3</v>
      </c>
      <c r="D55" s="11" t="str">
        <f t="shared" ca="1" si="4"/>
        <v>Т3</v>
      </c>
      <c r="E55" s="254" t="str">
        <f t="shared" ca="1" si="4"/>
        <v>100 Δ8</v>
      </c>
      <c r="F55" s="254"/>
      <c r="G55" s="255" t="s">
        <v>9</v>
      </c>
      <c r="H55" s="256"/>
      <c r="I55" s="23" t="str">
        <f t="shared" si="5"/>
        <v>годен</v>
      </c>
      <c r="J55" s="23" t="str">
        <f t="shared" si="6"/>
        <v>17.04.2024г.</v>
      </c>
      <c r="K55" s="13"/>
      <c r="L55" s="7"/>
      <c r="M55" s="21" t="s">
        <v>113</v>
      </c>
      <c r="N55" s="21" t="s">
        <v>112</v>
      </c>
      <c r="O55" s="21" t="s">
        <v>36</v>
      </c>
      <c r="Q55" s="25" t="s">
        <v>86</v>
      </c>
      <c r="R55" s="79">
        <f t="shared" si="3"/>
        <v>791</v>
      </c>
      <c r="S55" s="13">
        <v>3</v>
      </c>
      <c r="T55" s="13">
        <v>4</v>
      </c>
      <c r="U55" s="13">
        <v>5</v>
      </c>
      <c r="V55" s="80">
        <v>28</v>
      </c>
      <c r="W55" s="13"/>
      <c r="X55" s="32" t="str" cm="1">
        <f t="array" aca="1" ref="X55" ca="1">INDIRECT(ADDRESS(R55,S55,1,1,Q55))</f>
        <v>8А-Т2/2 росп1,2,3</v>
      </c>
      <c r="Y55" s="32" t="str" cm="1">
        <f t="array" aca="1" ref="Y55" ca="1">INDIRECT(ADDRESS(R55,T55,1,1,Q55))</f>
        <v>Т3</v>
      </c>
      <c r="Z55" s="32" t="str" cm="1">
        <f t="array" aca="1" ref="Z55" ca="1">INDIRECT(ADDRESS(R55,U55,1,1,Q55))</f>
        <v>100 Δ8</v>
      </c>
      <c r="AA55" s="226" cm="1">
        <f t="array" aca="1" ref="AA55" ca="1">INDIRECT(ADDRESS(R55,V55,1,1,$Q$31))</f>
        <v>100</v>
      </c>
    </row>
    <row r="56" spans="2:27" ht="13.5" customHeight="1" thickBot="1" x14ac:dyDescent="0.3">
      <c r="B56" s="11">
        <v>26</v>
      </c>
      <c r="C56" s="11" t="str">
        <f t="shared" ca="1" si="4"/>
        <v>8Б-ВП</v>
      </c>
      <c r="D56" s="11" t="str">
        <f t="shared" ca="1" si="4"/>
        <v>С4</v>
      </c>
      <c r="E56" s="254" t="str">
        <f t="shared" ca="1" si="4"/>
        <v>2488×14</v>
      </c>
      <c r="F56" s="254"/>
      <c r="G56" s="255" t="s">
        <v>9</v>
      </c>
      <c r="H56" s="256"/>
      <c r="I56" s="23" t="str">
        <f t="shared" si="5"/>
        <v>годен</v>
      </c>
      <c r="J56" s="23" t="str">
        <f t="shared" si="6"/>
        <v>17.04.2024г.</v>
      </c>
      <c r="K56" s="13"/>
      <c r="L56" s="7"/>
      <c r="M56" s="21" t="s">
        <v>113</v>
      </c>
      <c r="N56" s="21" t="s">
        <v>112</v>
      </c>
      <c r="O56" s="21" t="s">
        <v>36</v>
      </c>
      <c r="Q56" s="25" t="s">
        <v>86</v>
      </c>
      <c r="R56" s="79">
        <f t="shared" si="3"/>
        <v>792</v>
      </c>
      <c r="S56" s="13">
        <v>3</v>
      </c>
      <c r="T56" s="13">
        <v>4</v>
      </c>
      <c r="U56" s="13">
        <v>5</v>
      </c>
      <c r="V56" s="80">
        <v>28</v>
      </c>
      <c r="W56" s="13"/>
      <c r="X56" s="32" t="str" cm="1">
        <f t="array" aca="1" ref="X56" ca="1">INDIRECT(ADDRESS(R56,S56,1,1,Q56))</f>
        <v>8Б-ВП</v>
      </c>
      <c r="Y56" s="32" t="str" cm="1">
        <f t="array" aca="1" ref="Y56" ca="1">INDIRECT(ADDRESS(R56,T56,1,1,Q56))</f>
        <v>С4</v>
      </c>
      <c r="Z56" s="32" t="str" cm="1">
        <f t="array" aca="1" ref="Z56" ca="1">INDIRECT(ADDRESS(R56,U56,1,1,Q56))</f>
        <v>2488×14</v>
      </c>
      <c r="AA56" s="226" cm="1">
        <f t="array" aca="1" ref="AA56" ca="1">INDIRECT(ADDRESS(R56,V56,1,1,$Q$31))</f>
        <v>2488</v>
      </c>
    </row>
    <row r="57" spans="2:27" ht="13.5" customHeight="1" thickBot="1" x14ac:dyDescent="0.3">
      <c r="B57" s="11">
        <v>27</v>
      </c>
      <c r="C57" s="11" t="str">
        <f t="shared" ca="1" si="4"/>
        <v>8Б-ВП_Р1 росп1,2,3</v>
      </c>
      <c r="D57" s="11" t="str">
        <f t="shared" ca="1" si="4"/>
        <v>Т3</v>
      </c>
      <c r="E57" s="254" t="str">
        <f t="shared" ca="1" si="4"/>
        <v>528 Δ8</v>
      </c>
      <c r="F57" s="254"/>
      <c r="G57" s="255" t="s">
        <v>9</v>
      </c>
      <c r="H57" s="256"/>
      <c r="I57" s="23" t="str">
        <f t="shared" si="5"/>
        <v>годен</v>
      </c>
      <c r="J57" s="23" t="str">
        <f t="shared" si="6"/>
        <v>17.04.2024г.</v>
      </c>
      <c r="K57" s="13"/>
      <c r="L57" s="7"/>
      <c r="M57" s="21" t="s">
        <v>113</v>
      </c>
      <c r="N57" s="21" t="s">
        <v>112</v>
      </c>
      <c r="O57" s="21" t="s">
        <v>36</v>
      </c>
      <c r="Q57" s="25" t="s">
        <v>86</v>
      </c>
      <c r="R57" s="79">
        <f t="shared" si="3"/>
        <v>793</v>
      </c>
      <c r="S57" s="13">
        <v>3</v>
      </c>
      <c r="T57" s="13">
        <v>4</v>
      </c>
      <c r="U57" s="13">
        <v>5</v>
      </c>
      <c r="V57" s="80">
        <v>28</v>
      </c>
      <c r="W57" s="13"/>
      <c r="X57" s="32" t="str" cm="1">
        <f t="array" aca="1" ref="X57" ca="1">INDIRECT(ADDRESS(R57,S57,1,1,Q57))</f>
        <v>8Б-ВП_Р1 росп1,2,3</v>
      </c>
      <c r="Y57" s="32" t="str" cm="1">
        <f t="array" aca="1" ref="Y57" ca="1">INDIRECT(ADDRESS(R57,T57,1,1,Q57))</f>
        <v>Т3</v>
      </c>
      <c r="Z57" s="32" t="str" cm="1">
        <f t="array" aca="1" ref="Z57" ca="1">INDIRECT(ADDRESS(R57,U57,1,1,Q57))</f>
        <v>528 Δ8</v>
      </c>
      <c r="AA57" s="226" cm="1">
        <f t="array" aca="1" ref="AA57" ca="1">INDIRECT(ADDRESS(R57,V57,1,1,$Q$31))</f>
        <v>528</v>
      </c>
    </row>
    <row r="58" spans="2:27" ht="13.5" customHeight="1" thickBot="1" x14ac:dyDescent="0.3">
      <c r="B58" s="11">
        <v>28</v>
      </c>
      <c r="C58" s="11" t="str">
        <f t="shared" ca="1" si="4"/>
        <v>8Б-ВП_Р2 росп1,2,3</v>
      </c>
      <c r="D58" s="11" t="str">
        <f t="shared" ca="1" si="4"/>
        <v>Т3</v>
      </c>
      <c r="E58" s="254" t="str">
        <f t="shared" ca="1" si="4"/>
        <v>528 Δ8</v>
      </c>
      <c r="F58" s="254"/>
      <c r="G58" s="255" t="s">
        <v>9</v>
      </c>
      <c r="H58" s="256"/>
      <c r="I58" s="23" t="str">
        <f t="shared" si="5"/>
        <v>годен</v>
      </c>
      <c r="J58" s="23" t="str">
        <f t="shared" si="6"/>
        <v>17.04.2024г.</v>
      </c>
      <c r="K58" s="13"/>
      <c r="L58" s="7"/>
      <c r="M58" s="21" t="s">
        <v>113</v>
      </c>
      <c r="N58" s="21" t="s">
        <v>112</v>
      </c>
      <c r="O58" s="21" t="s">
        <v>36</v>
      </c>
      <c r="Q58" s="25" t="s">
        <v>86</v>
      </c>
      <c r="R58" s="79">
        <f t="shared" si="3"/>
        <v>794</v>
      </c>
      <c r="S58" s="13">
        <v>3</v>
      </c>
      <c r="T58" s="13">
        <v>4</v>
      </c>
      <c r="U58" s="13">
        <v>5</v>
      </c>
      <c r="V58" s="80">
        <v>28</v>
      </c>
      <c r="W58" s="13"/>
      <c r="X58" s="32" t="str" cm="1">
        <f t="array" aca="1" ref="X58" ca="1">INDIRECT(ADDRESS(R58,S58,1,1,Q58))</f>
        <v>8Б-ВП_Р2 росп1,2,3</v>
      </c>
      <c r="Y58" s="32" t="str" cm="1">
        <f t="array" aca="1" ref="Y58" ca="1">INDIRECT(ADDRESS(R58,T58,1,1,Q58))</f>
        <v>Т3</v>
      </c>
      <c r="Z58" s="32" t="str" cm="1">
        <f t="array" aca="1" ref="Z58" ca="1">INDIRECT(ADDRESS(R58,U58,1,1,Q58))</f>
        <v>528 Δ8</v>
      </c>
      <c r="AA58" s="226" cm="1">
        <f t="array" aca="1" ref="AA58" ca="1">INDIRECT(ADDRESS(R58,V58,1,1,$Q$31))</f>
        <v>528</v>
      </c>
    </row>
    <row r="59" spans="2:27" ht="13.5" customHeight="1" thickBot="1" x14ac:dyDescent="0.3">
      <c r="B59" s="11">
        <v>29</v>
      </c>
      <c r="C59" s="11" t="str">
        <f t="shared" ref="C59:C60" ca="1" si="7">X59</f>
        <v>8Б-ВП_Р3 росп1,2,3</v>
      </c>
      <c r="D59" s="11" t="str">
        <f t="shared" ref="D59:D60" ca="1" si="8">Y59</f>
        <v>Т3</v>
      </c>
      <c r="E59" s="254" t="str">
        <f t="shared" ref="E59:E60" ca="1" si="9">Z59</f>
        <v>528 Δ8</v>
      </c>
      <c r="F59" s="254"/>
      <c r="G59" s="255" t="s">
        <v>9</v>
      </c>
      <c r="H59" s="256"/>
      <c r="I59" s="23" t="str">
        <f t="shared" ref="I59:I60" si="10">IF(G59="недопустимых дефектов не обнаружено", "годен", "НЕ годен")</f>
        <v>годен</v>
      </c>
      <c r="J59" s="23" t="str">
        <f t="shared" ref="J59:J60" si="11">CONCATENATE(M59, ".", N59, ".",O59)</f>
        <v>17.04.2024г.</v>
      </c>
      <c r="K59" s="13"/>
      <c r="L59" s="7"/>
      <c r="M59" s="21" t="s">
        <v>113</v>
      </c>
      <c r="N59" s="21" t="s">
        <v>112</v>
      </c>
      <c r="O59" s="21" t="s">
        <v>36</v>
      </c>
      <c r="Q59" s="25" t="s">
        <v>86</v>
      </c>
      <c r="R59" s="79">
        <f t="shared" si="3"/>
        <v>795</v>
      </c>
      <c r="S59" s="13">
        <v>3</v>
      </c>
      <c r="T59" s="13">
        <v>4</v>
      </c>
      <c r="U59" s="13">
        <v>5</v>
      </c>
      <c r="V59" s="80">
        <v>28</v>
      </c>
      <c r="W59" s="13"/>
      <c r="X59" s="32" t="str" cm="1">
        <f t="array" aca="1" ref="X59" ca="1">INDIRECT(ADDRESS(R59,S59,1,1,Q59))</f>
        <v>8Б-ВП_Р3 росп1,2,3</v>
      </c>
      <c r="Y59" s="32" t="str" cm="1">
        <f t="array" aca="1" ref="Y59" ca="1">INDIRECT(ADDRESS(R59,T59,1,1,Q59))</f>
        <v>Т3</v>
      </c>
      <c r="Z59" s="32" t="str" cm="1">
        <f t="array" aca="1" ref="Z59" ca="1">INDIRECT(ADDRESS(R59,U59,1,1,Q59))</f>
        <v>528 Δ8</v>
      </c>
      <c r="AA59" s="226" cm="1">
        <f t="array" aca="1" ref="AA59" ca="1">INDIRECT(ADDRESS(R59,V59,1,1,$Q$31))</f>
        <v>528</v>
      </c>
    </row>
    <row r="60" spans="2:27" ht="13.5" customHeight="1" thickBot="1" x14ac:dyDescent="0.3">
      <c r="B60" s="11">
        <v>30</v>
      </c>
      <c r="C60" s="11" t="str">
        <f t="shared" ca="1" si="7"/>
        <v>8Б-ВП_Р4 росп1,2,3</v>
      </c>
      <c r="D60" s="11" t="str">
        <f t="shared" ca="1" si="8"/>
        <v>Т3</v>
      </c>
      <c r="E60" s="254" t="str">
        <f t="shared" ca="1" si="9"/>
        <v>528 Δ8</v>
      </c>
      <c r="F60" s="254"/>
      <c r="G60" s="255" t="s">
        <v>9</v>
      </c>
      <c r="H60" s="256"/>
      <c r="I60" s="23" t="str">
        <f t="shared" si="10"/>
        <v>годен</v>
      </c>
      <c r="J60" s="23" t="str">
        <f t="shared" si="11"/>
        <v>17.04.2024г.</v>
      </c>
      <c r="K60" s="13"/>
      <c r="L60" s="7"/>
      <c r="M60" s="21" t="s">
        <v>113</v>
      </c>
      <c r="N60" s="21" t="s">
        <v>112</v>
      </c>
      <c r="O60" s="21" t="s">
        <v>36</v>
      </c>
      <c r="Q60" s="25" t="s">
        <v>86</v>
      </c>
      <c r="R60" s="79">
        <f t="shared" si="3"/>
        <v>796</v>
      </c>
      <c r="S60" s="13">
        <v>3</v>
      </c>
      <c r="T60" s="13">
        <v>4</v>
      </c>
      <c r="U60" s="13">
        <v>5</v>
      </c>
      <c r="V60" s="80">
        <v>28</v>
      </c>
      <c r="W60" s="13"/>
      <c r="X60" s="32" t="str" cm="1">
        <f t="array" aca="1" ref="X60" ca="1">INDIRECT(ADDRESS(R60,S60,1,1,Q60))</f>
        <v>8Б-ВП_Р4 росп1,2,3</v>
      </c>
      <c r="Y60" s="32" t="str" cm="1">
        <f t="array" aca="1" ref="Y60" ca="1">INDIRECT(ADDRESS(R60,T60,1,1,Q60))</f>
        <v>Т3</v>
      </c>
      <c r="Z60" s="32" t="str" cm="1">
        <f t="array" aca="1" ref="Z60" ca="1">INDIRECT(ADDRESS(R60,U60,1,1,Q60))</f>
        <v>528 Δ8</v>
      </c>
      <c r="AA60" s="226" cm="1">
        <f t="array" aca="1" ref="AA60" ca="1">INDIRECT(ADDRESS(R60,V60,1,1,$Q$31))</f>
        <v>528</v>
      </c>
    </row>
    <row r="61" spans="2:27" ht="13.5" customHeight="1" thickBot="1" x14ac:dyDescent="0.3">
      <c r="B61" s="11">
        <v>31</v>
      </c>
      <c r="C61" s="11" t="str">
        <f t="shared" ref="C61" ca="1" si="12">X61</f>
        <v>8Б-Т1/1</v>
      </c>
      <c r="D61" s="11" t="str">
        <f t="shared" ref="D61" ca="1" si="13">Y61</f>
        <v>Т8</v>
      </c>
      <c r="E61" s="254" t="str">
        <f t="shared" ref="E61" ca="1" si="14">Z61</f>
        <v>100×20</v>
      </c>
      <c r="F61" s="254"/>
      <c r="G61" s="255" t="s">
        <v>9</v>
      </c>
      <c r="H61" s="256"/>
      <c r="I61" s="23" t="str">
        <f t="shared" ref="I61" si="15">IF(G61="недопустимых дефектов не обнаружено", "годен", "НЕ годен")</f>
        <v>годен</v>
      </c>
      <c r="J61" s="23" t="str">
        <f t="shared" ref="J61" si="16">CONCATENATE(M61, ".", N61, ".",O61)</f>
        <v>17.04.2024г.</v>
      </c>
      <c r="K61" s="13"/>
      <c r="L61" s="7"/>
      <c r="M61" s="21" t="s">
        <v>113</v>
      </c>
      <c r="N61" s="21" t="s">
        <v>112</v>
      </c>
      <c r="O61" s="21" t="s">
        <v>36</v>
      </c>
      <c r="Q61" s="25" t="s">
        <v>86</v>
      </c>
      <c r="R61" s="202">
        <f t="shared" si="3"/>
        <v>797</v>
      </c>
      <c r="S61" s="203">
        <v>3</v>
      </c>
      <c r="T61" s="203">
        <v>4</v>
      </c>
      <c r="U61" s="203">
        <v>5</v>
      </c>
      <c r="V61" s="204">
        <v>28</v>
      </c>
      <c r="W61" s="13"/>
      <c r="X61" s="32" t="str" cm="1">
        <f t="array" aca="1" ref="X61" ca="1">INDIRECT(ADDRESS(R61,S61,1,1,Q61))</f>
        <v>8Б-Т1/1</v>
      </c>
      <c r="Y61" s="32" t="str" cm="1">
        <f t="array" aca="1" ref="Y61" ca="1">INDIRECT(ADDRESS(R61,T61,1,1,Q61))</f>
        <v>Т8</v>
      </c>
      <c r="Z61" s="32" t="str" cm="1">
        <f t="array" aca="1" ref="Z61" ca="1">INDIRECT(ADDRESS(R61,U61,1,1,Q61))</f>
        <v>100×20</v>
      </c>
      <c r="AA61" s="226" cm="1">
        <f t="array" aca="1" ref="AA61" ca="1">INDIRECT(ADDRESS(R61,V61,1,1,$Q$31))</f>
        <v>100</v>
      </c>
    </row>
    <row r="62" spans="2:27" ht="13.5" customHeight="1" x14ac:dyDescent="0.25">
      <c r="B62" s="85"/>
      <c r="C62" s="85"/>
      <c r="D62" s="85"/>
      <c r="E62" s="85"/>
      <c r="F62" s="85"/>
      <c r="G62" s="85"/>
      <c r="H62" s="85"/>
      <c r="I62" s="81"/>
      <c r="J62" s="81"/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226"/>
    </row>
    <row r="63" spans="2:27" ht="13.5" customHeight="1" x14ac:dyDescent="0.25">
      <c r="C63" s="7" t="s">
        <v>11</v>
      </c>
      <c r="D63" s="7"/>
      <c r="E63" s="7"/>
      <c r="F63" s="7"/>
      <c r="G63" s="7"/>
      <c r="H63" s="29"/>
      <c r="I63" s="30" t="s">
        <v>1</v>
      </c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226"/>
    </row>
    <row r="64" spans="2:27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226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2/5УК от 17 Апреля 2024г.</v>
      </c>
      <c r="K78" s="14"/>
      <c r="L78" s="17">
        <f>L14</f>
        <v>2</v>
      </c>
      <c r="M78" s="17">
        <f>M14</f>
        <v>5</v>
      </c>
      <c r="N78" s="17">
        <f>N14</f>
        <v>17</v>
      </c>
      <c r="O78" s="17" t="str">
        <f>O14</f>
        <v>Апреля</v>
      </c>
      <c r="P78" s="17" t="str">
        <f>P14</f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2/5УК</v>
      </c>
      <c r="Y94" s="76" t="str">
        <f>CONCATENATE(N78, " ", O78)</f>
        <v>17 Апреля</v>
      </c>
      <c r="Z94" s="13"/>
      <c r="AA94" s="65">
        <f>IFERROR(SUM(#REF!),0)</f>
        <v>0</v>
      </c>
    </row>
    <row r="95" spans="2:27" ht="13.5" customHeight="1" thickBot="1" x14ac:dyDescent="0.25">
      <c r="B95" s="11">
        <v>1</v>
      </c>
      <c r="C95" s="11" t="str">
        <f ca="1">X95</f>
        <v>8А`-В росп1,2,3</v>
      </c>
      <c r="D95" s="11" t="str">
        <f ca="1">Y95</f>
        <v>Т3</v>
      </c>
      <c r="E95" s="254" t="str">
        <f ca="1">Z95</f>
        <v>900 Δ8</v>
      </c>
      <c r="F95" s="254"/>
      <c r="G95" s="255" t="s">
        <v>9</v>
      </c>
      <c r="H95" s="256"/>
      <c r="I95" s="23" t="str">
        <f>IF(G95="недопустимых дефектов не обнаружено", "годен", "НЕ годен")</f>
        <v>годен</v>
      </c>
      <c r="J95" s="23" t="str">
        <f>CONCATENATE(M95, ".", N95, ".",O95)</f>
        <v>11.04.2024г.</v>
      </c>
      <c r="K95" s="13"/>
      <c r="L95" s="13"/>
      <c r="M95" s="21" t="s">
        <v>111</v>
      </c>
      <c r="N95" s="21" t="s">
        <v>112</v>
      </c>
      <c r="O95" s="21" t="s">
        <v>36</v>
      </c>
      <c r="Q95" s="25" t="s">
        <v>86</v>
      </c>
      <c r="R95" s="96">
        <v>767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8А`-В росп1,2,3</v>
      </c>
      <c r="Y95" s="32" t="str" cm="1">
        <f t="array" aca="1" ref="Y95" ca="1">INDIRECT(ADDRESS(R95,T95,1,1,Q95))</f>
        <v>Т3</v>
      </c>
      <c r="Z95" s="32" t="str" cm="1">
        <f t="array" aca="1" ref="Z95" ca="1">INDIRECT(ADDRESS(R95,U95,1,1,Q95))</f>
        <v>900 Δ8</v>
      </c>
      <c r="AA95" s="226" cm="1">
        <f t="array" aca="1" ref="AA95" ca="1">INDIRECT(ADDRESS(R95,V95,1,1,$Q$31))</f>
        <v>900</v>
      </c>
    </row>
    <row r="96" spans="2:27" ht="13.5" customHeight="1" thickBot="1" x14ac:dyDescent="0.25">
      <c r="B96" s="11">
        <v>2</v>
      </c>
      <c r="C96" s="11" t="str">
        <f t="shared" ref="C96:E103" ca="1" si="17">X96</f>
        <v>8А`-ВП_Р4 росп1,2,3</v>
      </c>
      <c r="D96" s="11" t="str">
        <f t="shared" ca="1" si="17"/>
        <v>Т3</v>
      </c>
      <c r="E96" s="254" t="str">
        <f t="shared" ca="1" si="17"/>
        <v>528 Δ8</v>
      </c>
      <c r="F96" s="254"/>
      <c r="G96" s="255" t="s">
        <v>9</v>
      </c>
      <c r="H96" s="256"/>
      <c r="I96" s="23" t="str">
        <f t="shared" ref="I96:I103" si="18">IF(G96="недопустимых дефектов не обнаружено", "годен", "НЕ годен")</f>
        <v>годен</v>
      </c>
      <c r="J96" s="23" t="str">
        <f t="shared" ref="J96:J103" si="19">CONCATENATE(M96, ".", N96, ".",O96)</f>
        <v>11.04.2024г.</v>
      </c>
      <c r="K96" s="13"/>
      <c r="L96" s="13"/>
      <c r="M96" s="21" t="s">
        <v>111</v>
      </c>
      <c r="N96" s="21" t="s">
        <v>112</v>
      </c>
      <c r="O96" s="21" t="s">
        <v>36</v>
      </c>
      <c r="Q96" s="25" t="s">
        <v>86</v>
      </c>
      <c r="R96" s="79">
        <f>R95+5</f>
        <v>772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8А`-ВП_Р4 росп1,2,3</v>
      </c>
      <c r="Y96" s="32" t="str" cm="1">
        <f t="array" aca="1" ref="Y96" ca="1">INDIRECT(ADDRESS(R96,T96,1,1,Q96))</f>
        <v>Т3</v>
      </c>
      <c r="Z96" s="32" t="str" cm="1">
        <f t="array" aca="1" ref="Z96" ca="1">INDIRECT(ADDRESS(R96,U96,1,1,Q96))</f>
        <v>528 Δ8</v>
      </c>
      <c r="AA96" s="226" cm="1">
        <f t="array" aca="1" ref="AA96" ca="1">INDIRECT(ADDRESS(R96,V96,1,1,$Q$31))</f>
        <v>528</v>
      </c>
    </row>
    <row r="97" spans="2:27" ht="13.5" customHeight="1" thickBot="1" x14ac:dyDescent="0.25">
      <c r="B97" s="11">
        <v>3</v>
      </c>
      <c r="C97" s="11" t="str">
        <f t="shared" ca="1" si="17"/>
        <v>8А-ВП</v>
      </c>
      <c r="D97" s="11" t="str">
        <f t="shared" ca="1" si="17"/>
        <v>С4</v>
      </c>
      <c r="E97" s="254" t="str">
        <f t="shared" ca="1" si="17"/>
        <v>2488×14</v>
      </c>
      <c r="F97" s="254"/>
      <c r="G97" s="255" t="s">
        <v>9</v>
      </c>
      <c r="H97" s="256"/>
      <c r="I97" s="23" t="str">
        <f t="shared" si="18"/>
        <v>годен</v>
      </c>
      <c r="J97" s="23" t="str">
        <f t="shared" si="19"/>
        <v>11.04.2024г.</v>
      </c>
      <c r="K97" s="13"/>
      <c r="L97" s="13"/>
      <c r="M97" s="21" t="s">
        <v>111</v>
      </c>
      <c r="N97" s="21" t="s">
        <v>112</v>
      </c>
      <c r="O97" s="21" t="s">
        <v>36</v>
      </c>
      <c r="Q97" s="25" t="s">
        <v>86</v>
      </c>
      <c r="R97" s="79">
        <f>R96+2</f>
        <v>774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8А-ВП</v>
      </c>
      <c r="Y97" s="32" t="str" cm="1">
        <f t="array" aca="1" ref="Y97" ca="1">INDIRECT(ADDRESS(R97,T97,1,1,Q97))</f>
        <v>С4</v>
      </c>
      <c r="Z97" s="32" t="str" cm="1">
        <f t="array" aca="1" ref="Z97" ca="1">INDIRECT(ADDRESS(R97,U97,1,1,Q97))</f>
        <v>2488×14</v>
      </c>
      <c r="AA97" s="226" cm="1">
        <f t="array" aca="1" ref="AA97" ca="1">INDIRECT(ADDRESS(R97,V97,1,1,$Q$31))</f>
        <v>2488</v>
      </c>
    </row>
    <row r="98" spans="2:27" ht="13.5" customHeight="1" thickBot="1" x14ac:dyDescent="0.25">
      <c r="B98" s="11">
        <v>4</v>
      </c>
      <c r="C98" s="11" t="str">
        <f t="shared" ca="1" si="17"/>
        <v>8А-Т1/1 росп1,2,3</v>
      </c>
      <c r="D98" s="11" t="str">
        <f t="shared" ca="1" si="17"/>
        <v>Т3</v>
      </c>
      <c r="E98" s="254" t="str">
        <f t="shared" ca="1" si="17"/>
        <v>100 Δ8</v>
      </c>
      <c r="F98" s="254"/>
      <c r="G98" s="255" t="s">
        <v>9</v>
      </c>
      <c r="H98" s="256"/>
      <c r="I98" s="23" t="str">
        <f t="shared" si="18"/>
        <v>годен</v>
      </c>
      <c r="J98" s="23" t="str">
        <f t="shared" si="19"/>
        <v>11.04.2024г.</v>
      </c>
      <c r="K98" s="13"/>
      <c r="L98" s="13"/>
      <c r="M98" s="21" t="s">
        <v>111</v>
      </c>
      <c r="N98" s="21" t="s">
        <v>112</v>
      </c>
      <c r="O98" s="21" t="s">
        <v>36</v>
      </c>
      <c r="Q98" s="25" t="s">
        <v>86</v>
      </c>
      <c r="R98" s="79">
        <f>R97+6</f>
        <v>780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8А-Т1/1 росп1,2,3</v>
      </c>
      <c r="Y98" s="32" t="str" cm="1">
        <f t="array" aca="1" ref="Y98" ca="1">INDIRECT(ADDRESS(R98,T98,1,1,Q98))</f>
        <v>Т3</v>
      </c>
      <c r="Z98" s="32" t="str" cm="1">
        <f t="array" aca="1" ref="Z98" ca="1">INDIRECT(ADDRESS(R98,U98,1,1,Q98))</f>
        <v>100 Δ8</v>
      </c>
      <c r="AA98" s="226" cm="1">
        <f t="array" aca="1" ref="AA98" ca="1">INDIRECT(ADDRESS(R98,V98,1,1,$Q$31))</f>
        <v>100</v>
      </c>
    </row>
    <row r="99" spans="2:27" ht="13.5" customHeight="1" thickBot="1" x14ac:dyDescent="0.25">
      <c r="B99" s="11">
        <v>5</v>
      </c>
      <c r="C99" s="11" t="str">
        <f t="shared" ca="1" si="17"/>
        <v>8А-Т1/2</v>
      </c>
      <c r="D99" s="11" t="str">
        <f t="shared" ca="1" si="17"/>
        <v>Т8</v>
      </c>
      <c r="E99" s="254" t="str">
        <f t="shared" ca="1" si="17"/>
        <v>100×20</v>
      </c>
      <c r="F99" s="254"/>
      <c r="G99" s="255" t="s">
        <v>9</v>
      </c>
      <c r="H99" s="256"/>
      <c r="I99" s="23" t="str">
        <f t="shared" si="18"/>
        <v>годен</v>
      </c>
      <c r="J99" s="23" t="str">
        <f t="shared" si="19"/>
        <v>17.04.2024г.</v>
      </c>
      <c r="K99" s="13"/>
      <c r="L99" s="13"/>
      <c r="M99" s="21" t="s">
        <v>113</v>
      </c>
      <c r="N99" s="21" t="s">
        <v>112</v>
      </c>
      <c r="O99" s="21" t="s">
        <v>36</v>
      </c>
      <c r="Q99" s="25" t="s">
        <v>86</v>
      </c>
      <c r="R99" s="79">
        <f t="shared" ref="R99" si="20">R98+1</f>
        <v>781</v>
      </c>
      <c r="S99" s="13">
        <v>3</v>
      </c>
      <c r="T99" s="13">
        <v>4</v>
      </c>
      <c r="U99" s="13">
        <v>5</v>
      </c>
      <c r="V99" s="80">
        <v>28</v>
      </c>
      <c r="W99" s="13"/>
      <c r="X99" s="32" t="str" cm="1">
        <f t="array" aca="1" ref="X99" ca="1">INDIRECT(ADDRESS(R99,S99,1,1,Q99))</f>
        <v>8А-Т1/2</v>
      </c>
      <c r="Y99" s="32" t="str" cm="1">
        <f t="array" aca="1" ref="Y99" ca="1">INDIRECT(ADDRESS(R99,T99,1,1,Q99))</f>
        <v>Т8</v>
      </c>
      <c r="Z99" s="32" t="str" cm="1">
        <f t="array" aca="1" ref="Z99" ca="1">INDIRECT(ADDRESS(R99,U99,1,1,Q99))</f>
        <v>100×20</v>
      </c>
      <c r="AA99" s="226" cm="1">
        <f t="array" aca="1" ref="AA99" ca="1">INDIRECT(ADDRESS(R99,V99,1,1,$Q$31))</f>
        <v>100</v>
      </c>
    </row>
    <row r="100" spans="2:27" ht="13.5" customHeight="1" thickBot="1" x14ac:dyDescent="0.25">
      <c r="B100" s="11">
        <v>6</v>
      </c>
      <c r="C100" s="11" t="str">
        <f t="shared" ca="1" si="17"/>
        <v>8А-ВП_Р5 росп1,2,3</v>
      </c>
      <c r="D100" s="11" t="str">
        <f t="shared" ca="1" si="17"/>
        <v>Т3</v>
      </c>
      <c r="E100" s="254" t="str">
        <f t="shared" ca="1" si="17"/>
        <v>528 Δ8</v>
      </c>
      <c r="F100" s="254"/>
      <c r="G100" s="255" t="s">
        <v>9</v>
      </c>
      <c r="H100" s="256"/>
      <c r="I100" s="23" t="str">
        <f t="shared" si="18"/>
        <v>годен</v>
      </c>
      <c r="J100" s="23" t="str">
        <f t="shared" si="19"/>
        <v>17.04.2024г.</v>
      </c>
      <c r="K100" s="13"/>
      <c r="L100" s="13"/>
      <c r="M100" s="21" t="s">
        <v>113</v>
      </c>
      <c r="N100" s="21" t="s">
        <v>112</v>
      </c>
      <c r="O100" s="21" t="s">
        <v>36</v>
      </c>
      <c r="Q100" s="25" t="s">
        <v>86</v>
      </c>
      <c r="R100" s="79">
        <f>R99+2</f>
        <v>783</v>
      </c>
      <c r="S100" s="13">
        <v>3</v>
      </c>
      <c r="T100" s="13">
        <v>4</v>
      </c>
      <c r="U100" s="13">
        <v>5</v>
      </c>
      <c r="V100" s="80">
        <v>28</v>
      </c>
      <c r="W100" s="13"/>
      <c r="X100" s="32" t="str" cm="1">
        <f t="array" aca="1" ref="X100" ca="1">INDIRECT(ADDRESS(R100,S100,1,1,Q100))</f>
        <v>8А-ВП_Р5 росп1,2,3</v>
      </c>
      <c r="Y100" s="32" t="str" cm="1">
        <f t="array" aca="1" ref="Y100" ca="1">INDIRECT(ADDRESS(R100,T100,1,1,Q100))</f>
        <v>Т3</v>
      </c>
      <c r="Z100" s="32" t="str" cm="1">
        <f t="array" aca="1" ref="Z100" ca="1">INDIRECT(ADDRESS(R100,U100,1,1,Q100))</f>
        <v>528 Δ8</v>
      </c>
      <c r="AA100" s="226" cm="1">
        <f t="array" aca="1" ref="AA100" ca="1">INDIRECT(ADDRESS(R100,V100,1,1,$Q$31))</f>
        <v>528</v>
      </c>
    </row>
    <row r="101" spans="2:27" ht="13.5" customHeight="1" thickBot="1" x14ac:dyDescent="0.25">
      <c r="B101" s="11">
        <v>7</v>
      </c>
      <c r="C101" s="11" t="str">
        <f t="shared" ca="1" si="17"/>
        <v>8А-ВП_Р7 росп1,2,3</v>
      </c>
      <c r="D101" s="11" t="str">
        <f t="shared" ca="1" si="17"/>
        <v>Т3</v>
      </c>
      <c r="E101" s="254" t="str">
        <f t="shared" ca="1" si="17"/>
        <v>528 Δ8</v>
      </c>
      <c r="F101" s="254"/>
      <c r="G101" s="255" t="s">
        <v>9</v>
      </c>
      <c r="H101" s="256"/>
      <c r="I101" s="23" t="str">
        <f t="shared" si="18"/>
        <v>годен</v>
      </c>
      <c r="J101" s="23" t="str">
        <f t="shared" si="19"/>
        <v>17.04.2024г.</v>
      </c>
      <c r="K101" s="13"/>
      <c r="L101" s="13"/>
      <c r="M101" s="21" t="s">
        <v>113</v>
      </c>
      <c r="N101" s="21" t="s">
        <v>112</v>
      </c>
      <c r="O101" s="21" t="s">
        <v>36</v>
      </c>
      <c r="Q101" s="25" t="s">
        <v>86</v>
      </c>
      <c r="R101" s="79">
        <f>R100+2</f>
        <v>785</v>
      </c>
      <c r="S101" s="13">
        <v>3</v>
      </c>
      <c r="T101" s="13">
        <v>4</v>
      </c>
      <c r="U101" s="13">
        <v>5</v>
      </c>
      <c r="V101" s="80">
        <v>28</v>
      </c>
      <c r="W101" s="13"/>
      <c r="X101" s="32" t="str" cm="1">
        <f t="array" aca="1" ref="X101" ca="1">INDIRECT(ADDRESS(R101,S101,1,1,Q101))</f>
        <v>8А-ВП_Р7 росп1,2,3</v>
      </c>
      <c r="Y101" s="32" t="str" cm="1">
        <f t="array" aca="1" ref="Y101" ca="1">INDIRECT(ADDRESS(R101,T101,1,1,Q101))</f>
        <v>Т3</v>
      </c>
      <c r="Z101" s="32" t="str" cm="1">
        <f t="array" aca="1" ref="Z101" ca="1">INDIRECT(ADDRESS(R101,U101,1,1,Q101))</f>
        <v>528 Δ8</v>
      </c>
      <c r="AA101" s="226" cm="1">
        <f t="array" aca="1" ref="AA101" ca="1">INDIRECT(ADDRESS(R101,V101,1,1,$Q$31))</f>
        <v>528</v>
      </c>
    </row>
    <row r="102" spans="2:27" ht="13.5" customHeight="1" thickBot="1" x14ac:dyDescent="0.25">
      <c r="B102" s="11">
        <v>8</v>
      </c>
      <c r="C102" s="11" t="str">
        <f t="shared" ca="1" si="17"/>
        <v>8А-Т2/2</v>
      </c>
      <c r="D102" s="11" t="str">
        <f t="shared" ca="1" si="17"/>
        <v>Т8</v>
      </c>
      <c r="E102" s="254" t="str">
        <f t="shared" ca="1" si="17"/>
        <v>100×20</v>
      </c>
      <c r="F102" s="254"/>
      <c r="G102" s="255" t="s">
        <v>9</v>
      </c>
      <c r="H102" s="256"/>
      <c r="I102" s="23" t="str">
        <f t="shared" si="18"/>
        <v>годен</v>
      </c>
      <c r="J102" s="23" t="str">
        <f t="shared" si="19"/>
        <v>17.04.2024г.</v>
      </c>
      <c r="K102" s="13"/>
      <c r="L102" s="13"/>
      <c r="M102" s="21" t="s">
        <v>113</v>
      </c>
      <c r="N102" s="21" t="s">
        <v>112</v>
      </c>
      <c r="O102" s="21" t="s">
        <v>36</v>
      </c>
      <c r="Q102" s="25" t="s">
        <v>86</v>
      </c>
      <c r="R102" s="79">
        <f>R101+5</f>
        <v>790</v>
      </c>
      <c r="S102" s="13">
        <v>3</v>
      </c>
      <c r="T102" s="13">
        <v>4</v>
      </c>
      <c r="U102" s="13">
        <v>5</v>
      </c>
      <c r="V102" s="80">
        <v>28</v>
      </c>
      <c r="W102" s="13"/>
      <c r="X102" s="32" t="str" cm="1">
        <f t="array" aca="1" ref="X102" ca="1">INDIRECT(ADDRESS(R102,S102,1,1,Q102))</f>
        <v>8А-Т2/2</v>
      </c>
      <c r="Y102" s="32" t="str" cm="1">
        <f t="array" aca="1" ref="Y102" ca="1">INDIRECT(ADDRESS(R102,T102,1,1,Q102))</f>
        <v>Т8</v>
      </c>
      <c r="Z102" s="32" t="str" cm="1">
        <f t="array" aca="1" ref="Z102" ca="1">INDIRECT(ADDRESS(R102,U102,1,1,Q102))</f>
        <v>100×20</v>
      </c>
      <c r="AA102" s="226" cm="1">
        <f t="array" aca="1" ref="AA102" ca="1">INDIRECT(ADDRESS(R102,V102,1,1,$Q$31))</f>
        <v>100</v>
      </c>
    </row>
    <row r="103" spans="2:27" ht="13.5" customHeight="1" thickBot="1" x14ac:dyDescent="0.25">
      <c r="B103" s="11">
        <v>9</v>
      </c>
      <c r="C103" s="11" t="str">
        <f t="shared" ca="1" si="17"/>
        <v>8Б-ВП</v>
      </c>
      <c r="D103" s="11" t="str">
        <f t="shared" ca="1" si="17"/>
        <v>С4</v>
      </c>
      <c r="E103" s="254" t="str">
        <f t="shared" ca="1" si="17"/>
        <v>2488×14</v>
      </c>
      <c r="F103" s="254"/>
      <c r="G103" s="255" t="s">
        <v>9</v>
      </c>
      <c r="H103" s="256"/>
      <c r="I103" s="23" t="str">
        <f t="shared" si="18"/>
        <v>годен</v>
      </c>
      <c r="J103" s="23" t="str">
        <f t="shared" si="19"/>
        <v>17.04.2024г.</v>
      </c>
      <c r="K103" s="13"/>
      <c r="L103" s="13"/>
      <c r="M103" s="21" t="s">
        <v>113</v>
      </c>
      <c r="N103" s="21" t="s">
        <v>112</v>
      </c>
      <c r="O103" s="21" t="s">
        <v>36</v>
      </c>
      <c r="Q103" s="25" t="s">
        <v>86</v>
      </c>
      <c r="R103" s="79">
        <f>R102+2</f>
        <v>792</v>
      </c>
      <c r="S103" s="13">
        <v>3</v>
      </c>
      <c r="T103" s="13">
        <v>4</v>
      </c>
      <c r="U103" s="13">
        <v>5</v>
      </c>
      <c r="V103" s="80">
        <v>28</v>
      </c>
      <c r="W103" s="13"/>
      <c r="X103" s="32" t="str" cm="1">
        <f t="array" aca="1" ref="X103" ca="1">INDIRECT(ADDRESS(R103,S103,1,1,Q103))</f>
        <v>8Б-ВП</v>
      </c>
      <c r="Y103" s="32" t="str" cm="1">
        <f t="array" aca="1" ref="Y103" ca="1">INDIRECT(ADDRESS(R103,T103,1,1,Q103))</f>
        <v>С4</v>
      </c>
      <c r="Z103" s="32" t="str" cm="1">
        <f t="array" aca="1" ref="Z103" ca="1">INDIRECT(ADDRESS(R103,U103,1,1,Q103))</f>
        <v>2488×14</v>
      </c>
      <c r="AA103" s="226" cm="1">
        <f t="array" aca="1" ref="AA103" ca="1">INDIRECT(ADDRESS(R103,V103,1,1,$Q$31))</f>
        <v>2488</v>
      </c>
    </row>
    <row r="104" spans="2:27" ht="13.5" customHeight="1" x14ac:dyDescent="0.25">
      <c r="B104" s="85"/>
      <c r="C104" s="85"/>
      <c r="D104" s="85"/>
      <c r="E104" s="85"/>
      <c r="F104" s="85"/>
      <c r="G104" s="85"/>
      <c r="H104" s="85"/>
      <c r="I104" s="81"/>
      <c r="J104" s="81"/>
      <c r="K104" s="13"/>
      <c r="L104" s="7"/>
      <c r="M104" s="21"/>
      <c r="N104" s="21"/>
      <c r="O104" s="2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226"/>
    </row>
    <row r="105" spans="2:27" ht="13.5" customHeight="1" x14ac:dyDescent="0.25">
      <c r="C105" s="7" t="s">
        <v>11</v>
      </c>
      <c r="D105" s="7"/>
      <c r="E105" s="7"/>
      <c r="F105" s="7"/>
      <c r="G105" s="7"/>
      <c r="H105" s="29"/>
      <c r="I105" s="30" t="s">
        <v>1</v>
      </c>
      <c r="K105" s="13"/>
      <c r="L105" s="7"/>
      <c r="M105" s="21"/>
      <c r="N105" s="21"/>
      <c r="O105" s="2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226"/>
    </row>
    <row r="106" spans="2:27" ht="13.5" customHeight="1" x14ac:dyDescent="0.25">
      <c r="C106" s="5"/>
      <c r="D106" s="8"/>
      <c r="E106" s="8"/>
      <c r="F106" s="7"/>
      <c r="G106" s="7"/>
      <c r="H106" s="7"/>
      <c r="I106" s="30"/>
      <c r="K106" s="13"/>
      <c r="L106" s="7"/>
      <c r="M106" s="21"/>
      <c r="N106" s="21"/>
      <c r="O106" s="2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226"/>
    </row>
    <row r="107" spans="2:27" ht="13.5" customHeight="1" x14ac:dyDescent="0.25">
      <c r="C107" s="5"/>
      <c r="D107" s="8"/>
      <c r="E107" s="8"/>
      <c r="F107" s="7"/>
      <c r="G107" s="7"/>
      <c r="H107" s="7"/>
      <c r="I107" s="30"/>
      <c r="K107" s="13"/>
      <c r="L107" s="7"/>
      <c r="M107" s="21"/>
      <c r="N107" s="21"/>
      <c r="O107" s="2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226"/>
    </row>
    <row r="108" spans="2:27" ht="13.5" customHeight="1" x14ac:dyDescent="0.25">
      <c r="C108" s="5"/>
      <c r="D108" s="8"/>
      <c r="E108" s="8"/>
      <c r="F108" s="7"/>
      <c r="G108" s="7"/>
      <c r="H108" s="7"/>
      <c r="I108" s="30"/>
      <c r="K108" s="13"/>
      <c r="L108" s="7"/>
      <c r="M108" s="21"/>
      <c r="N108" s="21"/>
      <c r="O108" s="2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226"/>
    </row>
    <row r="109" spans="2:27" ht="13.5" customHeight="1" x14ac:dyDescent="0.25">
      <c r="C109" s="5"/>
      <c r="D109" s="8"/>
      <c r="E109" s="8"/>
      <c r="F109" s="7"/>
      <c r="G109" s="7"/>
      <c r="H109" s="7"/>
      <c r="I109" s="30"/>
      <c r="K109" s="13"/>
      <c r="L109" s="7"/>
      <c r="M109" s="21"/>
      <c r="N109" s="21"/>
      <c r="O109" s="2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226"/>
    </row>
    <row r="110" spans="2:27" ht="13.5" customHeight="1" x14ac:dyDescent="0.25">
      <c r="C110" s="5"/>
      <c r="D110" s="8"/>
      <c r="E110" s="8"/>
      <c r="F110" s="7"/>
      <c r="G110" s="7"/>
      <c r="H110" s="7"/>
      <c r="I110" s="30"/>
      <c r="K110" s="13"/>
      <c r="L110" s="7"/>
      <c r="M110" s="21"/>
      <c r="N110" s="21"/>
      <c r="O110" s="2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226"/>
    </row>
  </sheetData>
  <mergeCells count="136">
    <mergeCell ref="B4:J4"/>
    <mergeCell ref="B5:J5"/>
    <mergeCell ref="L5:O5"/>
    <mergeCell ref="B6:J6"/>
    <mergeCell ref="L6:O6"/>
    <mergeCell ref="B7:J7"/>
    <mergeCell ref="L7:O7"/>
    <mergeCell ref="B15:J15"/>
    <mergeCell ref="B16:J16"/>
    <mergeCell ref="C17:J17"/>
    <mergeCell ref="C18:J18"/>
    <mergeCell ref="C19:J19"/>
    <mergeCell ref="C20:J20"/>
    <mergeCell ref="B8:J8"/>
    <mergeCell ref="L8:O8"/>
    <mergeCell ref="B10:C10"/>
    <mergeCell ref="H10:K10"/>
    <mergeCell ref="H11:K11"/>
    <mergeCell ref="I13:J13"/>
    <mergeCell ref="E31:F31"/>
    <mergeCell ref="G31:H31"/>
    <mergeCell ref="E32:F32"/>
    <mergeCell ref="G32:H32"/>
    <mergeCell ref="E33:F33"/>
    <mergeCell ref="G33:H33"/>
    <mergeCell ref="C21:J21"/>
    <mergeCell ref="I28:J28"/>
    <mergeCell ref="B29:B30"/>
    <mergeCell ref="C29:C30"/>
    <mergeCell ref="D29:D30"/>
    <mergeCell ref="E29:F30"/>
    <mergeCell ref="G29:H30"/>
    <mergeCell ref="I29:I30"/>
    <mergeCell ref="J29:J30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49:F49"/>
    <mergeCell ref="G49:H49"/>
    <mergeCell ref="E50:F50"/>
    <mergeCell ref="G50:H50"/>
    <mergeCell ref="E51:F51"/>
    <mergeCell ref="G51:H51"/>
    <mergeCell ref="E46:F46"/>
    <mergeCell ref="G46:H46"/>
    <mergeCell ref="E47:F47"/>
    <mergeCell ref="G47:H47"/>
    <mergeCell ref="E48:F48"/>
    <mergeCell ref="G48:H48"/>
    <mergeCell ref="E55:F55"/>
    <mergeCell ref="G55:H55"/>
    <mergeCell ref="E56:F56"/>
    <mergeCell ref="G56:H56"/>
    <mergeCell ref="E57:F57"/>
    <mergeCell ref="G57:H57"/>
    <mergeCell ref="E52:F52"/>
    <mergeCell ref="G52:H52"/>
    <mergeCell ref="E53:F53"/>
    <mergeCell ref="G53:H53"/>
    <mergeCell ref="E54:F54"/>
    <mergeCell ref="G54:H54"/>
    <mergeCell ref="L71:O71"/>
    <mergeCell ref="B72:J72"/>
    <mergeCell ref="L72:O72"/>
    <mergeCell ref="B74:C74"/>
    <mergeCell ref="H74:K74"/>
    <mergeCell ref="E58:F58"/>
    <mergeCell ref="G58:H58"/>
    <mergeCell ref="B68:J68"/>
    <mergeCell ref="B69:J69"/>
    <mergeCell ref="L69:O69"/>
    <mergeCell ref="B70:J70"/>
    <mergeCell ref="L70:O70"/>
    <mergeCell ref="B93:B94"/>
    <mergeCell ref="C93:C94"/>
    <mergeCell ref="D93:D94"/>
    <mergeCell ref="E93:F94"/>
    <mergeCell ref="G93:H94"/>
    <mergeCell ref="I93:I94"/>
    <mergeCell ref="H75:K75"/>
    <mergeCell ref="I77:J77"/>
    <mergeCell ref="B79:J79"/>
    <mergeCell ref="B80:J80"/>
    <mergeCell ref="C81:J81"/>
    <mergeCell ref="C82:J82"/>
    <mergeCell ref="J93:J94"/>
    <mergeCell ref="E95:F95"/>
    <mergeCell ref="G95:H95"/>
    <mergeCell ref="E96:F96"/>
    <mergeCell ref="G96:H96"/>
    <mergeCell ref="E97:F97"/>
    <mergeCell ref="G97:H97"/>
    <mergeCell ref="C83:J83"/>
    <mergeCell ref="C84:J84"/>
    <mergeCell ref="C85:J85"/>
    <mergeCell ref="I92:J92"/>
    <mergeCell ref="E103:F103"/>
    <mergeCell ref="G103:H103"/>
    <mergeCell ref="E101:F101"/>
    <mergeCell ref="G101:H101"/>
    <mergeCell ref="E102:F102"/>
    <mergeCell ref="G102:H102"/>
    <mergeCell ref="E59:F59"/>
    <mergeCell ref="G59:H59"/>
    <mergeCell ref="E60:F60"/>
    <mergeCell ref="G60:H60"/>
    <mergeCell ref="E61:F61"/>
    <mergeCell ref="G61:H61"/>
    <mergeCell ref="E98:F98"/>
    <mergeCell ref="G98:H98"/>
    <mergeCell ref="E99:F99"/>
    <mergeCell ref="G99:H99"/>
    <mergeCell ref="E100:F100"/>
    <mergeCell ref="G100:H100"/>
    <mergeCell ref="B71:J71"/>
  </mergeCells>
  <phoneticPr fontId="18" type="noConversion"/>
  <conditionalFormatting sqref="Q62:Z64 Q104:Z110">
    <cfRule type="containsText" dxfId="14" priority="15" operator="containsText" text="ОШИБКА">
      <formula>NOT(ISERROR(SEARCH("ОШИБКА",Q62)))</formula>
    </cfRule>
  </conditionalFormatting>
  <conditionalFormatting sqref="R31">
    <cfRule type="containsErrors" dxfId="13" priority="4">
      <formula>ISERROR(R31)</formula>
    </cfRule>
  </conditionalFormatting>
  <conditionalFormatting sqref="R44">
    <cfRule type="containsErrors" dxfId="12" priority="3">
      <formula>ISERROR(R44)</formula>
    </cfRule>
  </conditionalFormatting>
  <conditionalFormatting sqref="R49">
    <cfRule type="containsErrors" dxfId="11" priority="2">
      <formula>ISERROR(R49)</formula>
    </cfRule>
  </conditionalFormatting>
  <conditionalFormatting sqref="R95">
    <cfRule type="containsErrors" dxfId="10" priority="1">
      <formula>ISERROR(R95)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CF39B-D054-45B8-9831-3F82C554EAFA}">
  <dimension ref="B4:AA109"/>
  <sheetViews>
    <sheetView view="pageBreakPreview" topLeftCell="D17" zoomScaleNormal="85" zoomScaleSheetLayoutView="100" workbookViewId="0">
      <selection activeCell="S21" sqref="S21"/>
    </sheetView>
  </sheetViews>
  <sheetFormatPr defaultColWidth="9.140625" defaultRowHeight="13.5" customHeight="1" x14ac:dyDescent="0.2"/>
  <cols>
    <col min="1" max="1" width="52.7109375" style="24" customWidth="1"/>
    <col min="2" max="2" width="3.5703125" style="24" customWidth="1"/>
    <col min="3" max="3" width="17.140625" style="24" customWidth="1"/>
    <col min="4" max="4" width="6.42578125" style="24" customWidth="1"/>
    <col min="5" max="5" width="6" style="24" customWidth="1"/>
    <col min="6" max="6" width="7.140625" style="24" customWidth="1"/>
    <col min="7" max="7" width="6.5703125" style="24" customWidth="1"/>
    <col min="8" max="8" width="31.42578125" style="24" customWidth="1"/>
    <col min="9" max="9" width="8.28515625" style="24" customWidth="1"/>
    <col min="10" max="10" width="10" style="25" customWidth="1"/>
    <col min="11" max="11" width="0.140625" style="24" customWidth="1"/>
    <col min="12" max="12" width="4.28515625" style="24" customWidth="1"/>
    <col min="13" max="15" width="6.85546875" style="24" customWidth="1"/>
    <col min="16" max="17" width="6.5703125" style="24" customWidth="1"/>
    <col min="18" max="23" width="6.42578125" style="24" customWidth="1"/>
    <col min="24" max="25" width="22.28515625" style="24" customWidth="1"/>
    <col min="26" max="26" width="14" style="24" customWidth="1"/>
    <col min="27" max="27" width="10.42578125" style="24" customWidth="1"/>
    <col min="28" max="29" width="6.5703125" style="24" customWidth="1"/>
    <col min="30" max="16384" width="9.140625" style="24"/>
  </cols>
  <sheetData>
    <row r="4" spans="2:27" s="26" customFormat="1" ht="13.5" customHeight="1" x14ac:dyDescent="0.2">
      <c r="B4" s="278" t="s">
        <v>4</v>
      </c>
      <c r="C4" s="278"/>
      <c r="D4" s="278"/>
      <c r="E4" s="278"/>
      <c r="F4" s="278"/>
      <c r="G4" s="278"/>
      <c r="H4" s="278"/>
      <c r="I4" s="278"/>
      <c r="J4" s="278"/>
      <c r="L4" s="10"/>
    </row>
    <row r="5" spans="2:27" s="26" customFormat="1" ht="13.5" customHeight="1" x14ac:dyDescent="0.2">
      <c r="B5" s="279" t="s">
        <v>5</v>
      </c>
      <c r="C5" s="279"/>
      <c r="D5" s="279"/>
      <c r="E5" s="279"/>
      <c r="F5" s="279"/>
      <c r="G5" s="279"/>
      <c r="H5" s="279"/>
      <c r="I5" s="279"/>
      <c r="J5" s="279"/>
      <c r="L5" s="273"/>
      <c r="M5" s="273"/>
      <c r="N5" s="273"/>
      <c r="O5" s="273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2:27" s="26" customFormat="1" ht="13.5" customHeight="1" x14ac:dyDescent="0.2">
      <c r="B6" s="280" t="s">
        <v>39</v>
      </c>
      <c r="C6" s="279"/>
      <c r="D6" s="279"/>
      <c r="E6" s="279"/>
      <c r="F6" s="279"/>
      <c r="G6" s="279"/>
      <c r="H6" s="279"/>
      <c r="I6" s="279"/>
      <c r="J6" s="279"/>
      <c r="L6" s="273"/>
      <c r="M6" s="273"/>
      <c r="N6" s="273"/>
      <c r="O6" s="273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2:27" s="26" customFormat="1" ht="13.5" customHeight="1" x14ac:dyDescent="0.2">
      <c r="B7" s="279" t="s">
        <v>8</v>
      </c>
      <c r="C7" s="279"/>
      <c r="D7" s="279"/>
      <c r="E7" s="279"/>
      <c r="F7" s="279"/>
      <c r="G7" s="279"/>
      <c r="H7" s="279"/>
      <c r="I7" s="279"/>
      <c r="J7" s="279"/>
      <c r="L7" s="273"/>
      <c r="M7" s="273"/>
      <c r="N7" s="273"/>
      <c r="O7" s="273"/>
      <c r="P7" s="16"/>
      <c r="Q7" s="16"/>
      <c r="R7" s="16"/>
      <c r="S7" s="16"/>
      <c r="T7" s="16"/>
      <c r="U7" s="16"/>
      <c r="V7" s="16"/>
      <c r="W7" s="16"/>
      <c r="X7" s="16"/>
      <c r="Y7" s="16"/>
    </row>
    <row r="8" spans="2:27" s="26" customFormat="1" ht="13.5" customHeight="1" x14ac:dyDescent="0.2">
      <c r="B8" s="272" t="s">
        <v>38</v>
      </c>
      <c r="C8" s="272"/>
      <c r="D8" s="272"/>
      <c r="E8" s="272"/>
      <c r="F8" s="272"/>
      <c r="G8" s="272"/>
      <c r="H8" s="272"/>
      <c r="I8" s="272"/>
      <c r="J8" s="272"/>
      <c r="L8" s="273"/>
      <c r="M8" s="273"/>
      <c r="N8" s="273"/>
      <c r="O8" s="273"/>
      <c r="P8" s="16"/>
      <c r="Q8" s="16"/>
      <c r="R8" s="16"/>
      <c r="S8" s="16"/>
      <c r="T8" s="16"/>
      <c r="U8" s="16"/>
      <c r="V8" s="16"/>
      <c r="W8" s="16"/>
      <c r="X8" s="16"/>
      <c r="Y8" s="16"/>
    </row>
    <row r="9" spans="2:27" s="26" customFormat="1" ht="13.5" customHeight="1" x14ac:dyDescent="0.2">
      <c r="B9" s="157"/>
      <c r="C9" s="157"/>
      <c r="D9" s="157"/>
      <c r="E9" s="157"/>
      <c r="F9" s="157"/>
      <c r="G9" s="157"/>
      <c r="H9" s="157"/>
      <c r="I9" s="157"/>
      <c r="J9" s="31" t="str">
        <f>CONCATENATE("v", L9 )</f>
        <v>v4</v>
      </c>
      <c r="L9" s="87">
        <v>4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</row>
    <row r="10" spans="2:27" s="26" customFormat="1" ht="13.5" customHeight="1" x14ac:dyDescent="0.25">
      <c r="B10" s="274"/>
      <c r="C10" s="274"/>
      <c r="D10" s="157"/>
      <c r="E10" s="157"/>
      <c r="F10" s="157"/>
      <c r="G10" s="157"/>
      <c r="H10" s="275" t="s">
        <v>167</v>
      </c>
      <c r="I10" s="275"/>
      <c r="J10" s="275"/>
      <c r="K10" s="275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</row>
    <row r="11" spans="2:27" s="26" customFormat="1" ht="13.5" customHeight="1" x14ac:dyDescent="0.25">
      <c r="B11" s="157"/>
      <c r="C11" s="157"/>
      <c r="D11" s="157"/>
      <c r="E11" s="157"/>
      <c r="F11" s="157"/>
      <c r="G11" s="157"/>
      <c r="H11" s="276" t="s">
        <v>168</v>
      </c>
      <c r="I11" s="276"/>
      <c r="J11" s="276"/>
      <c r="K11" s="27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</row>
    <row r="12" spans="2:27" s="26" customFormat="1" ht="13.5" customHeight="1" x14ac:dyDescent="0.25">
      <c r="B12" s="157"/>
      <c r="C12" s="157"/>
      <c r="D12" s="157"/>
      <c r="E12" s="157"/>
      <c r="F12" s="157"/>
      <c r="G12" s="157"/>
      <c r="H12" s="7"/>
      <c r="I12" s="7"/>
      <c r="J12" s="7"/>
      <c r="K12" s="7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</row>
    <row r="13" spans="2:27" s="26" customFormat="1" ht="13.5" customHeight="1" x14ac:dyDescent="0.25">
      <c r="B13" s="157"/>
      <c r="C13" s="157"/>
      <c r="D13" s="157"/>
      <c r="E13" s="157"/>
      <c r="F13" s="157"/>
      <c r="G13" s="157"/>
      <c r="H13" s="205"/>
      <c r="I13" s="277" t="s">
        <v>12</v>
      </c>
      <c r="J13" s="277"/>
      <c r="K13" s="7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</row>
    <row r="14" spans="2:27" s="7" customFormat="1" ht="13.5" customHeight="1" x14ac:dyDescent="0.25">
      <c r="E14" s="22" t="str">
        <f>CONCATENATE("Протокол № ", L14, "/", M14, "ВК", " от ", N14, " ", O14, " ",P14 )</f>
        <v>Протокол № 1/5ВК от 17 Апреля 2024г.</v>
      </c>
      <c r="K14" s="14"/>
      <c r="L14" s="102">
        <v>1</v>
      </c>
      <c r="M14" s="102">
        <v>5</v>
      </c>
      <c r="N14" s="103" t="s">
        <v>113</v>
      </c>
      <c r="O14" s="102" t="s">
        <v>114</v>
      </c>
      <c r="P14" s="102" t="s">
        <v>36</v>
      </c>
      <c r="Q14" s="10"/>
      <c r="R14" s="10"/>
      <c r="S14" s="10"/>
      <c r="T14" s="10"/>
      <c r="U14" s="10"/>
      <c r="V14" s="10"/>
      <c r="W14" s="10"/>
    </row>
    <row r="15" spans="2:27" s="7" customFormat="1" ht="13.5" customHeight="1" x14ac:dyDescent="0.25">
      <c r="B15" s="268" t="s">
        <v>120</v>
      </c>
      <c r="C15" s="268"/>
      <c r="D15" s="268"/>
      <c r="E15" s="268"/>
      <c r="F15" s="268"/>
      <c r="G15" s="268"/>
      <c r="H15" s="268"/>
      <c r="I15" s="268"/>
      <c r="J15" s="268"/>
      <c r="K15" s="14"/>
    </row>
    <row r="16" spans="2:27" ht="13.5" customHeight="1" x14ac:dyDescent="0.3">
      <c r="B16" s="269"/>
      <c r="C16" s="269"/>
      <c r="D16" s="269"/>
      <c r="E16" s="269"/>
      <c r="F16" s="269"/>
      <c r="G16" s="269"/>
      <c r="H16" s="269"/>
      <c r="I16" s="269"/>
      <c r="J16" s="269"/>
      <c r="K16" s="15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20"/>
      <c r="AA16" s="73"/>
    </row>
    <row r="17" spans="2:27" s="2" customFormat="1" ht="13.5" customHeight="1" x14ac:dyDescent="0.25">
      <c r="B17" s="84" t="s">
        <v>45</v>
      </c>
      <c r="C17" s="270" t="s">
        <v>66</v>
      </c>
      <c r="D17" s="270"/>
      <c r="E17" s="270"/>
      <c r="F17" s="270"/>
      <c r="G17" s="270"/>
      <c r="H17" s="270"/>
      <c r="I17" s="270"/>
      <c r="J17" s="270"/>
      <c r="L17" s="83"/>
      <c r="M17" s="1"/>
      <c r="N17" s="1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20"/>
      <c r="AA17" s="19"/>
    </row>
    <row r="18" spans="2:27" s="2" customFormat="1" ht="13.5" customHeight="1" x14ac:dyDescent="0.25">
      <c r="B18" s="84"/>
      <c r="C18" s="257" t="s">
        <v>70</v>
      </c>
      <c r="D18" s="257"/>
      <c r="E18" s="257"/>
      <c r="F18" s="257"/>
      <c r="G18" s="257"/>
      <c r="H18" s="257"/>
      <c r="I18" s="257"/>
      <c r="J18" s="257"/>
      <c r="L18" s="83"/>
      <c r="M18" s="1"/>
      <c r="N18" s="1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20"/>
      <c r="AA18" s="19"/>
    </row>
    <row r="19" spans="2:27" s="2" customFormat="1" ht="13.5" customHeight="1" x14ac:dyDescent="0.25">
      <c r="B19" s="84"/>
      <c r="C19" s="271" t="s">
        <v>69</v>
      </c>
      <c r="D19" s="271"/>
      <c r="E19" s="271"/>
      <c r="F19" s="271"/>
      <c r="G19" s="271"/>
      <c r="H19" s="271"/>
      <c r="I19" s="271"/>
      <c r="J19" s="271"/>
      <c r="L19" s="83"/>
      <c r="M19" s="1"/>
      <c r="N19" s="1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20"/>
      <c r="AA19" s="19"/>
    </row>
    <row r="20" spans="2:27" s="2" customFormat="1" ht="13.5" customHeight="1" x14ac:dyDescent="0.25">
      <c r="B20" s="84" t="s">
        <v>46</v>
      </c>
      <c r="C20" s="270" t="s">
        <v>67</v>
      </c>
      <c r="D20" s="270"/>
      <c r="E20" s="270"/>
      <c r="F20" s="270"/>
      <c r="G20" s="270"/>
      <c r="H20" s="270"/>
      <c r="I20" s="270"/>
      <c r="J20" s="270"/>
      <c r="K20" s="12"/>
      <c r="L20" s="83"/>
      <c r="M20" s="1"/>
      <c r="N20" s="1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20"/>
      <c r="AA20" s="20"/>
    </row>
    <row r="21" spans="2:27" s="2" customFormat="1" ht="13.5" customHeight="1" x14ac:dyDescent="0.25">
      <c r="B21" s="84"/>
      <c r="C21" s="257" t="s">
        <v>68</v>
      </c>
      <c r="D21" s="257"/>
      <c r="E21" s="257"/>
      <c r="F21" s="257"/>
      <c r="G21" s="257"/>
      <c r="H21" s="257"/>
      <c r="I21" s="257"/>
      <c r="J21" s="257"/>
      <c r="K21" s="12"/>
      <c r="L21" s="83"/>
      <c r="M21" s="1"/>
      <c r="N21" s="1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20"/>
      <c r="AA21" s="20"/>
    </row>
    <row r="22" spans="2:27" s="2" customFormat="1" ht="13.5" customHeight="1" x14ac:dyDescent="0.25">
      <c r="B22" s="84" t="s">
        <v>47</v>
      </c>
      <c r="C22" s="82" t="s">
        <v>71</v>
      </c>
      <c r="D22" s="82"/>
      <c r="E22" s="82"/>
      <c r="F22" s="82"/>
      <c r="G22" s="82"/>
      <c r="H22" s="82"/>
      <c r="I22" s="82"/>
      <c r="J22" s="82"/>
      <c r="K22" s="12"/>
      <c r="L22" s="83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0"/>
      <c r="AA22" s="20"/>
    </row>
    <row r="23" spans="2:27" s="2" customFormat="1" ht="13.5" customHeight="1" x14ac:dyDescent="0.25">
      <c r="B23" s="84" t="s">
        <v>48</v>
      </c>
      <c r="C23" s="82" t="s">
        <v>56</v>
      </c>
      <c r="D23" s="82"/>
      <c r="E23" s="82"/>
      <c r="F23" s="82"/>
      <c r="G23" s="82"/>
      <c r="H23" s="82"/>
      <c r="I23" s="82"/>
      <c r="J23" s="82"/>
      <c r="L23" s="83"/>
      <c r="M23" s="1"/>
      <c r="N23" s="1"/>
      <c r="Z23" s="20"/>
      <c r="AA23" s="20"/>
    </row>
    <row r="24" spans="2:27" s="2" customFormat="1" ht="13.5" customHeight="1" x14ac:dyDescent="0.25">
      <c r="B24" s="84" t="s">
        <v>49</v>
      </c>
      <c r="C24" s="82" t="s">
        <v>169</v>
      </c>
      <c r="D24" s="82"/>
      <c r="E24" s="82"/>
      <c r="F24" s="82"/>
      <c r="G24" s="82"/>
      <c r="H24" s="82"/>
      <c r="I24" s="82"/>
      <c r="J24" s="82"/>
      <c r="K24" s="4"/>
      <c r="L24" s="83"/>
      <c r="M24" s="1"/>
      <c r="N24" s="1"/>
      <c r="X24" s="27"/>
      <c r="Y24" s="27"/>
      <c r="Z24" s="20"/>
      <c r="AA24" s="18"/>
    </row>
    <row r="25" spans="2:27" s="2" customFormat="1" ht="13.5" customHeight="1" x14ac:dyDescent="0.25">
      <c r="B25" s="84" t="s">
        <v>50</v>
      </c>
      <c r="C25" s="82" t="s">
        <v>116</v>
      </c>
      <c r="D25" s="82"/>
      <c r="E25" s="82"/>
      <c r="F25" s="82"/>
      <c r="G25" s="82"/>
      <c r="H25" s="82"/>
      <c r="I25" s="82"/>
      <c r="J25" s="82"/>
      <c r="K25" s="1"/>
      <c r="L25" s="83"/>
      <c r="M25" s="1"/>
      <c r="N25" s="1"/>
      <c r="P25" s="1"/>
      <c r="Q25" s="1"/>
      <c r="R25" s="1"/>
      <c r="S25" s="1"/>
      <c r="T25" s="1"/>
      <c r="U25" s="1"/>
      <c r="V25" s="1"/>
      <c r="W25" s="1"/>
      <c r="X25" s="28"/>
      <c r="Y25" s="28"/>
      <c r="Z25" s="20"/>
      <c r="AA25" s="18"/>
    </row>
    <row r="26" spans="2:27" s="2" customFormat="1" ht="13.5" customHeight="1" x14ac:dyDescent="0.25">
      <c r="B26" s="84" t="s">
        <v>51</v>
      </c>
      <c r="C26" s="82" t="s">
        <v>58</v>
      </c>
      <c r="D26" s="82"/>
      <c r="E26" s="82"/>
      <c r="F26" s="82"/>
      <c r="G26" s="82"/>
      <c r="H26" s="82"/>
      <c r="I26" s="82"/>
      <c r="J26" s="82"/>
      <c r="L26" s="83"/>
      <c r="M26" s="1"/>
      <c r="N26" s="1"/>
      <c r="O26" s="1"/>
      <c r="Z26" s="20"/>
      <c r="AA26" s="18"/>
    </row>
    <row r="27" spans="2:27" s="2" customFormat="1" ht="13.5" customHeight="1" x14ac:dyDescent="0.25">
      <c r="B27" s="84" t="s">
        <v>52</v>
      </c>
      <c r="C27" s="82" t="s">
        <v>59</v>
      </c>
      <c r="D27" s="82"/>
      <c r="E27" s="82"/>
      <c r="F27" s="82"/>
      <c r="G27" s="82"/>
      <c r="H27" s="82"/>
      <c r="I27" s="82"/>
      <c r="J27" s="82"/>
      <c r="L27" s="83" t="s">
        <v>54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0"/>
      <c r="AA27" s="18"/>
    </row>
    <row r="28" spans="2:27" ht="13.5" customHeight="1" x14ac:dyDescent="0.25">
      <c r="B28" s="84" t="s">
        <v>53</v>
      </c>
      <c r="C28" s="82" t="s">
        <v>60</v>
      </c>
      <c r="D28" s="82"/>
      <c r="E28" s="82"/>
      <c r="F28" s="82"/>
      <c r="G28" s="82"/>
      <c r="H28" s="82"/>
      <c r="I28" s="258" t="s">
        <v>14</v>
      </c>
      <c r="J28" s="258"/>
      <c r="L28" s="83" t="s">
        <v>55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20"/>
      <c r="AA28" s="73"/>
    </row>
    <row r="29" spans="2:27" ht="13.5" customHeight="1" x14ac:dyDescent="0.2">
      <c r="B29" s="259" t="s">
        <v>10</v>
      </c>
      <c r="C29" s="261" t="s">
        <v>107</v>
      </c>
      <c r="D29" s="261" t="s">
        <v>108</v>
      </c>
      <c r="E29" s="261" t="s">
        <v>7</v>
      </c>
      <c r="F29" s="261"/>
      <c r="G29" s="262" t="s">
        <v>3</v>
      </c>
      <c r="H29" s="263"/>
      <c r="I29" s="259" t="s">
        <v>2</v>
      </c>
      <c r="J29" s="266" t="s">
        <v>0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7" ht="13.5" customHeight="1" thickBot="1" x14ac:dyDescent="0.25">
      <c r="B30" s="260"/>
      <c r="C30" s="261"/>
      <c r="D30" s="261"/>
      <c r="E30" s="261"/>
      <c r="F30" s="261"/>
      <c r="G30" s="264"/>
      <c r="H30" s="265"/>
      <c r="I30" s="260"/>
      <c r="J30" s="267"/>
      <c r="K30" s="13"/>
      <c r="L30" s="13"/>
      <c r="M30" s="13"/>
      <c r="N30" s="13"/>
      <c r="O30" s="13"/>
      <c r="Q30" s="94"/>
      <c r="S30" s="75"/>
      <c r="T30" s="75"/>
      <c r="U30" s="75"/>
      <c r="V30" s="75"/>
      <c r="W30" s="75"/>
      <c r="X30" s="76" t="str">
        <f>CONCATENATE(L14, "/", M14, "ВК")</f>
        <v>1/5ВК</v>
      </c>
      <c r="Y30" s="76" t="str">
        <f>CONCATENATE(N14, " ", O14)</f>
        <v>17 Апреля</v>
      </c>
      <c r="Z30" s="13"/>
      <c r="AA30" s="65">
        <f>IFERROR(SUM(AA75:AA84),0)</f>
        <v>0</v>
      </c>
    </row>
    <row r="31" spans="2:27" ht="13.5" customHeight="1" thickBot="1" x14ac:dyDescent="0.3">
      <c r="B31" s="11">
        <v>1</v>
      </c>
      <c r="C31" s="11" t="str">
        <f t="shared" ref="C31:E46" ca="1" si="0">X31</f>
        <v>АБ (7 - 8 )</v>
      </c>
      <c r="D31" s="11" t="str">
        <f t="shared" ca="1" si="0"/>
        <v>С4</v>
      </c>
      <c r="E31" s="254" t="str">
        <f t="shared" ca="1" si="0"/>
        <v>10800×14</v>
      </c>
      <c r="F31" s="254"/>
      <c r="G31" s="255" t="s">
        <v>9</v>
      </c>
      <c r="H31" s="256"/>
      <c r="I31" s="23" t="str">
        <f t="shared" ref="I31:I39" si="1">IF(G31="недопустимых дефектов не обнаружено", "годен", "НЕ годен")</f>
        <v>годен</v>
      </c>
      <c r="J31" s="23" t="str">
        <f t="shared" ref="J31:J39" si="2">CONCATENATE(M31, ".", N31, ".",O31)</f>
        <v>11.04.2024г.</v>
      </c>
      <c r="K31" s="13"/>
      <c r="L31" s="7"/>
      <c r="M31" s="21" t="s">
        <v>111</v>
      </c>
      <c r="N31" s="21" t="s">
        <v>112</v>
      </c>
      <c r="O31" s="21" t="s">
        <v>36</v>
      </c>
      <c r="Q31" s="94" t="s">
        <v>105</v>
      </c>
      <c r="R31" s="96">
        <v>122</v>
      </c>
      <c r="S31" s="77">
        <v>3</v>
      </c>
      <c r="T31" s="77">
        <v>4</v>
      </c>
      <c r="U31" s="77">
        <v>5</v>
      </c>
      <c r="V31" s="78">
        <v>28</v>
      </c>
      <c r="W31" s="13"/>
      <c r="X31" s="32" t="str" cm="1">
        <f t="array" aca="1" ref="X31" ca="1">INDIRECT(ADDRESS(R31,S31,1,1,Q31))</f>
        <v>АБ (7 - 8 )</v>
      </c>
      <c r="Y31" s="32" t="str" cm="1">
        <f t="array" aca="1" ref="Y31" ca="1">INDIRECT(ADDRESS(R31,T31,1,1,Q31))</f>
        <v>С4</v>
      </c>
      <c r="Z31" s="32" t="str" cm="1">
        <f t="array" aca="1" ref="Z31" ca="1">INDIRECT(ADDRESS(R31,U31,1,1,Q31))</f>
        <v>10800×14</v>
      </c>
      <c r="AA31" s="226" cm="1">
        <f t="array" aca="1" ref="AA31" ca="1">INDIRECT(ADDRESS(R31,V31,1,1,$Q$31))</f>
        <v>10800</v>
      </c>
    </row>
    <row r="32" spans="2:27" ht="13.5" customHeight="1" thickBot="1" x14ac:dyDescent="0.3">
      <c r="B32" s="11">
        <v>2</v>
      </c>
      <c r="C32" s="11" t="str">
        <f t="shared" ca="1" si="0"/>
        <v>АБ - С22 росп1,2</v>
      </c>
      <c r="D32" s="11" t="str">
        <f t="shared" ca="1" si="0"/>
        <v>Т3</v>
      </c>
      <c r="E32" s="254" t="str">
        <f t="shared" ca="1" si="0"/>
        <v>140 Δ6</v>
      </c>
      <c r="F32" s="254"/>
      <c r="G32" s="255" t="s">
        <v>9</v>
      </c>
      <c r="H32" s="256"/>
      <c r="I32" s="23" t="str">
        <f t="shared" si="1"/>
        <v>годен</v>
      </c>
      <c r="J32" s="23" t="str">
        <f t="shared" si="2"/>
        <v>11.04.2024г.</v>
      </c>
      <c r="K32" s="13"/>
      <c r="L32" s="7"/>
      <c r="M32" s="21" t="s">
        <v>111</v>
      </c>
      <c r="N32" s="21" t="s">
        <v>112</v>
      </c>
      <c r="O32" s="21" t="s">
        <v>36</v>
      </c>
      <c r="Q32" s="94" t="s">
        <v>105</v>
      </c>
      <c r="R32" s="79">
        <f>R31+1</f>
        <v>123</v>
      </c>
      <c r="S32" s="13">
        <v>3</v>
      </c>
      <c r="T32" s="13">
        <v>4</v>
      </c>
      <c r="U32" s="13">
        <v>5</v>
      </c>
      <c r="V32" s="80">
        <v>28</v>
      </c>
      <c r="W32" s="13"/>
      <c r="X32" s="32" t="str" cm="1">
        <f t="array" aca="1" ref="X32" ca="1">INDIRECT(ADDRESS(R32,S32,1,1,Q32))</f>
        <v>АБ - С22 росп1,2</v>
      </c>
      <c r="Y32" s="32" t="str" cm="1">
        <f t="array" aca="1" ref="Y32" ca="1">INDIRECT(ADDRESS(R32,T32,1,1,Q32))</f>
        <v>Т3</v>
      </c>
      <c r="Z32" s="32" t="str" cm="1">
        <f t="array" aca="1" ref="Z32" ca="1">INDIRECT(ADDRESS(R32,U32,1,1,Q32))</f>
        <v>140 Δ6</v>
      </c>
      <c r="AA32" s="226" cm="1">
        <f t="array" aca="1" ref="AA32" ca="1">INDIRECT(ADDRESS(R32,V32,1,1,$Q$31))</f>
        <v>140</v>
      </c>
    </row>
    <row r="33" spans="2:27" ht="13.5" customHeight="1" thickBot="1" x14ac:dyDescent="0.3">
      <c r="B33" s="11">
        <v>3</v>
      </c>
      <c r="C33" s="11" t="str">
        <f t="shared" ca="1" si="0"/>
        <v>АБ - С23 росп1,2</v>
      </c>
      <c r="D33" s="11" t="str">
        <f t="shared" ca="1" si="0"/>
        <v>Т3</v>
      </c>
      <c r="E33" s="254" t="str">
        <f t="shared" ca="1" si="0"/>
        <v>140 Δ6</v>
      </c>
      <c r="F33" s="254"/>
      <c r="G33" s="255" t="s">
        <v>9</v>
      </c>
      <c r="H33" s="256"/>
      <c r="I33" s="23" t="str">
        <f t="shared" si="1"/>
        <v>годен</v>
      </c>
      <c r="J33" s="23" t="str">
        <f t="shared" si="2"/>
        <v>11.04.2024г.</v>
      </c>
      <c r="K33" s="13"/>
      <c r="L33" s="7"/>
      <c r="M33" s="21" t="s">
        <v>111</v>
      </c>
      <c r="N33" s="21" t="s">
        <v>112</v>
      </c>
      <c r="O33" s="21" t="s">
        <v>36</v>
      </c>
      <c r="Q33" s="94" t="s">
        <v>105</v>
      </c>
      <c r="R33" s="79">
        <f t="shared" ref="R33:R37" si="3">R32+1</f>
        <v>124</v>
      </c>
      <c r="S33" s="13">
        <v>3</v>
      </c>
      <c r="T33" s="13">
        <v>4</v>
      </c>
      <c r="U33" s="13">
        <v>5</v>
      </c>
      <c r="V33" s="80">
        <v>28</v>
      </c>
      <c r="W33" s="13"/>
      <c r="X33" s="32" t="str" cm="1">
        <f t="array" aca="1" ref="X33" ca="1">INDIRECT(ADDRESS(R33,S33,1,1,Q33))</f>
        <v>АБ - С23 росп1,2</v>
      </c>
      <c r="Y33" s="32" t="str" cm="1">
        <f t="array" aca="1" ref="Y33" ca="1">INDIRECT(ADDRESS(R33,T33,1,1,Q33))</f>
        <v>Т3</v>
      </c>
      <c r="Z33" s="32" t="str" cm="1">
        <f t="array" aca="1" ref="Z33" ca="1">INDIRECT(ADDRESS(R33,U33,1,1,Q33))</f>
        <v>140 Δ6</v>
      </c>
      <c r="AA33" s="226" cm="1">
        <f t="array" aca="1" ref="AA33" ca="1">INDIRECT(ADDRESS(R33,V33,1,1,$Q$31))</f>
        <v>140</v>
      </c>
    </row>
    <row r="34" spans="2:27" ht="13.5" customHeight="1" thickBot="1" x14ac:dyDescent="0.3">
      <c r="B34" s="11">
        <v>4</v>
      </c>
      <c r="C34" s="11" t="str">
        <f t="shared" ca="1" si="0"/>
        <v>АБ - С25 росп1,2</v>
      </c>
      <c r="D34" s="11" t="str">
        <f t="shared" ca="1" si="0"/>
        <v>Т3</v>
      </c>
      <c r="E34" s="254" t="str">
        <f t="shared" ca="1" si="0"/>
        <v>140 Δ6</v>
      </c>
      <c r="F34" s="254"/>
      <c r="G34" s="255" t="s">
        <v>9</v>
      </c>
      <c r="H34" s="256"/>
      <c r="I34" s="23" t="str">
        <f t="shared" si="1"/>
        <v>годен</v>
      </c>
      <c r="J34" s="23" t="str">
        <f t="shared" si="2"/>
        <v>11.04.2024г.</v>
      </c>
      <c r="K34" s="13"/>
      <c r="L34" s="7"/>
      <c r="M34" s="21" t="s">
        <v>111</v>
      </c>
      <c r="N34" s="21" t="s">
        <v>112</v>
      </c>
      <c r="O34" s="21" t="s">
        <v>36</v>
      </c>
      <c r="Q34" s="94" t="s">
        <v>105</v>
      </c>
      <c r="R34" s="79">
        <f>R33+4</f>
        <v>128</v>
      </c>
      <c r="S34" s="13">
        <v>3</v>
      </c>
      <c r="T34" s="13">
        <v>4</v>
      </c>
      <c r="U34" s="13">
        <v>5</v>
      </c>
      <c r="V34" s="80">
        <v>28</v>
      </c>
      <c r="W34" s="13"/>
      <c r="X34" s="32" t="str" cm="1">
        <f t="array" aca="1" ref="X34" ca="1">INDIRECT(ADDRESS(R34,S34,1,1,Q34))</f>
        <v>АБ - С25 росп1,2</v>
      </c>
      <c r="Y34" s="32" t="str" cm="1">
        <f t="array" aca="1" ref="Y34" ca="1">INDIRECT(ADDRESS(R34,T34,1,1,Q34))</f>
        <v>Т3</v>
      </c>
      <c r="Z34" s="32" t="str" cm="1">
        <f t="array" aca="1" ref="Z34" ca="1">INDIRECT(ADDRESS(R34,U34,1,1,Q34))</f>
        <v>140 Δ6</v>
      </c>
      <c r="AA34" s="226" cm="1">
        <f t="array" aca="1" ref="AA34" ca="1">INDIRECT(ADDRESS(R34,V34,1,1,$Q$31))</f>
        <v>140</v>
      </c>
    </row>
    <row r="35" spans="2:27" ht="13.5" customHeight="1" thickBot="1" x14ac:dyDescent="0.3">
      <c r="B35" s="11">
        <v>5</v>
      </c>
      <c r="C35" s="11" t="str">
        <f t="shared" ca="1" si="0"/>
        <v>БВ (7 - 8 )</v>
      </c>
      <c r="D35" s="11" t="str">
        <f t="shared" ca="1" si="0"/>
        <v>С4</v>
      </c>
      <c r="E35" s="254" t="str">
        <f t="shared" ca="1" si="0"/>
        <v>10800×14</v>
      </c>
      <c r="F35" s="254"/>
      <c r="G35" s="255" t="s">
        <v>9</v>
      </c>
      <c r="H35" s="256"/>
      <c r="I35" s="23" t="str">
        <f t="shared" si="1"/>
        <v>годен</v>
      </c>
      <c r="J35" s="23" t="str">
        <f t="shared" si="2"/>
        <v>11.04.2024г.</v>
      </c>
      <c r="K35" s="13"/>
      <c r="L35" s="7"/>
      <c r="M35" s="21" t="s">
        <v>111</v>
      </c>
      <c r="N35" s="21" t="s">
        <v>112</v>
      </c>
      <c r="O35" s="21" t="s">
        <v>36</v>
      </c>
      <c r="Q35" s="94" t="s">
        <v>105</v>
      </c>
      <c r="R35" s="96">
        <f>R31+112</f>
        <v>234</v>
      </c>
      <c r="S35" s="13">
        <v>3</v>
      </c>
      <c r="T35" s="13">
        <v>4</v>
      </c>
      <c r="U35" s="13">
        <v>5</v>
      </c>
      <c r="V35" s="80">
        <v>28</v>
      </c>
      <c r="W35" s="13"/>
      <c r="X35" s="32" t="str" cm="1">
        <f t="array" aca="1" ref="X35" ca="1">INDIRECT(ADDRESS(R35,S35,1,1,Q35))</f>
        <v>БВ (7 - 8 )</v>
      </c>
      <c r="Y35" s="32" t="str" cm="1">
        <f t="array" aca="1" ref="Y35" ca="1">INDIRECT(ADDRESS(R35,T35,1,1,Q35))</f>
        <v>С4</v>
      </c>
      <c r="Z35" s="32" t="str" cm="1">
        <f t="array" aca="1" ref="Z35" ca="1">INDIRECT(ADDRESS(R35,U35,1,1,Q35))</f>
        <v>10800×14</v>
      </c>
      <c r="AA35" s="226" cm="1">
        <f t="array" aca="1" ref="AA35" ca="1">INDIRECT(ADDRESS(R35,V35,1,1,$Q$31))</f>
        <v>10800</v>
      </c>
    </row>
    <row r="36" spans="2:27" ht="13.5" customHeight="1" thickBot="1" x14ac:dyDescent="0.3">
      <c r="B36" s="11">
        <v>6</v>
      </c>
      <c r="C36" s="11" t="str">
        <f t="shared" ca="1" si="0"/>
        <v>БВ - С22 росп1,2</v>
      </c>
      <c r="D36" s="11" t="str">
        <f t="shared" ca="1" si="0"/>
        <v>Т3</v>
      </c>
      <c r="E36" s="254" t="str">
        <f t="shared" ca="1" si="0"/>
        <v>140 Δ6</v>
      </c>
      <c r="F36" s="254"/>
      <c r="G36" s="255" t="s">
        <v>9</v>
      </c>
      <c r="H36" s="256"/>
      <c r="I36" s="23" t="str">
        <f t="shared" si="1"/>
        <v>годен</v>
      </c>
      <c r="J36" s="23" t="str">
        <f t="shared" si="2"/>
        <v>11.04.2024г.</v>
      </c>
      <c r="K36" s="13"/>
      <c r="L36" s="7"/>
      <c r="M36" s="21" t="s">
        <v>111</v>
      </c>
      <c r="N36" s="21" t="s">
        <v>112</v>
      </c>
      <c r="O36" s="21" t="s">
        <v>36</v>
      </c>
      <c r="Q36" s="94" t="s">
        <v>105</v>
      </c>
      <c r="R36" s="79">
        <f>R35+1</f>
        <v>235</v>
      </c>
      <c r="S36" s="13">
        <v>3</v>
      </c>
      <c r="T36" s="13">
        <v>4</v>
      </c>
      <c r="U36" s="13">
        <v>5</v>
      </c>
      <c r="V36" s="80">
        <v>28</v>
      </c>
      <c r="W36" s="13"/>
      <c r="X36" s="32" t="str" cm="1">
        <f t="array" aca="1" ref="X36" ca="1">INDIRECT(ADDRESS(R36,S36,1,1,Q36))</f>
        <v>БВ - С22 росп1,2</v>
      </c>
      <c r="Y36" s="32" t="str" cm="1">
        <f t="array" aca="1" ref="Y36" ca="1">INDIRECT(ADDRESS(R36,T36,1,1,Q36))</f>
        <v>Т3</v>
      </c>
      <c r="Z36" s="32" t="str" cm="1">
        <f t="array" aca="1" ref="Z36" ca="1">INDIRECT(ADDRESS(R36,U36,1,1,Q36))</f>
        <v>140 Δ6</v>
      </c>
      <c r="AA36" s="226" cm="1">
        <f t="array" aca="1" ref="AA36" ca="1">INDIRECT(ADDRESS(R36,V36,1,1,$Q$31))</f>
        <v>140</v>
      </c>
    </row>
    <row r="37" spans="2:27" ht="13.5" customHeight="1" thickBot="1" x14ac:dyDescent="0.3">
      <c r="B37" s="11">
        <v>7</v>
      </c>
      <c r="C37" s="11" t="str">
        <f t="shared" ca="1" si="0"/>
        <v>БВ - С23 росп1,2</v>
      </c>
      <c r="D37" s="11" t="str">
        <f t="shared" ca="1" si="0"/>
        <v>Т3</v>
      </c>
      <c r="E37" s="254" t="str">
        <f t="shared" ca="1" si="0"/>
        <v>140 Δ6</v>
      </c>
      <c r="F37" s="254"/>
      <c r="G37" s="255" t="s">
        <v>9</v>
      </c>
      <c r="H37" s="256"/>
      <c r="I37" s="23" t="str">
        <f t="shared" si="1"/>
        <v>годен</v>
      </c>
      <c r="J37" s="23" t="str">
        <f t="shared" si="2"/>
        <v>11.04.2024г.</v>
      </c>
      <c r="K37" s="13"/>
      <c r="L37" s="7"/>
      <c r="M37" s="21" t="s">
        <v>111</v>
      </c>
      <c r="N37" s="21" t="s">
        <v>112</v>
      </c>
      <c r="O37" s="21" t="s">
        <v>36</v>
      </c>
      <c r="Q37" s="94" t="s">
        <v>105</v>
      </c>
      <c r="R37" s="79">
        <f t="shared" si="3"/>
        <v>236</v>
      </c>
      <c r="S37" s="13">
        <v>3</v>
      </c>
      <c r="T37" s="13">
        <v>4</v>
      </c>
      <c r="U37" s="13">
        <v>5</v>
      </c>
      <c r="V37" s="80">
        <v>28</v>
      </c>
      <c r="W37" s="13"/>
      <c r="X37" s="32" t="str" cm="1">
        <f t="array" aca="1" ref="X37" ca="1">INDIRECT(ADDRESS(R37,S37,1,1,Q37))</f>
        <v>БВ - С23 росп1,2</v>
      </c>
      <c r="Y37" s="32" t="str" cm="1">
        <f t="array" aca="1" ref="Y37" ca="1">INDIRECT(ADDRESS(R37,T37,1,1,Q37))</f>
        <v>Т3</v>
      </c>
      <c r="Z37" s="32" t="str" cm="1">
        <f t="array" aca="1" ref="Z37" ca="1">INDIRECT(ADDRESS(R37,U37,1,1,Q37))</f>
        <v>140 Δ6</v>
      </c>
      <c r="AA37" s="226" cm="1">
        <f t="array" aca="1" ref="AA37" ca="1">INDIRECT(ADDRESS(R37,V37,1,1,$Q$31))</f>
        <v>140</v>
      </c>
    </row>
    <row r="38" spans="2:27" ht="13.5" customHeight="1" thickBot="1" x14ac:dyDescent="0.3">
      <c r="B38" s="11">
        <v>8</v>
      </c>
      <c r="C38" s="11" t="str">
        <f t="shared" ca="1" si="0"/>
        <v>БВ - С25 росп1,2</v>
      </c>
      <c r="D38" s="11" t="str">
        <f t="shared" ca="1" si="0"/>
        <v>Т3</v>
      </c>
      <c r="E38" s="254" t="str">
        <f t="shared" ca="1" si="0"/>
        <v>140 Δ6</v>
      </c>
      <c r="F38" s="254"/>
      <c r="G38" s="255" t="s">
        <v>9</v>
      </c>
      <c r="H38" s="256"/>
      <c r="I38" s="23" t="str">
        <f t="shared" si="1"/>
        <v>годен</v>
      </c>
      <c r="J38" s="23" t="str">
        <f t="shared" si="2"/>
        <v>11.04.2024г.</v>
      </c>
      <c r="K38" s="13"/>
      <c r="L38" s="7"/>
      <c r="M38" s="21" t="s">
        <v>111</v>
      </c>
      <c r="N38" s="21" t="s">
        <v>112</v>
      </c>
      <c r="O38" s="21" t="s">
        <v>36</v>
      </c>
      <c r="Q38" s="94" t="s">
        <v>105</v>
      </c>
      <c r="R38" s="79">
        <f>R37+4</f>
        <v>240</v>
      </c>
      <c r="S38" s="13">
        <v>3</v>
      </c>
      <c r="T38" s="13">
        <v>4</v>
      </c>
      <c r="U38" s="13">
        <v>5</v>
      </c>
      <c r="V38" s="80">
        <v>28</v>
      </c>
      <c r="W38" s="13"/>
      <c r="X38" s="32" t="str" cm="1">
        <f t="array" aca="1" ref="X38" ca="1">INDIRECT(ADDRESS(R38,S38,1,1,Q38))</f>
        <v>БВ - С25 росп1,2</v>
      </c>
      <c r="Y38" s="32" t="str" cm="1">
        <f t="array" aca="1" ref="Y38" ca="1">INDIRECT(ADDRESS(R38,T38,1,1,Q38))</f>
        <v>Т3</v>
      </c>
      <c r="Z38" s="32" t="str" cm="1">
        <f t="array" aca="1" ref="Z38" ca="1">INDIRECT(ADDRESS(R38,U38,1,1,Q38))</f>
        <v>140 Δ6</v>
      </c>
      <c r="AA38" s="226" cm="1">
        <f t="array" aca="1" ref="AA38" ca="1">INDIRECT(ADDRESS(R38,V38,1,1,$Q$31))</f>
        <v>140</v>
      </c>
    </row>
    <row r="39" spans="2:27" ht="13.5" customHeight="1" thickBot="1" x14ac:dyDescent="0.3">
      <c r="B39" s="11">
        <v>9</v>
      </c>
      <c r="C39" s="11" t="str">
        <f t="shared" ca="1" si="0"/>
        <v>ВГ (7 - 8 )</v>
      </c>
      <c r="D39" s="11" t="str">
        <f t="shared" ca="1" si="0"/>
        <v>С4</v>
      </c>
      <c r="E39" s="254" t="str">
        <f t="shared" ca="1" si="0"/>
        <v>10800×14</v>
      </c>
      <c r="F39" s="254"/>
      <c r="G39" s="255" t="s">
        <v>9</v>
      </c>
      <c r="H39" s="256"/>
      <c r="I39" s="23" t="str">
        <f t="shared" si="1"/>
        <v>годен</v>
      </c>
      <c r="J39" s="23" t="str">
        <f t="shared" si="2"/>
        <v>11.04.2024г.</v>
      </c>
      <c r="K39" s="13"/>
      <c r="L39" s="7"/>
      <c r="M39" s="21" t="s">
        <v>111</v>
      </c>
      <c r="N39" s="21" t="s">
        <v>112</v>
      </c>
      <c r="O39" s="21" t="s">
        <v>36</v>
      </c>
      <c r="Q39" s="94" t="s">
        <v>105</v>
      </c>
      <c r="R39" s="96">
        <f>R35+112</f>
        <v>346</v>
      </c>
      <c r="S39" s="13">
        <v>3</v>
      </c>
      <c r="T39" s="13">
        <v>4</v>
      </c>
      <c r="U39" s="13">
        <v>5</v>
      </c>
      <c r="V39" s="80">
        <v>28</v>
      </c>
      <c r="W39" s="13"/>
      <c r="X39" s="32" t="str" cm="1">
        <f t="array" aca="1" ref="X39" ca="1">INDIRECT(ADDRESS(R39,S39,1,1,Q39))</f>
        <v>ВГ (7 - 8 )</v>
      </c>
      <c r="Y39" s="32" t="str" cm="1">
        <f t="array" aca="1" ref="Y39" ca="1">INDIRECT(ADDRESS(R39,T39,1,1,Q39))</f>
        <v>С4</v>
      </c>
      <c r="Z39" s="32" t="str" cm="1">
        <f t="array" aca="1" ref="Z39" ca="1">INDIRECT(ADDRESS(R39,U39,1,1,Q39))</f>
        <v>10800×14</v>
      </c>
      <c r="AA39" s="226" cm="1">
        <f t="array" aca="1" ref="AA39" ca="1">INDIRECT(ADDRESS(R39,V39,1,1,$Q$31))</f>
        <v>10800</v>
      </c>
    </row>
    <row r="40" spans="2:27" ht="13.5" customHeight="1" thickBot="1" x14ac:dyDescent="0.3">
      <c r="B40" s="11">
        <v>10</v>
      </c>
      <c r="C40" s="11" t="str">
        <f ca="1">X40</f>
        <v>ВГ - С22 росп1,2</v>
      </c>
      <c r="D40" s="11" t="str">
        <f t="shared" ca="1" si="0"/>
        <v>Т3</v>
      </c>
      <c r="E40" s="254" t="str">
        <f t="shared" ca="1" si="0"/>
        <v>140 Δ6</v>
      </c>
      <c r="F40" s="254"/>
      <c r="G40" s="255" t="s">
        <v>9</v>
      </c>
      <c r="H40" s="256"/>
      <c r="I40" s="23" t="str">
        <f>IF(G40="недопустимых дефектов не обнаружено", "годен", "НЕ годен")</f>
        <v>годен</v>
      </c>
      <c r="J40" s="23" t="str">
        <f>CONCATENATE(M40, ".", N40, ".",O40)</f>
        <v>11.04.2024г.</v>
      </c>
      <c r="K40" s="13"/>
      <c r="L40" s="7"/>
      <c r="M40" s="21" t="s">
        <v>111</v>
      </c>
      <c r="N40" s="21" t="s">
        <v>112</v>
      </c>
      <c r="O40" s="21" t="s">
        <v>36</v>
      </c>
      <c r="Q40" s="94" t="s">
        <v>105</v>
      </c>
      <c r="R40" s="79">
        <f>R39+1</f>
        <v>347</v>
      </c>
      <c r="S40" s="13">
        <v>3</v>
      </c>
      <c r="T40" s="13">
        <v>4</v>
      </c>
      <c r="U40" s="13">
        <v>5</v>
      </c>
      <c r="V40" s="80">
        <v>28</v>
      </c>
      <c r="W40" s="13"/>
      <c r="X40" s="32" t="str" cm="1">
        <f t="array" aca="1" ref="X40" ca="1">INDIRECT(ADDRESS(R40,S40,1,1,Q40))</f>
        <v>ВГ - С22 росп1,2</v>
      </c>
      <c r="Y40" s="32" t="str" cm="1">
        <f t="array" aca="1" ref="Y40" ca="1">INDIRECT(ADDRESS(R40,T40,1,1,Q40))</f>
        <v>Т3</v>
      </c>
      <c r="Z40" s="32" t="str" cm="1">
        <f t="array" aca="1" ref="Z40" ca="1">INDIRECT(ADDRESS(R40,U40,1,1,Q40))</f>
        <v>140 Δ6</v>
      </c>
      <c r="AA40" s="226" cm="1">
        <f t="array" aca="1" ref="AA40" ca="1">INDIRECT(ADDRESS(R40,V40,1,1,$Q$31))</f>
        <v>140</v>
      </c>
    </row>
    <row r="41" spans="2:27" ht="13.5" customHeight="1" thickBot="1" x14ac:dyDescent="0.3">
      <c r="B41" s="11">
        <v>11</v>
      </c>
      <c r="C41" s="11" t="str">
        <f ca="1">X41</f>
        <v>ВГ - С23 росп1,2</v>
      </c>
      <c r="D41" s="11" t="str">
        <f t="shared" ca="1" si="0"/>
        <v>Т3</v>
      </c>
      <c r="E41" s="254" t="str">
        <f t="shared" ca="1" si="0"/>
        <v>140 Δ6</v>
      </c>
      <c r="F41" s="254"/>
      <c r="G41" s="255" t="s">
        <v>9</v>
      </c>
      <c r="H41" s="256"/>
      <c r="I41" s="23" t="str">
        <f>IF(G41="недопустимых дефектов не обнаружено", "годен", "НЕ годен")</f>
        <v>годен</v>
      </c>
      <c r="J41" s="23" t="str">
        <f>CONCATENATE(M41, ".", N41, ".",O41)</f>
        <v>11.04.2024г.</v>
      </c>
      <c r="K41" s="13"/>
      <c r="L41" s="7"/>
      <c r="M41" s="21" t="s">
        <v>111</v>
      </c>
      <c r="N41" s="21" t="s">
        <v>112</v>
      </c>
      <c r="O41" s="21" t="s">
        <v>36</v>
      </c>
      <c r="Q41" s="94" t="s">
        <v>105</v>
      </c>
      <c r="R41" s="79">
        <f t="shared" ref="R41" si="4">R40+1</f>
        <v>348</v>
      </c>
      <c r="S41" s="13">
        <v>3</v>
      </c>
      <c r="T41" s="13">
        <v>4</v>
      </c>
      <c r="U41" s="13">
        <v>5</v>
      </c>
      <c r="V41" s="80">
        <v>28</v>
      </c>
      <c r="W41" s="13"/>
      <c r="X41" s="32" t="str" cm="1">
        <f t="array" aca="1" ref="X41" ca="1">INDIRECT(ADDRESS(R41,S41,1,1,Q41))</f>
        <v>ВГ - С23 росп1,2</v>
      </c>
      <c r="Y41" s="32" t="str" cm="1">
        <f t="array" aca="1" ref="Y41" ca="1">INDIRECT(ADDRESS(R41,T41,1,1,Q41))</f>
        <v>Т3</v>
      </c>
      <c r="Z41" s="32" t="str" cm="1">
        <f t="array" aca="1" ref="Z41" ca="1">INDIRECT(ADDRESS(R41,U41,1,1,Q41))</f>
        <v>140 Δ6</v>
      </c>
      <c r="AA41" s="226" cm="1">
        <f t="array" aca="1" ref="AA41" ca="1">INDIRECT(ADDRESS(R41,V41,1,1,$Q$31))</f>
        <v>140</v>
      </c>
    </row>
    <row r="42" spans="2:27" ht="13.5" customHeight="1" thickBot="1" x14ac:dyDescent="0.3">
      <c r="B42" s="11">
        <v>12</v>
      </c>
      <c r="C42" s="11" t="str">
        <f ca="1">X42</f>
        <v>ВГ - С25 росп1,2</v>
      </c>
      <c r="D42" s="11" t="str">
        <f t="shared" ca="1" si="0"/>
        <v>Т3</v>
      </c>
      <c r="E42" s="254" t="str">
        <f t="shared" ca="1" si="0"/>
        <v>140 Δ6</v>
      </c>
      <c r="F42" s="254"/>
      <c r="G42" s="255" t="s">
        <v>9</v>
      </c>
      <c r="H42" s="256"/>
      <c r="I42" s="23" t="str">
        <f>IF(G42="недопустимых дефектов не обнаружено", "годен", "НЕ годен")</f>
        <v>годен</v>
      </c>
      <c r="J42" s="23" t="str">
        <f>CONCATENATE(M42, ".", N42, ".",O42)</f>
        <v>11.04.2024г.</v>
      </c>
      <c r="K42" s="13"/>
      <c r="L42" s="7"/>
      <c r="M42" s="21" t="s">
        <v>111</v>
      </c>
      <c r="N42" s="21" t="s">
        <v>112</v>
      </c>
      <c r="O42" s="21" t="s">
        <v>36</v>
      </c>
      <c r="Q42" s="94" t="s">
        <v>105</v>
      </c>
      <c r="R42" s="79">
        <f>R41+4</f>
        <v>352</v>
      </c>
      <c r="S42" s="13">
        <v>3</v>
      </c>
      <c r="T42" s="13">
        <v>4</v>
      </c>
      <c r="U42" s="13">
        <v>5</v>
      </c>
      <c r="V42" s="80">
        <v>28</v>
      </c>
      <c r="W42" s="13"/>
      <c r="X42" s="32" t="str" cm="1">
        <f t="array" aca="1" ref="X42" ca="1">INDIRECT(ADDRESS(R42,S42,1,1,Q42))</f>
        <v>ВГ - С25 росп1,2</v>
      </c>
      <c r="Y42" s="32" t="str" cm="1">
        <f t="array" aca="1" ref="Y42" ca="1">INDIRECT(ADDRESS(R42,T42,1,1,Q42))</f>
        <v>Т3</v>
      </c>
      <c r="Z42" s="32" t="str" cm="1">
        <f t="array" aca="1" ref="Z42" ca="1">INDIRECT(ADDRESS(R42,U42,1,1,Q42))</f>
        <v>140 Δ6</v>
      </c>
      <c r="AA42" s="226" cm="1">
        <f t="array" aca="1" ref="AA42" ca="1">INDIRECT(ADDRESS(R42,V42,1,1,$Q$31))</f>
        <v>140</v>
      </c>
    </row>
    <row r="43" spans="2:27" ht="13.5" customHeight="1" thickBot="1" x14ac:dyDescent="0.3">
      <c r="B43" s="11">
        <v>13</v>
      </c>
      <c r="C43" s="11" t="str">
        <f ca="1">X43</f>
        <v>ГД (7 - 8 )</v>
      </c>
      <c r="D43" s="11" t="str">
        <f t="shared" ca="1" si="0"/>
        <v>С4</v>
      </c>
      <c r="E43" s="254" t="str">
        <f t="shared" ca="1" si="0"/>
        <v>10800×14</v>
      </c>
      <c r="F43" s="254"/>
      <c r="G43" s="255" t="s">
        <v>9</v>
      </c>
      <c r="H43" s="256"/>
      <c r="I43" s="23" t="str">
        <f>IF(G43="недопустимых дефектов не обнаружено", "годен", "НЕ годен")</f>
        <v>годен</v>
      </c>
      <c r="J43" s="23" t="str">
        <f>CONCATENATE(M43, ".", N43, ".",O43)</f>
        <v>11.04.2024г.</v>
      </c>
      <c r="K43" s="13"/>
      <c r="L43" s="7"/>
      <c r="M43" s="21" t="s">
        <v>111</v>
      </c>
      <c r="N43" s="21" t="s">
        <v>112</v>
      </c>
      <c r="O43" s="21" t="s">
        <v>36</v>
      </c>
      <c r="Q43" s="94" t="s">
        <v>105</v>
      </c>
      <c r="R43" s="96">
        <f>R39+112</f>
        <v>458</v>
      </c>
      <c r="S43" s="13">
        <v>3</v>
      </c>
      <c r="T43" s="13">
        <v>4</v>
      </c>
      <c r="U43" s="13">
        <v>5</v>
      </c>
      <c r="V43" s="80">
        <v>28</v>
      </c>
      <c r="W43" s="13"/>
      <c r="X43" s="32" t="str" cm="1">
        <f t="array" aca="1" ref="X43" ca="1">INDIRECT(ADDRESS(R43,S43,1,1,Q43))</f>
        <v>ГД (7 - 8 )</v>
      </c>
      <c r="Y43" s="32" t="str" cm="1">
        <f t="array" aca="1" ref="Y43" ca="1">INDIRECT(ADDRESS(R43,T43,1,1,Q43))</f>
        <v>С4</v>
      </c>
      <c r="Z43" s="32" t="str" cm="1">
        <f t="array" aca="1" ref="Z43" ca="1">INDIRECT(ADDRESS(R43,U43,1,1,Q43))</f>
        <v>10800×14</v>
      </c>
      <c r="AA43" s="226" cm="1">
        <f t="array" aca="1" ref="AA43" ca="1">INDIRECT(ADDRESS(R43,V43,1,1,$Q$31))</f>
        <v>10800</v>
      </c>
    </row>
    <row r="44" spans="2:27" ht="13.5" customHeight="1" thickBot="1" x14ac:dyDescent="0.3">
      <c r="B44" s="11">
        <v>14</v>
      </c>
      <c r="C44" s="11" t="str">
        <f t="shared" ref="C44:E54" ca="1" si="5">X44</f>
        <v>ГД - С22 росп1,2</v>
      </c>
      <c r="D44" s="11" t="str">
        <f t="shared" ca="1" si="0"/>
        <v>Т3</v>
      </c>
      <c r="E44" s="254" t="str">
        <f t="shared" ca="1" si="0"/>
        <v>140 Δ6</v>
      </c>
      <c r="F44" s="254"/>
      <c r="G44" s="255" t="s">
        <v>9</v>
      </c>
      <c r="H44" s="256"/>
      <c r="I44" s="23" t="str">
        <f t="shared" ref="I44:I54" si="6">IF(G44="недопустимых дефектов не обнаружено", "годен", "НЕ годен")</f>
        <v>годен</v>
      </c>
      <c r="J44" s="23" t="str">
        <f t="shared" ref="J44:J54" si="7">CONCATENATE(M44, ".", N44, ".",O44)</f>
        <v>11.04.2024г.</v>
      </c>
      <c r="K44" s="13"/>
      <c r="L44" s="7"/>
      <c r="M44" s="21" t="s">
        <v>111</v>
      </c>
      <c r="N44" s="21" t="s">
        <v>112</v>
      </c>
      <c r="O44" s="21" t="s">
        <v>36</v>
      </c>
      <c r="Q44" s="94" t="s">
        <v>105</v>
      </c>
      <c r="R44" s="79">
        <f>R43+1</f>
        <v>459</v>
      </c>
      <c r="S44" s="13">
        <v>3</v>
      </c>
      <c r="T44" s="13">
        <v>4</v>
      </c>
      <c r="U44" s="13">
        <v>5</v>
      </c>
      <c r="V44" s="80">
        <v>28</v>
      </c>
      <c r="W44" s="13"/>
      <c r="X44" s="32" t="str" cm="1">
        <f t="array" aca="1" ref="X44" ca="1">INDIRECT(ADDRESS(R44,S44,1,1,Q44))</f>
        <v>ГД - С22 росп1,2</v>
      </c>
      <c r="Y44" s="32" t="str" cm="1">
        <f t="array" aca="1" ref="Y44" ca="1">INDIRECT(ADDRESS(R44,T44,1,1,Q44))</f>
        <v>Т3</v>
      </c>
      <c r="Z44" s="32" t="str" cm="1">
        <f t="array" aca="1" ref="Z44" ca="1">INDIRECT(ADDRESS(R44,U44,1,1,Q44))</f>
        <v>140 Δ6</v>
      </c>
      <c r="AA44" s="226" cm="1">
        <f t="array" aca="1" ref="AA44" ca="1">INDIRECT(ADDRESS(R44,V44,1,1,$Q$31))</f>
        <v>140</v>
      </c>
    </row>
    <row r="45" spans="2:27" ht="13.5" customHeight="1" thickBot="1" x14ac:dyDescent="0.3">
      <c r="B45" s="11">
        <v>15</v>
      </c>
      <c r="C45" s="11" t="str">
        <f t="shared" ca="1" si="5"/>
        <v>ГД - С23 росп1,2</v>
      </c>
      <c r="D45" s="11" t="str">
        <f t="shared" ca="1" si="0"/>
        <v>Т3</v>
      </c>
      <c r="E45" s="254" t="str">
        <f t="shared" ca="1" si="0"/>
        <v>140 Δ6</v>
      </c>
      <c r="F45" s="254"/>
      <c r="G45" s="255" t="s">
        <v>9</v>
      </c>
      <c r="H45" s="256"/>
      <c r="I45" s="23" t="str">
        <f t="shared" si="6"/>
        <v>годен</v>
      </c>
      <c r="J45" s="23" t="str">
        <f t="shared" si="7"/>
        <v>11.04.2024г.</v>
      </c>
      <c r="K45" s="13"/>
      <c r="L45" s="7"/>
      <c r="M45" s="21" t="s">
        <v>111</v>
      </c>
      <c r="N45" s="21" t="s">
        <v>112</v>
      </c>
      <c r="O45" s="21" t="s">
        <v>36</v>
      </c>
      <c r="Q45" s="94" t="s">
        <v>105</v>
      </c>
      <c r="R45" s="79">
        <f t="shared" ref="R45" si="8">R44+1</f>
        <v>460</v>
      </c>
      <c r="S45" s="13">
        <v>3</v>
      </c>
      <c r="T45" s="13">
        <v>4</v>
      </c>
      <c r="U45" s="13">
        <v>5</v>
      </c>
      <c r="V45" s="80">
        <v>28</v>
      </c>
      <c r="W45" s="13"/>
      <c r="X45" s="32" t="str" cm="1">
        <f t="array" aca="1" ref="X45" ca="1">INDIRECT(ADDRESS(R45,S45,1,1,Q45))</f>
        <v>ГД - С23 росп1,2</v>
      </c>
      <c r="Y45" s="32" t="str" cm="1">
        <f t="array" aca="1" ref="Y45" ca="1">INDIRECT(ADDRESS(R45,T45,1,1,Q45))</f>
        <v>Т3</v>
      </c>
      <c r="Z45" s="32" t="str" cm="1">
        <f t="array" aca="1" ref="Z45" ca="1">INDIRECT(ADDRESS(R45,U45,1,1,Q45))</f>
        <v>140 Δ6</v>
      </c>
      <c r="AA45" s="226" cm="1">
        <f t="array" aca="1" ref="AA45" ca="1">INDIRECT(ADDRESS(R45,V45,1,1,$Q$31))</f>
        <v>140</v>
      </c>
    </row>
    <row r="46" spans="2:27" ht="13.5" customHeight="1" thickBot="1" x14ac:dyDescent="0.3">
      <c r="B46" s="11">
        <v>16</v>
      </c>
      <c r="C46" s="11" t="str">
        <f t="shared" ca="1" si="5"/>
        <v>ГД - С25 росп1,2</v>
      </c>
      <c r="D46" s="11" t="str">
        <f t="shared" ca="1" si="0"/>
        <v>Т3</v>
      </c>
      <c r="E46" s="254" t="str">
        <f t="shared" ca="1" si="0"/>
        <v>140 Δ6</v>
      </c>
      <c r="F46" s="254"/>
      <c r="G46" s="255" t="s">
        <v>9</v>
      </c>
      <c r="H46" s="256"/>
      <c r="I46" s="23" t="str">
        <f t="shared" si="6"/>
        <v>годен</v>
      </c>
      <c r="J46" s="23" t="str">
        <f t="shared" si="7"/>
        <v>11.04.2024г.</v>
      </c>
      <c r="K46" s="13"/>
      <c r="L46" s="7"/>
      <c r="M46" s="21" t="s">
        <v>111</v>
      </c>
      <c r="N46" s="21" t="s">
        <v>112</v>
      </c>
      <c r="O46" s="21" t="s">
        <v>36</v>
      </c>
      <c r="Q46" s="94" t="s">
        <v>105</v>
      </c>
      <c r="R46" s="79">
        <f>R45+4</f>
        <v>464</v>
      </c>
      <c r="S46" s="13">
        <v>3</v>
      </c>
      <c r="T46" s="13">
        <v>4</v>
      </c>
      <c r="U46" s="13">
        <v>5</v>
      </c>
      <c r="V46" s="80">
        <v>28</v>
      </c>
      <c r="W46" s="13"/>
      <c r="X46" s="32" t="str" cm="1">
        <f t="array" aca="1" ref="X46" ca="1">INDIRECT(ADDRESS(R46,S46,1,1,Q46))</f>
        <v>ГД - С25 росп1,2</v>
      </c>
      <c r="Y46" s="32" t="str" cm="1">
        <f t="array" aca="1" ref="Y46" ca="1">INDIRECT(ADDRESS(R46,T46,1,1,Q46))</f>
        <v>Т3</v>
      </c>
      <c r="Z46" s="32" t="str" cm="1">
        <f t="array" aca="1" ref="Z46" ca="1">INDIRECT(ADDRESS(R46,U46,1,1,Q46))</f>
        <v>140 Δ6</v>
      </c>
      <c r="AA46" s="226" cm="1">
        <f t="array" aca="1" ref="AA46" ca="1">INDIRECT(ADDRESS(R46,V46,1,1,$Q$31))</f>
        <v>140</v>
      </c>
    </row>
    <row r="47" spans="2:27" ht="13.5" customHeight="1" thickBot="1" x14ac:dyDescent="0.3">
      <c r="B47" s="11">
        <v>17</v>
      </c>
      <c r="C47" s="11" t="str">
        <f t="shared" ca="1" si="5"/>
        <v>АБ (8 - 9 )</v>
      </c>
      <c r="D47" s="11" t="str">
        <f t="shared" ca="1" si="5"/>
        <v>С4</v>
      </c>
      <c r="E47" s="254" t="str">
        <f t="shared" ca="1" si="5"/>
        <v>9920×14</v>
      </c>
      <c r="F47" s="254"/>
      <c r="G47" s="255" t="s">
        <v>9</v>
      </c>
      <c r="H47" s="256"/>
      <c r="I47" s="23" t="str">
        <f t="shared" si="6"/>
        <v>годен</v>
      </c>
      <c r="J47" s="23" t="str">
        <f t="shared" si="7"/>
        <v>17.04.2024г.</v>
      </c>
      <c r="K47" s="13"/>
      <c r="L47" s="7"/>
      <c r="M47" s="21" t="s">
        <v>113</v>
      </c>
      <c r="N47" s="21" t="s">
        <v>112</v>
      </c>
      <c r="O47" s="21" t="s">
        <v>36</v>
      </c>
      <c r="Q47" s="94" t="s">
        <v>105</v>
      </c>
      <c r="R47" s="96">
        <f>R31+7</f>
        <v>129</v>
      </c>
      <c r="S47" s="13">
        <v>3</v>
      </c>
      <c r="T47" s="13">
        <v>4</v>
      </c>
      <c r="U47" s="13">
        <v>5</v>
      </c>
      <c r="V47" s="80">
        <v>28</v>
      </c>
      <c r="W47" s="13"/>
      <c r="X47" s="32" t="str" cm="1">
        <f t="array" aca="1" ref="X47" ca="1">INDIRECT(ADDRESS(R47,S47,1,1,Q47))</f>
        <v>АБ (8 - 9 )</v>
      </c>
      <c r="Y47" s="32" t="str" cm="1">
        <f t="array" aca="1" ref="Y47" ca="1">INDIRECT(ADDRESS(R47,T47,1,1,Q47))</f>
        <v>С4</v>
      </c>
      <c r="Z47" s="32" t="str" cm="1">
        <f t="array" aca="1" ref="Z47" ca="1">INDIRECT(ADDRESS(R47,U47,1,1,Q47))</f>
        <v>9920×14</v>
      </c>
      <c r="AA47" s="226" cm="1">
        <f t="array" aca="1" ref="AA47" ca="1">INDIRECT(ADDRESS(R47,V47,1,1,$Q$31))</f>
        <v>9920</v>
      </c>
    </row>
    <row r="48" spans="2:27" ht="13.5" customHeight="1" thickBot="1" x14ac:dyDescent="0.3">
      <c r="B48" s="11">
        <v>18</v>
      </c>
      <c r="C48" s="11" t="str">
        <f t="shared" ca="1" si="5"/>
        <v>АБ - С26 росп1,2</v>
      </c>
      <c r="D48" s="11" t="str">
        <f t="shared" ca="1" si="5"/>
        <v>Т3</v>
      </c>
      <c r="E48" s="254" t="str">
        <f t="shared" ca="1" si="5"/>
        <v>140 Δ6</v>
      </c>
      <c r="F48" s="254"/>
      <c r="G48" s="255" t="s">
        <v>9</v>
      </c>
      <c r="H48" s="256"/>
      <c r="I48" s="23" t="str">
        <f t="shared" si="6"/>
        <v>годен</v>
      </c>
      <c r="J48" s="23" t="str">
        <f t="shared" si="7"/>
        <v>17.04.2024г.</v>
      </c>
      <c r="K48" s="13"/>
      <c r="L48" s="7"/>
      <c r="M48" s="21" t="s">
        <v>113</v>
      </c>
      <c r="N48" s="21" t="s">
        <v>112</v>
      </c>
      <c r="O48" s="21" t="s">
        <v>36</v>
      </c>
      <c r="Q48" s="94" t="s">
        <v>105</v>
      </c>
      <c r="R48" s="79">
        <f>R47+1</f>
        <v>130</v>
      </c>
      <c r="S48" s="13">
        <v>3</v>
      </c>
      <c r="T48" s="13">
        <v>4</v>
      </c>
      <c r="U48" s="13">
        <v>5</v>
      </c>
      <c r="V48" s="80">
        <v>28</v>
      </c>
      <c r="W48" s="13"/>
      <c r="X48" s="32" t="str" cm="1">
        <f t="array" aca="1" ref="X48" ca="1">INDIRECT(ADDRESS(R48,S48,1,1,Q48))</f>
        <v>АБ - С26 росп1,2</v>
      </c>
      <c r="Y48" s="32" t="str" cm="1">
        <f t="array" aca="1" ref="Y48" ca="1">INDIRECT(ADDRESS(R48,T48,1,1,Q48))</f>
        <v>Т3</v>
      </c>
      <c r="Z48" s="32" t="str" cm="1">
        <f t="array" aca="1" ref="Z48" ca="1">INDIRECT(ADDRESS(R48,U48,1,1,Q48))</f>
        <v>140 Δ6</v>
      </c>
      <c r="AA48" s="226" cm="1">
        <f t="array" aca="1" ref="AA48" ca="1">INDIRECT(ADDRESS(R48,V48,1,1,$Q$31))</f>
        <v>140</v>
      </c>
    </row>
    <row r="49" spans="2:27" ht="13.5" customHeight="1" thickBot="1" x14ac:dyDescent="0.3">
      <c r="B49" s="11">
        <v>19</v>
      </c>
      <c r="C49" s="11" t="str">
        <f t="shared" ca="1" si="5"/>
        <v>АБ - С27 росп1,2</v>
      </c>
      <c r="D49" s="11" t="str">
        <f t="shared" ca="1" si="5"/>
        <v>Т3</v>
      </c>
      <c r="E49" s="254" t="str">
        <f t="shared" ca="1" si="5"/>
        <v>140 Δ6</v>
      </c>
      <c r="F49" s="254"/>
      <c r="G49" s="255" t="s">
        <v>9</v>
      </c>
      <c r="H49" s="256"/>
      <c r="I49" s="23" t="str">
        <f t="shared" si="6"/>
        <v>годен</v>
      </c>
      <c r="J49" s="23" t="str">
        <f t="shared" si="7"/>
        <v>17.04.2024г.</v>
      </c>
      <c r="K49" s="13"/>
      <c r="L49" s="7"/>
      <c r="M49" s="21" t="s">
        <v>113</v>
      </c>
      <c r="N49" s="21" t="s">
        <v>112</v>
      </c>
      <c r="O49" s="21" t="s">
        <v>36</v>
      </c>
      <c r="Q49" s="94" t="s">
        <v>105</v>
      </c>
      <c r="R49" s="79">
        <f t="shared" ref="R49:R58" si="9">R48+1</f>
        <v>131</v>
      </c>
      <c r="S49" s="13">
        <v>3</v>
      </c>
      <c r="T49" s="13">
        <v>4</v>
      </c>
      <c r="U49" s="13">
        <v>5</v>
      </c>
      <c r="V49" s="80">
        <v>28</v>
      </c>
      <c r="W49" s="13"/>
      <c r="X49" s="32" t="str" cm="1">
        <f t="array" aca="1" ref="X49" ca="1">INDIRECT(ADDRESS(R49,S49,1,1,Q49))</f>
        <v>АБ - С27 росп1,2</v>
      </c>
      <c r="Y49" s="32" t="str" cm="1">
        <f t="array" aca="1" ref="Y49" ca="1">INDIRECT(ADDRESS(R49,T49,1,1,Q49))</f>
        <v>Т3</v>
      </c>
      <c r="Z49" s="32" t="str" cm="1">
        <f t="array" aca="1" ref="Z49" ca="1">INDIRECT(ADDRESS(R49,U49,1,1,Q49))</f>
        <v>140 Δ6</v>
      </c>
      <c r="AA49" s="226" cm="1">
        <f t="array" aca="1" ref="AA49" ca="1">INDIRECT(ADDRESS(R49,V49,1,1,$Q$31))</f>
        <v>140</v>
      </c>
    </row>
    <row r="50" spans="2:27" ht="13.5" customHeight="1" thickBot="1" x14ac:dyDescent="0.3">
      <c r="B50" s="11">
        <v>20</v>
      </c>
      <c r="C50" s="11" t="str">
        <f t="shared" ca="1" si="5"/>
        <v>БВ (8 - 9 )</v>
      </c>
      <c r="D50" s="11" t="str">
        <f t="shared" ca="1" si="5"/>
        <v>С4</v>
      </c>
      <c r="E50" s="254" t="str">
        <f t="shared" ca="1" si="5"/>
        <v>9920×14</v>
      </c>
      <c r="F50" s="254"/>
      <c r="G50" s="255" t="s">
        <v>9</v>
      </c>
      <c r="H50" s="256"/>
      <c r="I50" s="23" t="str">
        <f t="shared" si="6"/>
        <v>годен</v>
      </c>
      <c r="J50" s="23" t="str">
        <f t="shared" si="7"/>
        <v>17.04.2024г.</v>
      </c>
      <c r="K50" s="13"/>
      <c r="L50" s="7"/>
      <c r="M50" s="21" t="s">
        <v>113</v>
      </c>
      <c r="N50" s="21" t="s">
        <v>112</v>
      </c>
      <c r="O50" s="21" t="s">
        <v>36</v>
      </c>
      <c r="Q50" s="94" t="s">
        <v>105</v>
      </c>
      <c r="R50" s="96">
        <f>R47+112</f>
        <v>241</v>
      </c>
      <c r="S50" s="13">
        <v>3</v>
      </c>
      <c r="T50" s="13">
        <v>4</v>
      </c>
      <c r="U50" s="13">
        <v>5</v>
      </c>
      <c r="V50" s="80">
        <v>28</v>
      </c>
      <c r="W50" s="13"/>
      <c r="X50" s="32" t="str" cm="1">
        <f t="array" aca="1" ref="X50" ca="1">INDIRECT(ADDRESS(R50,S50,1,1,Q50))</f>
        <v>БВ (8 - 9 )</v>
      </c>
      <c r="Y50" s="32" t="str" cm="1">
        <f t="array" aca="1" ref="Y50" ca="1">INDIRECT(ADDRESS(R50,T50,1,1,Q50))</f>
        <v>С4</v>
      </c>
      <c r="Z50" s="32" t="str" cm="1">
        <f t="array" aca="1" ref="Z50" ca="1">INDIRECT(ADDRESS(R50,U50,1,1,Q50))</f>
        <v>9920×14</v>
      </c>
      <c r="AA50" s="226" cm="1">
        <f t="array" aca="1" ref="AA50" ca="1">INDIRECT(ADDRESS(R50,V50,1,1,$Q$31))</f>
        <v>9920</v>
      </c>
    </row>
    <row r="51" spans="2:27" ht="13.5" customHeight="1" thickBot="1" x14ac:dyDescent="0.3">
      <c r="B51" s="11">
        <v>21</v>
      </c>
      <c r="C51" s="11" t="str">
        <f t="shared" ca="1" si="5"/>
        <v>БВ - С26 росп1,2</v>
      </c>
      <c r="D51" s="11" t="str">
        <f t="shared" ca="1" si="5"/>
        <v>Т3</v>
      </c>
      <c r="E51" s="254" t="str">
        <f t="shared" ca="1" si="5"/>
        <v>140 Δ6</v>
      </c>
      <c r="F51" s="254"/>
      <c r="G51" s="255" t="s">
        <v>9</v>
      </c>
      <c r="H51" s="256"/>
      <c r="I51" s="23" t="str">
        <f t="shared" si="6"/>
        <v>годен</v>
      </c>
      <c r="J51" s="23" t="str">
        <f t="shared" si="7"/>
        <v>17.04.2024г.</v>
      </c>
      <c r="K51" s="13"/>
      <c r="L51" s="7"/>
      <c r="M51" s="21" t="s">
        <v>113</v>
      </c>
      <c r="N51" s="21" t="s">
        <v>112</v>
      </c>
      <c r="O51" s="21" t="s">
        <v>36</v>
      </c>
      <c r="Q51" s="94" t="s">
        <v>105</v>
      </c>
      <c r="R51" s="79">
        <f>R50+1</f>
        <v>242</v>
      </c>
      <c r="S51" s="13">
        <v>3</v>
      </c>
      <c r="T51" s="13">
        <v>4</v>
      </c>
      <c r="U51" s="13">
        <v>5</v>
      </c>
      <c r="V51" s="80">
        <v>28</v>
      </c>
      <c r="W51" s="13"/>
      <c r="X51" s="32" t="str" cm="1">
        <f t="array" aca="1" ref="X51" ca="1">INDIRECT(ADDRESS(R51,S51,1,1,Q51))</f>
        <v>БВ - С26 росп1,2</v>
      </c>
      <c r="Y51" s="32" t="str" cm="1">
        <f t="array" aca="1" ref="Y51" ca="1">INDIRECT(ADDRESS(R51,T51,1,1,Q51))</f>
        <v>Т3</v>
      </c>
      <c r="Z51" s="32" t="str" cm="1">
        <f t="array" aca="1" ref="Z51" ca="1">INDIRECT(ADDRESS(R51,U51,1,1,Q51))</f>
        <v>140 Δ6</v>
      </c>
      <c r="AA51" s="226" cm="1">
        <f t="array" aca="1" ref="AA51" ca="1">INDIRECT(ADDRESS(R51,V51,1,1,$Q$31))</f>
        <v>140</v>
      </c>
    </row>
    <row r="52" spans="2:27" ht="13.5" customHeight="1" thickBot="1" x14ac:dyDescent="0.3">
      <c r="B52" s="11">
        <v>22</v>
      </c>
      <c r="C52" s="11" t="str">
        <f t="shared" ca="1" si="5"/>
        <v>БВ - С27 росп1,2</v>
      </c>
      <c r="D52" s="11" t="str">
        <f t="shared" ca="1" si="5"/>
        <v>Т3</v>
      </c>
      <c r="E52" s="254" t="str">
        <f t="shared" ca="1" si="5"/>
        <v>140 Δ6</v>
      </c>
      <c r="F52" s="254"/>
      <c r="G52" s="255" t="s">
        <v>9</v>
      </c>
      <c r="H52" s="256"/>
      <c r="I52" s="23" t="str">
        <f t="shared" si="6"/>
        <v>годен</v>
      </c>
      <c r="J52" s="23" t="str">
        <f t="shared" si="7"/>
        <v>17.04.2024г.</v>
      </c>
      <c r="K52" s="13"/>
      <c r="L52" s="7"/>
      <c r="M52" s="21" t="s">
        <v>113</v>
      </c>
      <c r="N52" s="21" t="s">
        <v>112</v>
      </c>
      <c r="O52" s="21" t="s">
        <v>36</v>
      </c>
      <c r="Q52" s="94" t="s">
        <v>105</v>
      </c>
      <c r="R52" s="79">
        <f t="shared" si="9"/>
        <v>243</v>
      </c>
      <c r="S52" s="13">
        <v>3</v>
      </c>
      <c r="T52" s="13">
        <v>4</v>
      </c>
      <c r="U52" s="13">
        <v>5</v>
      </c>
      <c r="V52" s="80">
        <v>28</v>
      </c>
      <c r="W52" s="13"/>
      <c r="X52" s="32" t="str" cm="1">
        <f t="array" aca="1" ref="X52" ca="1">INDIRECT(ADDRESS(R52,S52,1,1,Q52))</f>
        <v>БВ - С27 росп1,2</v>
      </c>
      <c r="Y52" s="32" t="str" cm="1">
        <f t="array" aca="1" ref="Y52" ca="1">INDIRECT(ADDRESS(R52,T52,1,1,Q52))</f>
        <v>Т3</v>
      </c>
      <c r="Z52" s="32" t="str" cm="1">
        <f t="array" aca="1" ref="Z52" ca="1">INDIRECT(ADDRESS(R52,U52,1,1,Q52))</f>
        <v>140 Δ6</v>
      </c>
      <c r="AA52" s="226" cm="1">
        <f t="array" aca="1" ref="AA52" ca="1">INDIRECT(ADDRESS(R52,V52,1,1,$Q$31))</f>
        <v>140</v>
      </c>
    </row>
    <row r="53" spans="2:27" ht="13.5" customHeight="1" thickBot="1" x14ac:dyDescent="0.3">
      <c r="B53" s="11">
        <v>23</v>
      </c>
      <c r="C53" s="11" t="str">
        <f t="shared" ca="1" si="5"/>
        <v>ВГ (8 - 9 )</v>
      </c>
      <c r="D53" s="11" t="str">
        <f t="shared" ca="1" si="5"/>
        <v>С4</v>
      </c>
      <c r="E53" s="254" t="str">
        <f t="shared" ca="1" si="5"/>
        <v>9920×14</v>
      </c>
      <c r="F53" s="254"/>
      <c r="G53" s="255" t="s">
        <v>9</v>
      </c>
      <c r="H53" s="256"/>
      <c r="I53" s="23" t="str">
        <f t="shared" si="6"/>
        <v>годен</v>
      </c>
      <c r="J53" s="23" t="str">
        <f t="shared" si="7"/>
        <v>17.04.2024г.</v>
      </c>
      <c r="K53" s="13"/>
      <c r="L53" s="7"/>
      <c r="M53" s="21" t="s">
        <v>113</v>
      </c>
      <c r="N53" s="21" t="s">
        <v>112</v>
      </c>
      <c r="O53" s="21" t="s">
        <v>36</v>
      </c>
      <c r="Q53" s="94" t="s">
        <v>105</v>
      </c>
      <c r="R53" s="96">
        <f>R50+112</f>
        <v>353</v>
      </c>
      <c r="S53" s="13">
        <v>3</v>
      </c>
      <c r="T53" s="13">
        <v>4</v>
      </c>
      <c r="U53" s="13">
        <v>5</v>
      </c>
      <c r="V53" s="80">
        <v>28</v>
      </c>
      <c r="W53" s="13"/>
      <c r="X53" s="32" t="str" cm="1">
        <f t="array" aca="1" ref="X53" ca="1">INDIRECT(ADDRESS(R53,S53,1,1,Q53))</f>
        <v>ВГ (8 - 9 )</v>
      </c>
      <c r="Y53" s="32" t="str" cm="1">
        <f t="array" aca="1" ref="Y53" ca="1">INDIRECT(ADDRESS(R53,T53,1,1,Q53))</f>
        <v>С4</v>
      </c>
      <c r="Z53" s="32" t="str" cm="1">
        <f t="array" aca="1" ref="Z53" ca="1">INDIRECT(ADDRESS(R53,U53,1,1,Q53))</f>
        <v>9920×14</v>
      </c>
      <c r="AA53" s="226" cm="1">
        <f t="array" aca="1" ref="AA53" ca="1">INDIRECT(ADDRESS(R53,V53,1,1,$Q$31))</f>
        <v>9920</v>
      </c>
    </row>
    <row r="54" spans="2:27" ht="13.5" customHeight="1" thickBot="1" x14ac:dyDescent="0.3">
      <c r="B54" s="11">
        <v>24</v>
      </c>
      <c r="C54" s="11" t="str">
        <f t="shared" ca="1" si="5"/>
        <v>ВГ - С26 росп1,2</v>
      </c>
      <c r="D54" s="11" t="str">
        <f t="shared" ca="1" si="5"/>
        <v>Т3</v>
      </c>
      <c r="E54" s="254" t="str">
        <f t="shared" ca="1" si="5"/>
        <v>140 Δ6</v>
      </c>
      <c r="F54" s="254"/>
      <c r="G54" s="255" t="s">
        <v>9</v>
      </c>
      <c r="H54" s="256"/>
      <c r="I54" s="23" t="str">
        <f t="shared" si="6"/>
        <v>годен</v>
      </c>
      <c r="J54" s="23" t="str">
        <f t="shared" si="7"/>
        <v>17.04.2024г.</v>
      </c>
      <c r="K54" s="13"/>
      <c r="L54" s="7"/>
      <c r="M54" s="21" t="s">
        <v>113</v>
      </c>
      <c r="N54" s="21" t="s">
        <v>112</v>
      </c>
      <c r="O54" s="21" t="s">
        <v>36</v>
      </c>
      <c r="Q54" s="94" t="s">
        <v>105</v>
      </c>
      <c r="R54" s="79">
        <f>R53+1</f>
        <v>354</v>
      </c>
      <c r="S54" s="13">
        <v>3</v>
      </c>
      <c r="T54" s="13">
        <v>4</v>
      </c>
      <c r="U54" s="13">
        <v>5</v>
      </c>
      <c r="V54" s="80">
        <v>28</v>
      </c>
      <c r="W54" s="13"/>
      <c r="X54" s="32" t="str" cm="1">
        <f t="array" aca="1" ref="X54" ca="1">INDIRECT(ADDRESS(R54,S54,1,1,Q54))</f>
        <v>ВГ - С26 росп1,2</v>
      </c>
      <c r="Y54" s="32" t="str" cm="1">
        <f t="array" aca="1" ref="Y54" ca="1">INDIRECT(ADDRESS(R54,T54,1,1,Q54))</f>
        <v>Т3</v>
      </c>
      <c r="Z54" s="32" t="str" cm="1">
        <f t="array" aca="1" ref="Z54" ca="1">INDIRECT(ADDRESS(R54,U54,1,1,Q54))</f>
        <v>140 Δ6</v>
      </c>
      <c r="AA54" s="226" cm="1">
        <f t="array" aca="1" ref="AA54" ca="1">INDIRECT(ADDRESS(R54,V54,1,1,$Q$31))</f>
        <v>140</v>
      </c>
    </row>
    <row r="55" spans="2:27" ht="13.5" customHeight="1" thickBot="1" x14ac:dyDescent="0.3">
      <c r="B55" s="11">
        <v>25</v>
      </c>
      <c r="C55" s="11" t="str">
        <f t="shared" ref="C55:C58" ca="1" si="10">X55</f>
        <v>ВГ - С27 росп1,2</v>
      </c>
      <c r="D55" s="11" t="str">
        <f t="shared" ref="D55:D58" ca="1" si="11">Y55</f>
        <v>Т3</v>
      </c>
      <c r="E55" s="254" t="str">
        <f t="shared" ref="E55:E58" ca="1" si="12">Z55</f>
        <v>140 Δ6</v>
      </c>
      <c r="F55" s="254"/>
      <c r="G55" s="255" t="s">
        <v>9</v>
      </c>
      <c r="H55" s="256"/>
      <c r="I55" s="23" t="str">
        <f t="shared" ref="I55:I58" si="13">IF(G55="недопустимых дефектов не обнаружено", "годен", "НЕ годен")</f>
        <v>годен</v>
      </c>
      <c r="J55" s="23" t="str">
        <f t="shared" ref="J55:J58" si="14">CONCATENATE(M55, ".", N55, ".",O55)</f>
        <v>17.04.2024г.</v>
      </c>
      <c r="K55" s="13"/>
      <c r="L55" s="7"/>
      <c r="M55" s="21" t="s">
        <v>113</v>
      </c>
      <c r="N55" s="21" t="s">
        <v>112</v>
      </c>
      <c r="O55" s="21" t="s">
        <v>36</v>
      </c>
      <c r="Q55" s="94" t="s">
        <v>105</v>
      </c>
      <c r="R55" s="79">
        <f t="shared" si="9"/>
        <v>355</v>
      </c>
      <c r="S55" s="13">
        <v>3</v>
      </c>
      <c r="T55" s="13">
        <v>4</v>
      </c>
      <c r="U55" s="13">
        <v>5</v>
      </c>
      <c r="V55" s="80">
        <v>28</v>
      </c>
      <c r="W55" s="13"/>
      <c r="X55" s="32" t="str" cm="1">
        <f t="array" aca="1" ref="X55" ca="1">INDIRECT(ADDRESS(R55,S55,1,1,Q55))</f>
        <v>ВГ - С27 росп1,2</v>
      </c>
      <c r="Y55" s="32" t="str" cm="1">
        <f t="array" aca="1" ref="Y55" ca="1">INDIRECT(ADDRESS(R55,T55,1,1,Q55))</f>
        <v>Т3</v>
      </c>
      <c r="Z55" s="32" t="str" cm="1">
        <f t="array" aca="1" ref="Z55" ca="1">INDIRECT(ADDRESS(R55,U55,1,1,Q55))</f>
        <v>140 Δ6</v>
      </c>
      <c r="AA55" s="226" cm="1">
        <f t="array" aca="1" ref="AA55" ca="1">INDIRECT(ADDRESS(R55,V55,1,1,$Q$31))</f>
        <v>140</v>
      </c>
    </row>
    <row r="56" spans="2:27" ht="13.5" customHeight="1" thickBot="1" x14ac:dyDescent="0.3">
      <c r="B56" s="11">
        <v>26</v>
      </c>
      <c r="C56" s="11" t="str">
        <f t="shared" ca="1" si="10"/>
        <v>ГД (8 - 9 )</v>
      </c>
      <c r="D56" s="11" t="str">
        <f t="shared" ca="1" si="11"/>
        <v>С4</v>
      </c>
      <c r="E56" s="254" t="str">
        <f t="shared" ca="1" si="12"/>
        <v>9920×14</v>
      </c>
      <c r="F56" s="254"/>
      <c r="G56" s="255" t="s">
        <v>9</v>
      </c>
      <c r="H56" s="256"/>
      <c r="I56" s="23" t="str">
        <f t="shared" si="13"/>
        <v>годен</v>
      </c>
      <c r="J56" s="23" t="str">
        <f t="shared" si="14"/>
        <v>17.04.2024г.</v>
      </c>
      <c r="K56" s="13"/>
      <c r="L56" s="7"/>
      <c r="M56" s="21" t="s">
        <v>113</v>
      </c>
      <c r="N56" s="21" t="s">
        <v>112</v>
      </c>
      <c r="O56" s="21" t="s">
        <v>36</v>
      </c>
      <c r="Q56" s="94" t="s">
        <v>105</v>
      </c>
      <c r="R56" s="96">
        <f>R53+112</f>
        <v>465</v>
      </c>
      <c r="S56" s="13">
        <v>3</v>
      </c>
      <c r="T56" s="13">
        <v>4</v>
      </c>
      <c r="U56" s="13">
        <v>5</v>
      </c>
      <c r="V56" s="80">
        <v>28</v>
      </c>
      <c r="W56" s="13"/>
      <c r="X56" s="32" t="str" cm="1">
        <f t="array" aca="1" ref="X56" ca="1">INDIRECT(ADDRESS(R56,S56,1,1,Q56))</f>
        <v>ГД (8 - 9 )</v>
      </c>
      <c r="Y56" s="32" t="str" cm="1">
        <f t="array" aca="1" ref="Y56" ca="1">INDIRECT(ADDRESS(R56,T56,1,1,Q56))</f>
        <v>С4</v>
      </c>
      <c r="Z56" s="32" t="str" cm="1">
        <f t="array" aca="1" ref="Z56" ca="1">INDIRECT(ADDRESS(R56,U56,1,1,Q56))</f>
        <v>9920×14</v>
      </c>
      <c r="AA56" s="226" cm="1">
        <f t="array" aca="1" ref="AA56" ca="1">INDIRECT(ADDRESS(R56,V56,1,1,$Q$31))</f>
        <v>9920</v>
      </c>
    </row>
    <row r="57" spans="2:27" ht="13.5" customHeight="1" thickBot="1" x14ac:dyDescent="0.3">
      <c r="B57" s="11">
        <v>27</v>
      </c>
      <c r="C57" s="11" t="str">
        <f t="shared" ca="1" si="10"/>
        <v>ГД - С26 росп1,2</v>
      </c>
      <c r="D57" s="11" t="str">
        <f t="shared" ca="1" si="11"/>
        <v>Т3</v>
      </c>
      <c r="E57" s="254" t="str">
        <f t="shared" ca="1" si="12"/>
        <v>140 Δ6</v>
      </c>
      <c r="F57" s="254"/>
      <c r="G57" s="255" t="s">
        <v>9</v>
      </c>
      <c r="H57" s="256"/>
      <c r="I57" s="23" t="str">
        <f t="shared" si="13"/>
        <v>годен</v>
      </c>
      <c r="J57" s="23" t="str">
        <f t="shared" si="14"/>
        <v>17.04.2024г.</v>
      </c>
      <c r="K57" s="13"/>
      <c r="L57" s="7"/>
      <c r="M57" s="21" t="s">
        <v>113</v>
      </c>
      <c r="N57" s="21" t="s">
        <v>112</v>
      </c>
      <c r="O57" s="21" t="s">
        <v>36</v>
      </c>
      <c r="Q57" s="94" t="s">
        <v>105</v>
      </c>
      <c r="R57" s="79">
        <f>R56+1</f>
        <v>466</v>
      </c>
      <c r="S57" s="13">
        <v>3</v>
      </c>
      <c r="T57" s="13">
        <v>4</v>
      </c>
      <c r="U57" s="13">
        <v>5</v>
      </c>
      <c r="V57" s="80">
        <v>28</v>
      </c>
      <c r="W57" s="13"/>
      <c r="X57" s="32" t="str" cm="1">
        <f t="array" aca="1" ref="X57" ca="1">INDIRECT(ADDRESS(R57,S57,1,1,Q57))</f>
        <v>ГД - С26 росп1,2</v>
      </c>
      <c r="Y57" s="32" t="str" cm="1">
        <f t="array" aca="1" ref="Y57" ca="1">INDIRECT(ADDRESS(R57,T57,1,1,Q57))</f>
        <v>Т3</v>
      </c>
      <c r="Z57" s="32" t="str" cm="1">
        <f t="array" aca="1" ref="Z57" ca="1">INDIRECT(ADDRESS(R57,U57,1,1,Q57))</f>
        <v>140 Δ6</v>
      </c>
      <c r="AA57" s="226" cm="1">
        <f t="array" aca="1" ref="AA57" ca="1">INDIRECT(ADDRESS(R57,V57,1,1,$Q$31))</f>
        <v>140</v>
      </c>
    </row>
    <row r="58" spans="2:27" ht="13.5" customHeight="1" thickBot="1" x14ac:dyDescent="0.3">
      <c r="B58" s="11">
        <v>28</v>
      </c>
      <c r="C58" s="11" t="str">
        <f t="shared" ca="1" si="10"/>
        <v>ГД - С27 росп1,2</v>
      </c>
      <c r="D58" s="11" t="str">
        <f t="shared" ca="1" si="11"/>
        <v>Т3</v>
      </c>
      <c r="E58" s="254" t="str">
        <f t="shared" ca="1" si="12"/>
        <v>140 Δ6</v>
      </c>
      <c r="F58" s="254"/>
      <c r="G58" s="255" t="s">
        <v>9</v>
      </c>
      <c r="H58" s="256"/>
      <c r="I58" s="23" t="str">
        <f t="shared" si="13"/>
        <v>годен</v>
      </c>
      <c r="J58" s="23" t="str">
        <f t="shared" si="14"/>
        <v>17.04.2024г.</v>
      </c>
      <c r="K58" s="13"/>
      <c r="L58" s="7"/>
      <c r="M58" s="21" t="s">
        <v>113</v>
      </c>
      <c r="N58" s="21" t="s">
        <v>112</v>
      </c>
      <c r="O58" s="21" t="s">
        <v>36</v>
      </c>
      <c r="Q58" s="94" t="s">
        <v>105</v>
      </c>
      <c r="R58" s="79">
        <f t="shared" si="9"/>
        <v>467</v>
      </c>
      <c r="S58" s="13">
        <v>3</v>
      </c>
      <c r="T58" s="13">
        <v>4</v>
      </c>
      <c r="U58" s="13">
        <v>5</v>
      </c>
      <c r="V58" s="80">
        <v>28</v>
      </c>
      <c r="W58" s="13"/>
      <c r="X58" s="32" t="str" cm="1">
        <f t="array" aca="1" ref="X58" ca="1">INDIRECT(ADDRESS(R58,S58,1,1,Q58))</f>
        <v>ГД - С27 росп1,2</v>
      </c>
      <c r="Y58" s="32" t="str" cm="1">
        <f t="array" aca="1" ref="Y58" ca="1">INDIRECT(ADDRESS(R58,T58,1,1,Q58))</f>
        <v>Т3</v>
      </c>
      <c r="Z58" s="32" t="str" cm="1">
        <f t="array" aca="1" ref="Z58" ca="1">INDIRECT(ADDRESS(R58,U58,1,1,Q58))</f>
        <v>140 Δ6</v>
      </c>
      <c r="AA58" s="226" cm="1">
        <f t="array" aca="1" ref="AA58" ca="1">INDIRECT(ADDRESS(R58,V58,1,1,$Q$31))</f>
        <v>140</v>
      </c>
    </row>
    <row r="59" spans="2:27" ht="13.5" customHeight="1" x14ac:dyDescent="0.25">
      <c r="B59" s="85"/>
      <c r="C59" s="85"/>
      <c r="D59" s="85"/>
      <c r="E59" s="85"/>
      <c r="F59" s="85"/>
      <c r="G59" s="85"/>
      <c r="H59" s="85"/>
      <c r="I59" s="81"/>
      <c r="J59" s="81"/>
      <c r="K59" s="13"/>
      <c r="L59" s="7"/>
      <c r="M59" s="21"/>
      <c r="N59" s="21"/>
      <c r="O59" s="2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226"/>
    </row>
    <row r="60" spans="2:27" ht="13.5" customHeight="1" x14ac:dyDescent="0.25">
      <c r="C60" s="7" t="s">
        <v>11</v>
      </c>
      <c r="D60" s="7"/>
      <c r="E60" s="7"/>
      <c r="F60" s="7"/>
      <c r="G60" s="7"/>
      <c r="H60" s="29"/>
      <c r="I60" s="30" t="s">
        <v>1</v>
      </c>
      <c r="K60" s="13"/>
      <c r="L60" s="7"/>
      <c r="M60" s="21"/>
      <c r="N60" s="21"/>
      <c r="O60" s="2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226"/>
    </row>
    <row r="61" spans="2:27" ht="13.5" customHeight="1" x14ac:dyDescent="0.25">
      <c r="C61" s="5"/>
      <c r="D61" s="8"/>
      <c r="E61" s="8"/>
      <c r="F61" s="7"/>
      <c r="G61" s="7"/>
      <c r="H61" s="7"/>
      <c r="I61" s="30"/>
      <c r="K61" s="13"/>
      <c r="L61" s="7"/>
      <c r="M61" s="21"/>
      <c r="N61" s="21"/>
      <c r="O61" s="2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226"/>
    </row>
    <row r="62" spans="2:27" ht="13.5" customHeight="1" x14ac:dyDescent="0.25">
      <c r="C62" s="5"/>
      <c r="D62" s="8"/>
      <c r="E62" s="8"/>
      <c r="F62" s="7"/>
      <c r="G62" s="7"/>
      <c r="H62" s="7"/>
      <c r="I62" s="30"/>
      <c r="K62" s="13"/>
      <c r="L62" s="7"/>
      <c r="M62" s="21"/>
      <c r="N62" s="21"/>
      <c r="O62" s="2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226"/>
    </row>
    <row r="63" spans="2:27" ht="13.5" customHeight="1" x14ac:dyDescent="0.25">
      <c r="C63" s="5"/>
      <c r="D63" s="8"/>
      <c r="E63" s="8"/>
      <c r="F63" s="7"/>
      <c r="G63" s="7"/>
      <c r="H63" s="7"/>
      <c r="I63" s="30"/>
      <c r="K63" s="13"/>
      <c r="L63" s="7"/>
      <c r="M63" s="21"/>
      <c r="N63" s="21"/>
      <c r="O63" s="2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226"/>
    </row>
    <row r="64" spans="2:27" ht="13.5" customHeight="1" x14ac:dyDescent="0.25">
      <c r="C64" s="5"/>
      <c r="D64" s="8"/>
      <c r="E64" s="8"/>
      <c r="F64" s="7"/>
      <c r="G64" s="7"/>
      <c r="H64" s="7"/>
      <c r="I64" s="30"/>
      <c r="K64" s="13"/>
      <c r="L64" s="7"/>
      <c r="M64" s="21"/>
      <c r="N64" s="21"/>
      <c r="O64" s="2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226"/>
    </row>
    <row r="68" spans="2:27" s="26" customFormat="1" ht="13.5" customHeight="1" x14ac:dyDescent="0.2">
      <c r="B68" s="278" t="s">
        <v>4</v>
      </c>
      <c r="C68" s="278"/>
      <c r="D68" s="278"/>
      <c r="E68" s="278"/>
      <c r="F68" s="278"/>
      <c r="G68" s="278"/>
      <c r="H68" s="278"/>
      <c r="I68" s="278"/>
      <c r="J68" s="278"/>
      <c r="L68" s="10"/>
    </row>
    <row r="69" spans="2:27" s="26" customFormat="1" ht="13.5" customHeight="1" x14ac:dyDescent="0.2">
      <c r="B69" s="279" t="s">
        <v>5</v>
      </c>
      <c r="C69" s="279"/>
      <c r="D69" s="279"/>
      <c r="E69" s="279"/>
      <c r="F69" s="279"/>
      <c r="G69" s="279"/>
      <c r="H69" s="279"/>
      <c r="I69" s="279"/>
      <c r="J69" s="279"/>
      <c r="L69" s="273"/>
      <c r="M69" s="273"/>
      <c r="N69" s="273"/>
      <c r="O69" s="273"/>
      <c r="P69" s="16"/>
      <c r="Q69" s="16"/>
      <c r="R69" s="16"/>
      <c r="S69" s="16"/>
      <c r="T69" s="16"/>
      <c r="U69" s="16"/>
      <c r="V69" s="16"/>
      <c r="W69" s="16"/>
      <c r="X69" s="16"/>
      <c r="Y69" s="16"/>
    </row>
    <row r="70" spans="2:27" s="26" customFormat="1" ht="13.5" customHeight="1" x14ac:dyDescent="0.2">
      <c r="B70" s="280" t="s">
        <v>39</v>
      </c>
      <c r="C70" s="279"/>
      <c r="D70" s="279"/>
      <c r="E70" s="279"/>
      <c r="F70" s="279"/>
      <c r="G70" s="279"/>
      <c r="H70" s="279"/>
      <c r="I70" s="279"/>
      <c r="J70" s="279"/>
      <c r="L70" s="273"/>
      <c r="M70" s="273"/>
      <c r="N70" s="273"/>
      <c r="O70" s="273"/>
      <c r="P70" s="16"/>
      <c r="Q70" s="16"/>
      <c r="R70" s="16"/>
      <c r="S70" s="16"/>
      <c r="T70" s="16"/>
      <c r="U70" s="16"/>
      <c r="V70" s="16"/>
      <c r="W70" s="16"/>
      <c r="X70" s="16"/>
      <c r="Y70" s="16"/>
    </row>
    <row r="71" spans="2:27" s="26" customFormat="1" ht="13.5" customHeight="1" x14ac:dyDescent="0.2">
      <c r="B71" s="279" t="s">
        <v>8</v>
      </c>
      <c r="C71" s="279"/>
      <c r="D71" s="279"/>
      <c r="E71" s="279"/>
      <c r="F71" s="279"/>
      <c r="G71" s="279"/>
      <c r="H71" s="279"/>
      <c r="I71" s="279"/>
      <c r="J71" s="279"/>
      <c r="L71" s="273"/>
      <c r="M71" s="273"/>
      <c r="N71" s="273"/>
      <c r="O71" s="273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2:27" s="26" customFormat="1" ht="13.5" customHeight="1" x14ac:dyDescent="0.2">
      <c r="B72" s="272" t="s">
        <v>38</v>
      </c>
      <c r="C72" s="272"/>
      <c r="D72" s="272"/>
      <c r="E72" s="272"/>
      <c r="F72" s="272"/>
      <c r="G72" s="272"/>
      <c r="H72" s="272"/>
      <c r="I72" s="272"/>
      <c r="J72" s="272"/>
      <c r="L72" s="273"/>
      <c r="M72" s="273"/>
      <c r="N72" s="273"/>
      <c r="O72" s="273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2:27" s="26" customFormat="1" ht="13.5" customHeight="1" x14ac:dyDescent="0.2">
      <c r="B73" s="157"/>
      <c r="C73" s="157"/>
      <c r="D73" s="157"/>
      <c r="E73" s="157"/>
      <c r="F73" s="157"/>
      <c r="G73" s="157"/>
      <c r="H73" s="157"/>
      <c r="I73" s="157"/>
      <c r="J73" s="31" t="str">
        <f>CONCATENATE("v", L73 )</f>
        <v>v4</v>
      </c>
      <c r="L73" s="87">
        <v>4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2:27" s="26" customFormat="1" ht="13.5" customHeight="1" x14ac:dyDescent="0.25">
      <c r="B74" s="274"/>
      <c r="C74" s="274"/>
      <c r="D74" s="157"/>
      <c r="E74" s="157"/>
      <c r="F74" s="157"/>
      <c r="G74" s="157"/>
      <c r="H74" s="275" t="s">
        <v>167</v>
      </c>
      <c r="I74" s="275"/>
      <c r="J74" s="275"/>
      <c r="K74" s="275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</row>
    <row r="75" spans="2:27" s="26" customFormat="1" ht="13.5" customHeight="1" x14ac:dyDescent="0.25">
      <c r="B75" s="157"/>
      <c r="C75" s="157"/>
      <c r="D75" s="157"/>
      <c r="E75" s="157"/>
      <c r="F75" s="157"/>
      <c r="G75" s="157"/>
      <c r="H75" s="276" t="s">
        <v>168</v>
      </c>
      <c r="I75" s="276"/>
      <c r="J75" s="276"/>
      <c r="K75" s="27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</row>
    <row r="76" spans="2:27" s="26" customFormat="1" ht="13.5" customHeight="1" x14ac:dyDescent="0.25">
      <c r="B76" s="157"/>
      <c r="C76" s="157"/>
      <c r="D76" s="157"/>
      <c r="E76" s="157"/>
      <c r="F76" s="157"/>
      <c r="G76" s="157"/>
      <c r="H76" s="7"/>
      <c r="I76" s="7"/>
      <c r="J76" s="7"/>
      <c r="K76" s="7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</row>
    <row r="77" spans="2:27" s="26" customFormat="1" ht="13.5" customHeight="1" x14ac:dyDescent="0.25">
      <c r="B77" s="157"/>
      <c r="C77" s="157"/>
      <c r="D77" s="157"/>
      <c r="E77" s="157"/>
      <c r="F77" s="157"/>
      <c r="G77" s="157"/>
      <c r="H77" s="205"/>
      <c r="I77" s="277" t="s">
        <v>12</v>
      </c>
      <c r="J77" s="277"/>
      <c r="K77" s="7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</row>
    <row r="78" spans="2:27" s="7" customFormat="1" ht="13.5" customHeight="1" x14ac:dyDescent="0.25">
      <c r="E78" s="206" t="str">
        <f>CONCATENATE("Протокол № ", L78, "/", M78, "УК", " от ", N78, " ", O78, " ",P78 )</f>
        <v>Протокол № 1/5УК от 17 Апреля 2024г.</v>
      </c>
      <c r="K78" s="14"/>
      <c r="L78" s="17">
        <f>L14</f>
        <v>1</v>
      </c>
      <c r="M78" s="17">
        <f>M14</f>
        <v>5</v>
      </c>
      <c r="N78" s="17" t="str">
        <f>N14</f>
        <v>17</v>
      </c>
      <c r="O78" s="17" t="str">
        <f>O14</f>
        <v>Апреля</v>
      </c>
      <c r="P78" s="17" t="str">
        <f>P14</f>
        <v>2024г.</v>
      </c>
      <c r="Q78" s="10"/>
      <c r="R78" s="10"/>
      <c r="S78" s="10"/>
      <c r="T78" s="10"/>
      <c r="U78" s="10"/>
      <c r="V78" s="10"/>
      <c r="W78" s="10"/>
    </row>
    <row r="79" spans="2:27" s="7" customFormat="1" ht="13.5" customHeight="1" x14ac:dyDescent="0.25">
      <c r="B79" s="268" t="s">
        <v>6</v>
      </c>
      <c r="C79" s="268"/>
      <c r="D79" s="268"/>
      <c r="E79" s="268"/>
      <c r="F79" s="268"/>
      <c r="G79" s="268"/>
      <c r="H79" s="268"/>
      <c r="I79" s="268"/>
      <c r="J79" s="268"/>
      <c r="K79" s="14"/>
    </row>
    <row r="80" spans="2:27" ht="13.5" customHeight="1" x14ac:dyDescent="0.3">
      <c r="B80" s="269"/>
      <c r="C80" s="269"/>
      <c r="D80" s="269"/>
      <c r="E80" s="269"/>
      <c r="F80" s="269"/>
      <c r="G80" s="269"/>
      <c r="H80" s="269"/>
      <c r="I80" s="269"/>
      <c r="J80" s="269"/>
      <c r="K80" s="15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20"/>
      <c r="AA80" s="73"/>
    </row>
    <row r="81" spans="2:27" s="2" customFormat="1" ht="13.5" customHeight="1" x14ac:dyDescent="0.25">
      <c r="B81" s="84" t="s">
        <v>45</v>
      </c>
      <c r="C81" s="270" t="s">
        <v>66</v>
      </c>
      <c r="D81" s="270"/>
      <c r="E81" s="270"/>
      <c r="F81" s="270"/>
      <c r="G81" s="270"/>
      <c r="H81" s="270"/>
      <c r="I81" s="270"/>
      <c r="J81" s="270"/>
      <c r="L81" s="83"/>
      <c r="M81" s="1"/>
      <c r="N81" s="1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20"/>
      <c r="AA81" s="19"/>
    </row>
    <row r="82" spans="2:27" s="2" customFormat="1" ht="13.5" customHeight="1" x14ac:dyDescent="0.25">
      <c r="B82" s="84"/>
      <c r="C82" s="257" t="s">
        <v>70</v>
      </c>
      <c r="D82" s="257"/>
      <c r="E82" s="257"/>
      <c r="F82" s="257"/>
      <c r="G82" s="257"/>
      <c r="H82" s="257"/>
      <c r="I82" s="257"/>
      <c r="J82" s="257"/>
      <c r="L82" s="83"/>
      <c r="M82" s="1"/>
      <c r="N82" s="1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20"/>
      <c r="AA82" s="19"/>
    </row>
    <row r="83" spans="2:27" s="2" customFormat="1" ht="13.5" customHeight="1" x14ac:dyDescent="0.25">
      <c r="B83" s="84"/>
      <c r="C83" s="271" t="s">
        <v>69</v>
      </c>
      <c r="D83" s="271"/>
      <c r="E83" s="271"/>
      <c r="F83" s="271"/>
      <c r="G83" s="271"/>
      <c r="H83" s="271"/>
      <c r="I83" s="271"/>
      <c r="J83" s="271"/>
      <c r="L83" s="83"/>
      <c r="M83" s="1"/>
      <c r="N83" s="1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20"/>
      <c r="AA83" s="19"/>
    </row>
    <row r="84" spans="2:27" s="2" customFormat="1" ht="13.5" customHeight="1" x14ac:dyDescent="0.25">
      <c r="B84" s="84" t="s">
        <v>46</v>
      </c>
      <c r="C84" s="270" t="s">
        <v>67</v>
      </c>
      <c r="D84" s="270"/>
      <c r="E84" s="270"/>
      <c r="F84" s="270"/>
      <c r="G84" s="270"/>
      <c r="H84" s="270"/>
      <c r="I84" s="270"/>
      <c r="J84" s="270"/>
      <c r="K84" s="12"/>
      <c r="L84" s="8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20"/>
      <c r="AA84" s="20"/>
    </row>
    <row r="85" spans="2:27" s="2" customFormat="1" ht="13.5" customHeight="1" x14ac:dyDescent="0.25">
      <c r="B85" s="84"/>
      <c r="C85" s="257" t="s">
        <v>68</v>
      </c>
      <c r="D85" s="257"/>
      <c r="E85" s="257"/>
      <c r="F85" s="257"/>
      <c r="G85" s="257"/>
      <c r="H85" s="257"/>
      <c r="I85" s="257"/>
      <c r="J85" s="257"/>
      <c r="K85" s="12"/>
      <c r="L85" s="8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20"/>
      <c r="AA85" s="20"/>
    </row>
    <row r="86" spans="2:27" s="2" customFormat="1" ht="13.5" customHeight="1" x14ac:dyDescent="0.25">
      <c r="B86" s="84" t="s">
        <v>47</v>
      </c>
      <c r="C86" s="82" t="s">
        <v>71</v>
      </c>
      <c r="D86" s="82"/>
      <c r="E86" s="82"/>
      <c r="F86" s="82"/>
      <c r="G86" s="82"/>
      <c r="H86" s="82"/>
      <c r="I86" s="82"/>
      <c r="J86" s="82"/>
      <c r="K86" s="12"/>
      <c r="L86" s="83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20"/>
      <c r="AA86" s="20"/>
    </row>
    <row r="87" spans="2:27" s="2" customFormat="1" ht="13.5" customHeight="1" x14ac:dyDescent="0.25">
      <c r="B87" s="84" t="s">
        <v>48</v>
      </c>
      <c r="C87" s="82" t="s">
        <v>56</v>
      </c>
      <c r="D87" s="82"/>
      <c r="E87" s="82"/>
      <c r="F87" s="82"/>
      <c r="G87" s="82"/>
      <c r="H87" s="82"/>
      <c r="I87" s="82"/>
      <c r="J87" s="82"/>
      <c r="L87" s="83"/>
      <c r="M87" s="1"/>
      <c r="N87" s="1"/>
      <c r="Z87" s="20"/>
      <c r="AA87" s="20"/>
    </row>
    <row r="88" spans="2:27" s="2" customFormat="1" ht="13.5" customHeight="1" x14ac:dyDescent="0.25">
      <c r="B88" s="84" t="s">
        <v>49</v>
      </c>
      <c r="C88" s="82" t="s">
        <v>115</v>
      </c>
      <c r="D88" s="82"/>
      <c r="E88" s="82"/>
      <c r="F88" s="82"/>
      <c r="G88" s="82"/>
      <c r="H88" s="82"/>
      <c r="I88" s="82"/>
      <c r="J88" s="82"/>
      <c r="K88" s="4"/>
      <c r="L88" s="83"/>
      <c r="M88" s="1"/>
      <c r="N88" s="1"/>
      <c r="X88" s="27"/>
      <c r="Y88" s="27"/>
      <c r="Z88" s="20"/>
      <c r="AA88" s="18"/>
    </row>
    <row r="89" spans="2:27" s="2" customFormat="1" ht="13.5" customHeight="1" x14ac:dyDescent="0.25">
      <c r="B89" s="84" t="s">
        <v>50</v>
      </c>
      <c r="C89" s="82" t="s">
        <v>57</v>
      </c>
      <c r="D89" s="82"/>
      <c r="E89" s="82"/>
      <c r="F89" s="82"/>
      <c r="G89" s="82"/>
      <c r="H89" s="82"/>
      <c r="I89" s="82"/>
      <c r="J89" s="82"/>
      <c r="K89" s="1"/>
      <c r="L89" s="83"/>
      <c r="M89" s="1"/>
      <c r="N89" s="1"/>
      <c r="P89" s="1"/>
      <c r="Q89" s="1"/>
      <c r="R89" s="1"/>
      <c r="S89" s="1"/>
      <c r="T89" s="1"/>
      <c r="U89" s="1"/>
      <c r="V89" s="1"/>
      <c r="W89" s="1"/>
      <c r="X89" s="28"/>
      <c r="Y89" s="28"/>
      <c r="Z89" s="20"/>
      <c r="AA89" s="18"/>
    </row>
    <row r="90" spans="2:27" s="2" customFormat="1" ht="13.5" customHeight="1" x14ac:dyDescent="0.25">
      <c r="B90" s="84" t="s">
        <v>51</v>
      </c>
      <c r="C90" s="82" t="s">
        <v>58</v>
      </c>
      <c r="D90" s="82"/>
      <c r="E90" s="82"/>
      <c r="F90" s="82"/>
      <c r="G90" s="82"/>
      <c r="H90" s="82"/>
      <c r="I90" s="82"/>
      <c r="J90" s="82"/>
      <c r="L90" s="83"/>
      <c r="M90" s="1"/>
      <c r="N90" s="1"/>
      <c r="O90" s="1"/>
      <c r="Z90" s="20"/>
      <c r="AA90" s="18"/>
    </row>
    <row r="91" spans="2:27" s="2" customFormat="1" ht="13.5" customHeight="1" x14ac:dyDescent="0.25">
      <c r="B91" s="84" t="s">
        <v>52</v>
      </c>
      <c r="C91" s="82" t="s">
        <v>59</v>
      </c>
      <c r="D91" s="82"/>
      <c r="E91" s="82"/>
      <c r="F91" s="82"/>
      <c r="G91" s="82"/>
      <c r="H91" s="82"/>
      <c r="I91" s="82"/>
      <c r="J91" s="82"/>
      <c r="L91" s="83" t="s">
        <v>54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0"/>
      <c r="AA91" s="18"/>
    </row>
    <row r="92" spans="2:27" ht="13.5" customHeight="1" x14ac:dyDescent="0.25">
      <c r="B92" s="84" t="s">
        <v>53</v>
      </c>
      <c r="C92" s="82" t="s">
        <v>60</v>
      </c>
      <c r="D92" s="82"/>
      <c r="E92" s="82"/>
      <c r="F92" s="82"/>
      <c r="G92" s="82"/>
      <c r="H92" s="82"/>
      <c r="I92" s="258" t="s">
        <v>14</v>
      </c>
      <c r="J92" s="258"/>
      <c r="L92" s="83" t="s">
        <v>55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20"/>
      <c r="AA92" s="73"/>
    </row>
    <row r="93" spans="2:27" ht="13.5" customHeight="1" x14ac:dyDescent="0.2">
      <c r="B93" s="259" t="s">
        <v>10</v>
      </c>
      <c r="C93" s="261" t="s">
        <v>107</v>
      </c>
      <c r="D93" s="261" t="s">
        <v>108</v>
      </c>
      <c r="E93" s="261" t="s">
        <v>7</v>
      </c>
      <c r="F93" s="261"/>
      <c r="G93" s="262" t="s">
        <v>3</v>
      </c>
      <c r="H93" s="263"/>
      <c r="I93" s="259" t="s">
        <v>2</v>
      </c>
      <c r="J93" s="266" t="s">
        <v>0</v>
      </c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2:27" ht="13.5" customHeight="1" thickBot="1" x14ac:dyDescent="0.25">
      <c r="B94" s="260"/>
      <c r="C94" s="261"/>
      <c r="D94" s="261"/>
      <c r="E94" s="261"/>
      <c r="F94" s="261"/>
      <c r="G94" s="264"/>
      <c r="H94" s="265"/>
      <c r="I94" s="260"/>
      <c r="J94" s="267"/>
      <c r="K94" s="13"/>
      <c r="L94" s="13"/>
      <c r="M94" s="13"/>
      <c r="N94" s="13"/>
      <c r="O94" s="13"/>
      <c r="Q94" s="94" t="s">
        <v>105</v>
      </c>
      <c r="S94" s="75"/>
      <c r="T94" s="75"/>
      <c r="U94" s="75"/>
      <c r="V94" s="75"/>
      <c r="W94" s="75"/>
      <c r="X94" s="76" t="str">
        <f>CONCATENATE(L78, "/", M78, "УК")</f>
        <v>1/5УК</v>
      </c>
      <c r="Y94" s="76" t="str">
        <f>CONCATENATE(N78, " ", O78)</f>
        <v>17 Апреля</v>
      </c>
      <c r="Z94" s="13"/>
      <c r="AA94" s="65">
        <f>IFERROR(SUM(#REF!),0)</f>
        <v>0</v>
      </c>
    </row>
    <row r="95" spans="2:27" ht="13.5" customHeight="1" thickBot="1" x14ac:dyDescent="0.25">
      <c r="B95" s="11">
        <v>1</v>
      </c>
      <c r="C95" s="11" t="str">
        <f t="shared" ref="C95:E102" ca="1" si="15">X95</f>
        <v>АБ (7 - 8 )</v>
      </c>
      <c r="D95" s="11" t="str">
        <f t="shared" ca="1" si="15"/>
        <v>С4</v>
      </c>
      <c r="E95" s="254" t="str">
        <f t="shared" ca="1" si="15"/>
        <v>10800×14</v>
      </c>
      <c r="F95" s="254"/>
      <c r="G95" s="255" t="s">
        <v>9</v>
      </c>
      <c r="H95" s="256"/>
      <c r="I95" s="23" t="str">
        <f t="shared" ref="I95:I102" si="16">IF(G95="недопустимых дефектов не обнаружено", "годен", "НЕ годен")</f>
        <v>годен</v>
      </c>
      <c r="J95" s="23" t="str">
        <f t="shared" ref="J95:J102" si="17">CONCATENATE(M95, ".", N95, ".",O95)</f>
        <v>11.04.2024г.</v>
      </c>
      <c r="K95" s="13"/>
      <c r="L95" s="13"/>
      <c r="M95" s="21" t="s">
        <v>111</v>
      </c>
      <c r="N95" s="21" t="s">
        <v>112</v>
      </c>
      <c r="O95" s="21" t="s">
        <v>36</v>
      </c>
      <c r="Q95" s="94" t="s">
        <v>105</v>
      </c>
      <c r="R95" s="200">
        <v>122</v>
      </c>
      <c r="S95" s="77">
        <v>3</v>
      </c>
      <c r="T95" s="77">
        <v>4</v>
      </c>
      <c r="U95" s="77">
        <v>5</v>
      </c>
      <c r="V95" s="78">
        <v>28</v>
      </c>
      <c r="W95" s="13"/>
      <c r="X95" s="32" t="str" cm="1">
        <f t="array" aca="1" ref="X95" ca="1">INDIRECT(ADDRESS(R95,S95,1,1,Q95))</f>
        <v>АБ (7 - 8 )</v>
      </c>
      <c r="Y95" s="32" t="str" cm="1">
        <f t="array" aca="1" ref="Y95" ca="1">INDIRECT(ADDRESS(R95,T95,1,1,Q95))</f>
        <v>С4</v>
      </c>
      <c r="Z95" s="32" t="str" cm="1">
        <f t="array" aca="1" ref="Z95" ca="1">INDIRECT(ADDRESS(R95,U95,1,1,Q95))</f>
        <v>10800×14</v>
      </c>
      <c r="AA95" s="226" cm="1">
        <f t="array" aca="1" ref="AA95" ca="1">INDIRECT(ADDRESS(R95,V95,1,1,$Q$31))</f>
        <v>10800</v>
      </c>
    </row>
    <row r="96" spans="2:27" ht="13.5" customHeight="1" thickBot="1" x14ac:dyDescent="0.25">
      <c r="B96" s="11">
        <v>2</v>
      </c>
      <c r="C96" s="11" t="str">
        <f t="shared" ca="1" si="15"/>
        <v>БВ (7 - 8 )</v>
      </c>
      <c r="D96" s="11" t="str">
        <f t="shared" ca="1" si="15"/>
        <v>С4</v>
      </c>
      <c r="E96" s="254" t="str">
        <f t="shared" ca="1" si="15"/>
        <v>10800×14</v>
      </c>
      <c r="F96" s="254"/>
      <c r="G96" s="255" t="s">
        <v>9</v>
      </c>
      <c r="H96" s="256"/>
      <c r="I96" s="23" t="str">
        <f t="shared" si="16"/>
        <v>годен</v>
      </c>
      <c r="J96" s="23" t="str">
        <f t="shared" si="17"/>
        <v>11.04.2024г.</v>
      </c>
      <c r="K96" s="13"/>
      <c r="L96" s="13"/>
      <c r="M96" s="21" t="s">
        <v>111</v>
      </c>
      <c r="N96" s="21" t="s">
        <v>112</v>
      </c>
      <c r="O96" s="21" t="s">
        <v>36</v>
      </c>
      <c r="Q96" s="94" t="s">
        <v>105</v>
      </c>
      <c r="R96" s="201">
        <f>R95+112</f>
        <v>234</v>
      </c>
      <c r="S96" s="13">
        <v>3</v>
      </c>
      <c r="T96" s="13">
        <v>4</v>
      </c>
      <c r="U96" s="13">
        <v>5</v>
      </c>
      <c r="V96" s="80">
        <v>28</v>
      </c>
      <c r="W96" s="13"/>
      <c r="X96" s="32" t="str" cm="1">
        <f t="array" aca="1" ref="X96" ca="1">INDIRECT(ADDRESS(R96,S96,1,1,Q96))</f>
        <v>БВ (7 - 8 )</v>
      </c>
      <c r="Y96" s="32" t="str" cm="1">
        <f t="array" aca="1" ref="Y96" ca="1">INDIRECT(ADDRESS(R96,T96,1,1,Q96))</f>
        <v>С4</v>
      </c>
      <c r="Z96" s="32" t="str" cm="1">
        <f t="array" aca="1" ref="Z96" ca="1">INDIRECT(ADDRESS(R96,U96,1,1,Q96))</f>
        <v>10800×14</v>
      </c>
      <c r="AA96" s="226" cm="1">
        <f t="array" aca="1" ref="AA96" ca="1">INDIRECT(ADDRESS(R96,V96,1,1,$Q$31))</f>
        <v>10800</v>
      </c>
    </row>
    <row r="97" spans="2:27" ht="13.5" customHeight="1" thickBot="1" x14ac:dyDescent="0.25">
      <c r="B97" s="11">
        <v>3</v>
      </c>
      <c r="C97" s="11" t="str">
        <f t="shared" ca="1" si="15"/>
        <v>ВГ (7 - 8 )</v>
      </c>
      <c r="D97" s="11" t="str">
        <f t="shared" ca="1" si="15"/>
        <v>С4</v>
      </c>
      <c r="E97" s="254" t="str">
        <f t="shared" ca="1" si="15"/>
        <v>10800×14</v>
      </c>
      <c r="F97" s="254"/>
      <c r="G97" s="255" t="s">
        <v>9</v>
      </c>
      <c r="H97" s="256"/>
      <c r="I97" s="23" t="str">
        <f t="shared" si="16"/>
        <v>годен</v>
      </c>
      <c r="J97" s="23" t="str">
        <f t="shared" si="17"/>
        <v>11.04.2024г.</v>
      </c>
      <c r="K97" s="13"/>
      <c r="L97" s="13"/>
      <c r="M97" s="21" t="s">
        <v>111</v>
      </c>
      <c r="N97" s="21" t="s">
        <v>112</v>
      </c>
      <c r="O97" s="21" t="s">
        <v>36</v>
      </c>
      <c r="Q97" s="94" t="s">
        <v>105</v>
      </c>
      <c r="R97" s="201">
        <f t="shared" ref="R97:R98" si="18">R96+112</f>
        <v>346</v>
      </c>
      <c r="S97" s="13">
        <v>3</v>
      </c>
      <c r="T97" s="13">
        <v>4</v>
      </c>
      <c r="U97" s="13">
        <v>5</v>
      </c>
      <c r="V97" s="80">
        <v>28</v>
      </c>
      <c r="W97" s="13"/>
      <c r="X97" s="32" t="str" cm="1">
        <f t="array" aca="1" ref="X97" ca="1">INDIRECT(ADDRESS(R97,S97,1,1,Q97))</f>
        <v>ВГ (7 - 8 )</v>
      </c>
      <c r="Y97" s="32" t="str" cm="1">
        <f t="array" aca="1" ref="Y97" ca="1">INDIRECT(ADDRESS(R97,T97,1,1,Q97))</f>
        <v>С4</v>
      </c>
      <c r="Z97" s="32" t="str" cm="1">
        <f t="array" aca="1" ref="Z97" ca="1">INDIRECT(ADDRESS(R97,U97,1,1,Q97))</f>
        <v>10800×14</v>
      </c>
      <c r="AA97" s="226" cm="1">
        <f t="array" aca="1" ref="AA97" ca="1">INDIRECT(ADDRESS(R97,V97,1,1,$Q$31))</f>
        <v>10800</v>
      </c>
    </row>
    <row r="98" spans="2:27" ht="13.5" customHeight="1" thickBot="1" x14ac:dyDescent="0.25">
      <c r="B98" s="11">
        <v>4</v>
      </c>
      <c r="C98" s="11" t="str">
        <f t="shared" ca="1" si="15"/>
        <v>ГД (7 - 8 )</v>
      </c>
      <c r="D98" s="11" t="str">
        <f t="shared" ca="1" si="15"/>
        <v>С4</v>
      </c>
      <c r="E98" s="254" t="str">
        <f t="shared" ca="1" si="15"/>
        <v>10800×14</v>
      </c>
      <c r="F98" s="254"/>
      <c r="G98" s="255" t="s">
        <v>9</v>
      </c>
      <c r="H98" s="256"/>
      <c r="I98" s="23" t="str">
        <f t="shared" si="16"/>
        <v>годен</v>
      </c>
      <c r="J98" s="23" t="str">
        <f t="shared" si="17"/>
        <v>11.04.2024г.</v>
      </c>
      <c r="K98" s="13"/>
      <c r="L98" s="13"/>
      <c r="M98" s="21" t="s">
        <v>111</v>
      </c>
      <c r="N98" s="21" t="s">
        <v>112</v>
      </c>
      <c r="O98" s="21" t="s">
        <v>36</v>
      </c>
      <c r="Q98" s="94" t="s">
        <v>105</v>
      </c>
      <c r="R98" s="201">
        <f t="shared" si="18"/>
        <v>458</v>
      </c>
      <c r="S98" s="13">
        <v>3</v>
      </c>
      <c r="T98" s="13">
        <v>4</v>
      </c>
      <c r="U98" s="13">
        <v>5</v>
      </c>
      <c r="V98" s="80">
        <v>28</v>
      </c>
      <c r="W98" s="13"/>
      <c r="X98" s="32" t="str" cm="1">
        <f t="array" aca="1" ref="X98" ca="1">INDIRECT(ADDRESS(R98,S98,1,1,Q98))</f>
        <v>ГД (7 - 8 )</v>
      </c>
      <c r="Y98" s="32" t="str" cm="1">
        <f t="array" aca="1" ref="Y98" ca="1">INDIRECT(ADDRESS(R98,T98,1,1,Q98))</f>
        <v>С4</v>
      </c>
      <c r="Z98" s="32" t="str" cm="1">
        <f t="array" aca="1" ref="Z98" ca="1">INDIRECT(ADDRESS(R98,U98,1,1,Q98))</f>
        <v>10800×14</v>
      </c>
      <c r="AA98" s="226" cm="1">
        <f t="array" aca="1" ref="AA98" ca="1">INDIRECT(ADDRESS(R98,V98,1,1,$Q$31))</f>
        <v>10800</v>
      </c>
    </row>
    <row r="99" spans="2:27" ht="13.5" customHeight="1" thickBot="1" x14ac:dyDescent="0.25">
      <c r="B99" s="11">
        <v>5</v>
      </c>
      <c r="C99" s="11" t="str">
        <f t="shared" ca="1" si="15"/>
        <v>АБ (8 - 9 )</v>
      </c>
      <c r="D99" s="11" t="str">
        <f t="shared" ca="1" si="15"/>
        <v>С4</v>
      </c>
      <c r="E99" s="254" t="str">
        <f t="shared" ca="1" si="15"/>
        <v>9920×14</v>
      </c>
      <c r="F99" s="254"/>
      <c r="G99" s="255" t="s">
        <v>9</v>
      </c>
      <c r="H99" s="256"/>
      <c r="I99" s="23" t="str">
        <f t="shared" si="16"/>
        <v>годен</v>
      </c>
      <c r="J99" s="23" t="str">
        <f t="shared" si="17"/>
        <v>17.04.2024г.</v>
      </c>
      <c r="K99" s="13"/>
      <c r="L99" s="13"/>
      <c r="M99" s="21" t="s">
        <v>113</v>
      </c>
      <c r="N99" s="21" t="s">
        <v>112</v>
      </c>
      <c r="O99" s="21" t="s">
        <v>36</v>
      </c>
      <c r="Q99" s="94" t="s">
        <v>105</v>
      </c>
      <c r="R99" s="201">
        <f>R95+7</f>
        <v>129</v>
      </c>
      <c r="S99" s="13">
        <v>3</v>
      </c>
      <c r="T99" s="13">
        <v>4</v>
      </c>
      <c r="U99" s="13">
        <v>5</v>
      </c>
      <c r="V99" s="80">
        <v>28</v>
      </c>
      <c r="W99" s="13"/>
      <c r="X99" s="32" t="str" cm="1">
        <f t="array" aca="1" ref="X99" ca="1">INDIRECT(ADDRESS(R99,S99,1,1,Q99))</f>
        <v>АБ (8 - 9 )</v>
      </c>
      <c r="Y99" s="32" t="str" cm="1">
        <f t="array" aca="1" ref="Y99" ca="1">INDIRECT(ADDRESS(R99,T99,1,1,Q99))</f>
        <v>С4</v>
      </c>
      <c r="Z99" s="32" t="str" cm="1">
        <f t="array" aca="1" ref="Z99" ca="1">INDIRECT(ADDRESS(R99,U99,1,1,Q99))</f>
        <v>9920×14</v>
      </c>
      <c r="AA99" s="226" cm="1">
        <f t="array" aca="1" ref="AA99" ca="1">INDIRECT(ADDRESS(R99,V99,1,1,$Q$31))</f>
        <v>9920</v>
      </c>
    </row>
    <row r="100" spans="2:27" ht="13.5" customHeight="1" thickBot="1" x14ac:dyDescent="0.25">
      <c r="B100" s="11">
        <v>6</v>
      </c>
      <c r="C100" s="11" t="str">
        <f t="shared" ca="1" si="15"/>
        <v>БВ (8 - 9 )</v>
      </c>
      <c r="D100" s="11" t="str">
        <f t="shared" ca="1" si="15"/>
        <v>С4</v>
      </c>
      <c r="E100" s="254" t="str">
        <f t="shared" ca="1" si="15"/>
        <v>9920×14</v>
      </c>
      <c r="F100" s="254"/>
      <c r="G100" s="255" t="s">
        <v>9</v>
      </c>
      <c r="H100" s="256"/>
      <c r="I100" s="23" t="str">
        <f t="shared" si="16"/>
        <v>годен</v>
      </c>
      <c r="J100" s="23" t="str">
        <f t="shared" si="17"/>
        <v>17.04.2024г.</v>
      </c>
      <c r="K100" s="13"/>
      <c r="L100" s="13"/>
      <c r="M100" s="21" t="s">
        <v>113</v>
      </c>
      <c r="N100" s="21" t="s">
        <v>112</v>
      </c>
      <c r="O100" s="21" t="s">
        <v>36</v>
      </c>
      <c r="Q100" s="94" t="s">
        <v>105</v>
      </c>
      <c r="R100" s="201">
        <f t="shared" ref="R100:R102" si="19">R96+7</f>
        <v>241</v>
      </c>
      <c r="S100" s="13">
        <v>3</v>
      </c>
      <c r="T100" s="13">
        <v>4</v>
      </c>
      <c r="U100" s="13">
        <v>5</v>
      </c>
      <c r="V100" s="80">
        <v>28</v>
      </c>
      <c r="W100" s="13"/>
      <c r="X100" s="32" t="str" cm="1">
        <f t="array" aca="1" ref="X100" ca="1">INDIRECT(ADDRESS(R100,S100,1,1,Q100))</f>
        <v>БВ (8 - 9 )</v>
      </c>
      <c r="Y100" s="32" t="str" cm="1">
        <f t="array" aca="1" ref="Y100" ca="1">INDIRECT(ADDRESS(R100,T100,1,1,Q100))</f>
        <v>С4</v>
      </c>
      <c r="Z100" s="32" t="str" cm="1">
        <f t="array" aca="1" ref="Z100" ca="1">INDIRECT(ADDRESS(R100,U100,1,1,Q100))</f>
        <v>9920×14</v>
      </c>
      <c r="AA100" s="226" cm="1">
        <f t="array" aca="1" ref="AA100" ca="1">INDIRECT(ADDRESS(R100,V100,1,1,$Q$31))</f>
        <v>9920</v>
      </c>
    </row>
    <row r="101" spans="2:27" ht="13.5" customHeight="1" thickBot="1" x14ac:dyDescent="0.25">
      <c r="B101" s="11">
        <v>7</v>
      </c>
      <c r="C101" s="11" t="str">
        <f t="shared" ca="1" si="15"/>
        <v>ВГ (8 - 9 )</v>
      </c>
      <c r="D101" s="11" t="str">
        <f t="shared" ca="1" si="15"/>
        <v>С4</v>
      </c>
      <c r="E101" s="254" t="str">
        <f t="shared" ca="1" si="15"/>
        <v>9920×14</v>
      </c>
      <c r="F101" s="254"/>
      <c r="G101" s="255" t="s">
        <v>9</v>
      </c>
      <c r="H101" s="256"/>
      <c r="I101" s="23" t="str">
        <f t="shared" si="16"/>
        <v>годен</v>
      </c>
      <c r="J101" s="23" t="str">
        <f t="shared" si="17"/>
        <v>17.04.2024г.</v>
      </c>
      <c r="K101" s="13"/>
      <c r="L101" s="13"/>
      <c r="M101" s="21" t="s">
        <v>113</v>
      </c>
      <c r="N101" s="21" t="s">
        <v>112</v>
      </c>
      <c r="O101" s="21" t="s">
        <v>36</v>
      </c>
      <c r="Q101" s="94" t="s">
        <v>105</v>
      </c>
      <c r="R101" s="201">
        <f t="shared" si="19"/>
        <v>353</v>
      </c>
      <c r="S101" s="13">
        <v>3</v>
      </c>
      <c r="T101" s="13">
        <v>4</v>
      </c>
      <c r="U101" s="13">
        <v>5</v>
      </c>
      <c r="V101" s="80">
        <v>28</v>
      </c>
      <c r="W101" s="13"/>
      <c r="X101" s="32" t="str" cm="1">
        <f t="array" aca="1" ref="X101" ca="1">INDIRECT(ADDRESS(R101,S101,1,1,Q101))</f>
        <v>ВГ (8 - 9 )</v>
      </c>
      <c r="Y101" s="32" t="str" cm="1">
        <f t="array" aca="1" ref="Y101" ca="1">INDIRECT(ADDRESS(R101,T101,1,1,Q101))</f>
        <v>С4</v>
      </c>
      <c r="Z101" s="32" t="str" cm="1">
        <f t="array" aca="1" ref="Z101" ca="1">INDIRECT(ADDRESS(R101,U101,1,1,Q101))</f>
        <v>9920×14</v>
      </c>
      <c r="AA101" s="226" cm="1">
        <f t="array" aca="1" ref="AA101" ca="1">INDIRECT(ADDRESS(R101,V101,1,1,$Q$31))</f>
        <v>9920</v>
      </c>
    </row>
    <row r="102" spans="2:27" ht="13.5" customHeight="1" thickBot="1" x14ac:dyDescent="0.25">
      <c r="B102" s="11">
        <v>8</v>
      </c>
      <c r="C102" s="11" t="str">
        <f t="shared" ca="1" si="15"/>
        <v>ГД (8 - 9 )</v>
      </c>
      <c r="D102" s="11" t="str">
        <f t="shared" ca="1" si="15"/>
        <v>С4</v>
      </c>
      <c r="E102" s="255" t="str">
        <f t="shared" ca="1" si="15"/>
        <v>9920×14</v>
      </c>
      <c r="F102" s="256"/>
      <c r="G102" s="255" t="s">
        <v>9</v>
      </c>
      <c r="H102" s="256"/>
      <c r="I102" s="23" t="str">
        <f t="shared" si="16"/>
        <v>годен</v>
      </c>
      <c r="J102" s="23" t="str">
        <f t="shared" si="17"/>
        <v>17.04.2024г.</v>
      </c>
      <c r="K102" s="13"/>
      <c r="L102" s="13"/>
      <c r="M102" s="21" t="s">
        <v>113</v>
      </c>
      <c r="N102" s="21" t="s">
        <v>112</v>
      </c>
      <c r="O102" s="21" t="s">
        <v>36</v>
      </c>
      <c r="Q102" s="94" t="s">
        <v>105</v>
      </c>
      <c r="R102" s="207">
        <f t="shared" si="19"/>
        <v>465</v>
      </c>
      <c r="S102" s="203">
        <v>3</v>
      </c>
      <c r="T102" s="203">
        <v>4</v>
      </c>
      <c r="U102" s="203">
        <v>5</v>
      </c>
      <c r="V102" s="204">
        <v>28</v>
      </c>
      <c r="W102" s="13"/>
      <c r="X102" s="32" t="str" cm="1">
        <f t="array" aca="1" ref="X102" ca="1">INDIRECT(ADDRESS(R102,S102,1,1,Q102))</f>
        <v>ГД (8 - 9 )</v>
      </c>
      <c r="Y102" s="32" t="str" cm="1">
        <f t="array" aca="1" ref="Y102" ca="1">INDIRECT(ADDRESS(R102,T102,1,1,Q102))</f>
        <v>С4</v>
      </c>
      <c r="Z102" s="32" t="str" cm="1">
        <f t="array" aca="1" ref="Z102" ca="1">INDIRECT(ADDRESS(R102,U102,1,1,Q102))</f>
        <v>9920×14</v>
      </c>
      <c r="AA102" s="226" cm="1">
        <f t="array" aca="1" ref="AA102" ca="1">INDIRECT(ADDRESS(R102,V102,1,1,$Q$31))</f>
        <v>9920</v>
      </c>
    </row>
    <row r="103" spans="2:27" ht="13.5" customHeight="1" x14ac:dyDescent="0.25">
      <c r="B103" s="85"/>
      <c r="C103" s="85"/>
      <c r="D103" s="85"/>
      <c r="E103" s="85"/>
      <c r="F103" s="85"/>
      <c r="G103" s="85"/>
      <c r="H103" s="85"/>
      <c r="I103" s="81"/>
      <c r="J103" s="81"/>
      <c r="K103" s="13"/>
      <c r="L103" s="7"/>
      <c r="M103" s="21"/>
      <c r="N103" s="21"/>
      <c r="O103" s="2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226"/>
    </row>
    <row r="104" spans="2:27" ht="13.5" customHeight="1" x14ac:dyDescent="0.25">
      <c r="C104" s="7" t="s">
        <v>11</v>
      </c>
      <c r="D104" s="7"/>
      <c r="E104" s="7"/>
      <c r="F104" s="7"/>
      <c r="G104" s="7"/>
      <c r="H104" s="29"/>
      <c r="I104" s="30" t="s">
        <v>1</v>
      </c>
      <c r="K104" s="13"/>
      <c r="L104" s="7"/>
      <c r="M104" s="21"/>
      <c r="N104" s="21"/>
      <c r="O104" s="2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226"/>
    </row>
    <row r="105" spans="2:27" ht="13.5" customHeight="1" x14ac:dyDescent="0.25">
      <c r="C105" s="5"/>
      <c r="D105" s="8"/>
      <c r="E105" s="8"/>
      <c r="F105" s="7"/>
      <c r="G105" s="7"/>
      <c r="H105" s="7"/>
      <c r="I105" s="30"/>
      <c r="K105" s="13"/>
      <c r="L105" s="7"/>
      <c r="M105" s="21"/>
      <c r="N105" s="21"/>
      <c r="O105" s="2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226"/>
    </row>
    <row r="106" spans="2:27" ht="13.5" customHeight="1" x14ac:dyDescent="0.25">
      <c r="C106" s="5"/>
      <c r="D106" s="8"/>
      <c r="E106" s="8"/>
      <c r="F106" s="7"/>
      <c r="G106" s="7"/>
      <c r="H106" s="7"/>
      <c r="I106" s="30"/>
      <c r="K106" s="13"/>
      <c r="L106" s="7"/>
      <c r="M106" s="21"/>
      <c r="N106" s="21"/>
      <c r="O106" s="2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226"/>
    </row>
    <row r="107" spans="2:27" ht="13.5" customHeight="1" x14ac:dyDescent="0.25">
      <c r="C107" s="5"/>
      <c r="D107" s="8"/>
      <c r="E107" s="8"/>
      <c r="F107" s="7"/>
      <c r="G107" s="7"/>
      <c r="H107" s="7"/>
      <c r="I107" s="30"/>
      <c r="K107" s="13"/>
      <c r="L107" s="7"/>
      <c r="M107" s="21"/>
      <c r="N107" s="21"/>
      <c r="O107" s="2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226"/>
    </row>
    <row r="108" spans="2:27" ht="13.5" customHeight="1" x14ac:dyDescent="0.25">
      <c r="C108" s="5"/>
      <c r="D108" s="8"/>
      <c r="E108" s="8"/>
      <c r="F108" s="7"/>
      <c r="G108" s="7"/>
      <c r="H108" s="7"/>
      <c r="I108" s="30"/>
      <c r="K108" s="13"/>
      <c r="L108" s="7"/>
      <c r="M108" s="21"/>
      <c r="N108" s="21"/>
      <c r="O108" s="2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226"/>
    </row>
    <row r="109" spans="2:27" ht="13.5" customHeight="1" x14ac:dyDescent="0.25">
      <c r="C109" s="5"/>
      <c r="D109" s="8"/>
      <c r="E109" s="8"/>
      <c r="F109" s="7"/>
      <c r="G109" s="7"/>
      <c r="H109" s="7"/>
      <c r="I109" s="30"/>
      <c r="K109" s="13"/>
      <c r="L109" s="7"/>
      <c r="M109" s="21"/>
      <c r="N109" s="21"/>
      <c r="O109" s="2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226"/>
    </row>
  </sheetData>
  <mergeCells count="128">
    <mergeCell ref="B4:J4"/>
    <mergeCell ref="B5:J5"/>
    <mergeCell ref="L5:O5"/>
    <mergeCell ref="B6:J6"/>
    <mergeCell ref="L6:O6"/>
    <mergeCell ref="B7:J7"/>
    <mergeCell ref="L7:O7"/>
    <mergeCell ref="B15:J15"/>
    <mergeCell ref="B16:J16"/>
    <mergeCell ref="C17:J17"/>
    <mergeCell ref="C18:J18"/>
    <mergeCell ref="C19:J19"/>
    <mergeCell ref="C20:J20"/>
    <mergeCell ref="B8:J8"/>
    <mergeCell ref="L8:O8"/>
    <mergeCell ref="B10:C10"/>
    <mergeCell ref="H10:K10"/>
    <mergeCell ref="H11:K11"/>
    <mergeCell ref="I13:J13"/>
    <mergeCell ref="E31:F31"/>
    <mergeCell ref="G31:H31"/>
    <mergeCell ref="E32:F32"/>
    <mergeCell ref="G32:H32"/>
    <mergeCell ref="E33:F33"/>
    <mergeCell ref="G33:H33"/>
    <mergeCell ref="C21:J21"/>
    <mergeCell ref="I28:J28"/>
    <mergeCell ref="B29:B30"/>
    <mergeCell ref="C29:C30"/>
    <mergeCell ref="D29:D30"/>
    <mergeCell ref="E29:F30"/>
    <mergeCell ref="G29:H30"/>
    <mergeCell ref="I29:I30"/>
    <mergeCell ref="J29:J30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43:F43"/>
    <mergeCell ref="G43:H43"/>
    <mergeCell ref="E44:F44"/>
    <mergeCell ref="G44:H44"/>
    <mergeCell ref="E45:F45"/>
    <mergeCell ref="G45:H45"/>
    <mergeCell ref="E40:F40"/>
    <mergeCell ref="G40:H40"/>
    <mergeCell ref="E41:F41"/>
    <mergeCell ref="G41:H41"/>
    <mergeCell ref="E42:F42"/>
    <mergeCell ref="G42:H42"/>
    <mergeCell ref="E49:F49"/>
    <mergeCell ref="G49:H49"/>
    <mergeCell ref="E50:F50"/>
    <mergeCell ref="G50:H50"/>
    <mergeCell ref="E51:F51"/>
    <mergeCell ref="G51:H51"/>
    <mergeCell ref="E46:F46"/>
    <mergeCell ref="G46:H46"/>
    <mergeCell ref="E47:F47"/>
    <mergeCell ref="G47:H47"/>
    <mergeCell ref="E48:F48"/>
    <mergeCell ref="G48:H48"/>
    <mergeCell ref="B68:J68"/>
    <mergeCell ref="B69:J69"/>
    <mergeCell ref="L69:O69"/>
    <mergeCell ref="B70:J70"/>
    <mergeCell ref="L70:O70"/>
    <mergeCell ref="B71:J71"/>
    <mergeCell ref="L71:O71"/>
    <mergeCell ref="E52:F52"/>
    <mergeCell ref="G52:H52"/>
    <mergeCell ref="E53:F53"/>
    <mergeCell ref="G53:H53"/>
    <mergeCell ref="E54:F54"/>
    <mergeCell ref="G54:H54"/>
    <mergeCell ref="B79:J79"/>
    <mergeCell ref="B80:J80"/>
    <mergeCell ref="C81:J81"/>
    <mergeCell ref="C82:J82"/>
    <mergeCell ref="C83:J83"/>
    <mergeCell ref="C84:J84"/>
    <mergeCell ref="B72:J72"/>
    <mergeCell ref="L72:O72"/>
    <mergeCell ref="B74:C74"/>
    <mergeCell ref="H74:K74"/>
    <mergeCell ref="H75:K75"/>
    <mergeCell ref="I77:J77"/>
    <mergeCell ref="C85:J85"/>
    <mergeCell ref="I92:J92"/>
    <mergeCell ref="B93:B94"/>
    <mergeCell ref="C93:C94"/>
    <mergeCell ref="D93:D94"/>
    <mergeCell ref="E93:F94"/>
    <mergeCell ref="G93:H94"/>
    <mergeCell ref="I93:I94"/>
    <mergeCell ref="J93:J94"/>
    <mergeCell ref="E58:F58"/>
    <mergeCell ref="G58:H58"/>
    <mergeCell ref="E101:F101"/>
    <mergeCell ref="G101:H101"/>
    <mergeCell ref="E102:F102"/>
    <mergeCell ref="G102:H102"/>
    <mergeCell ref="E55:F55"/>
    <mergeCell ref="G55:H55"/>
    <mergeCell ref="E56:F56"/>
    <mergeCell ref="G56:H56"/>
    <mergeCell ref="E57:F57"/>
    <mergeCell ref="G57:H57"/>
    <mergeCell ref="E98:F98"/>
    <mergeCell ref="G98:H98"/>
    <mergeCell ref="E99:F99"/>
    <mergeCell ref="G99:H99"/>
    <mergeCell ref="E100:F100"/>
    <mergeCell ref="G100:H100"/>
    <mergeCell ref="E95:F95"/>
    <mergeCell ref="G95:H95"/>
    <mergeCell ref="E96:F96"/>
    <mergeCell ref="G96:H96"/>
    <mergeCell ref="E97:F97"/>
    <mergeCell ref="G97:H97"/>
  </mergeCells>
  <conditionalFormatting sqref="Q59:Z64 Q103:Z109">
    <cfRule type="containsText" dxfId="9" priority="21" operator="containsText" text="ОШИБКА">
      <formula>NOT(ISERROR(SEARCH("ОШИБКА",Q59)))</formula>
    </cfRule>
  </conditionalFormatting>
  <conditionalFormatting sqref="R31">
    <cfRule type="containsErrors" dxfId="8" priority="10">
      <formula>ISERROR(R31)</formula>
    </cfRule>
  </conditionalFormatting>
  <conditionalFormatting sqref="R35">
    <cfRule type="containsErrors" dxfId="7" priority="9">
      <formula>ISERROR(R35)</formula>
    </cfRule>
  </conditionalFormatting>
  <conditionalFormatting sqref="R39">
    <cfRule type="containsErrors" dxfId="6" priority="7">
      <formula>ISERROR(R39)</formula>
    </cfRule>
  </conditionalFormatting>
  <conditionalFormatting sqref="R43">
    <cfRule type="containsErrors" dxfId="5" priority="6">
      <formula>ISERROR(R43)</formula>
    </cfRule>
  </conditionalFormatting>
  <conditionalFormatting sqref="R47">
    <cfRule type="containsErrors" dxfId="4" priority="8">
      <formula>ISERROR(R47)</formula>
    </cfRule>
  </conditionalFormatting>
  <conditionalFormatting sqref="R50">
    <cfRule type="containsErrors" dxfId="3" priority="5">
      <formula>ISERROR(R50)</formula>
    </cfRule>
  </conditionalFormatting>
  <conditionalFormatting sqref="R53">
    <cfRule type="containsErrors" dxfId="2" priority="4">
      <formula>ISERROR(R53)</formula>
    </cfRule>
  </conditionalFormatting>
  <conditionalFormatting sqref="R56">
    <cfRule type="containsErrors" dxfId="1" priority="3">
      <formula>ISERROR(R56)</formula>
    </cfRule>
  </conditionalFormatting>
  <conditionalFormatting sqref="R95:R102">
    <cfRule type="containsErrors" dxfId="0" priority="1">
      <formula>ISERROR(R95)</formula>
    </cfRule>
  </conditionalFormatting>
  <pageMargins left="0.59055118110236227" right="0.23622047244094491" top="0" bottom="0" header="0.19685039370078741" footer="0.51181102362204722"/>
  <pageSetup paperSize="9" orientation="portrait" r:id="rId1"/>
  <headerFooter>
    <oddHeader>&amp;L
&amp;G&amp;R
&amp;G</oddHeader>
    <firstHeader xml:space="preserve">&amp;L&amp;G&amp;R&amp;G   </firstHeader>
  </headerFooter>
  <rowBreaks count="1" manualBreakCount="1">
    <brk id="64" min="1" max="10" man="1"/>
  </row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7</vt:i4>
      </vt:variant>
    </vt:vector>
  </HeadingPairs>
  <TitlesOfParts>
    <vt:vector size="19" baseType="lpstr">
      <vt:lpstr>Метраж</vt:lpstr>
      <vt:lpstr>Date</vt:lpstr>
      <vt:lpstr>Расчёт</vt:lpstr>
      <vt:lpstr>Прод</vt:lpstr>
      <vt:lpstr>Поп</vt:lpstr>
      <vt:lpstr>7</vt:lpstr>
      <vt:lpstr>6</vt:lpstr>
      <vt:lpstr>5</vt:lpstr>
      <vt:lpstr>4</vt:lpstr>
      <vt:lpstr>3</vt:lpstr>
      <vt:lpstr>2</vt:lpstr>
      <vt:lpstr>1</vt:lpstr>
      <vt:lpstr>'1'!Область_печати</vt:lpstr>
      <vt:lpstr>'2'!Область_печати</vt:lpstr>
      <vt:lpstr>'3'!Область_печати</vt:lpstr>
      <vt:lpstr>'4'!Область_печати</vt:lpstr>
      <vt:lpstr>'5'!Область_печати</vt:lpstr>
      <vt:lpstr>'6'!Область_печати</vt:lpstr>
      <vt:lpstr>'7'!Область_печати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TokarevPV</dc:creator>
  <cp:lastModifiedBy>Павел Поток</cp:lastModifiedBy>
  <cp:lastPrinted>2024-05-20T18:01:07Z</cp:lastPrinted>
  <dcterms:created xsi:type="dcterms:W3CDTF">2009-05-26T05:30:28Z</dcterms:created>
  <dcterms:modified xsi:type="dcterms:W3CDTF">2024-05-20T21:20:42Z</dcterms:modified>
</cp:coreProperties>
</file>